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6729"/>
  <workbookPr filterPrivacy="1" showInkAnnotation="0" codeName="ThisWorkbook" defaultThemeVersion="124226"/>
  <workbookProtection workbookAlgorithmName="SHA-512" workbookHashValue="C45ENk3RsHLBSmoiVzD9vHL+ZU5483s9J0AdbsaRdDNvNXsbKd+Oqh1WBWu0kFBSFov5m1zy7oBf+kelKge/VQ==" workbookSaltValue="qC2yXOKXxfvHaeHKrAJFPQ==" workbookSpinCount="100000" lockStructure="1"/>
  <bookViews>
    <workbookView xWindow="0" yWindow="0" windowWidth="23040" windowHeight="9105" tabRatio="843" firstSheet="3" activeTab="3"/>
  </bookViews>
  <sheets>
    <sheet name="Instruction Sheet" sheetId="21" r:id="rId1"/>
    <sheet name="General Information" sheetId="2" r:id="rId2"/>
    <sheet name="Form-1" sheetId="20" r:id="rId3"/>
    <sheet name="Form-Sf" sheetId="5" r:id="rId4"/>
    <sheet name="Annex Boiler Details" sheetId="17" r:id="rId5"/>
    <sheet name="Annex Co-Gen Details" sheetId="18" r:id="rId6"/>
    <sheet name="Annex Addl Eqp List-Env" sheetId="13" r:id="rId7"/>
    <sheet name="Annex Project Activites List" sheetId="12" r:id="rId8"/>
    <sheet name="Summary Sheet" sheetId="6" r:id="rId9"/>
    <sheet name="Mass Balance" sheetId="15" r:id="rId10"/>
    <sheet name="N1-Eq. Product" sheetId="7" r:id="rId11"/>
    <sheet name="NF-2 Inter. Products" sheetId="9" r:id="rId12"/>
    <sheet name="NF-2 Fuel Quality" sheetId="11" r:id="rId13"/>
    <sheet name="NF-3 Power Mix" sheetId="8" r:id="rId14"/>
    <sheet name="NF-4 Others" sheetId="16" r:id="rId15"/>
  </sheets>
  <calcPr calcId="162913"/>
</workbook>
</file>

<file path=xl/calcChain.xml><?xml version="1.0" encoding="utf-8"?>
<calcChain xmlns="http://schemas.openxmlformats.org/spreadsheetml/2006/main">
  <c r="E597" i="5" l="1"/>
  <c r="F597" i="5"/>
  <c r="G597" i="5"/>
  <c r="I597" i="5"/>
  <c r="G242" i="18"/>
  <c r="G137" i="18"/>
  <c r="F137" i="18"/>
  <c r="E137" i="18"/>
  <c r="I108" i="18"/>
  <c r="G32" i="18"/>
  <c r="F32" i="18"/>
  <c r="E32" i="18"/>
  <c r="G250" i="18" l="1"/>
  <c r="F39" i="6" l="1"/>
  <c r="E443" i="5" l="1"/>
  <c r="I566" i="5"/>
  <c r="E55" i="6" l="1"/>
  <c r="I568" i="5"/>
  <c r="E20" i="20"/>
  <c r="E19" i="20"/>
  <c r="E18" i="20"/>
  <c r="E17" i="20"/>
  <c r="E56" i="6" l="1"/>
  <c r="E288" i="5" l="1"/>
  <c r="E838" i="5"/>
  <c r="F838" i="5"/>
  <c r="G838" i="5"/>
  <c r="E829" i="5"/>
  <c r="F829" i="5"/>
  <c r="G829" i="5"/>
  <c r="F721" i="5"/>
  <c r="G721" i="5"/>
  <c r="I721" i="5"/>
  <c r="E721" i="5"/>
  <c r="F655" i="5"/>
  <c r="G655" i="5"/>
  <c r="I655" i="5"/>
  <c r="E655" i="5"/>
  <c r="F640" i="5"/>
  <c r="G640" i="5"/>
  <c r="I640" i="5"/>
  <c r="E640" i="5"/>
  <c r="I625" i="5"/>
  <c r="I615" i="5"/>
  <c r="I611" i="5"/>
  <c r="E304" i="5"/>
  <c r="E296" i="5"/>
  <c r="H28" i="5"/>
  <c r="E12" i="9" s="1"/>
  <c r="H29" i="5"/>
  <c r="E13" i="9" s="1"/>
  <c r="H30" i="5"/>
  <c r="E14" i="9" s="1"/>
  <c r="H31" i="5"/>
  <c r="E15" i="9" s="1"/>
  <c r="H32" i="5"/>
  <c r="E16" i="9" s="1"/>
  <c r="H27" i="5"/>
  <c r="E11" i="9" s="1"/>
  <c r="I367" i="5"/>
  <c r="I368" i="5" s="1"/>
  <c r="A3" i="5"/>
  <c r="I441" i="17"/>
  <c r="I424" i="17"/>
  <c r="I407" i="17"/>
  <c r="I453" i="17" s="1"/>
  <c r="I347" i="5" s="1"/>
  <c r="I390" i="17"/>
  <c r="F713" i="5"/>
  <c r="G713" i="5"/>
  <c r="I713" i="5"/>
  <c r="F711" i="5"/>
  <c r="G711" i="5"/>
  <c r="I711" i="5"/>
  <c r="F186" i="18"/>
  <c r="F448" i="5" s="1"/>
  <c r="G186" i="18"/>
  <c r="G448" i="5" s="1"/>
  <c r="I186" i="18"/>
  <c r="I448" i="5" s="1"/>
  <c r="E186" i="18"/>
  <c r="E448" i="5" s="1"/>
  <c r="F185" i="18"/>
  <c r="F447" i="5" s="1"/>
  <c r="G185" i="18"/>
  <c r="G447" i="5" s="1"/>
  <c r="I185" i="18"/>
  <c r="I447" i="5" s="1"/>
  <c r="E185" i="18"/>
  <c r="E447" i="5" s="1"/>
  <c r="F184" i="18"/>
  <c r="F446" i="5" s="1"/>
  <c r="G184" i="18"/>
  <c r="G446" i="5" s="1"/>
  <c r="I184" i="18"/>
  <c r="I446" i="5" s="1"/>
  <c r="E184" i="18"/>
  <c r="E446" i="5" s="1"/>
  <c r="F183" i="18"/>
  <c r="F445" i="5" s="1"/>
  <c r="G183" i="18"/>
  <c r="G445" i="5" s="1"/>
  <c r="I183" i="18"/>
  <c r="I445" i="5" s="1"/>
  <c r="E183" i="18"/>
  <c r="E445" i="5" s="1"/>
  <c r="F182" i="18"/>
  <c r="F444" i="5" s="1"/>
  <c r="G182" i="18"/>
  <c r="G444" i="5" s="1"/>
  <c r="I182" i="18"/>
  <c r="I444" i="5" s="1"/>
  <c r="E182" i="18"/>
  <c r="E444" i="5" s="1"/>
  <c r="I176" i="18"/>
  <c r="G176" i="18"/>
  <c r="G177" i="18" s="1"/>
  <c r="F176" i="18"/>
  <c r="F178" i="18" s="1"/>
  <c r="E176" i="18"/>
  <c r="E177" i="18" s="1"/>
  <c r="I175" i="18"/>
  <c r="G175" i="18"/>
  <c r="F175" i="18"/>
  <c r="E175" i="18"/>
  <c r="I174" i="18"/>
  <c r="G174" i="18"/>
  <c r="F174" i="18"/>
  <c r="E174" i="18"/>
  <c r="H173" i="18"/>
  <c r="H172" i="18"/>
  <c r="I170" i="18"/>
  <c r="G170" i="18"/>
  <c r="F170" i="18"/>
  <c r="E170" i="18"/>
  <c r="H169" i="18"/>
  <c r="H168" i="18"/>
  <c r="H167" i="18"/>
  <c r="H166" i="18"/>
  <c r="I164" i="18"/>
  <c r="G164" i="18"/>
  <c r="F164" i="18"/>
  <c r="E164" i="18"/>
  <c r="H163" i="18"/>
  <c r="H162" i="18"/>
  <c r="H161" i="18"/>
  <c r="H160" i="18"/>
  <c r="I158" i="18"/>
  <c r="G158" i="18"/>
  <c r="F158" i="18"/>
  <c r="E158" i="18"/>
  <c r="H157" i="18"/>
  <c r="H156" i="18"/>
  <c r="H155" i="18"/>
  <c r="H154" i="18"/>
  <c r="H152" i="18"/>
  <c r="H151" i="18"/>
  <c r="H150" i="18"/>
  <c r="H149" i="18"/>
  <c r="H148" i="18"/>
  <c r="I141" i="18"/>
  <c r="I143" i="18"/>
  <c r="G141" i="18"/>
  <c r="G143" i="18" s="1"/>
  <c r="F141" i="18"/>
  <c r="F143" i="18" s="1"/>
  <c r="E141" i="18"/>
  <c r="E143" i="18" s="1"/>
  <c r="I140" i="18"/>
  <c r="G140" i="18"/>
  <c r="F140" i="18"/>
  <c r="E140" i="18"/>
  <c r="I139" i="18"/>
  <c r="G139" i="18"/>
  <c r="F139" i="18"/>
  <c r="E139" i="18"/>
  <c r="H138" i="18"/>
  <c r="H137" i="18"/>
  <c r="I135" i="18"/>
  <c r="G135" i="18"/>
  <c r="F135" i="18"/>
  <c r="E135" i="18"/>
  <c r="H134" i="18"/>
  <c r="H133" i="18"/>
  <c r="H132" i="18"/>
  <c r="H131" i="18"/>
  <c r="I129" i="18"/>
  <c r="G129" i="18"/>
  <c r="F129" i="18"/>
  <c r="E129" i="18"/>
  <c r="H128" i="18"/>
  <c r="H127" i="18"/>
  <c r="H126" i="18"/>
  <c r="H125" i="18"/>
  <c r="I123" i="18"/>
  <c r="G123" i="18"/>
  <c r="F123" i="18"/>
  <c r="E123" i="18"/>
  <c r="H122" i="18"/>
  <c r="H121" i="18"/>
  <c r="H120" i="18"/>
  <c r="H119" i="18"/>
  <c r="H117" i="18"/>
  <c r="H116" i="18"/>
  <c r="H115" i="18"/>
  <c r="H114" i="18"/>
  <c r="H113" i="18"/>
  <c r="F3" i="17"/>
  <c r="F3" i="18" s="1"/>
  <c r="G3" i="17"/>
  <c r="G3" i="18" s="1"/>
  <c r="H3" i="17"/>
  <c r="H3" i="18" s="1"/>
  <c r="I3" i="17"/>
  <c r="I3" i="18" s="1"/>
  <c r="E3" i="17"/>
  <c r="E3" i="18" s="1"/>
  <c r="C6" i="20"/>
  <c r="C5" i="20"/>
  <c r="C3" i="5" s="1"/>
  <c r="A2" i="21"/>
  <c r="D22" i="20"/>
  <c r="D21" i="20"/>
  <c r="F290" i="18"/>
  <c r="F460" i="5" s="1"/>
  <c r="G290" i="18"/>
  <c r="G460" i="5" s="1"/>
  <c r="I290" i="18"/>
  <c r="I460" i="5"/>
  <c r="E290" i="18"/>
  <c r="E460" i="5" s="1"/>
  <c r="G20" i="8"/>
  <c r="H20" i="8"/>
  <c r="I20" i="8"/>
  <c r="J20" i="8"/>
  <c r="K20" i="8"/>
  <c r="L20" i="8"/>
  <c r="M20" i="8"/>
  <c r="N20" i="8"/>
  <c r="O20" i="8"/>
  <c r="P20" i="8"/>
  <c r="Q20" i="8"/>
  <c r="R20" i="8"/>
  <c r="S20" i="8"/>
  <c r="T20" i="8"/>
  <c r="U20" i="8"/>
  <c r="V20" i="8"/>
  <c r="W20" i="8"/>
  <c r="X20" i="8"/>
  <c r="Y20" i="8"/>
  <c r="Z20" i="8"/>
  <c r="AA20" i="8"/>
  <c r="AB20" i="8"/>
  <c r="AC20" i="8"/>
  <c r="AD20" i="8"/>
  <c r="AE20" i="8"/>
  <c r="AF20" i="8"/>
  <c r="AG20" i="8"/>
  <c r="AH20" i="8"/>
  <c r="AI20" i="8"/>
  <c r="AJ20" i="8"/>
  <c r="AK20" i="8"/>
  <c r="AL20" i="8"/>
  <c r="AM20" i="8"/>
  <c r="AN20" i="8"/>
  <c r="AO20" i="8"/>
  <c r="AP20" i="8"/>
  <c r="AQ20" i="8"/>
  <c r="AR20" i="8"/>
  <c r="AS20" i="8"/>
  <c r="AT20" i="8"/>
  <c r="AU20" i="8"/>
  <c r="AV20" i="8"/>
  <c r="AW20" i="8"/>
  <c r="AX20" i="8"/>
  <c r="AY20" i="8"/>
  <c r="AZ20" i="8"/>
  <c r="BA20" i="8"/>
  <c r="BB20" i="8"/>
  <c r="BC20" i="8"/>
  <c r="BD20" i="8"/>
  <c r="BE20" i="8"/>
  <c r="BF20" i="8"/>
  <c r="BG20" i="8"/>
  <c r="BH20" i="8"/>
  <c r="BI20" i="8"/>
  <c r="BJ20" i="8"/>
  <c r="BK20" i="8"/>
  <c r="BL20" i="8"/>
  <c r="BM20" i="8"/>
  <c r="BN20" i="8"/>
  <c r="BO20" i="8"/>
  <c r="BP20" i="8"/>
  <c r="BQ20" i="8"/>
  <c r="BR20" i="8"/>
  <c r="BS20" i="8"/>
  <c r="BT20" i="8"/>
  <c r="BU20" i="8"/>
  <c r="BV20" i="8"/>
  <c r="BW20" i="8"/>
  <c r="BX20" i="8"/>
  <c r="BY20" i="8"/>
  <c r="BZ20" i="8"/>
  <c r="CA20" i="8"/>
  <c r="CB20" i="8"/>
  <c r="CC20" i="8"/>
  <c r="CD20" i="8"/>
  <c r="CE20" i="8"/>
  <c r="CF20" i="8"/>
  <c r="CG20" i="8"/>
  <c r="CH20" i="8"/>
  <c r="CI20" i="8"/>
  <c r="CJ20" i="8"/>
  <c r="CK20" i="8"/>
  <c r="CL20" i="8"/>
  <c r="CM20" i="8"/>
  <c r="CN20" i="8"/>
  <c r="CO20" i="8"/>
  <c r="CP20" i="8"/>
  <c r="CQ20" i="8"/>
  <c r="CR20" i="8"/>
  <c r="CS20" i="8"/>
  <c r="CT20" i="8"/>
  <c r="CU20" i="8"/>
  <c r="CV20" i="8"/>
  <c r="CW20" i="8"/>
  <c r="CX20" i="8"/>
  <c r="CY20" i="8"/>
  <c r="CZ20" i="8"/>
  <c r="DA20" i="8"/>
  <c r="DB20" i="8"/>
  <c r="DC20" i="8"/>
  <c r="DD20" i="8"/>
  <c r="DE20" i="8"/>
  <c r="DF20" i="8"/>
  <c r="DG20" i="8"/>
  <c r="DH20" i="8"/>
  <c r="DI20" i="8"/>
  <c r="DJ20" i="8"/>
  <c r="DK20" i="8"/>
  <c r="DL20" i="8"/>
  <c r="DM20" i="8"/>
  <c r="DN20" i="8"/>
  <c r="DO20" i="8"/>
  <c r="DP20" i="8"/>
  <c r="DQ20" i="8"/>
  <c r="DR20" i="8"/>
  <c r="DS20" i="8"/>
  <c r="DT20" i="8"/>
  <c r="DU20" i="8"/>
  <c r="DV20" i="8"/>
  <c r="DW20" i="8"/>
  <c r="DX20" i="8"/>
  <c r="DY20" i="8"/>
  <c r="DZ20" i="8"/>
  <c r="EA20" i="8"/>
  <c r="EB20" i="8"/>
  <c r="EC20" i="8"/>
  <c r="ED20" i="8"/>
  <c r="EE20" i="8"/>
  <c r="EF20" i="8"/>
  <c r="EG20" i="8"/>
  <c r="EH20" i="8"/>
  <c r="EI20" i="8"/>
  <c r="EJ20" i="8"/>
  <c r="EK20" i="8"/>
  <c r="EL20" i="8"/>
  <c r="EM20" i="8"/>
  <c r="EN20" i="8"/>
  <c r="EO20" i="8"/>
  <c r="EP20" i="8"/>
  <c r="EQ20" i="8"/>
  <c r="ER20" i="8"/>
  <c r="ES20" i="8"/>
  <c r="ET20" i="8"/>
  <c r="EU20" i="8"/>
  <c r="EV20" i="8"/>
  <c r="EW20" i="8"/>
  <c r="EX20" i="8"/>
  <c r="EY20" i="8"/>
  <c r="EZ20" i="8"/>
  <c r="FA20" i="8"/>
  <c r="FB20" i="8"/>
  <c r="FC20" i="8"/>
  <c r="FD20" i="8"/>
  <c r="FE20" i="8"/>
  <c r="FF20" i="8"/>
  <c r="FG20" i="8"/>
  <c r="FH20" i="8"/>
  <c r="FI20" i="8"/>
  <c r="FJ20" i="8"/>
  <c r="FK20" i="8"/>
  <c r="FL20" i="8"/>
  <c r="FM20" i="8"/>
  <c r="FN20" i="8"/>
  <c r="FO20" i="8"/>
  <c r="FP20" i="8"/>
  <c r="FQ20" i="8"/>
  <c r="FR20" i="8"/>
  <c r="FS20" i="8"/>
  <c r="FT20" i="8"/>
  <c r="FU20" i="8"/>
  <c r="FV20" i="8"/>
  <c r="FW20" i="8"/>
  <c r="FX20" i="8"/>
  <c r="FY20" i="8"/>
  <c r="FZ20" i="8"/>
  <c r="GA20" i="8"/>
  <c r="GB20" i="8"/>
  <c r="GC20" i="8"/>
  <c r="GD20" i="8"/>
  <c r="GE20" i="8"/>
  <c r="GF20" i="8"/>
  <c r="GG20" i="8"/>
  <c r="GH20" i="8"/>
  <c r="GI20" i="8"/>
  <c r="GJ20" i="8"/>
  <c r="GK20" i="8"/>
  <c r="GL20" i="8"/>
  <c r="GM20" i="8"/>
  <c r="GN20" i="8"/>
  <c r="GO20" i="8"/>
  <c r="GP20" i="8"/>
  <c r="GQ20" i="8"/>
  <c r="GR20" i="8"/>
  <c r="GS20" i="8"/>
  <c r="GT20" i="8"/>
  <c r="GU20" i="8"/>
  <c r="GV20" i="8"/>
  <c r="GW20" i="8"/>
  <c r="GX20" i="8"/>
  <c r="GY20" i="8"/>
  <c r="GZ20" i="8"/>
  <c r="HA20" i="8"/>
  <c r="HB20" i="8"/>
  <c r="HC20" i="8"/>
  <c r="HD20" i="8"/>
  <c r="HE20" i="8"/>
  <c r="HF20" i="8"/>
  <c r="HG20" i="8"/>
  <c r="HH20" i="8"/>
  <c r="HI20" i="8"/>
  <c r="HJ20" i="8"/>
  <c r="HK20" i="8"/>
  <c r="HL20" i="8"/>
  <c r="HM20" i="8"/>
  <c r="HN20" i="8"/>
  <c r="HO20" i="8"/>
  <c r="HP20" i="8"/>
  <c r="HQ20" i="8"/>
  <c r="HR20" i="8"/>
  <c r="HS20" i="8"/>
  <c r="HT20" i="8"/>
  <c r="HU20" i="8"/>
  <c r="HV20" i="8"/>
  <c r="HW20" i="8"/>
  <c r="HX20" i="8"/>
  <c r="HY20" i="8"/>
  <c r="HZ20" i="8"/>
  <c r="IA20" i="8"/>
  <c r="IB20" i="8"/>
  <c r="IC20" i="8"/>
  <c r="ID20" i="8"/>
  <c r="IE20" i="8"/>
  <c r="IF20" i="8"/>
  <c r="IG20" i="8"/>
  <c r="IH20" i="8"/>
  <c r="II20" i="8"/>
  <c r="IJ20" i="8"/>
  <c r="IK20" i="8"/>
  <c r="IL20" i="8"/>
  <c r="IM20" i="8"/>
  <c r="IN20" i="8"/>
  <c r="IO20" i="8"/>
  <c r="IP20" i="8"/>
  <c r="IQ20" i="8"/>
  <c r="IR20" i="8"/>
  <c r="IS20" i="8"/>
  <c r="IT20" i="8"/>
  <c r="IU20" i="8"/>
  <c r="IV20" i="8"/>
  <c r="F10" i="11"/>
  <c r="G23" i="8"/>
  <c r="H23" i="8"/>
  <c r="I23" i="8"/>
  <c r="J23" i="8"/>
  <c r="K23" i="8"/>
  <c r="L23" i="8"/>
  <c r="M23" i="8"/>
  <c r="N23" i="8"/>
  <c r="O23" i="8"/>
  <c r="P23" i="8"/>
  <c r="Q23" i="8"/>
  <c r="R23" i="8"/>
  <c r="S23" i="8"/>
  <c r="T23" i="8"/>
  <c r="U23" i="8"/>
  <c r="V23" i="8"/>
  <c r="W23" i="8"/>
  <c r="X23" i="8"/>
  <c r="Y23" i="8"/>
  <c r="Z23" i="8"/>
  <c r="AA23" i="8"/>
  <c r="AB23" i="8"/>
  <c r="AC23" i="8"/>
  <c r="AD23" i="8"/>
  <c r="AE23" i="8"/>
  <c r="AF23" i="8"/>
  <c r="AG23" i="8"/>
  <c r="AH23" i="8"/>
  <c r="AI23" i="8"/>
  <c r="AJ23" i="8"/>
  <c r="AK23" i="8"/>
  <c r="AL23" i="8"/>
  <c r="AM23" i="8"/>
  <c r="AN23" i="8"/>
  <c r="AO23" i="8"/>
  <c r="AP23" i="8"/>
  <c r="AQ23" i="8"/>
  <c r="AR23" i="8"/>
  <c r="AS23" i="8"/>
  <c r="AT23" i="8"/>
  <c r="AU23" i="8"/>
  <c r="AV23" i="8"/>
  <c r="AW23" i="8"/>
  <c r="AX23" i="8"/>
  <c r="AY23" i="8"/>
  <c r="AZ23" i="8"/>
  <c r="BA23" i="8"/>
  <c r="BB23" i="8"/>
  <c r="BC23" i="8"/>
  <c r="BD23" i="8"/>
  <c r="BE23" i="8"/>
  <c r="BF23" i="8"/>
  <c r="BG23" i="8"/>
  <c r="BH23" i="8"/>
  <c r="BI23" i="8"/>
  <c r="BJ23" i="8"/>
  <c r="BK23" i="8"/>
  <c r="BL23" i="8"/>
  <c r="BM23" i="8"/>
  <c r="BN23" i="8"/>
  <c r="BO23" i="8"/>
  <c r="BP23" i="8"/>
  <c r="BQ23" i="8"/>
  <c r="BR23" i="8"/>
  <c r="BS23" i="8"/>
  <c r="BT23" i="8"/>
  <c r="BU23" i="8"/>
  <c r="BV23" i="8"/>
  <c r="BW23" i="8"/>
  <c r="BX23" i="8"/>
  <c r="BY23" i="8"/>
  <c r="BZ23" i="8"/>
  <c r="CA23" i="8"/>
  <c r="CB23" i="8"/>
  <c r="CC23" i="8"/>
  <c r="CD23" i="8"/>
  <c r="CE23" i="8"/>
  <c r="CF23" i="8"/>
  <c r="CG23" i="8"/>
  <c r="CH23" i="8"/>
  <c r="CI23" i="8"/>
  <c r="CJ23" i="8"/>
  <c r="CK23" i="8"/>
  <c r="CL23" i="8"/>
  <c r="CM23" i="8"/>
  <c r="CN23" i="8"/>
  <c r="CO23" i="8"/>
  <c r="CP23" i="8"/>
  <c r="CQ23" i="8"/>
  <c r="CR23" i="8"/>
  <c r="CS23" i="8"/>
  <c r="CT23" i="8"/>
  <c r="CU23" i="8"/>
  <c r="CV23" i="8"/>
  <c r="CW23" i="8"/>
  <c r="CX23" i="8"/>
  <c r="CY23" i="8"/>
  <c r="CZ23" i="8"/>
  <c r="DA23" i="8"/>
  <c r="DB23" i="8"/>
  <c r="DC23" i="8"/>
  <c r="DD23" i="8"/>
  <c r="DE23" i="8"/>
  <c r="DF23" i="8"/>
  <c r="DG23" i="8"/>
  <c r="DH23" i="8"/>
  <c r="DI23" i="8"/>
  <c r="DJ23" i="8"/>
  <c r="DK23" i="8"/>
  <c r="DL23" i="8"/>
  <c r="DM23" i="8"/>
  <c r="DN23" i="8"/>
  <c r="DO23" i="8"/>
  <c r="DP23" i="8"/>
  <c r="DQ23" i="8"/>
  <c r="DR23" i="8"/>
  <c r="DS23" i="8"/>
  <c r="DT23" i="8"/>
  <c r="DU23" i="8"/>
  <c r="DV23" i="8"/>
  <c r="DW23" i="8"/>
  <c r="DX23" i="8"/>
  <c r="DY23" i="8"/>
  <c r="DZ23" i="8"/>
  <c r="EA23" i="8"/>
  <c r="EB23" i="8"/>
  <c r="EC23" i="8"/>
  <c r="ED23" i="8"/>
  <c r="EE23" i="8"/>
  <c r="EF23" i="8"/>
  <c r="EG23" i="8"/>
  <c r="EH23" i="8"/>
  <c r="EI23" i="8"/>
  <c r="EJ23" i="8"/>
  <c r="EK23" i="8"/>
  <c r="EL23" i="8"/>
  <c r="EM23" i="8"/>
  <c r="EN23" i="8"/>
  <c r="EO23" i="8"/>
  <c r="EP23" i="8"/>
  <c r="EQ23" i="8"/>
  <c r="ER23" i="8"/>
  <c r="ES23" i="8"/>
  <c r="ET23" i="8"/>
  <c r="EU23" i="8"/>
  <c r="EV23" i="8"/>
  <c r="EW23" i="8"/>
  <c r="EX23" i="8"/>
  <c r="EY23" i="8"/>
  <c r="EZ23" i="8"/>
  <c r="FA23" i="8"/>
  <c r="FB23" i="8"/>
  <c r="FC23" i="8"/>
  <c r="FD23" i="8"/>
  <c r="FE23" i="8"/>
  <c r="FF23" i="8"/>
  <c r="FG23" i="8"/>
  <c r="FH23" i="8"/>
  <c r="FI23" i="8"/>
  <c r="FJ23" i="8"/>
  <c r="FK23" i="8"/>
  <c r="FL23" i="8"/>
  <c r="FM23" i="8"/>
  <c r="FN23" i="8"/>
  <c r="FO23" i="8"/>
  <c r="FP23" i="8"/>
  <c r="FQ23" i="8"/>
  <c r="FR23" i="8"/>
  <c r="FS23" i="8"/>
  <c r="FT23" i="8"/>
  <c r="FU23" i="8"/>
  <c r="FV23" i="8"/>
  <c r="FW23" i="8"/>
  <c r="FX23" i="8"/>
  <c r="FY23" i="8"/>
  <c r="FZ23" i="8"/>
  <c r="GA23" i="8"/>
  <c r="GB23" i="8"/>
  <c r="GC23" i="8"/>
  <c r="GD23" i="8"/>
  <c r="GE23" i="8"/>
  <c r="GF23" i="8"/>
  <c r="GG23" i="8"/>
  <c r="GH23" i="8"/>
  <c r="GI23" i="8"/>
  <c r="GJ23" i="8"/>
  <c r="GK23" i="8"/>
  <c r="GL23" i="8"/>
  <c r="GM23" i="8"/>
  <c r="GN23" i="8"/>
  <c r="GO23" i="8"/>
  <c r="GP23" i="8"/>
  <c r="GQ23" i="8"/>
  <c r="GR23" i="8"/>
  <c r="GS23" i="8"/>
  <c r="GT23" i="8"/>
  <c r="GU23" i="8"/>
  <c r="GV23" i="8"/>
  <c r="GW23" i="8"/>
  <c r="GX23" i="8"/>
  <c r="GY23" i="8"/>
  <c r="GZ23" i="8"/>
  <c r="HA23" i="8"/>
  <c r="HB23" i="8"/>
  <c r="HC23" i="8"/>
  <c r="HD23" i="8"/>
  <c r="HE23" i="8"/>
  <c r="HF23" i="8"/>
  <c r="HG23" i="8"/>
  <c r="HH23" i="8"/>
  <c r="HI23" i="8"/>
  <c r="HJ23" i="8"/>
  <c r="HK23" i="8"/>
  <c r="HL23" i="8"/>
  <c r="HM23" i="8"/>
  <c r="HN23" i="8"/>
  <c r="HO23" i="8"/>
  <c r="HP23" i="8"/>
  <c r="HQ23" i="8"/>
  <c r="HR23" i="8"/>
  <c r="HS23" i="8"/>
  <c r="HT23" i="8"/>
  <c r="HU23" i="8"/>
  <c r="HV23" i="8"/>
  <c r="HW23" i="8"/>
  <c r="HX23" i="8"/>
  <c r="HY23" i="8"/>
  <c r="HZ23" i="8"/>
  <c r="IA23" i="8"/>
  <c r="IB23" i="8"/>
  <c r="IC23" i="8"/>
  <c r="ID23" i="8"/>
  <c r="IE23" i="8"/>
  <c r="IF23" i="8"/>
  <c r="IG23" i="8"/>
  <c r="IH23" i="8"/>
  <c r="II23" i="8"/>
  <c r="IJ23" i="8"/>
  <c r="IK23" i="8"/>
  <c r="IL23" i="8"/>
  <c r="IM23" i="8"/>
  <c r="IN23" i="8"/>
  <c r="IO23" i="8"/>
  <c r="IP23" i="8"/>
  <c r="IQ23" i="8"/>
  <c r="IR23" i="8"/>
  <c r="IS23" i="8"/>
  <c r="IT23" i="8"/>
  <c r="IU23" i="8"/>
  <c r="IV23" i="8"/>
  <c r="F19" i="9"/>
  <c r="F20" i="9"/>
  <c r="F18" i="9"/>
  <c r="F11" i="7"/>
  <c r="F12" i="7"/>
  <c r="F10" i="7"/>
  <c r="F8" i="16"/>
  <c r="G219" i="18"/>
  <c r="G220" i="18" s="1"/>
  <c r="E219" i="18"/>
  <c r="E221" i="18" s="1"/>
  <c r="H408" i="17"/>
  <c r="H391" i="17"/>
  <c r="H410" i="17"/>
  <c r="H396" i="17"/>
  <c r="H393" i="17"/>
  <c r="I366" i="5"/>
  <c r="H365" i="5"/>
  <c r="H363" i="5"/>
  <c r="H362" i="5"/>
  <c r="G364" i="5"/>
  <c r="H364" i="5" s="1"/>
  <c r="E15" i="16" s="1"/>
  <c r="E30" i="16" s="1"/>
  <c r="B22" i="20"/>
  <c r="B21" i="20"/>
  <c r="B18" i="20"/>
  <c r="B19" i="20"/>
  <c r="B20" i="20"/>
  <c r="B17" i="20"/>
  <c r="C8" i="20"/>
  <c r="E22" i="20"/>
  <c r="E21" i="20"/>
  <c r="C11" i="20"/>
  <c r="C10" i="20"/>
  <c r="C7" i="20"/>
  <c r="C9" i="20"/>
  <c r="H375" i="5"/>
  <c r="F13" i="8"/>
  <c r="F8" i="8"/>
  <c r="IV21" i="8" s="1"/>
  <c r="G54" i="5"/>
  <c r="K27" i="12"/>
  <c r="I794" i="5"/>
  <c r="E319" i="5"/>
  <c r="F319" i="5"/>
  <c r="G319" i="5"/>
  <c r="E320" i="5"/>
  <c r="F320" i="5"/>
  <c r="G320" i="5"/>
  <c r="E321" i="5"/>
  <c r="F321" i="5"/>
  <c r="G321" i="5"/>
  <c r="E311" i="5"/>
  <c r="F311" i="5"/>
  <c r="G311" i="5"/>
  <c r="E312" i="5"/>
  <c r="F312" i="5"/>
  <c r="G312" i="5"/>
  <c r="E313" i="5"/>
  <c r="F313" i="5"/>
  <c r="G313" i="5"/>
  <c r="I305" i="5"/>
  <c r="G305" i="5"/>
  <c r="F305" i="5"/>
  <c r="E305" i="5"/>
  <c r="I304" i="5"/>
  <c r="G304" i="5"/>
  <c r="F304" i="5"/>
  <c r="I303" i="5"/>
  <c r="G303" i="5"/>
  <c r="F303" i="5"/>
  <c r="E303" i="5"/>
  <c r="I302" i="5"/>
  <c r="I306" i="5" s="1"/>
  <c r="F69" i="7" s="1"/>
  <c r="G302" i="5"/>
  <c r="F302" i="5"/>
  <c r="E302" i="5"/>
  <c r="L27" i="12"/>
  <c r="I795" i="5"/>
  <c r="J27" i="13"/>
  <c r="H244" i="5"/>
  <c r="H232" i="5"/>
  <c r="G281" i="5"/>
  <c r="G289" i="5"/>
  <c r="G297" i="5"/>
  <c r="F297" i="5"/>
  <c r="H225" i="5"/>
  <c r="H218" i="5"/>
  <c r="I313" i="5"/>
  <c r="E281" i="18"/>
  <c r="E282" i="18"/>
  <c r="F219" i="18"/>
  <c r="F221" i="18" s="1"/>
  <c r="E250" i="18"/>
  <c r="E251" i="18" s="1"/>
  <c r="A2" i="18"/>
  <c r="A2" i="17"/>
  <c r="G441" i="17"/>
  <c r="F441" i="17"/>
  <c r="E441" i="17"/>
  <c r="G424" i="17"/>
  <c r="F424" i="17"/>
  <c r="E424" i="17"/>
  <c r="G407" i="17"/>
  <c r="F407" i="17"/>
  <c r="E407" i="17"/>
  <c r="H394" i="17"/>
  <c r="H411" i="17"/>
  <c r="H428" i="17"/>
  <c r="H445" i="17"/>
  <c r="E331" i="17"/>
  <c r="I760" i="5"/>
  <c r="I761" i="5" s="1"/>
  <c r="G760" i="5"/>
  <c r="F760" i="5"/>
  <c r="F761" i="5" s="1"/>
  <c r="E760" i="5"/>
  <c r="E761" i="5" s="1"/>
  <c r="H759" i="5"/>
  <c r="H758" i="5"/>
  <c r="H757" i="5"/>
  <c r="H756" i="5"/>
  <c r="H755" i="5"/>
  <c r="I753" i="5"/>
  <c r="G753" i="5"/>
  <c r="F753" i="5"/>
  <c r="E753" i="5"/>
  <c r="H752" i="5"/>
  <c r="H751" i="5"/>
  <c r="H750" i="5"/>
  <c r="H753" i="5" s="1"/>
  <c r="H749" i="5"/>
  <c r="H748" i="5"/>
  <c r="I744" i="5"/>
  <c r="I745" i="5" s="1"/>
  <c r="F744" i="5"/>
  <c r="G744" i="5"/>
  <c r="E744" i="5"/>
  <c r="I737" i="5"/>
  <c r="F737" i="5"/>
  <c r="G737" i="5"/>
  <c r="G745" i="5" s="1"/>
  <c r="E737" i="5"/>
  <c r="H743" i="5"/>
  <c r="H742" i="5"/>
  <c r="H741" i="5"/>
  <c r="H740" i="5"/>
  <c r="H739" i="5"/>
  <c r="H735" i="5"/>
  <c r="H736" i="5"/>
  <c r="H734" i="5"/>
  <c r="H733" i="5"/>
  <c r="H732" i="5"/>
  <c r="F40" i="8"/>
  <c r="G24" i="8"/>
  <c r="H24" i="8"/>
  <c r="I24" i="8"/>
  <c r="J24" i="8"/>
  <c r="K24" i="8"/>
  <c r="L24" i="8"/>
  <c r="M24" i="8"/>
  <c r="N24" i="8"/>
  <c r="O24" i="8"/>
  <c r="P24" i="8"/>
  <c r="Q24" i="8"/>
  <c r="R24" i="8"/>
  <c r="S24" i="8"/>
  <c r="T24" i="8"/>
  <c r="U24" i="8"/>
  <c r="V24" i="8"/>
  <c r="W24" i="8"/>
  <c r="X24" i="8"/>
  <c r="Y24" i="8"/>
  <c r="Z24" i="8"/>
  <c r="AA24" i="8"/>
  <c r="AB24" i="8"/>
  <c r="AC24" i="8"/>
  <c r="AD24" i="8"/>
  <c r="AE24" i="8"/>
  <c r="AF24" i="8"/>
  <c r="AG24" i="8"/>
  <c r="AH24" i="8"/>
  <c r="AI24" i="8"/>
  <c r="AJ24" i="8"/>
  <c r="AK24" i="8"/>
  <c r="AL24" i="8"/>
  <c r="AM24" i="8"/>
  <c r="AN24" i="8"/>
  <c r="AO24" i="8"/>
  <c r="AP24" i="8"/>
  <c r="AQ24" i="8"/>
  <c r="AR24" i="8"/>
  <c r="AS24" i="8"/>
  <c r="AT24" i="8"/>
  <c r="AU24" i="8"/>
  <c r="AV24" i="8"/>
  <c r="AW24" i="8"/>
  <c r="AX24" i="8"/>
  <c r="AY24" i="8"/>
  <c r="AZ24" i="8"/>
  <c r="BA24" i="8"/>
  <c r="BB24" i="8"/>
  <c r="BC24" i="8"/>
  <c r="BD24" i="8"/>
  <c r="BE24" i="8"/>
  <c r="BF24" i="8"/>
  <c r="BG24" i="8"/>
  <c r="BH24" i="8"/>
  <c r="BI24" i="8"/>
  <c r="BJ24" i="8"/>
  <c r="BK24" i="8"/>
  <c r="BL24" i="8"/>
  <c r="BM24" i="8"/>
  <c r="BN24" i="8"/>
  <c r="BO24" i="8"/>
  <c r="BP24" i="8"/>
  <c r="BQ24" i="8"/>
  <c r="BR24" i="8"/>
  <c r="BS24" i="8"/>
  <c r="BT24" i="8"/>
  <c r="BU24" i="8"/>
  <c r="BV24" i="8"/>
  <c r="BW24" i="8"/>
  <c r="BX24" i="8"/>
  <c r="BY24" i="8"/>
  <c r="BZ24" i="8"/>
  <c r="CA24" i="8"/>
  <c r="CB24" i="8"/>
  <c r="CC24" i="8"/>
  <c r="CD24" i="8"/>
  <c r="CE24" i="8"/>
  <c r="CF24" i="8"/>
  <c r="CG24" i="8"/>
  <c r="CH24" i="8"/>
  <c r="CI24" i="8"/>
  <c r="CJ24" i="8"/>
  <c r="CK24" i="8"/>
  <c r="CL24" i="8"/>
  <c r="CM24" i="8"/>
  <c r="CN24" i="8"/>
  <c r="CO24" i="8"/>
  <c r="CP24" i="8"/>
  <c r="CQ24" i="8"/>
  <c r="CR24" i="8"/>
  <c r="CS24" i="8"/>
  <c r="CT24" i="8"/>
  <c r="CU24" i="8"/>
  <c r="CV24" i="8"/>
  <c r="CW24" i="8"/>
  <c r="CX24" i="8"/>
  <c r="CY24" i="8"/>
  <c r="CZ24" i="8"/>
  <c r="DA24" i="8"/>
  <c r="DB24" i="8"/>
  <c r="DC24" i="8"/>
  <c r="DD24" i="8"/>
  <c r="DE24" i="8"/>
  <c r="DF24" i="8"/>
  <c r="DG24" i="8"/>
  <c r="DH24" i="8"/>
  <c r="DI24" i="8"/>
  <c r="DJ24" i="8"/>
  <c r="DK24" i="8"/>
  <c r="DL24" i="8"/>
  <c r="DM24" i="8"/>
  <c r="DN24" i="8"/>
  <c r="DO24" i="8"/>
  <c r="DP24" i="8"/>
  <c r="DQ24" i="8"/>
  <c r="DR24" i="8"/>
  <c r="DS24" i="8"/>
  <c r="DT24" i="8"/>
  <c r="DU24" i="8"/>
  <c r="DV24" i="8"/>
  <c r="DW24" i="8"/>
  <c r="DX24" i="8"/>
  <c r="DY24" i="8"/>
  <c r="DZ24" i="8"/>
  <c r="EA24" i="8"/>
  <c r="EB24" i="8"/>
  <c r="EC24" i="8"/>
  <c r="ED24" i="8"/>
  <c r="EE24" i="8"/>
  <c r="EF24" i="8"/>
  <c r="EG24" i="8"/>
  <c r="EH24" i="8"/>
  <c r="EI24" i="8"/>
  <c r="EJ24" i="8"/>
  <c r="EK24" i="8"/>
  <c r="EL24" i="8"/>
  <c r="EM24" i="8"/>
  <c r="EN24" i="8"/>
  <c r="EO24" i="8"/>
  <c r="EP24" i="8"/>
  <c r="EQ24" i="8"/>
  <c r="ER24" i="8"/>
  <c r="ES24" i="8"/>
  <c r="ET24" i="8"/>
  <c r="EU24" i="8"/>
  <c r="EV24" i="8"/>
  <c r="EW24" i="8"/>
  <c r="EX24" i="8"/>
  <c r="EY24" i="8"/>
  <c r="EZ24" i="8"/>
  <c r="FA24" i="8"/>
  <c r="FB24" i="8"/>
  <c r="FC24" i="8"/>
  <c r="FD24" i="8"/>
  <c r="FE24" i="8"/>
  <c r="FF24" i="8"/>
  <c r="FG24" i="8"/>
  <c r="FH24" i="8"/>
  <c r="FI24" i="8"/>
  <c r="FJ24" i="8"/>
  <c r="FK24" i="8"/>
  <c r="FL24" i="8"/>
  <c r="FM24" i="8"/>
  <c r="FN24" i="8"/>
  <c r="FO24" i="8"/>
  <c r="FP24" i="8"/>
  <c r="FQ24" i="8"/>
  <c r="FR24" i="8"/>
  <c r="FS24" i="8"/>
  <c r="FT24" i="8"/>
  <c r="FU24" i="8"/>
  <c r="FV24" i="8"/>
  <c r="FW24" i="8"/>
  <c r="FX24" i="8"/>
  <c r="FY24" i="8"/>
  <c r="FZ24" i="8"/>
  <c r="GA24" i="8"/>
  <c r="GB24" i="8"/>
  <c r="GC24" i="8"/>
  <c r="GD24" i="8"/>
  <c r="GE24" i="8"/>
  <c r="GF24" i="8"/>
  <c r="GG24" i="8"/>
  <c r="GH24" i="8"/>
  <c r="GI24" i="8"/>
  <c r="GJ24" i="8"/>
  <c r="GK24" i="8"/>
  <c r="GL24" i="8"/>
  <c r="GM24" i="8"/>
  <c r="GN24" i="8"/>
  <c r="GO24" i="8"/>
  <c r="GP24" i="8"/>
  <c r="GQ24" i="8"/>
  <c r="GR24" i="8"/>
  <c r="GS24" i="8"/>
  <c r="GT24" i="8"/>
  <c r="GU24" i="8"/>
  <c r="GV24" i="8"/>
  <c r="GW24" i="8"/>
  <c r="GX24" i="8"/>
  <c r="GY24" i="8"/>
  <c r="GZ24" i="8"/>
  <c r="HA24" i="8"/>
  <c r="HB24" i="8"/>
  <c r="HC24" i="8"/>
  <c r="HD24" i="8"/>
  <c r="HE24" i="8"/>
  <c r="HF24" i="8"/>
  <c r="HG24" i="8"/>
  <c r="HH24" i="8"/>
  <c r="HI24" i="8"/>
  <c r="HJ24" i="8"/>
  <c r="HK24" i="8"/>
  <c r="HL24" i="8"/>
  <c r="HM24" i="8"/>
  <c r="HN24" i="8"/>
  <c r="HO24" i="8"/>
  <c r="HP24" i="8"/>
  <c r="HQ24" i="8"/>
  <c r="HR24" i="8"/>
  <c r="HS24" i="8"/>
  <c r="HT24" i="8"/>
  <c r="HU24" i="8"/>
  <c r="HV24" i="8"/>
  <c r="HW24" i="8"/>
  <c r="HX24" i="8"/>
  <c r="HY24" i="8"/>
  <c r="HZ24" i="8"/>
  <c r="IA24" i="8"/>
  <c r="IB24" i="8"/>
  <c r="IC24" i="8"/>
  <c r="ID24" i="8"/>
  <c r="IE24" i="8"/>
  <c r="IF24" i="8"/>
  <c r="IG24" i="8"/>
  <c r="IH24" i="8"/>
  <c r="II24" i="8"/>
  <c r="IJ24" i="8"/>
  <c r="IK24" i="8"/>
  <c r="IL24" i="8"/>
  <c r="IM24" i="8"/>
  <c r="IN24" i="8"/>
  <c r="IO24" i="8"/>
  <c r="IP24" i="8"/>
  <c r="IQ24" i="8"/>
  <c r="IR24" i="8"/>
  <c r="IS24" i="8"/>
  <c r="IT24" i="8"/>
  <c r="IU24" i="8"/>
  <c r="IV24" i="8"/>
  <c r="G22" i="8"/>
  <c r="H22" i="8"/>
  <c r="I22" i="8"/>
  <c r="J22" i="8"/>
  <c r="K22" i="8"/>
  <c r="L22" i="8"/>
  <c r="M22" i="8"/>
  <c r="N22" i="8"/>
  <c r="O22" i="8"/>
  <c r="P22" i="8"/>
  <c r="Q22" i="8"/>
  <c r="R22" i="8"/>
  <c r="S22" i="8"/>
  <c r="T22" i="8"/>
  <c r="U22" i="8"/>
  <c r="V22" i="8"/>
  <c r="W22" i="8"/>
  <c r="X22" i="8"/>
  <c r="Y22" i="8"/>
  <c r="Z22" i="8"/>
  <c r="AA22" i="8"/>
  <c r="AB22" i="8"/>
  <c r="AC22" i="8"/>
  <c r="AD22" i="8"/>
  <c r="AE22" i="8"/>
  <c r="AF22" i="8"/>
  <c r="AG22" i="8"/>
  <c r="AH22" i="8"/>
  <c r="AI22" i="8"/>
  <c r="AJ22" i="8"/>
  <c r="AK22" i="8"/>
  <c r="AL22" i="8"/>
  <c r="AM22" i="8"/>
  <c r="AN22" i="8"/>
  <c r="AO22" i="8"/>
  <c r="AP22" i="8"/>
  <c r="AQ22" i="8"/>
  <c r="AR22" i="8"/>
  <c r="AS22" i="8"/>
  <c r="AT22" i="8"/>
  <c r="AU22" i="8"/>
  <c r="AV22" i="8"/>
  <c r="AW22" i="8"/>
  <c r="AX22" i="8"/>
  <c r="AY22" i="8"/>
  <c r="AZ22" i="8"/>
  <c r="BA22" i="8"/>
  <c r="BB22" i="8"/>
  <c r="BC22" i="8"/>
  <c r="BD22" i="8"/>
  <c r="BE22" i="8"/>
  <c r="BF22" i="8"/>
  <c r="BG22" i="8"/>
  <c r="BH22" i="8"/>
  <c r="BI22" i="8"/>
  <c r="BJ22" i="8"/>
  <c r="BK22" i="8"/>
  <c r="BL22" i="8"/>
  <c r="BM22" i="8"/>
  <c r="BN22" i="8"/>
  <c r="BO22" i="8"/>
  <c r="BP22" i="8"/>
  <c r="BQ22" i="8"/>
  <c r="BR22" i="8"/>
  <c r="BS22" i="8"/>
  <c r="BT22" i="8"/>
  <c r="BU22" i="8"/>
  <c r="BV22" i="8"/>
  <c r="BW22" i="8"/>
  <c r="BX22" i="8"/>
  <c r="BY22" i="8"/>
  <c r="BZ22" i="8"/>
  <c r="CA22" i="8"/>
  <c r="CB22" i="8"/>
  <c r="CC22" i="8"/>
  <c r="CD22" i="8"/>
  <c r="CE22" i="8"/>
  <c r="CF22" i="8"/>
  <c r="CG22" i="8"/>
  <c r="CH22" i="8"/>
  <c r="CI22" i="8"/>
  <c r="CJ22" i="8"/>
  <c r="CK22" i="8"/>
  <c r="CL22" i="8"/>
  <c r="CM22" i="8"/>
  <c r="CN22" i="8"/>
  <c r="CO22" i="8"/>
  <c r="CP22" i="8"/>
  <c r="CQ22" i="8"/>
  <c r="CR22" i="8"/>
  <c r="CS22" i="8"/>
  <c r="CT22" i="8"/>
  <c r="CU22" i="8"/>
  <c r="CV22" i="8"/>
  <c r="CW22" i="8"/>
  <c r="CX22" i="8"/>
  <c r="CY22" i="8"/>
  <c r="CZ22" i="8"/>
  <c r="DA22" i="8"/>
  <c r="DB22" i="8"/>
  <c r="DC22" i="8"/>
  <c r="DD22" i="8"/>
  <c r="DE22" i="8"/>
  <c r="DF22" i="8"/>
  <c r="DG22" i="8"/>
  <c r="DH22" i="8"/>
  <c r="DI22" i="8"/>
  <c r="DJ22" i="8"/>
  <c r="DK22" i="8"/>
  <c r="DL22" i="8"/>
  <c r="DM22" i="8"/>
  <c r="DN22" i="8"/>
  <c r="DO22" i="8"/>
  <c r="DP22" i="8"/>
  <c r="DQ22" i="8"/>
  <c r="DR22" i="8"/>
  <c r="DS22" i="8"/>
  <c r="DT22" i="8"/>
  <c r="DU22" i="8"/>
  <c r="DV22" i="8"/>
  <c r="DW22" i="8"/>
  <c r="DX22" i="8"/>
  <c r="DY22" i="8"/>
  <c r="DZ22" i="8"/>
  <c r="EA22" i="8"/>
  <c r="EB22" i="8"/>
  <c r="EC22" i="8"/>
  <c r="ED22" i="8"/>
  <c r="EE22" i="8"/>
  <c r="EF22" i="8"/>
  <c r="EG22" i="8"/>
  <c r="EH22" i="8"/>
  <c r="EI22" i="8"/>
  <c r="EJ22" i="8"/>
  <c r="EK22" i="8"/>
  <c r="EL22" i="8"/>
  <c r="EM22" i="8"/>
  <c r="EN22" i="8"/>
  <c r="EO22" i="8"/>
  <c r="EP22" i="8"/>
  <c r="EQ22" i="8"/>
  <c r="ER22" i="8"/>
  <c r="ES22" i="8"/>
  <c r="ET22" i="8"/>
  <c r="EU22" i="8"/>
  <c r="EV22" i="8"/>
  <c r="EW22" i="8"/>
  <c r="EX22" i="8"/>
  <c r="EY22" i="8"/>
  <c r="EZ22" i="8"/>
  <c r="FA22" i="8"/>
  <c r="FB22" i="8"/>
  <c r="FC22" i="8"/>
  <c r="FD22" i="8"/>
  <c r="FE22" i="8"/>
  <c r="FF22" i="8"/>
  <c r="FG22" i="8"/>
  <c r="FH22" i="8"/>
  <c r="FI22" i="8"/>
  <c r="FJ22" i="8"/>
  <c r="FK22" i="8"/>
  <c r="FL22" i="8"/>
  <c r="FM22" i="8"/>
  <c r="FN22" i="8"/>
  <c r="FO22" i="8"/>
  <c r="FP22" i="8"/>
  <c r="FQ22" i="8"/>
  <c r="FR22" i="8"/>
  <c r="FS22" i="8"/>
  <c r="FT22" i="8"/>
  <c r="FU22" i="8"/>
  <c r="FV22" i="8"/>
  <c r="FW22" i="8"/>
  <c r="FX22" i="8"/>
  <c r="FY22" i="8"/>
  <c r="FZ22" i="8"/>
  <c r="GA22" i="8"/>
  <c r="GB22" i="8"/>
  <c r="GC22" i="8"/>
  <c r="GD22" i="8"/>
  <c r="GE22" i="8"/>
  <c r="GF22" i="8"/>
  <c r="GG22" i="8"/>
  <c r="GH22" i="8"/>
  <c r="GI22" i="8"/>
  <c r="GJ22" i="8"/>
  <c r="GK22" i="8"/>
  <c r="GL22" i="8"/>
  <c r="GM22" i="8"/>
  <c r="GN22" i="8"/>
  <c r="GO22" i="8"/>
  <c r="GP22" i="8"/>
  <c r="GQ22" i="8"/>
  <c r="GR22" i="8"/>
  <c r="GS22" i="8"/>
  <c r="GT22" i="8"/>
  <c r="GU22" i="8"/>
  <c r="GV22" i="8"/>
  <c r="GW22" i="8"/>
  <c r="GX22" i="8"/>
  <c r="GY22" i="8"/>
  <c r="GZ22" i="8"/>
  <c r="HA22" i="8"/>
  <c r="HB22" i="8"/>
  <c r="HC22" i="8"/>
  <c r="HD22" i="8"/>
  <c r="HE22" i="8"/>
  <c r="HF22" i="8"/>
  <c r="HG22" i="8"/>
  <c r="HH22" i="8"/>
  <c r="HI22" i="8"/>
  <c r="HJ22" i="8"/>
  <c r="HK22" i="8"/>
  <c r="HL22" i="8"/>
  <c r="HM22" i="8"/>
  <c r="HN22" i="8"/>
  <c r="HO22" i="8"/>
  <c r="HP22" i="8"/>
  <c r="HQ22" i="8"/>
  <c r="HR22" i="8"/>
  <c r="HS22" i="8"/>
  <c r="HT22" i="8"/>
  <c r="HU22" i="8"/>
  <c r="HV22" i="8"/>
  <c r="HW22" i="8"/>
  <c r="HX22" i="8"/>
  <c r="HY22" i="8"/>
  <c r="HZ22" i="8"/>
  <c r="IA22" i="8"/>
  <c r="IB22" i="8"/>
  <c r="IC22" i="8"/>
  <c r="ID22" i="8"/>
  <c r="IE22" i="8"/>
  <c r="IF22" i="8"/>
  <c r="IG22" i="8"/>
  <c r="IH22" i="8"/>
  <c r="II22" i="8"/>
  <c r="IJ22" i="8"/>
  <c r="IK22" i="8"/>
  <c r="IL22" i="8"/>
  <c r="IM22" i="8"/>
  <c r="IN22" i="8"/>
  <c r="IO22" i="8"/>
  <c r="IP22" i="8"/>
  <c r="IQ22" i="8"/>
  <c r="IR22" i="8"/>
  <c r="IS22" i="8"/>
  <c r="IT22" i="8"/>
  <c r="IU22" i="8"/>
  <c r="IV22" i="8"/>
  <c r="F10" i="8"/>
  <c r="F7" i="8"/>
  <c r="F723" i="5"/>
  <c r="G723" i="5"/>
  <c r="I723" i="5"/>
  <c r="E723" i="5"/>
  <c r="H719" i="5"/>
  <c r="F712" i="5"/>
  <c r="G712" i="5"/>
  <c r="I712" i="5"/>
  <c r="E712" i="5"/>
  <c r="F710" i="5"/>
  <c r="G710" i="5"/>
  <c r="I710" i="5"/>
  <c r="E710" i="5"/>
  <c r="H708" i="5"/>
  <c r="F699" i="5"/>
  <c r="G699" i="5"/>
  <c r="I699" i="5"/>
  <c r="E699" i="5"/>
  <c r="F687" i="5"/>
  <c r="G687" i="5"/>
  <c r="I687" i="5"/>
  <c r="E687" i="5"/>
  <c r="F701" i="5"/>
  <c r="F726" i="5" s="1"/>
  <c r="F774" i="5" s="1"/>
  <c r="G701" i="5"/>
  <c r="I701" i="5"/>
  <c r="E701" i="5"/>
  <c r="H697" i="5"/>
  <c r="F689" i="5"/>
  <c r="G689" i="5"/>
  <c r="I689" i="5"/>
  <c r="E689" i="5"/>
  <c r="H684" i="5"/>
  <c r="F670" i="5"/>
  <c r="G670" i="5"/>
  <c r="I670" i="5"/>
  <c r="E670" i="5"/>
  <c r="H666" i="5"/>
  <c r="F256" i="18"/>
  <c r="G256" i="18"/>
  <c r="H256" i="18"/>
  <c r="I256" i="18"/>
  <c r="E256" i="18"/>
  <c r="F225" i="18"/>
  <c r="G225" i="18"/>
  <c r="H225" i="18"/>
  <c r="I225" i="18"/>
  <c r="E225" i="18"/>
  <c r="F77" i="18"/>
  <c r="G77" i="18"/>
  <c r="H77" i="18"/>
  <c r="I77" i="18"/>
  <c r="E77" i="18"/>
  <c r="F42" i="18"/>
  <c r="G42" i="18"/>
  <c r="H42" i="18"/>
  <c r="I42" i="18"/>
  <c r="E42" i="18"/>
  <c r="F455" i="5"/>
  <c r="G455" i="5"/>
  <c r="H455" i="5"/>
  <c r="I455" i="5"/>
  <c r="E455" i="5"/>
  <c r="F443" i="5"/>
  <c r="G443" i="5"/>
  <c r="H443" i="5"/>
  <c r="I443" i="5"/>
  <c r="H197" i="18"/>
  <c r="F286" i="18"/>
  <c r="F456" i="5" s="1"/>
  <c r="G286" i="18"/>
  <c r="G456" i="5" s="1"/>
  <c r="I286" i="18"/>
  <c r="I456" i="5"/>
  <c r="F287" i="18"/>
  <c r="F457" i="5" s="1"/>
  <c r="G287" i="18"/>
  <c r="G457" i="5" s="1"/>
  <c r="I287" i="18"/>
  <c r="I457" i="5"/>
  <c r="F12" i="8" s="1"/>
  <c r="F288" i="18"/>
  <c r="F458" i="5" s="1"/>
  <c r="G288" i="18"/>
  <c r="G458" i="5" s="1"/>
  <c r="I288" i="18"/>
  <c r="I458" i="5"/>
  <c r="F289" i="18"/>
  <c r="F459" i="5" s="1"/>
  <c r="G289" i="18"/>
  <c r="G459" i="5" s="1"/>
  <c r="I289" i="18"/>
  <c r="I459" i="5"/>
  <c r="E289" i="18"/>
  <c r="E459" i="5" s="1"/>
  <c r="H259" i="18"/>
  <c r="H280" i="18"/>
  <c r="H228" i="18"/>
  <c r="E287" i="18"/>
  <c r="E457" i="5" s="1"/>
  <c r="E288" i="18"/>
  <c r="F280" i="18"/>
  <c r="G280" i="18"/>
  <c r="I280" i="18"/>
  <c r="F281" i="18"/>
  <c r="F282" i="18"/>
  <c r="G281" i="18"/>
  <c r="G282" i="18"/>
  <c r="I281" i="18"/>
  <c r="E286" i="18"/>
  <c r="E456" i="5" s="1"/>
  <c r="F6" i="11"/>
  <c r="F378" i="17"/>
  <c r="F338" i="5" s="1"/>
  <c r="G378" i="17"/>
  <c r="G338" i="5" s="1"/>
  <c r="I378" i="17"/>
  <c r="I338" i="5"/>
  <c r="F19" i="11" s="1"/>
  <c r="E378" i="17"/>
  <c r="E338" i="5" s="1"/>
  <c r="F280" i="17"/>
  <c r="F330" i="5" s="1"/>
  <c r="G280" i="17"/>
  <c r="G330" i="5" s="1"/>
  <c r="I280" i="17"/>
  <c r="I330" i="5" s="1"/>
  <c r="F18" i="11" s="1"/>
  <c r="E280" i="17"/>
  <c r="E330" i="5" s="1"/>
  <c r="F452" i="17"/>
  <c r="F346" i="5" s="1"/>
  <c r="G452" i="17"/>
  <c r="G346" i="5" s="1"/>
  <c r="I452" i="17"/>
  <c r="I346" i="5" s="1"/>
  <c r="E452" i="17"/>
  <c r="E346" i="5" s="1"/>
  <c r="H413" i="17"/>
  <c r="H423" i="17"/>
  <c r="H425" i="17"/>
  <c r="H426" i="17"/>
  <c r="H427" i="17"/>
  <c r="H430" i="17"/>
  <c r="H442" i="17"/>
  <c r="H443" i="17"/>
  <c r="H444" i="17"/>
  <c r="H440" i="17"/>
  <c r="H447" i="17"/>
  <c r="H374" i="17"/>
  <c r="H373" i="17"/>
  <c r="H372" i="17"/>
  <c r="H371" i="17"/>
  <c r="H370" i="17"/>
  <c r="H369" i="17"/>
  <c r="H368" i="17"/>
  <c r="H367" i="17"/>
  <c r="H366" i="17"/>
  <c r="H365" i="17"/>
  <c r="H364" i="17"/>
  <c r="H363" i="17"/>
  <c r="H362" i="17"/>
  <c r="H361" i="17"/>
  <c r="H376" i="17"/>
  <c r="H360" i="17"/>
  <c r="H359" i="17"/>
  <c r="H375" i="17"/>
  <c r="H358" i="17"/>
  <c r="H351" i="17"/>
  <c r="H350" i="17"/>
  <c r="H349" i="17"/>
  <c r="H348" i="17"/>
  <c r="H347" i="17"/>
  <c r="H346" i="17"/>
  <c r="H345" i="17"/>
  <c r="H344" i="17"/>
  <c r="H343" i="17"/>
  <c r="H342" i="17"/>
  <c r="H341" i="17"/>
  <c r="H340" i="17"/>
  <c r="H339" i="17"/>
  <c r="H338" i="17"/>
  <c r="H337" i="17"/>
  <c r="H336" i="17"/>
  <c r="H352" i="17"/>
  <c r="H335" i="17"/>
  <c r="H328" i="17"/>
  <c r="H327" i="17"/>
  <c r="H326" i="17"/>
  <c r="H325" i="17"/>
  <c r="H324" i="17"/>
  <c r="H323" i="17"/>
  <c r="H322" i="17"/>
  <c r="H321" i="17"/>
  <c r="H320" i="17"/>
  <c r="H319" i="17"/>
  <c r="H318" i="17"/>
  <c r="H317" i="17"/>
  <c r="H316" i="17"/>
  <c r="H315" i="17"/>
  <c r="H314" i="17"/>
  <c r="H313" i="17"/>
  <c r="H312" i="17"/>
  <c r="H305" i="17"/>
  <c r="H304" i="17"/>
  <c r="H303" i="17"/>
  <c r="H302" i="17"/>
  <c r="H301" i="17"/>
  <c r="H300" i="17"/>
  <c r="H299" i="17"/>
  <c r="H298" i="17"/>
  <c r="H297" i="17"/>
  <c r="H296" i="17"/>
  <c r="H295" i="17"/>
  <c r="H294" i="17"/>
  <c r="H293" i="17"/>
  <c r="H292" i="17"/>
  <c r="H308" i="17" s="1"/>
  <c r="H291" i="17"/>
  <c r="H290" i="17"/>
  <c r="H289" i="17"/>
  <c r="H276" i="17"/>
  <c r="H275" i="17"/>
  <c r="H274" i="17"/>
  <c r="H273" i="17"/>
  <c r="H272" i="17"/>
  <c r="H271" i="17"/>
  <c r="H270" i="17"/>
  <c r="H269" i="17"/>
  <c r="H268" i="17"/>
  <c r="H267" i="17"/>
  <c r="H266" i="17"/>
  <c r="H265" i="17"/>
  <c r="H264" i="17"/>
  <c r="H279" i="17"/>
  <c r="H263" i="17"/>
  <c r="H262" i="17"/>
  <c r="H277" i="17"/>
  <c r="H261" i="17"/>
  <c r="H260" i="17"/>
  <c r="H253" i="17"/>
  <c r="H252" i="17"/>
  <c r="H251" i="17"/>
  <c r="H250" i="17"/>
  <c r="H249" i="17"/>
  <c r="H248" i="17"/>
  <c r="H247" i="17"/>
  <c r="H246" i="17"/>
  <c r="H245" i="17"/>
  <c r="H244" i="17"/>
  <c r="H243" i="17"/>
  <c r="H242" i="17"/>
  <c r="H241" i="17"/>
  <c r="H240" i="17"/>
  <c r="H239" i="17"/>
  <c r="H238" i="17"/>
  <c r="H237" i="17"/>
  <c r="H230" i="17"/>
  <c r="H229" i="17"/>
  <c r="H228" i="17"/>
  <c r="H227" i="17"/>
  <c r="H226" i="17"/>
  <c r="H225" i="17"/>
  <c r="H224" i="17"/>
  <c r="H223" i="17"/>
  <c r="H222" i="17"/>
  <c r="H221" i="17"/>
  <c r="H220" i="17"/>
  <c r="H219" i="17"/>
  <c r="H218" i="17"/>
  <c r="H217" i="17"/>
  <c r="H232" i="17"/>
  <c r="H216" i="17"/>
  <c r="H215" i="17"/>
  <c r="H214" i="17"/>
  <c r="H207" i="17"/>
  <c r="H206" i="17"/>
  <c r="H205" i="17"/>
  <c r="H204" i="17"/>
  <c r="H203" i="17"/>
  <c r="H202" i="17"/>
  <c r="H201" i="17"/>
  <c r="H200" i="17"/>
  <c r="H199" i="17"/>
  <c r="H198" i="17"/>
  <c r="H197" i="17"/>
  <c r="H196" i="17"/>
  <c r="H195" i="17"/>
  <c r="H194" i="17"/>
  <c r="H193" i="17"/>
  <c r="H192" i="17"/>
  <c r="H191" i="17"/>
  <c r="H184" i="17"/>
  <c r="H183" i="17"/>
  <c r="H182" i="17"/>
  <c r="H181" i="17"/>
  <c r="H180" i="17"/>
  <c r="H179" i="17"/>
  <c r="H178" i="17"/>
  <c r="H177" i="17"/>
  <c r="H176" i="17"/>
  <c r="H175" i="17"/>
  <c r="H174" i="17"/>
  <c r="H173" i="17"/>
  <c r="H172" i="17"/>
  <c r="H171" i="17"/>
  <c r="H170" i="17"/>
  <c r="H169" i="17"/>
  <c r="H168" i="17"/>
  <c r="H161" i="17"/>
  <c r="H160" i="17"/>
  <c r="H159" i="17"/>
  <c r="H158" i="17"/>
  <c r="H157" i="17"/>
  <c r="H156" i="17"/>
  <c r="H155" i="17"/>
  <c r="H154" i="17"/>
  <c r="H153" i="17"/>
  <c r="H152" i="17"/>
  <c r="H151" i="17"/>
  <c r="H150" i="17"/>
  <c r="H149" i="17"/>
  <c r="H148" i="17"/>
  <c r="H147" i="17"/>
  <c r="H146" i="17"/>
  <c r="H145" i="17"/>
  <c r="H138" i="17"/>
  <c r="H137" i="17"/>
  <c r="H136" i="17"/>
  <c r="H135" i="17"/>
  <c r="H134" i="17"/>
  <c r="H133" i="17"/>
  <c r="H132" i="17"/>
  <c r="H131" i="17"/>
  <c r="H130" i="17"/>
  <c r="H129" i="17"/>
  <c r="H128" i="17"/>
  <c r="H127" i="17"/>
  <c r="H126" i="17"/>
  <c r="H125" i="17"/>
  <c r="H124" i="17"/>
  <c r="H123" i="17"/>
  <c r="H122" i="17"/>
  <c r="H115" i="17"/>
  <c r="H114" i="17"/>
  <c r="H113" i="17"/>
  <c r="H112" i="17"/>
  <c r="H111" i="17"/>
  <c r="H110" i="17"/>
  <c r="H109" i="17"/>
  <c r="H108" i="17"/>
  <c r="H107" i="17"/>
  <c r="H106" i="17"/>
  <c r="H105" i="17"/>
  <c r="H104" i="17"/>
  <c r="H103" i="17"/>
  <c r="H102" i="17"/>
  <c r="H101" i="17"/>
  <c r="H100" i="17"/>
  <c r="H99" i="17"/>
  <c r="H92" i="17"/>
  <c r="H91" i="17"/>
  <c r="H90" i="17"/>
  <c r="H89" i="17"/>
  <c r="H88" i="17"/>
  <c r="H87" i="17"/>
  <c r="H86" i="17"/>
  <c r="H85" i="17"/>
  <c r="H84" i="17"/>
  <c r="H83" i="17"/>
  <c r="H82" i="17"/>
  <c r="H81" i="17"/>
  <c r="H80" i="17"/>
  <c r="H79" i="17"/>
  <c r="H78" i="17"/>
  <c r="H77" i="17"/>
  <c r="H76" i="17"/>
  <c r="H69" i="17"/>
  <c r="H68" i="17"/>
  <c r="H67" i="17"/>
  <c r="H66" i="17"/>
  <c r="H65" i="17"/>
  <c r="H64" i="17"/>
  <c r="H63" i="17"/>
  <c r="H62" i="17"/>
  <c r="H61" i="17"/>
  <c r="H60" i="17"/>
  <c r="H59" i="17"/>
  <c r="H58" i="17"/>
  <c r="H57" i="17"/>
  <c r="H56" i="17"/>
  <c r="H55" i="17"/>
  <c r="H54" i="17"/>
  <c r="H53" i="17"/>
  <c r="H46" i="17"/>
  <c r="H45" i="17"/>
  <c r="H44" i="17"/>
  <c r="H43" i="17"/>
  <c r="H42" i="17"/>
  <c r="H41" i="17"/>
  <c r="H40" i="17"/>
  <c r="H39" i="17"/>
  <c r="H38" i="17"/>
  <c r="H37" i="17"/>
  <c r="H36" i="17"/>
  <c r="H35" i="17"/>
  <c r="H34" i="17"/>
  <c r="H33" i="17"/>
  <c r="H32" i="17"/>
  <c r="H31" i="17"/>
  <c r="H30" i="17"/>
  <c r="H21" i="17"/>
  <c r="H22" i="17"/>
  <c r="H20" i="17"/>
  <c r="H19" i="17"/>
  <c r="H17" i="17"/>
  <c r="H15" i="17"/>
  <c r="H13" i="17"/>
  <c r="H11" i="17"/>
  <c r="F26" i="17"/>
  <c r="G26" i="17"/>
  <c r="I26" i="17"/>
  <c r="F25" i="17"/>
  <c r="G25" i="17"/>
  <c r="I25" i="17"/>
  <c r="I24" i="17"/>
  <c r="F24" i="17"/>
  <c r="G24" i="17"/>
  <c r="F560" i="5"/>
  <c r="G560" i="5"/>
  <c r="I560" i="5"/>
  <c r="E560" i="5"/>
  <c r="F548" i="5"/>
  <c r="G548" i="5"/>
  <c r="I548" i="5"/>
  <c r="E548" i="5"/>
  <c r="F535" i="5"/>
  <c r="G535" i="5"/>
  <c r="I535" i="5"/>
  <c r="E535" i="5"/>
  <c r="F522" i="5"/>
  <c r="G522" i="5"/>
  <c r="I522" i="5"/>
  <c r="E522" i="5"/>
  <c r="F509" i="5"/>
  <c r="G509" i="5"/>
  <c r="I509" i="5"/>
  <c r="E509" i="5"/>
  <c r="F496" i="5"/>
  <c r="G496" i="5"/>
  <c r="I496" i="5"/>
  <c r="E496" i="5"/>
  <c r="H482" i="5"/>
  <c r="F483" i="5"/>
  <c r="G483" i="5"/>
  <c r="I483" i="5"/>
  <c r="E483" i="5"/>
  <c r="E278" i="5"/>
  <c r="F278" i="5"/>
  <c r="G278" i="5"/>
  <c r="E26" i="17"/>
  <c r="E25" i="17"/>
  <c r="E24" i="17"/>
  <c r="I49" i="17"/>
  <c r="G49" i="17"/>
  <c r="F49" i="17"/>
  <c r="E49" i="17"/>
  <c r="I48" i="17"/>
  <c r="G48" i="17"/>
  <c r="F48" i="17"/>
  <c r="E48" i="17"/>
  <c r="I47" i="17"/>
  <c r="G47" i="17"/>
  <c r="F47" i="17"/>
  <c r="E47" i="17"/>
  <c r="I72" i="17"/>
  <c r="G72" i="17"/>
  <c r="F72" i="17"/>
  <c r="E72" i="17"/>
  <c r="I71" i="17"/>
  <c r="G71" i="17"/>
  <c r="F71" i="17"/>
  <c r="E71" i="17"/>
  <c r="I70" i="17"/>
  <c r="G70" i="17"/>
  <c r="F70" i="17"/>
  <c r="E70" i="17"/>
  <c r="I95" i="17"/>
  <c r="G95" i="17"/>
  <c r="F95" i="17"/>
  <c r="E95" i="17"/>
  <c r="I94" i="17"/>
  <c r="G94" i="17"/>
  <c r="F94" i="17"/>
  <c r="E94" i="17"/>
  <c r="I93" i="17"/>
  <c r="G93" i="17"/>
  <c r="F93" i="17"/>
  <c r="E93" i="17"/>
  <c r="I118" i="17"/>
  <c r="G118" i="17"/>
  <c r="F118" i="17"/>
  <c r="E118" i="17"/>
  <c r="I117" i="17"/>
  <c r="G117" i="17"/>
  <c r="F117" i="17"/>
  <c r="E117" i="17"/>
  <c r="I116" i="17"/>
  <c r="G116" i="17"/>
  <c r="F116" i="17"/>
  <c r="E116" i="17"/>
  <c r="I141" i="17"/>
  <c r="G141" i="17"/>
  <c r="F141" i="17"/>
  <c r="E141" i="17"/>
  <c r="I140" i="17"/>
  <c r="G140" i="17"/>
  <c r="F140" i="17"/>
  <c r="E140" i="17"/>
  <c r="I139" i="17"/>
  <c r="G139" i="17"/>
  <c r="F139" i="17"/>
  <c r="E139" i="17"/>
  <c r="I164" i="17"/>
  <c r="G164" i="17"/>
  <c r="F164" i="17"/>
  <c r="E164" i="17"/>
  <c r="I163" i="17"/>
  <c r="G163" i="17"/>
  <c r="F163" i="17"/>
  <c r="E163" i="17"/>
  <c r="I162" i="17"/>
  <c r="G162" i="17"/>
  <c r="F162" i="17"/>
  <c r="E162" i="17"/>
  <c r="I187" i="17"/>
  <c r="G187" i="17"/>
  <c r="F187" i="17"/>
  <c r="E187" i="17"/>
  <c r="I186" i="17"/>
  <c r="G186" i="17"/>
  <c r="F186" i="17"/>
  <c r="E186" i="17"/>
  <c r="I185" i="17"/>
  <c r="G185" i="17"/>
  <c r="F185" i="17"/>
  <c r="E185" i="17"/>
  <c r="I210" i="17"/>
  <c r="G210" i="17"/>
  <c r="F210" i="17"/>
  <c r="E210" i="17"/>
  <c r="I209" i="17"/>
  <c r="G209" i="17"/>
  <c r="F209" i="17"/>
  <c r="E209" i="17"/>
  <c r="I208" i="17"/>
  <c r="G208" i="17"/>
  <c r="F208" i="17"/>
  <c r="E208" i="17"/>
  <c r="I233" i="17"/>
  <c r="G233" i="17"/>
  <c r="F233" i="17"/>
  <c r="E233" i="17"/>
  <c r="I232" i="17"/>
  <c r="G232" i="17"/>
  <c r="F232" i="17"/>
  <c r="E232" i="17"/>
  <c r="I231" i="17"/>
  <c r="G231" i="17"/>
  <c r="F231" i="17"/>
  <c r="E231" i="17"/>
  <c r="F256" i="17"/>
  <c r="G256" i="17"/>
  <c r="I256" i="17"/>
  <c r="F255" i="17"/>
  <c r="G255" i="17"/>
  <c r="I255" i="17"/>
  <c r="F254" i="17"/>
  <c r="G254" i="17"/>
  <c r="I254" i="17"/>
  <c r="E256" i="17"/>
  <c r="E255" i="17"/>
  <c r="E254" i="17"/>
  <c r="F279" i="17"/>
  <c r="G279" i="17"/>
  <c r="I279" i="17"/>
  <c r="F278" i="17"/>
  <c r="G278" i="17"/>
  <c r="I278" i="17"/>
  <c r="E279" i="17"/>
  <c r="E278" i="17"/>
  <c r="F277" i="17"/>
  <c r="G277" i="17"/>
  <c r="I277" i="17"/>
  <c r="E277" i="17"/>
  <c r="F308" i="17"/>
  <c r="G308" i="17"/>
  <c r="I308" i="17"/>
  <c r="E308" i="17"/>
  <c r="F307" i="17"/>
  <c r="G307" i="17"/>
  <c r="I307" i="17"/>
  <c r="E307" i="17"/>
  <c r="F306" i="17"/>
  <c r="G306" i="17"/>
  <c r="I306" i="17"/>
  <c r="E306" i="17"/>
  <c r="F331" i="17"/>
  <c r="G331" i="17"/>
  <c r="I331" i="17"/>
  <c r="F330" i="17"/>
  <c r="F381" i="17" s="1"/>
  <c r="F341" i="5" s="1"/>
  <c r="G330" i="17"/>
  <c r="I330" i="17"/>
  <c r="E330" i="17"/>
  <c r="F329" i="17"/>
  <c r="F380" i="17" s="1"/>
  <c r="F340" i="5" s="1"/>
  <c r="G329" i="17"/>
  <c r="G382" i="17" s="1"/>
  <c r="G342" i="5" s="1"/>
  <c r="I329" i="17"/>
  <c r="E329" i="17"/>
  <c r="F354" i="17"/>
  <c r="G354" i="17"/>
  <c r="I354" i="17"/>
  <c r="E354" i="17"/>
  <c r="F353" i="17"/>
  <c r="G353" i="17"/>
  <c r="I353" i="17"/>
  <c r="E353" i="17"/>
  <c r="F352" i="17"/>
  <c r="G352" i="17"/>
  <c r="I352" i="17"/>
  <c r="I382" i="17"/>
  <c r="I342" i="5"/>
  <c r="I379" i="17"/>
  <c r="I339" i="5"/>
  <c r="E352" i="17"/>
  <c r="F377" i="17"/>
  <c r="G377" i="17"/>
  <c r="I377" i="17"/>
  <c r="E377" i="17"/>
  <c r="F376" i="17"/>
  <c r="G376" i="17"/>
  <c r="I376" i="17"/>
  <c r="E376" i="17"/>
  <c r="G375" i="17"/>
  <c r="G380" i="17"/>
  <c r="G340" i="5" s="1"/>
  <c r="I375" i="17"/>
  <c r="F375" i="17"/>
  <c r="E375" i="17"/>
  <c r="E713" i="5"/>
  <c r="E711" i="5"/>
  <c r="I724" i="5"/>
  <c r="G724" i="5"/>
  <c r="F724" i="5"/>
  <c r="E724" i="5"/>
  <c r="I722" i="5"/>
  <c r="G722" i="5"/>
  <c r="F722" i="5"/>
  <c r="E722" i="5"/>
  <c r="H720" i="5"/>
  <c r="H718" i="5"/>
  <c r="H717" i="5"/>
  <c r="H716" i="5"/>
  <c r="H724" i="5" s="1"/>
  <c r="H715" i="5"/>
  <c r="E549" i="5"/>
  <c r="E611" i="5"/>
  <c r="I440" i="5"/>
  <c r="G440" i="5"/>
  <c r="F440" i="5"/>
  <c r="E440" i="5"/>
  <c r="F433" i="5"/>
  <c r="G433" i="5"/>
  <c r="I433" i="5"/>
  <c r="F41" i="8" s="1"/>
  <c r="E433" i="5"/>
  <c r="I421" i="5"/>
  <c r="I422" i="5"/>
  <c r="G421" i="5"/>
  <c r="G422" i="5"/>
  <c r="F421" i="5"/>
  <c r="F422" i="5"/>
  <c r="E421" i="5"/>
  <c r="E422" i="5"/>
  <c r="I420" i="5"/>
  <c r="G420" i="5"/>
  <c r="F420" i="5"/>
  <c r="E420" i="5"/>
  <c r="H419" i="5"/>
  <c r="H418" i="5"/>
  <c r="H417" i="5"/>
  <c r="H421" i="5"/>
  <c r="H416" i="5"/>
  <c r="H415" i="5"/>
  <c r="H414" i="5"/>
  <c r="H413" i="5"/>
  <c r="H420" i="5" s="1"/>
  <c r="H412" i="5"/>
  <c r="H411" i="5"/>
  <c r="H422" i="5" s="1"/>
  <c r="F405" i="5"/>
  <c r="G405" i="5"/>
  <c r="I405" i="5"/>
  <c r="E405" i="5"/>
  <c r="F391" i="5"/>
  <c r="G391" i="5"/>
  <c r="I391" i="5"/>
  <c r="F42" i="8"/>
  <c r="E391" i="5"/>
  <c r="F380" i="5"/>
  <c r="G380" i="5"/>
  <c r="I380" i="5"/>
  <c r="F39" i="8" s="1"/>
  <c r="E380" i="5"/>
  <c r="E158" i="5"/>
  <c r="E163" i="5" s="1"/>
  <c r="H129" i="5"/>
  <c r="H127" i="5"/>
  <c r="H122" i="5"/>
  <c r="F115" i="5"/>
  <c r="G115" i="5"/>
  <c r="I115" i="5"/>
  <c r="E115" i="5"/>
  <c r="F114" i="5"/>
  <c r="G114" i="5"/>
  <c r="I114" i="5"/>
  <c r="E114" i="5"/>
  <c r="H108" i="5"/>
  <c r="H109" i="5"/>
  <c r="H110" i="5"/>
  <c r="H111" i="5"/>
  <c r="H112" i="5"/>
  <c r="H113" i="5"/>
  <c r="F82" i="5"/>
  <c r="G82" i="5"/>
  <c r="I82" i="5"/>
  <c r="I142" i="5" s="1"/>
  <c r="E82" i="5"/>
  <c r="F81" i="5"/>
  <c r="G81" i="5"/>
  <c r="I81" i="5"/>
  <c r="E81" i="5"/>
  <c r="H80" i="5"/>
  <c r="H78" i="5"/>
  <c r="H76" i="5"/>
  <c r="H75" i="5"/>
  <c r="H77" i="5"/>
  <c r="H79" i="5"/>
  <c r="H468" i="5"/>
  <c r="H469" i="5"/>
  <c r="E470" i="5"/>
  <c r="E471" i="5" s="1"/>
  <c r="F470" i="5"/>
  <c r="F471" i="5" s="1"/>
  <c r="G470" i="5"/>
  <c r="G471" i="5" s="1"/>
  <c r="I470" i="5"/>
  <c r="F15" i="8" s="1"/>
  <c r="F367" i="5"/>
  <c r="F368" i="5" s="1"/>
  <c r="I406" i="5"/>
  <c r="I407" i="5" s="1"/>
  <c r="G406" i="5"/>
  <c r="G407" i="5" s="1"/>
  <c r="F406" i="5"/>
  <c r="F407" i="5" s="1"/>
  <c r="E406" i="5"/>
  <c r="E407" i="5" s="1"/>
  <c r="H404" i="5"/>
  <c r="H403" i="5"/>
  <c r="H402" i="5"/>
  <c r="H406" i="5" s="1"/>
  <c r="H401" i="5"/>
  <c r="H400" i="5"/>
  <c r="H399" i="5"/>
  <c r="H398" i="5"/>
  <c r="H397" i="5"/>
  <c r="E8" i="8" s="1"/>
  <c r="H396" i="5"/>
  <c r="H390" i="5"/>
  <c r="H389" i="5"/>
  <c r="H388" i="5"/>
  <c r="H387" i="5"/>
  <c r="H386" i="5"/>
  <c r="H385" i="5"/>
  <c r="E10" i="8" s="1"/>
  <c r="H384" i="5"/>
  <c r="H379" i="5"/>
  <c r="H378" i="5"/>
  <c r="H377" i="5"/>
  <c r="H376" i="5"/>
  <c r="H374" i="5"/>
  <c r="E7" i="8" s="1"/>
  <c r="H373" i="5"/>
  <c r="H400" i="17"/>
  <c r="H399" i="17"/>
  <c r="H398" i="17"/>
  <c r="H397" i="17"/>
  <c r="H395" i="17"/>
  <c r="G390" i="17"/>
  <c r="F390" i="17"/>
  <c r="E390" i="17"/>
  <c r="H388" i="17"/>
  <c r="H387" i="17"/>
  <c r="H417" i="17"/>
  <c r="H416" i="17"/>
  <c r="H415" i="17"/>
  <c r="H414" i="17"/>
  <c r="H412" i="17"/>
  <c r="H409" i="17"/>
  <c r="H405" i="17"/>
  <c r="H404" i="17"/>
  <c r="H434" i="17"/>
  <c r="H433" i="17"/>
  <c r="H432" i="17"/>
  <c r="H431" i="17"/>
  <c r="H429" i="17"/>
  <c r="H422" i="17"/>
  <c r="H421" i="17"/>
  <c r="H451" i="17"/>
  <c r="H450" i="17"/>
  <c r="H449" i="17"/>
  <c r="H448" i="17"/>
  <c r="H446" i="17"/>
  <c r="H439" i="17"/>
  <c r="H438" i="17"/>
  <c r="H103" i="18"/>
  <c r="H68" i="18"/>
  <c r="H33" i="18"/>
  <c r="I36" i="18"/>
  <c r="I38" i="18" s="1"/>
  <c r="G36" i="18"/>
  <c r="F36" i="18"/>
  <c r="F38" i="18" s="1"/>
  <c r="E36" i="18"/>
  <c r="E38" i="18" s="1"/>
  <c r="I35" i="18"/>
  <c r="G35" i="18"/>
  <c r="F35" i="18"/>
  <c r="E35" i="18"/>
  <c r="I34" i="18"/>
  <c r="G34" i="18"/>
  <c r="F34" i="18"/>
  <c r="E34" i="18"/>
  <c r="H32" i="18"/>
  <c r="I30" i="18"/>
  <c r="G30" i="18"/>
  <c r="F30" i="18"/>
  <c r="E30" i="18"/>
  <c r="H29" i="18"/>
  <c r="H28" i="18"/>
  <c r="H27" i="18"/>
  <c r="H26" i="18"/>
  <c r="I24" i="18"/>
  <c r="G24" i="18"/>
  <c r="F24" i="18"/>
  <c r="E24" i="18"/>
  <c r="H23" i="18"/>
  <c r="H22" i="18"/>
  <c r="H21" i="18"/>
  <c r="H20" i="18"/>
  <c r="I18" i="18"/>
  <c r="G18" i="18"/>
  <c r="F18" i="18"/>
  <c r="E18" i="18"/>
  <c r="H17" i="18"/>
  <c r="H16" i="18"/>
  <c r="H15" i="18"/>
  <c r="H14" i="18"/>
  <c r="H12" i="18"/>
  <c r="H11" i="18"/>
  <c r="H10" i="18"/>
  <c r="H9" i="18"/>
  <c r="H8" i="18"/>
  <c r="I71" i="18"/>
  <c r="I73" i="18" s="1"/>
  <c r="G71" i="18"/>
  <c r="G73" i="18" s="1"/>
  <c r="F71" i="18"/>
  <c r="F73" i="18" s="1"/>
  <c r="E71" i="18"/>
  <c r="E73" i="18" s="1"/>
  <c r="I70" i="18"/>
  <c r="G70" i="18"/>
  <c r="F70" i="18"/>
  <c r="E70" i="18"/>
  <c r="I69" i="18"/>
  <c r="G69" i="18"/>
  <c r="F69" i="18"/>
  <c r="E69" i="18"/>
  <c r="H67" i="18"/>
  <c r="I65" i="18"/>
  <c r="G65" i="18"/>
  <c r="F65" i="18"/>
  <c r="E65" i="18"/>
  <c r="H64" i="18"/>
  <c r="H63" i="18"/>
  <c r="H62" i="18"/>
  <c r="H61" i="18"/>
  <c r="I59" i="18"/>
  <c r="G59" i="18"/>
  <c r="F59" i="18"/>
  <c r="E59" i="18"/>
  <c r="H58" i="18"/>
  <c r="H57" i="18"/>
  <c r="H56" i="18"/>
  <c r="H55" i="18"/>
  <c r="I53" i="18"/>
  <c r="G53" i="18"/>
  <c r="F53" i="18"/>
  <c r="E53" i="18"/>
  <c r="H52" i="18"/>
  <c r="H51" i="18"/>
  <c r="H50" i="18"/>
  <c r="H49" i="18"/>
  <c r="H47" i="18"/>
  <c r="H46" i="18"/>
  <c r="H45" i="18"/>
  <c r="H44" i="18"/>
  <c r="H43" i="18"/>
  <c r="F104" i="18"/>
  <c r="G104" i="18"/>
  <c r="I104" i="18"/>
  <c r="E104" i="18"/>
  <c r="H99" i="18"/>
  <c r="H87" i="18"/>
  <c r="H96" i="18"/>
  <c r="H84" i="18"/>
  <c r="H90" i="18"/>
  <c r="H91" i="18"/>
  <c r="F217" i="18"/>
  <c r="G217" i="18"/>
  <c r="I217" i="18"/>
  <c r="E217" i="18"/>
  <c r="F211" i="18"/>
  <c r="G211" i="18"/>
  <c r="I211" i="18"/>
  <c r="E211" i="18"/>
  <c r="I205" i="18"/>
  <c r="G205" i="18"/>
  <c r="F205" i="18"/>
  <c r="E205" i="18"/>
  <c r="I248" i="18"/>
  <c r="G248" i="18"/>
  <c r="F248" i="18"/>
  <c r="E248" i="18"/>
  <c r="I242" i="18"/>
  <c r="F242" i="18"/>
  <c r="E242" i="18"/>
  <c r="I236" i="18"/>
  <c r="G236" i="18"/>
  <c r="F236" i="18"/>
  <c r="E236" i="18"/>
  <c r="F267" i="18"/>
  <c r="G267" i="18"/>
  <c r="I267" i="18"/>
  <c r="E267" i="18"/>
  <c r="F273" i="18"/>
  <c r="G273" i="18"/>
  <c r="I273" i="18"/>
  <c r="E273" i="18"/>
  <c r="F279" i="18"/>
  <c r="G279" i="18"/>
  <c r="I279" i="18"/>
  <c r="E279" i="18"/>
  <c r="H10" i="17"/>
  <c r="H12" i="17"/>
  <c r="H14" i="17"/>
  <c r="H16" i="17"/>
  <c r="H278" i="18"/>
  <c r="H277" i="18"/>
  <c r="H276" i="18"/>
  <c r="H275" i="18"/>
  <c r="H272" i="18"/>
  <c r="H281" i="18"/>
  <c r="H283" i="18"/>
  <c r="H271" i="18"/>
  <c r="H270" i="18"/>
  <c r="H269" i="18"/>
  <c r="H266" i="18"/>
  <c r="H265" i="18"/>
  <c r="H264" i="18"/>
  <c r="H263" i="18"/>
  <c r="H261" i="18"/>
  <c r="H260" i="18"/>
  <c r="E280" i="18"/>
  <c r="H258" i="18"/>
  <c r="H257" i="18"/>
  <c r="I250" i="18"/>
  <c r="I251" i="18"/>
  <c r="G252" i="18"/>
  <c r="F250" i="18"/>
  <c r="F252" i="18" s="1"/>
  <c r="H247" i="18"/>
  <c r="H246" i="18"/>
  <c r="H245" i="18"/>
  <c r="H244" i="18"/>
  <c r="H241" i="18"/>
  <c r="H240" i="18"/>
  <c r="H239" i="18"/>
  <c r="H238" i="18"/>
  <c r="H235" i="18"/>
  <c r="H234" i="18"/>
  <c r="H233" i="18"/>
  <c r="H232" i="18"/>
  <c r="H230" i="18"/>
  <c r="H229" i="18"/>
  <c r="I249" i="18"/>
  <c r="G249" i="18"/>
  <c r="F249" i="18"/>
  <c r="E249" i="18"/>
  <c r="H227" i="18"/>
  <c r="H226" i="18"/>
  <c r="I218" i="18"/>
  <c r="G218" i="18"/>
  <c r="F218" i="18"/>
  <c r="E218" i="18"/>
  <c r="I219" i="18"/>
  <c r="I221" i="18"/>
  <c r="I106" i="18"/>
  <c r="G106" i="18"/>
  <c r="G108" i="18" s="1"/>
  <c r="F106" i="18"/>
  <c r="F108" i="18" s="1"/>
  <c r="E106" i="18"/>
  <c r="E108" i="18" s="1"/>
  <c r="H102" i="18"/>
  <c r="I100" i="18"/>
  <c r="G100" i="18"/>
  <c r="F100" i="18"/>
  <c r="E100" i="18"/>
  <c r="H98" i="18"/>
  <c r="H97" i="18"/>
  <c r="I94" i="18"/>
  <c r="G94" i="18"/>
  <c r="F94" i="18"/>
  <c r="E94" i="18"/>
  <c r="H93" i="18"/>
  <c r="H92" i="18"/>
  <c r="I88" i="18"/>
  <c r="G88" i="18"/>
  <c r="F88" i="18"/>
  <c r="E88" i="18"/>
  <c r="H86" i="18"/>
  <c r="H85" i="18"/>
  <c r="H82" i="18"/>
  <c r="H81" i="18"/>
  <c r="I105" i="18"/>
  <c r="G105" i="18"/>
  <c r="F105" i="18"/>
  <c r="E105" i="18"/>
  <c r="H80" i="18"/>
  <c r="H79" i="18"/>
  <c r="H78" i="18"/>
  <c r="C2" i="16"/>
  <c r="E3" i="16"/>
  <c r="F3" i="16"/>
  <c r="F6" i="16"/>
  <c r="F7" i="16"/>
  <c r="F12" i="16"/>
  <c r="F13" i="16"/>
  <c r="C2" i="8"/>
  <c r="E3" i="8"/>
  <c r="F3" i="8"/>
  <c r="F9" i="8"/>
  <c r="G15" i="8"/>
  <c r="H15" i="8"/>
  <c r="I15" i="8"/>
  <c r="J15" i="8"/>
  <c r="K15" i="8"/>
  <c r="L15" i="8"/>
  <c r="M15" i="8"/>
  <c r="N15" i="8"/>
  <c r="O15" i="8"/>
  <c r="P15" i="8"/>
  <c r="Q15" i="8"/>
  <c r="R15" i="8"/>
  <c r="S15" i="8"/>
  <c r="T15" i="8"/>
  <c r="U15" i="8"/>
  <c r="V15" i="8"/>
  <c r="W15" i="8"/>
  <c r="X15" i="8"/>
  <c r="Y15" i="8"/>
  <c r="Z15" i="8"/>
  <c r="AA15" i="8"/>
  <c r="AB15" i="8"/>
  <c r="AC15" i="8"/>
  <c r="AD15" i="8"/>
  <c r="AE15" i="8"/>
  <c r="AF15" i="8"/>
  <c r="AG15" i="8"/>
  <c r="AH15" i="8"/>
  <c r="AI15" i="8"/>
  <c r="AJ15" i="8"/>
  <c r="AK15" i="8"/>
  <c r="AL15" i="8"/>
  <c r="AM15" i="8"/>
  <c r="AN15" i="8"/>
  <c r="AO15" i="8"/>
  <c r="AP15" i="8"/>
  <c r="AQ15" i="8"/>
  <c r="AR15" i="8"/>
  <c r="AS15" i="8"/>
  <c r="AT15" i="8"/>
  <c r="AU15" i="8"/>
  <c r="AV15" i="8"/>
  <c r="AW15" i="8"/>
  <c r="AX15" i="8"/>
  <c r="AY15" i="8"/>
  <c r="AZ15" i="8"/>
  <c r="BA15" i="8"/>
  <c r="BB15" i="8"/>
  <c r="BC15" i="8"/>
  <c r="BD15" i="8"/>
  <c r="BE15" i="8"/>
  <c r="BF15" i="8"/>
  <c r="BG15" i="8"/>
  <c r="BH15" i="8"/>
  <c r="BI15" i="8"/>
  <c r="BJ15" i="8"/>
  <c r="BK15" i="8"/>
  <c r="BL15" i="8"/>
  <c r="BM15" i="8"/>
  <c r="BN15" i="8"/>
  <c r="BO15" i="8"/>
  <c r="BP15" i="8"/>
  <c r="BQ15" i="8"/>
  <c r="BR15" i="8"/>
  <c r="BS15" i="8"/>
  <c r="BT15" i="8"/>
  <c r="BU15" i="8"/>
  <c r="BV15" i="8"/>
  <c r="BW15" i="8"/>
  <c r="BX15" i="8"/>
  <c r="BY15" i="8"/>
  <c r="BZ15" i="8"/>
  <c r="CA15" i="8"/>
  <c r="CB15" i="8"/>
  <c r="CC15" i="8"/>
  <c r="CD15" i="8"/>
  <c r="CE15" i="8"/>
  <c r="CF15" i="8"/>
  <c r="CG15" i="8"/>
  <c r="CH15" i="8"/>
  <c r="CI15" i="8"/>
  <c r="CJ15" i="8"/>
  <c r="CK15" i="8"/>
  <c r="CL15" i="8"/>
  <c r="CM15" i="8"/>
  <c r="CN15" i="8"/>
  <c r="CO15" i="8"/>
  <c r="CP15" i="8"/>
  <c r="CQ15" i="8"/>
  <c r="CR15" i="8"/>
  <c r="CS15" i="8"/>
  <c r="CT15" i="8"/>
  <c r="CU15" i="8"/>
  <c r="CV15" i="8"/>
  <c r="CW15" i="8"/>
  <c r="CX15" i="8"/>
  <c r="CY15" i="8"/>
  <c r="CZ15" i="8"/>
  <c r="DA15" i="8"/>
  <c r="DB15" i="8"/>
  <c r="DC15" i="8"/>
  <c r="DD15" i="8"/>
  <c r="DE15" i="8"/>
  <c r="DF15" i="8"/>
  <c r="DG15" i="8"/>
  <c r="DH15" i="8"/>
  <c r="DI15" i="8"/>
  <c r="DJ15" i="8"/>
  <c r="DK15" i="8"/>
  <c r="DL15" i="8"/>
  <c r="DM15" i="8"/>
  <c r="DN15" i="8"/>
  <c r="DO15" i="8"/>
  <c r="DP15" i="8"/>
  <c r="DQ15" i="8"/>
  <c r="DR15" i="8"/>
  <c r="DS15" i="8"/>
  <c r="DT15" i="8"/>
  <c r="DU15" i="8"/>
  <c r="DV15" i="8"/>
  <c r="DW15" i="8"/>
  <c r="DX15" i="8"/>
  <c r="DY15" i="8"/>
  <c r="DZ15" i="8"/>
  <c r="EA15" i="8"/>
  <c r="EB15" i="8"/>
  <c r="EC15" i="8"/>
  <c r="ED15" i="8"/>
  <c r="EE15" i="8"/>
  <c r="EF15" i="8"/>
  <c r="EG15" i="8"/>
  <c r="EH15" i="8"/>
  <c r="EI15" i="8"/>
  <c r="EJ15" i="8"/>
  <c r="EK15" i="8"/>
  <c r="EL15" i="8"/>
  <c r="EM15" i="8"/>
  <c r="EN15" i="8"/>
  <c r="EO15" i="8"/>
  <c r="EP15" i="8"/>
  <c r="EQ15" i="8"/>
  <c r="ER15" i="8"/>
  <c r="ES15" i="8"/>
  <c r="ET15" i="8"/>
  <c r="EU15" i="8"/>
  <c r="EV15" i="8"/>
  <c r="EW15" i="8"/>
  <c r="EX15" i="8"/>
  <c r="EY15" i="8"/>
  <c r="EZ15" i="8"/>
  <c r="FA15" i="8"/>
  <c r="FB15" i="8"/>
  <c r="FC15" i="8"/>
  <c r="FD15" i="8"/>
  <c r="FE15" i="8"/>
  <c r="FF15" i="8"/>
  <c r="FG15" i="8"/>
  <c r="FH15" i="8"/>
  <c r="FI15" i="8"/>
  <c r="FJ15" i="8"/>
  <c r="FK15" i="8"/>
  <c r="FL15" i="8"/>
  <c r="FM15" i="8"/>
  <c r="FN15" i="8"/>
  <c r="FO15" i="8"/>
  <c r="FP15" i="8"/>
  <c r="FQ15" i="8"/>
  <c r="FR15" i="8"/>
  <c r="FS15" i="8"/>
  <c r="FT15" i="8"/>
  <c r="FU15" i="8"/>
  <c r="FV15" i="8"/>
  <c r="FW15" i="8"/>
  <c r="FX15" i="8"/>
  <c r="FY15" i="8"/>
  <c r="FZ15" i="8"/>
  <c r="GA15" i="8"/>
  <c r="GB15" i="8"/>
  <c r="GC15" i="8"/>
  <c r="GD15" i="8"/>
  <c r="GE15" i="8"/>
  <c r="GF15" i="8"/>
  <c r="GG15" i="8"/>
  <c r="GH15" i="8"/>
  <c r="GI15" i="8"/>
  <c r="GJ15" i="8"/>
  <c r="GK15" i="8"/>
  <c r="GL15" i="8"/>
  <c r="GM15" i="8"/>
  <c r="GN15" i="8"/>
  <c r="GO15" i="8"/>
  <c r="GP15" i="8"/>
  <c r="GQ15" i="8"/>
  <c r="GR15" i="8"/>
  <c r="GS15" i="8"/>
  <c r="GT15" i="8"/>
  <c r="GU15" i="8"/>
  <c r="GV15" i="8"/>
  <c r="GW15" i="8"/>
  <c r="GX15" i="8"/>
  <c r="GY15" i="8"/>
  <c r="GZ15" i="8"/>
  <c r="HA15" i="8"/>
  <c r="HB15" i="8"/>
  <c r="HC15" i="8"/>
  <c r="HD15" i="8"/>
  <c r="HE15" i="8"/>
  <c r="HF15" i="8"/>
  <c r="HG15" i="8"/>
  <c r="HH15" i="8"/>
  <c r="HI15" i="8"/>
  <c r="HJ15" i="8"/>
  <c r="HK15" i="8"/>
  <c r="HL15" i="8"/>
  <c r="HM15" i="8"/>
  <c r="HN15" i="8"/>
  <c r="HO15" i="8"/>
  <c r="HP15" i="8"/>
  <c r="HQ15" i="8"/>
  <c r="HR15" i="8"/>
  <c r="HS15" i="8"/>
  <c r="HT15" i="8"/>
  <c r="HU15" i="8"/>
  <c r="HV15" i="8"/>
  <c r="HW15" i="8"/>
  <c r="HX15" i="8"/>
  <c r="HY15" i="8"/>
  <c r="HZ15" i="8"/>
  <c r="IA15" i="8"/>
  <c r="IB15" i="8"/>
  <c r="IC15" i="8"/>
  <c r="ID15" i="8"/>
  <c r="IE15" i="8"/>
  <c r="IF15" i="8"/>
  <c r="IG15" i="8"/>
  <c r="IH15" i="8"/>
  <c r="II15" i="8"/>
  <c r="IJ15" i="8"/>
  <c r="IK15" i="8"/>
  <c r="IL15" i="8"/>
  <c r="IM15" i="8"/>
  <c r="IN15" i="8"/>
  <c r="IO15" i="8"/>
  <c r="IP15" i="8"/>
  <c r="IQ15" i="8"/>
  <c r="IR15" i="8"/>
  <c r="IS15" i="8"/>
  <c r="IT15" i="8"/>
  <c r="IU15" i="8"/>
  <c r="IV15" i="8"/>
  <c r="G43" i="8"/>
  <c r="H43" i="8"/>
  <c r="I43" i="8"/>
  <c r="J43" i="8"/>
  <c r="K43" i="8"/>
  <c r="L43" i="8"/>
  <c r="M43" i="8"/>
  <c r="N43" i="8"/>
  <c r="O43" i="8"/>
  <c r="P43" i="8"/>
  <c r="Q43" i="8"/>
  <c r="R43" i="8"/>
  <c r="S43" i="8"/>
  <c r="T43" i="8"/>
  <c r="U43" i="8"/>
  <c r="V43" i="8"/>
  <c r="W43" i="8"/>
  <c r="X43" i="8"/>
  <c r="Y43" i="8"/>
  <c r="Z43" i="8"/>
  <c r="AA43" i="8"/>
  <c r="AB43" i="8"/>
  <c r="AC43" i="8"/>
  <c r="AD43" i="8"/>
  <c r="AE43" i="8"/>
  <c r="AF43" i="8"/>
  <c r="AG43" i="8"/>
  <c r="AH43" i="8"/>
  <c r="AI43" i="8"/>
  <c r="AJ43" i="8"/>
  <c r="AK43" i="8"/>
  <c r="AL43" i="8"/>
  <c r="AM43" i="8"/>
  <c r="AN43" i="8"/>
  <c r="AO43" i="8"/>
  <c r="AP43" i="8"/>
  <c r="AQ43" i="8"/>
  <c r="AR43" i="8"/>
  <c r="AS43" i="8"/>
  <c r="AT43" i="8"/>
  <c r="AU43" i="8"/>
  <c r="AV43" i="8"/>
  <c r="AW43" i="8"/>
  <c r="AX43" i="8"/>
  <c r="AY43" i="8"/>
  <c r="AZ43" i="8"/>
  <c r="BA43" i="8"/>
  <c r="BB43" i="8"/>
  <c r="BC43" i="8"/>
  <c r="BD43" i="8"/>
  <c r="BE43" i="8"/>
  <c r="BF43" i="8"/>
  <c r="BG43" i="8"/>
  <c r="BH43" i="8"/>
  <c r="BI43" i="8"/>
  <c r="BJ43" i="8"/>
  <c r="BK43" i="8"/>
  <c r="BL43" i="8"/>
  <c r="BM43" i="8"/>
  <c r="BN43" i="8"/>
  <c r="BO43" i="8"/>
  <c r="BP43" i="8"/>
  <c r="BQ43" i="8"/>
  <c r="BR43" i="8"/>
  <c r="BS43" i="8"/>
  <c r="BT43" i="8"/>
  <c r="BU43" i="8"/>
  <c r="BV43" i="8"/>
  <c r="BW43" i="8"/>
  <c r="BX43" i="8"/>
  <c r="BY43" i="8"/>
  <c r="BZ43" i="8"/>
  <c r="CA43" i="8"/>
  <c r="CB43" i="8"/>
  <c r="CC43" i="8"/>
  <c r="CD43" i="8"/>
  <c r="CE43" i="8"/>
  <c r="CF43" i="8"/>
  <c r="CG43" i="8"/>
  <c r="CH43" i="8"/>
  <c r="CI43" i="8"/>
  <c r="CJ43" i="8"/>
  <c r="CK43" i="8"/>
  <c r="CL43" i="8"/>
  <c r="CM43" i="8"/>
  <c r="CN43" i="8"/>
  <c r="CO43" i="8"/>
  <c r="CP43" i="8"/>
  <c r="CQ43" i="8"/>
  <c r="CR43" i="8"/>
  <c r="CS43" i="8"/>
  <c r="CT43" i="8"/>
  <c r="CU43" i="8"/>
  <c r="CV43" i="8"/>
  <c r="CW43" i="8"/>
  <c r="CX43" i="8"/>
  <c r="CY43" i="8"/>
  <c r="CZ43" i="8"/>
  <c r="DA43" i="8"/>
  <c r="DB43" i="8"/>
  <c r="DC43" i="8"/>
  <c r="DD43" i="8"/>
  <c r="DE43" i="8"/>
  <c r="DF43" i="8"/>
  <c r="DG43" i="8"/>
  <c r="DH43" i="8"/>
  <c r="DI43" i="8"/>
  <c r="DJ43" i="8"/>
  <c r="DK43" i="8"/>
  <c r="DL43" i="8"/>
  <c r="DM43" i="8"/>
  <c r="DN43" i="8"/>
  <c r="DO43" i="8"/>
  <c r="DP43" i="8"/>
  <c r="DQ43" i="8"/>
  <c r="DR43" i="8"/>
  <c r="DS43" i="8"/>
  <c r="DT43" i="8"/>
  <c r="DU43" i="8"/>
  <c r="DV43" i="8"/>
  <c r="DW43" i="8"/>
  <c r="DX43" i="8"/>
  <c r="DY43" i="8"/>
  <c r="DZ43" i="8"/>
  <c r="EA43" i="8"/>
  <c r="EB43" i="8"/>
  <c r="EC43" i="8"/>
  <c r="ED43" i="8"/>
  <c r="EE43" i="8"/>
  <c r="EF43" i="8"/>
  <c r="EG43" i="8"/>
  <c r="EH43" i="8"/>
  <c r="EI43" i="8"/>
  <c r="EJ43" i="8"/>
  <c r="EK43" i="8"/>
  <c r="EL43" i="8"/>
  <c r="EM43" i="8"/>
  <c r="EN43" i="8"/>
  <c r="EO43" i="8"/>
  <c r="EP43" i="8"/>
  <c r="EQ43" i="8"/>
  <c r="ER43" i="8"/>
  <c r="ES43" i="8"/>
  <c r="ET43" i="8"/>
  <c r="EU43" i="8"/>
  <c r="EV43" i="8"/>
  <c r="EW43" i="8"/>
  <c r="EX43" i="8"/>
  <c r="EY43" i="8"/>
  <c r="EZ43" i="8"/>
  <c r="FA43" i="8"/>
  <c r="FB43" i="8"/>
  <c r="FC43" i="8"/>
  <c r="FD43" i="8"/>
  <c r="FE43" i="8"/>
  <c r="FF43" i="8"/>
  <c r="FG43" i="8"/>
  <c r="FH43" i="8"/>
  <c r="FI43" i="8"/>
  <c r="FJ43" i="8"/>
  <c r="FK43" i="8"/>
  <c r="FL43" i="8"/>
  <c r="FM43" i="8"/>
  <c r="FN43" i="8"/>
  <c r="FO43" i="8"/>
  <c r="FP43" i="8"/>
  <c r="FQ43" i="8"/>
  <c r="FR43" i="8"/>
  <c r="FS43" i="8"/>
  <c r="FT43" i="8"/>
  <c r="FU43" i="8"/>
  <c r="FV43" i="8"/>
  <c r="FW43" i="8"/>
  <c r="FX43" i="8"/>
  <c r="FY43" i="8"/>
  <c r="FZ43" i="8"/>
  <c r="GA43" i="8"/>
  <c r="GB43" i="8"/>
  <c r="GC43" i="8"/>
  <c r="GD43" i="8"/>
  <c r="GE43" i="8"/>
  <c r="GF43" i="8"/>
  <c r="GG43" i="8"/>
  <c r="GH43" i="8"/>
  <c r="GI43" i="8"/>
  <c r="GJ43" i="8"/>
  <c r="GK43" i="8"/>
  <c r="GL43" i="8"/>
  <c r="GM43" i="8"/>
  <c r="GN43" i="8"/>
  <c r="GO43" i="8"/>
  <c r="GP43" i="8"/>
  <c r="GQ43" i="8"/>
  <c r="GR43" i="8"/>
  <c r="GS43" i="8"/>
  <c r="GT43" i="8"/>
  <c r="GU43" i="8"/>
  <c r="GV43" i="8"/>
  <c r="GW43" i="8"/>
  <c r="GX43" i="8"/>
  <c r="GY43" i="8"/>
  <c r="GZ43" i="8"/>
  <c r="HA43" i="8"/>
  <c r="HB43" i="8"/>
  <c r="HC43" i="8"/>
  <c r="HD43" i="8"/>
  <c r="HE43" i="8"/>
  <c r="HF43" i="8"/>
  <c r="HG43" i="8"/>
  <c r="HH43" i="8"/>
  <c r="HI43" i="8"/>
  <c r="HJ43" i="8"/>
  <c r="HK43" i="8"/>
  <c r="HL43" i="8"/>
  <c r="HM43" i="8"/>
  <c r="HN43" i="8"/>
  <c r="HO43" i="8"/>
  <c r="HP43" i="8"/>
  <c r="HQ43" i="8"/>
  <c r="HR43" i="8"/>
  <c r="HS43" i="8"/>
  <c r="HT43" i="8"/>
  <c r="HU43" i="8"/>
  <c r="HV43" i="8"/>
  <c r="HW43" i="8"/>
  <c r="HX43" i="8"/>
  <c r="HY43" i="8"/>
  <c r="HZ43" i="8"/>
  <c r="IA43" i="8"/>
  <c r="IB43" i="8"/>
  <c r="IC43" i="8"/>
  <c r="ID43" i="8"/>
  <c r="IE43" i="8"/>
  <c r="IF43" i="8"/>
  <c r="IG43" i="8"/>
  <c r="IH43" i="8"/>
  <c r="II43" i="8"/>
  <c r="IJ43" i="8"/>
  <c r="IK43" i="8"/>
  <c r="IL43" i="8"/>
  <c r="IM43" i="8"/>
  <c r="IN43" i="8"/>
  <c r="IO43" i="8"/>
  <c r="IP43" i="8"/>
  <c r="IQ43" i="8"/>
  <c r="IR43" i="8"/>
  <c r="IS43" i="8"/>
  <c r="IT43" i="8"/>
  <c r="IU43" i="8"/>
  <c r="IV43" i="8"/>
  <c r="C2" i="11"/>
  <c r="E3" i="11"/>
  <c r="F3" i="11"/>
  <c r="F8" i="11"/>
  <c r="F9" i="11"/>
  <c r="F11" i="11"/>
  <c r="F12" i="11" s="1"/>
  <c r="F13" i="11" s="1"/>
  <c r="F14" i="11" s="1"/>
  <c r="C2" i="9"/>
  <c r="E3" i="9"/>
  <c r="F3" i="9"/>
  <c r="F6" i="9"/>
  <c r="F7" i="9"/>
  <c r="F8" i="9"/>
  <c r="F11" i="9"/>
  <c r="F12" i="9"/>
  <c r="F13" i="9"/>
  <c r="F14" i="9"/>
  <c r="F15" i="9"/>
  <c r="F16" i="9"/>
  <c r="F21" i="9"/>
  <c r="F22" i="9"/>
  <c r="F23" i="9"/>
  <c r="C2" i="7"/>
  <c r="F5" i="7"/>
  <c r="F6" i="7"/>
  <c r="F49" i="7"/>
  <c r="F18" i="6" s="1"/>
  <c r="F50" i="7"/>
  <c r="F19" i="6" s="1"/>
  <c r="F51" i="7"/>
  <c r="F20" i="6" s="1"/>
  <c r="F52" i="7"/>
  <c r="F21" i="6" s="1"/>
  <c r="C2" i="15"/>
  <c r="F5" i="15"/>
  <c r="F6" i="15"/>
  <c r="F7" i="15"/>
  <c r="F8" i="15"/>
  <c r="F9" i="15"/>
  <c r="F10" i="15"/>
  <c r="F11" i="15"/>
  <c r="F12" i="15"/>
  <c r="F13" i="15"/>
  <c r="F14" i="15"/>
  <c r="F45" i="15" s="1"/>
  <c r="F49" i="15" s="1"/>
  <c r="F53" i="15" s="1"/>
  <c r="F57" i="15" s="1"/>
  <c r="F15" i="15"/>
  <c r="F16" i="15"/>
  <c r="F17" i="15"/>
  <c r="F18" i="15"/>
  <c r="F19" i="15"/>
  <c r="F20" i="15"/>
  <c r="E30" i="15"/>
  <c r="E31" i="15"/>
  <c r="E32" i="15"/>
  <c r="F40" i="15"/>
  <c r="F41" i="15"/>
  <c r="F42" i="15"/>
  <c r="E2" i="12"/>
  <c r="G27" i="12"/>
  <c r="H27" i="12"/>
  <c r="I27" i="12"/>
  <c r="J27" i="12"/>
  <c r="E2" i="13"/>
  <c r="F27" i="13"/>
  <c r="G27" i="13"/>
  <c r="H27" i="13"/>
  <c r="I27" i="13"/>
  <c r="I786" i="5"/>
  <c r="H195" i="18"/>
  <c r="H196" i="18"/>
  <c r="H198" i="18"/>
  <c r="H199" i="18"/>
  <c r="H201" i="18"/>
  <c r="H202" i="18"/>
  <c r="H203" i="18"/>
  <c r="H204" i="18"/>
  <c r="H207" i="18"/>
  <c r="H208" i="18"/>
  <c r="H209" i="18"/>
  <c r="H210" i="18"/>
  <c r="H213" i="18"/>
  <c r="H214" i="18"/>
  <c r="H215" i="18"/>
  <c r="H216" i="18"/>
  <c r="H7" i="17"/>
  <c r="H8" i="17"/>
  <c r="H9" i="17"/>
  <c r="H18" i="17"/>
  <c r="H23" i="17"/>
  <c r="A2" i="6"/>
  <c r="C3" i="6"/>
  <c r="E4" i="6"/>
  <c r="E3" i="15" s="1"/>
  <c r="E3" i="7" s="1"/>
  <c r="E4" i="9" s="1"/>
  <c r="E4" i="11" s="1"/>
  <c r="E4" i="8" s="1"/>
  <c r="E4" i="16" s="1"/>
  <c r="F4" i="6"/>
  <c r="F3" i="15" s="1"/>
  <c r="F3" i="7" s="1"/>
  <c r="F4" i="9" s="1"/>
  <c r="F4" i="11" s="1"/>
  <c r="F4" i="8" s="1"/>
  <c r="F4" i="16" s="1"/>
  <c r="F7" i="6"/>
  <c r="F8" i="6"/>
  <c r="F9" i="6"/>
  <c r="D11" i="6"/>
  <c r="D12" i="6"/>
  <c r="D13" i="6"/>
  <c r="D15" i="6"/>
  <c r="B18" i="6"/>
  <c r="D18" i="6"/>
  <c r="B19" i="6"/>
  <c r="D19" i="6"/>
  <c r="B20" i="6"/>
  <c r="D20" i="6"/>
  <c r="B21" i="6"/>
  <c r="D21" i="6"/>
  <c r="B22" i="6"/>
  <c r="D22" i="6"/>
  <c r="B23" i="6"/>
  <c r="D23" i="6"/>
  <c r="B25" i="6"/>
  <c r="B26" i="6"/>
  <c r="B27" i="6"/>
  <c r="B28" i="6"/>
  <c r="B29" i="6"/>
  <c r="B30" i="6"/>
  <c r="B34" i="6"/>
  <c r="A2" i="5"/>
  <c r="H7" i="5"/>
  <c r="H9" i="5"/>
  <c r="H10" i="5"/>
  <c r="H11" i="5"/>
  <c r="E12" i="5"/>
  <c r="F12" i="5"/>
  <c r="G12" i="5"/>
  <c r="I12" i="5"/>
  <c r="H14" i="5"/>
  <c r="H16" i="5"/>
  <c r="E10" i="7" s="1"/>
  <c r="H17" i="5"/>
  <c r="H166" i="5" s="1"/>
  <c r="H18" i="5"/>
  <c r="E42" i="15" s="1"/>
  <c r="E19" i="5"/>
  <c r="E25" i="5" s="1"/>
  <c r="F19" i="5"/>
  <c r="F25" i="5" s="1"/>
  <c r="G19" i="5"/>
  <c r="I19" i="5"/>
  <c r="H21" i="5"/>
  <c r="E7" i="6" s="1"/>
  <c r="H22" i="5"/>
  <c r="E7" i="9" s="1"/>
  <c r="H23" i="5"/>
  <c r="E8" i="9" s="1"/>
  <c r="E24" i="5"/>
  <c r="E186" i="5" s="1"/>
  <c r="E194" i="5" s="1"/>
  <c r="F24" i="5"/>
  <c r="F186" i="5" s="1"/>
  <c r="F194" i="5" s="1"/>
  <c r="G24" i="5"/>
  <c r="G186" i="5" s="1"/>
  <c r="G194" i="5" s="1"/>
  <c r="I24" i="5"/>
  <c r="F9" i="9"/>
  <c r="H34" i="5"/>
  <c r="E18" i="9" s="1"/>
  <c r="H35" i="5"/>
  <c r="E19" i="9" s="1"/>
  <c r="H36" i="5"/>
  <c r="E20" i="9" s="1"/>
  <c r="H37" i="5"/>
  <c r="E21" i="9" s="1"/>
  <c r="H38" i="5"/>
  <c r="E22" i="9" s="1"/>
  <c r="H39" i="5"/>
  <c r="E23" i="9" s="1"/>
  <c r="H42" i="5"/>
  <c r="H44" i="5"/>
  <c r="H45" i="5"/>
  <c r="H46" i="5"/>
  <c r="H47" i="5"/>
  <c r="E48" i="5"/>
  <c r="F48" i="5"/>
  <c r="G48" i="5"/>
  <c r="I48" i="5"/>
  <c r="H51" i="5"/>
  <c r="D18" i="20" s="1"/>
  <c r="H52" i="5"/>
  <c r="D19" i="20" s="1"/>
  <c r="H53" i="5"/>
  <c r="I54" i="5"/>
  <c r="H59" i="5"/>
  <c r="H60" i="5"/>
  <c r="H61" i="5"/>
  <c r="H62" i="5"/>
  <c r="H63" i="5"/>
  <c r="H64" i="5"/>
  <c r="H65" i="5"/>
  <c r="H66" i="5"/>
  <c r="H67" i="5"/>
  <c r="H68" i="5"/>
  <c r="H69" i="5"/>
  <c r="H70" i="5"/>
  <c r="H71" i="5"/>
  <c r="H72" i="5"/>
  <c r="H73" i="5"/>
  <c r="H74" i="5"/>
  <c r="H84" i="5"/>
  <c r="H85" i="5"/>
  <c r="H86" i="5"/>
  <c r="H87" i="5"/>
  <c r="H88" i="5"/>
  <c r="H89" i="5"/>
  <c r="H90" i="5"/>
  <c r="H91" i="5"/>
  <c r="E92" i="5"/>
  <c r="F92" i="5"/>
  <c r="G92" i="5"/>
  <c r="I92" i="5"/>
  <c r="E93" i="5"/>
  <c r="E310" i="5" s="1"/>
  <c r="E315" i="5" s="1"/>
  <c r="F93" i="5"/>
  <c r="F310" i="5" s="1"/>
  <c r="G93" i="5"/>
  <c r="G310" i="5" s="1"/>
  <c r="I93" i="5"/>
  <c r="H96" i="5"/>
  <c r="H97" i="5"/>
  <c r="H98" i="5"/>
  <c r="H99" i="5"/>
  <c r="H100" i="5"/>
  <c r="H101" i="5"/>
  <c r="H102" i="5"/>
  <c r="H103" i="5"/>
  <c r="H104" i="5"/>
  <c r="H105" i="5"/>
  <c r="H106" i="5"/>
  <c r="H107" i="5"/>
  <c r="H117" i="5"/>
  <c r="H118" i="5"/>
  <c r="H119" i="5"/>
  <c r="H120" i="5"/>
  <c r="H121" i="5"/>
  <c r="E123" i="5"/>
  <c r="F123" i="5"/>
  <c r="G123" i="5"/>
  <c r="I123" i="5"/>
  <c r="E124" i="5"/>
  <c r="E318" i="5" s="1"/>
  <c r="F124" i="5"/>
  <c r="F318" i="5" s="1"/>
  <c r="G124" i="5"/>
  <c r="G318" i="5"/>
  <c r="I124" i="5"/>
  <c r="F54" i="7"/>
  <c r="F23" i="6" s="1"/>
  <c r="H126" i="5"/>
  <c r="H128" i="5"/>
  <c r="H130" i="5"/>
  <c r="H131" i="5"/>
  <c r="H132" i="5"/>
  <c r="H133" i="5"/>
  <c r="H134" i="5"/>
  <c r="H135" i="5"/>
  <c r="E136" i="5"/>
  <c r="F136" i="5"/>
  <c r="G136" i="5"/>
  <c r="I136" i="5"/>
  <c r="E137" i="5"/>
  <c r="F137" i="5"/>
  <c r="G137" i="5"/>
  <c r="I137" i="5"/>
  <c r="H139" i="5"/>
  <c r="H140" i="5"/>
  <c r="E141" i="5"/>
  <c r="F141" i="5"/>
  <c r="G141" i="5"/>
  <c r="I141" i="5"/>
  <c r="H144" i="5"/>
  <c r="H145" i="5"/>
  <c r="H148" i="5"/>
  <c r="E5" i="7" s="1"/>
  <c r="H149" i="5"/>
  <c r="E6" i="7" s="1"/>
  <c r="H154" i="5"/>
  <c r="H155" i="5"/>
  <c r="H156" i="5"/>
  <c r="F158" i="5"/>
  <c r="F163" i="5" s="1"/>
  <c r="G158" i="5"/>
  <c r="G162" i="5" s="1"/>
  <c r="I158" i="5"/>
  <c r="I163" i="5" s="1"/>
  <c r="H159" i="5"/>
  <c r="H160" i="5"/>
  <c r="H161" i="5"/>
  <c r="E166" i="5"/>
  <c r="E171" i="5" s="1"/>
  <c r="F166" i="5"/>
  <c r="F172" i="5" s="1"/>
  <c r="G166" i="5"/>
  <c r="G170" i="5" s="1"/>
  <c r="I166" i="5"/>
  <c r="H167" i="5"/>
  <c r="H168" i="5"/>
  <c r="H169" i="5"/>
  <c r="E174" i="5"/>
  <c r="E180" i="5" s="1"/>
  <c r="F174" i="5"/>
  <c r="F178" i="5" s="1"/>
  <c r="G174" i="5"/>
  <c r="G178" i="5" s="1"/>
  <c r="I174" i="5"/>
  <c r="I180" i="5"/>
  <c r="H175" i="5"/>
  <c r="H176" i="5"/>
  <c r="H177" i="5"/>
  <c r="H187" i="5"/>
  <c r="H188" i="5"/>
  <c r="E189" i="5"/>
  <c r="F189" i="5"/>
  <c r="G189" i="5"/>
  <c r="I189" i="5"/>
  <c r="H200" i="5"/>
  <c r="H201" i="5"/>
  <c r="H202" i="5"/>
  <c r="H203" i="5"/>
  <c r="H207" i="5"/>
  <c r="H208" i="5"/>
  <c r="H209" i="5"/>
  <c r="H210" i="5"/>
  <c r="H214" i="5"/>
  <c r="H215" i="5"/>
  <c r="H302" i="5" s="1"/>
  <c r="H216" i="5"/>
  <c r="H217" i="5"/>
  <c r="H304" i="5" s="1"/>
  <c r="H221" i="5"/>
  <c r="H222" i="5"/>
  <c r="H223" i="5"/>
  <c r="H224" i="5"/>
  <c r="H228" i="5"/>
  <c r="H229" i="5"/>
  <c r="H230" i="5"/>
  <c r="H231" i="5"/>
  <c r="H235" i="5"/>
  <c r="H236" i="5"/>
  <c r="H237" i="5"/>
  <c r="H238" i="5"/>
  <c r="H242" i="5"/>
  <c r="H243" i="5"/>
  <c r="H245" i="5"/>
  <c r="H246" i="5"/>
  <c r="H249" i="5"/>
  <c r="H250" i="5"/>
  <c r="H286" i="5" s="1"/>
  <c r="H251" i="5"/>
  <c r="H287" i="5" s="1"/>
  <c r="H252" i="5"/>
  <c r="H253" i="5"/>
  <c r="H257" i="5"/>
  <c r="H258" i="5"/>
  <c r="H259" i="5"/>
  <c r="H261" i="5"/>
  <c r="H262" i="5"/>
  <c r="H263" i="5"/>
  <c r="H267" i="5"/>
  <c r="H268" i="5"/>
  <c r="H269" i="5"/>
  <c r="H271" i="5"/>
  <c r="H272" i="5"/>
  <c r="H273" i="5"/>
  <c r="I278" i="5"/>
  <c r="E279" i="5"/>
  <c r="F279" i="5"/>
  <c r="G279" i="5"/>
  <c r="I279" i="5"/>
  <c r="I282" i="5" s="1"/>
  <c r="E280" i="5"/>
  <c r="F280" i="5"/>
  <c r="G280" i="5"/>
  <c r="I280" i="5"/>
  <c r="I283" i="5" s="1"/>
  <c r="F58" i="7" s="1"/>
  <c r="E286" i="5"/>
  <c r="F286" i="5"/>
  <c r="G286" i="5"/>
  <c r="I286" i="5"/>
  <c r="E287" i="5"/>
  <c r="F287" i="5"/>
  <c r="G287" i="5"/>
  <c r="G290" i="5" s="1"/>
  <c r="I287" i="5"/>
  <c r="I290" i="5" s="1"/>
  <c r="F61" i="7" s="1"/>
  <c r="F288" i="5"/>
  <c r="G288" i="5"/>
  <c r="I288" i="5"/>
  <c r="E289" i="5"/>
  <c r="F289" i="5"/>
  <c r="I289" i="5"/>
  <c r="I292" i="5" s="1"/>
  <c r="E294" i="5"/>
  <c r="F294" i="5"/>
  <c r="G294" i="5"/>
  <c r="I294" i="5"/>
  <c r="E295" i="5"/>
  <c r="E298" i="5" s="1"/>
  <c r="F295" i="5"/>
  <c r="F298" i="5" s="1"/>
  <c r="G295" i="5"/>
  <c r="I295" i="5"/>
  <c r="I298" i="5" s="1"/>
  <c r="F65" i="7" s="1"/>
  <c r="F296" i="5"/>
  <c r="G296" i="5"/>
  <c r="I296" i="5"/>
  <c r="E297" i="5"/>
  <c r="I297" i="5"/>
  <c r="I311" i="5"/>
  <c r="I314" i="5" s="1"/>
  <c r="F73" i="7" s="1"/>
  <c r="I312" i="5"/>
  <c r="I319" i="5"/>
  <c r="I320" i="5"/>
  <c r="I321" i="5"/>
  <c r="H351" i="5"/>
  <c r="H352" i="5"/>
  <c r="H353" i="5"/>
  <c r="H354" i="5"/>
  <c r="H355" i="5"/>
  <c r="H356" i="5"/>
  <c r="H357" i="5"/>
  <c r="H358" i="5"/>
  <c r="H359" i="5"/>
  <c r="H360" i="5"/>
  <c r="H361" i="5"/>
  <c r="E16" i="16"/>
  <c r="E366" i="5"/>
  <c r="F366" i="5"/>
  <c r="G366" i="5"/>
  <c r="E27" i="20"/>
  <c r="E367" i="5"/>
  <c r="E368" i="5" s="1"/>
  <c r="G367" i="5"/>
  <c r="G368" i="5" s="1"/>
  <c r="H426" i="5"/>
  <c r="H427" i="5"/>
  <c r="H428" i="5"/>
  <c r="H429" i="5"/>
  <c r="H430" i="5"/>
  <c r="H431" i="5"/>
  <c r="H432" i="5"/>
  <c r="H436" i="5"/>
  <c r="H437" i="5"/>
  <c r="H438" i="5"/>
  <c r="H439" i="5"/>
  <c r="H476" i="5"/>
  <c r="H477" i="5"/>
  <c r="H478" i="5"/>
  <c r="H479" i="5"/>
  <c r="H480" i="5"/>
  <c r="H481" i="5"/>
  <c r="E484" i="5"/>
  <c r="F484" i="5"/>
  <c r="G484" i="5"/>
  <c r="I484" i="5"/>
  <c r="E485" i="5"/>
  <c r="F485" i="5"/>
  <c r="G485" i="5"/>
  <c r="I485" i="5"/>
  <c r="E486" i="5"/>
  <c r="F486" i="5"/>
  <c r="G486" i="5"/>
  <c r="I486" i="5"/>
  <c r="H489" i="5"/>
  <c r="H490" i="5"/>
  <c r="H491" i="5"/>
  <c r="H492" i="5"/>
  <c r="H493" i="5"/>
  <c r="H497" i="5" s="1"/>
  <c r="H494" i="5"/>
  <c r="H495" i="5"/>
  <c r="H499" i="5" s="1"/>
  <c r="E497" i="5"/>
  <c r="F497" i="5"/>
  <c r="G497" i="5"/>
  <c r="I497" i="5"/>
  <c r="E498" i="5"/>
  <c r="F498" i="5"/>
  <c r="G498" i="5"/>
  <c r="I498" i="5"/>
  <c r="E499" i="5"/>
  <c r="F499" i="5"/>
  <c r="G499" i="5"/>
  <c r="I499" i="5"/>
  <c r="H502" i="5"/>
  <c r="H503" i="5"/>
  <c r="H504" i="5"/>
  <c r="H505" i="5"/>
  <c r="H506" i="5"/>
  <c r="H507" i="5"/>
  <c r="H508" i="5"/>
  <c r="E510" i="5"/>
  <c r="F510" i="5"/>
  <c r="G510" i="5"/>
  <c r="I510" i="5"/>
  <c r="E511" i="5"/>
  <c r="F511" i="5"/>
  <c r="G511" i="5"/>
  <c r="I511" i="5"/>
  <c r="E512" i="5"/>
  <c r="F512" i="5"/>
  <c r="G512" i="5"/>
  <c r="I512" i="5"/>
  <c r="H515" i="5"/>
  <c r="H516" i="5"/>
  <c r="H517" i="5"/>
  <c r="H518" i="5"/>
  <c r="H519" i="5"/>
  <c r="H520" i="5"/>
  <c r="H521" i="5"/>
  <c r="E523" i="5"/>
  <c r="F523" i="5"/>
  <c r="G523" i="5"/>
  <c r="I523" i="5"/>
  <c r="E524" i="5"/>
  <c r="F524" i="5"/>
  <c r="G524" i="5"/>
  <c r="I524" i="5"/>
  <c r="E525" i="5"/>
  <c r="F525" i="5"/>
  <c r="G525" i="5"/>
  <c r="I525" i="5"/>
  <c r="H528" i="5"/>
  <c r="H529" i="5"/>
  <c r="H530" i="5"/>
  <c r="H531" i="5"/>
  <c r="H532" i="5"/>
  <c r="H533" i="5"/>
  <c r="H534" i="5"/>
  <c r="E536" i="5"/>
  <c r="F536" i="5"/>
  <c r="G536" i="5"/>
  <c r="I536" i="5"/>
  <c r="E537" i="5"/>
  <c r="F537" i="5"/>
  <c r="G537" i="5"/>
  <c r="I537" i="5"/>
  <c r="E538" i="5"/>
  <c r="F538" i="5"/>
  <c r="G538" i="5"/>
  <c r="I538" i="5"/>
  <c r="H541" i="5"/>
  <c r="H542" i="5"/>
  <c r="E6" i="16" s="1"/>
  <c r="F19" i="16" s="1"/>
  <c r="H543" i="5"/>
  <c r="H544" i="5"/>
  <c r="H545" i="5"/>
  <c r="H546" i="5"/>
  <c r="H547" i="5"/>
  <c r="F549" i="5"/>
  <c r="G549" i="5"/>
  <c r="I549" i="5"/>
  <c r="E550" i="5"/>
  <c r="F550" i="5"/>
  <c r="G550" i="5"/>
  <c r="I550" i="5"/>
  <c r="E551" i="5"/>
  <c r="F551" i="5"/>
  <c r="G551" i="5"/>
  <c r="I551" i="5"/>
  <c r="H554" i="5"/>
  <c r="H561" i="5" s="1"/>
  <c r="H555" i="5"/>
  <c r="H556" i="5"/>
  <c r="E7" i="16" s="1"/>
  <c r="F20" i="16" s="1"/>
  <c r="H557" i="5"/>
  <c r="H558" i="5"/>
  <c r="H559" i="5"/>
  <c r="E561" i="5"/>
  <c r="F561" i="5"/>
  <c r="G561" i="5"/>
  <c r="I561" i="5"/>
  <c r="I582" i="5" s="1"/>
  <c r="E562" i="5"/>
  <c r="F562" i="5"/>
  <c r="G562" i="5"/>
  <c r="I562" i="5"/>
  <c r="E563" i="5"/>
  <c r="F563" i="5"/>
  <c r="G563" i="5"/>
  <c r="I563" i="5"/>
  <c r="H567" i="5"/>
  <c r="H575" i="5"/>
  <c r="H576" i="5"/>
  <c r="H577" i="5"/>
  <c r="H578" i="5"/>
  <c r="E579" i="5"/>
  <c r="F579" i="5"/>
  <c r="G579" i="5"/>
  <c r="I579" i="5"/>
  <c r="E580" i="5"/>
  <c r="F580" i="5"/>
  <c r="G580" i="5"/>
  <c r="I580" i="5"/>
  <c r="E581" i="5"/>
  <c r="F581" i="5"/>
  <c r="G581" i="5"/>
  <c r="I581" i="5"/>
  <c r="H589" i="5"/>
  <c r="H590" i="5"/>
  <c r="H591" i="5"/>
  <c r="H592" i="5"/>
  <c r="H593" i="5"/>
  <c r="H594" i="5"/>
  <c r="H595" i="5"/>
  <c r="H596" i="5"/>
  <c r="E598" i="5"/>
  <c r="F598" i="5"/>
  <c r="G598" i="5"/>
  <c r="I598" i="5"/>
  <c r="E599" i="5"/>
  <c r="F599" i="5"/>
  <c r="G599" i="5"/>
  <c r="I599" i="5"/>
  <c r="E600" i="5"/>
  <c r="F600" i="5"/>
  <c r="G600" i="5"/>
  <c r="I600" i="5"/>
  <c r="E601" i="5"/>
  <c r="F601" i="5"/>
  <c r="G601" i="5"/>
  <c r="I601" i="5"/>
  <c r="H604" i="5"/>
  <c r="H605" i="5"/>
  <c r="H612" i="5" s="1"/>
  <c r="H606" i="5"/>
  <c r="H607" i="5"/>
  <c r="H608" i="5"/>
  <c r="H609" i="5"/>
  <c r="H610" i="5"/>
  <c r="F611" i="5"/>
  <c r="G611" i="5"/>
  <c r="E612" i="5"/>
  <c r="F612" i="5"/>
  <c r="G612" i="5"/>
  <c r="I612" i="5"/>
  <c r="E613" i="5"/>
  <c r="F613" i="5"/>
  <c r="G613" i="5"/>
  <c r="I613" i="5"/>
  <c r="E614" i="5"/>
  <c r="F614" i="5"/>
  <c r="G614" i="5"/>
  <c r="I614" i="5"/>
  <c r="E615" i="5"/>
  <c r="F615" i="5"/>
  <c r="G615" i="5"/>
  <c r="H618" i="5"/>
  <c r="H619" i="5"/>
  <c r="H628" i="5" s="1"/>
  <c r="H620" i="5"/>
  <c r="H621" i="5"/>
  <c r="H626" i="5" s="1"/>
  <c r="H622" i="5"/>
  <c r="H627" i="5"/>
  <c r="H623" i="5"/>
  <c r="H624" i="5"/>
  <c r="H629" i="5" s="1"/>
  <c r="E625" i="5"/>
  <c r="F625" i="5"/>
  <c r="G625" i="5"/>
  <c r="E626" i="5"/>
  <c r="F626" i="5"/>
  <c r="G626" i="5"/>
  <c r="I626" i="5"/>
  <c r="E627" i="5"/>
  <c r="F627" i="5"/>
  <c r="G627" i="5"/>
  <c r="I627" i="5"/>
  <c r="E628" i="5"/>
  <c r="F628" i="5"/>
  <c r="G628" i="5"/>
  <c r="I628" i="5"/>
  <c r="E629" i="5"/>
  <c r="F629" i="5"/>
  <c r="G629" i="5"/>
  <c r="I629" i="5"/>
  <c r="H632" i="5"/>
  <c r="H633" i="5"/>
  <c r="H634" i="5"/>
  <c r="H635" i="5"/>
  <c r="H636" i="5"/>
  <c r="H637" i="5"/>
  <c r="H642" i="5" s="1"/>
  <c r="H638" i="5"/>
  <c r="H639" i="5"/>
  <c r="H644" i="5" s="1"/>
  <c r="E641" i="5"/>
  <c r="F641" i="5"/>
  <c r="G641" i="5"/>
  <c r="I641" i="5"/>
  <c r="E642" i="5"/>
  <c r="F642" i="5"/>
  <c r="G642" i="5"/>
  <c r="I642" i="5"/>
  <c r="E643" i="5"/>
  <c r="F643" i="5"/>
  <c r="G643" i="5"/>
  <c r="I643" i="5"/>
  <c r="E644" i="5"/>
  <c r="F644" i="5"/>
  <c r="G644" i="5"/>
  <c r="I644" i="5"/>
  <c r="H647" i="5"/>
  <c r="H648" i="5"/>
  <c r="H649" i="5"/>
  <c r="H650" i="5"/>
  <c r="H651" i="5"/>
  <c r="H652" i="5"/>
  <c r="H657" i="5" s="1"/>
  <c r="H653" i="5"/>
  <c r="H654" i="5"/>
  <c r="E656" i="5"/>
  <c r="F656" i="5"/>
  <c r="G656" i="5"/>
  <c r="I656" i="5"/>
  <c r="I673" i="5"/>
  <c r="I771" i="5" s="1"/>
  <c r="E657" i="5"/>
  <c r="F657" i="5"/>
  <c r="G657" i="5"/>
  <c r="I657" i="5"/>
  <c r="E658" i="5"/>
  <c r="F658" i="5"/>
  <c r="G658" i="5"/>
  <c r="I658" i="5"/>
  <c r="E659" i="5"/>
  <c r="F659" i="5"/>
  <c r="G659" i="5"/>
  <c r="I659" i="5"/>
  <c r="I676" i="5"/>
  <c r="H662" i="5"/>
  <c r="H663" i="5"/>
  <c r="E8" i="16" s="1"/>
  <c r="F21" i="16" s="1"/>
  <c r="H664" i="5"/>
  <c r="H665" i="5"/>
  <c r="H667" i="5"/>
  <c r="H668" i="5"/>
  <c r="E669" i="5"/>
  <c r="F669" i="5"/>
  <c r="G669" i="5"/>
  <c r="I669" i="5"/>
  <c r="E671" i="5"/>
  <c r="F671" i="5"/>
  <c r="G671" i="5"/>
  <c r="I671" i="5"/>
  <c r="E672" i="5"/>
  <c r="F672" i="5"/>
  <c r="G672" i="5"/>
  <c r="I672" i="5"/>
  <c r="H680" i="5"/>
  <c r="H681" i="5"/>
  <c r="H682" i="5"/>
  <c r="H683" i="5"/>
  <c r="H688" i="5" s="1"/>
  <c r="H685" i="5"/>
  <c r="H686" i="5"/>
  <c r="E688" i="5"/>
  <c r="F688" i="5"/>
  <c r="G688" i="5"/>
  <c r="I688" i="5"/>
  <c r="E690" i="5"/>
  <c r="F690" i="5"/>
  <c r="G690" i="5"/>
  <c r="I690" i="5"/>
  <c r="I727" i="5"/>
  <c r="H692" i="5"/>
  <c r="H693" i="5"/>
  <c r="H694" i="5"/>
  <c r="H695" i="5"/>
  <c r="H696" i="5"/>
  <c r="H698" i="5"/>
  <c r="E700" i="5"/>
  <c r="F700" i="5"/>
  <c r="G700" i="5"/>
  <c r="I700" i="5"/>
  <c r="I725" i="5" s="1"/>
  <c r="E702" i="5"/>
  <c r="F702" i="5"/>
  <c r="G702" i="5"/>
  <c r="I702" i="5"/>
  <c r="H704" i="5"/>
  <c r="H705" i="5"/>
  <c r="H712" i="5" s="1"/>
  <c r="H706" i="5"/>
  <c r="H707" i="5"/>
  <c r="H709" i="5"/>
  <c r="H779" i="5"/>
  <c r="E8" i="11" s="1"/>
  <c r="H780" i="5"/>
  <c r="E9" i="11" s="1"/>
  <c r="H781" i="5"/>
  <c r="E10" i="11" s="1"/>
  <c r="H782" i="5"/>
  <c r="E11" i="11" s="1"/>
  <c r="H786" i="5"/>
  <c r="H787" i="5"/>
  <c r="H790" i="5"/>
  <c r="H791" i="5"/>
  <c r="H792" i="5"/>
  <c r="H794" i="5"/>
  <c r="H795" i="5"/>
  <c r="H809" i="5"/>
  <c r="H810" i="5"/>
  <c r="H822" i="5"/>
  <c r="E5" i="15" s="1"/>
  <c r="H823" i="5"/>
  <c r="E6" i="15" s="1"/>
  <c r="H824" i="5"/>
  <c r="E7" i="15" s="1"/>
  <c r="H825" i="5"/>
  <c r="E8" i="15" s="1"/>
  <c r="H826" i="5"/>
  <c r="E9" i="15" s="1"/>
  <c r="H827" i="5"/>
  <c r="E10" i="15" s="1"/>
  <c r="H831" i="5"/>
  <c r="E11" i="15" s="1"/>
  <c r="H832" i="5"/>
  <c r="E12" i="15" s="1"/>
  <c r="H833" i="5"/>
  <c r="E13" i="15" s="1"/>
  <c r="H834" i="5"/>
  <c r="E14" i="15" s="1"/>
  <c r="H835" i="5"/>
  <c r="E15" i="15" s="1"/>
  <c r="H836" i="5"/>
  <c r="E16" i="15" s="1"/>
  <c r="I837" i="5"/>
  <c r="I838" i="5" s="1"/>
  <c r="H840" i="5"/>
  <c r="E17" i="15" s="1"/>
  <c r="H841" i="5"/>
  <c r="E18" i="15" s="1"/>
  <c r="H842" i="5"/>
  <c r="E19" i="15" s="1"/>
  <c r="H843" i="5"/>
  <c r="E20" i="15" s="1"/>
  <c r="H846" i="5"/>
  <c r="H849" i="5"/>
  <c r="H850" i="5"/>
  <c r="H851" i="5"/>
  <c r="H852" i="5"/>
  <c r="H853" i="5"/>
  <c r="H854" i="5"/>
  <c r="H855" i="5"/>
  <c r="E497" i="2"/>
  <c r="F497" i="2"/>
  <c r="G497" i="2"/>
  <c r="H497" i="2"/>
  <c r="I497" i="2"/>
  <c r="E498" i="2"/>
  <c r="F498" i="2"/>
  <c r="G498" i="2"/>
  <c r="H498" i="2"/>
  <c r="I498" i="2"/>
  <c r="E521" i="2"/>
  <c r="F521" i="2"/>
  <c r="G521" i="2"/>
  <c r="H521" i="2"/>
  <c r="I521" i="2"/>
  <c r="E522" i="2"/>
  <c r="F522" i="2"/>
  <c r="G522" i="2"/>
  <c r="H522" i="2"/>
  <c r="I522" i="2"/>
  <c r="I107" i="18"/>
  <c r="H231" i="17"/>
  <c r="G180" i="5"/>
  <c r="I318" i="5"/>
  <c r="I323" i="5"/>
  <c r="F78" i="7" s="1"/>
  <c r="I178" i="5"/>
  <c r="I179" i="5"/>
  <c r="I162" i="5"/>
  <c r="E179" i="5"/>
  <c r="I726" i="5"/>
  <c r="I774" i="5" s="1"/>
  <c r="F34" i="8" s="1"/>
  <c r="I220" i="18"/>
  <c r="I381" i="17"/>
  <c r="I341" i="5"/>
  <c r="F21" i="11" s="1"/>
  <c r="I281" i="17"/>
  <c r="I331" i="5" s="1"/>
  <c r="F745" i="5"/>
  <c r="H211" i="5"/>
  <c r="F281" i="5"/>
  <c r="I252" i="18"/>
  <c r="I172" i="5"/>
  <c r="I181" i="5"/>
  <c r="I170" i="5"/>
  <c r="I171" i="5"/>
  <c r="I281" i="5"/>
  <c r="E281" i="5"/>
  <c r="H204" i="5"/>
  <c r="E745" i="5"/>
  <c r="E54" i="5"/>
  <c r="F53" i="7"/>
  <c r="F22" i="6" s="1"/>
  <c r="I310" i="5"/>
  <c r="I316" i="5"/>
  <c r="H254" i="17"/>
  <c r="G761" i="5"/>
  <c r="H377" i="17"/>
  <c r="F283" i="18"/>
  <c r="H239" i="5"/>
  <c r="I291" i="18"/>
  <c r="I461" i="5"/>
  <c r="F44" i="8" s="1"/>
  <c r="I585" i="5"/>
  <c r="H392" i="17"/>
  <c r="G383" i="17"/>
  <c r="G343" i="5" s="1"/>
  <c r="H233" i="17"/>
  <c r="H255" i="17"/>
  <c r="I380" i="17"/>
  <c r="I340" i="5"/>
  <c r="H353" i="17"/>
  <c r="I383" i="17"/>
  <c r="I343" i="5"/>
  <c r="F23" i="11" s="1"/>
  <c r="H278" i="17"/>
  <c r="I292" i="18"/>
  <c r="I282" i="18"/>
  <c r="I283" i="18"/>
  <c r="H124" i="5"/>
  <c r="E54" i="7" s="1"/>
  <c r="E324" i="5"/>
  <c r="I315" i="5"/>
  <c r="F74" i="7" s="1"/>
  <c r="I584" i="5"/>
  <c r="I164" i="5"/>
  <c r="K27" i="13"/>
  <c r="I787" i="5"/>
  <c r="G283" i="18"/>
  <c r="H256" i="17"/>
  <c r="H354" i="17"/>
  <c r="F46" i="15"/>
  <c r="F50" i="15" s="1"/>
  <c r="F54" i="15" s="1"/>
  <c r="F28" i="9"/>
  <c r="F27" i="9"/>
  <c r="F17" i="11"/>
  <c r="H563" i="5"/>
  <c r="E9" i="8"/>
  <c r="H433" i="5"/>
  <c r="E41" i="8" s="1"/>
  <c r="F34" i="9"/>
  <c r="F21" i="7"/>
  <c r="F16" i="7"/>
  <c r="F26" i="7"/>
  <c r="H737" i="5"/>
  <c r="I285" i="17"/>
  <c r="I335" i="5" s="1"/>
  <c r="F22" i="11" s="1"/>
  <c r="I283" i="17"/>
  <c r="I333" i="5" s="1"/>
  <c r="F20" i="11" s="1"/>
  <c r="I284" i="17"/>
  <c r="I253" i="18" s="1"/>
  <c r="I282" i="17"/>
  <c r="I332" i="5" s="1"/>
  <c r="F31" i="8"/>
  <c r="F46" i="8"/>
  <c r="I471" i="5"/>
  <c r="F15" i="7"/>
  <c r="F54" i="5"/>
  <c r="H50" i="5"/>
  <c r="I55" i="5"/>
  <c r="F35" i="6" s="1"/>
  <c r="I186" i="5"/>
  <c r="I25" i="5"/>
  <c r="F34" i="6" s="1"/>
  <c r="I194" i="5"/>
  <c r="I462" i="5"/>
  <c r="I293" i="18"/>
  <c r="I463" i="5"/>
  <c r="H279" i="18"/>
  <c r="E283" i="18"/>
  <c r="I177" i="18"/>
  <c r="H273" i="18"/>
  <c r="H267" i="18"/>
  <c r="H282" i="18"/>
  <c r="I768" i="5"/>
  <c r="I284" i="18"/>
  <c r="E323" i="5"/>
  <c r="G322" i="5"/>
  <c r="G323" i="5"/>
  <c r="I222" i="18"/>
  <c r="G324" i="5"/>
  <c r="H318" i="5"/>
  <c r="F49" i="8"/>
  <c r="I674" i="5"/>
  <c r="F324" i="5"/>
  <c r="I142" i="18"/>
  <c r="I178" i="18"/>
  <c r="G178" i="18"/>
  <c r="E23" i="6"/>
  <c r="I37" i="18" l="1"/>
  <c r="G37" i="18"/>
  <c r="G38" i="18"/>
  <c r="H597" i="5"/>
  <c r="H701" i="5"/>
  <c r="H305" i="5"/>
  <c r="H308" i="5" s="1"/>
  <c r="H174" i="18"/>
  <c r="H158" i="18"/>
  <c r="H170" i="18"/>
  <c r="H329" i="17"/>
  <c r="H379" i="17" s="1"/>
  <c r="H339" i="5" s="1"/>
  <c r="H330" i="17"/>
  <c r="F379" i="17"/>
  <c r="F339" i="5" s="1"/>
  <c r="E379" i="17"/>
  <c r="E339" i="5" s="1"/>
  <c r="H760" i="5"/>
  <c r="H689" i="5"/>
  <c r="H761" i="5"/>
  <c r="H744" i="5"/>
  <c r="H745" i="5" s="1"/>
  <c r="H175" i="18"/>
  <c r="F177" i="18"/>
  <c r="H176" i="18"/>
  <c r="H178" i="18" s="1"/>
  <c r="E178" i="18"/>
  <c r="H164" i="18"/>
  <c r="H93" i="5"/>
  <c r="H310" i="5" s="1"/>
  <c r="E172" i="5"/>
  <c r="H535" i="5"/>
  <c r="H524" i="5"/>
  <c r="H303" i="5"/>
  <c r="H306" i="5" s="1"/>
  <c r="E69" i="7" s="1"/>
  <c r="E187" i="18"/>
  <c r="E449" i="5" s="1"/>
  <c r="H331" i="17"/>
  <c r="E383" i="17"/>
  <c r="E343" i="5" s="1"/>
  <c r="G379" i="17"/>
  <c r="G339" i="5" s="1"/>
  <c r="E381" i="17"/>
  <c r="E341" i="5" s="1"/>
  <c r="G381" i="17"/>
  <c r="G341" i="5" s="1"/>
  <c r="E380" i="17"/>
  <c r="E340" i="5" s="1"/>
  <c r="E382" i="17"/>
  <c r="E342" i="5" s="1"/>
  <c r="H306" i="17"/>
  <c r="H550" i="5"/>
  <c r="F55" i="5"/>
  <c r="F170" i="5"/>
  <c r="F107" i="18"/>
  <c r="H105" i="18"/>
  <c r="I72" i="18"/>
  <c r="I189" i="18" s="1"/>
  <c r="I451" i="5" s="1"/>
  <c r="I188" i="18"/>
  <c r="I450" i="5" s="1"/>
  <c r="F383" i="17"/>
  <c r="F343" i="5" s="1"/>
  <c r="H307" i="17"/>
  <c r="H378" i="17"/>
  <c r="H338" i="5" s="1"/>
  <c r="E19" i="11" s="1"/>
  <c r="F382" i="17"/>
  <c r="F342" i="5" s="1"/>
  <c r="E727" i="5"/>
  <c r="E726" i="5"/>
  <c r="E774" i="5" s="1"/>
  <c r="G726" i="5"/>
  <c r="G774" i="5" s="1"/>
  <c r="G725" i="5"/>
  <c r="G773" i="5" s="1"/>
  <c r="F727" i="5"/>
  <c r="H690" i="5"/>
  <c r="H687" i="5"/>
  <c r="E725" i="5"/>
  <c r="E773" i="5" s="1"/>
  <c r="G727" i="5"/>
  <c r="H551" i="5"/>
  <c r="H549" i="5"/>
  <c r="H391" i="5"/>
  <c r="E42" i="8" s="1"/>
  <c r="G298" i="5"/>
  <c r="F290" i="5"/>
  <c r="F171" i="5"/>
  <c r="E220" i="18"/>
  <c r="E293" i="18" s="1"/>
  <c r="E463" i="5" s="1"/>
  <c r="G72" i="18"/>
  <c r="H407" i="17"/>
  <c r="I39" i="18"/>
  <c r="I190" i="18" s="1"/>
  <c r="I452" i="5" s="1"/>
  <c r="I775" i="5" s="1"/>
  <c r="F35" i="8" s="1"/>
  <c r="F50" i="8" s="1"/>
  <c r="H210" i="17"/>
  <c r="I762" i="5"/>
  <c r="I763" i="5" s="1"/>
  <c r="I764" i="5" s="1"/>
  <c r="I294" i="18"/>
  <c r="I464" i="5" s="1"/>
  <c r="I776" i="5" s="1"/>
  <c r="F36" i="8" s="1"/>
  <c r="F51" i="8" s="1"/>
  <c r="I144" i="18"/>
  <c r="I334" i="5"/>
  <c r="I179" i="18"/>
  <c r="I74" i="18"/>
  <c r="I109" i="18"/>
  <c r="H669" i="5"/>
  <c r="G582" i="5"/>
  <c r="E314" i="5"/>
  <c r="G142" i="5"/>
  <c r="G163" i="5"/>
  <c r="G179" i="5"/>
  <c r="H211" i="18"/>
  <c r="H18" i="18"/>
  <c r="G584" i="5"/>
  <c r="G314" i="5"/>
  <c r="G316" i="5"/>
  <c r="G315" i="5"/>
  <c r="F314" i="5"/>
  <c r="F316" i="5"/>
  <c r="F315" i="5"/>
  <c r="E316" i="5"/>
  <c r="E252" i="18"/>
  <c r="F291" i="18"/>
  <c r="F461" i="5" s="1"/>
  <c r="H217" i="18"/>
  <c r="H205" i="18"/>
  <c r="H287" i="18"/>
  <c r="H457" i="5" s="1"/>
  <c r="E12" i="8" s="1"/>
  <c r="H218" i="18"/>
  <c r="H59" i="18"/>
  <c r="H24" i="17"/>
  <c r="E673" i="5"/>
  <c r="E771" i="5" s="1"/>
  <c r="F585" i="5"/>
  <c r="E584" i="5"/>
  <c r="H525" i="5"/>
  <c r="H523" i="5"/>
  <c r="E582" i="5"/>
  <c r="H407" i="5"/>
  <c r="E40" i="8"/>
  <c r="E6" i="11"/>
  <c r="H405" i="5"/>
  <c r="G164" i="5"/>
  <c r="F181" i="5"/>
  <c r="E164" i="5"/>
  <c r="H641" i="5"/>
  <c r="E676" i="5"/>
  <c r="E768" i="5" s="1"/>
  <c r="H209" i="17"/>
  <c r="H208" i="17"/>
  <c r="H94" i="17"/>
  <c r="H424" i="17"/>
  <c r="F453" i="17"/>
  <c r="F347" i="5" s="1"/>
  <c r="H390" i="17"/>
  <c r="H140" i="17"/>
  <c r="E282" i="17"/>
  <c r="E332" i="5" s="1"/>
  <c r="H139" i="18"/>
  <c r="G142" i="18"/>
  <c r="H141" i="18"/>
  <c r="H142" i="18" s="1"/>
  <c r="F142" i="18"/>
  <c r="E142" i="18"/>
  <c r="H123" i="18"/>
  <c r="H140" i="18"/>
  <c r="H135" i="18"/>
  <c r="H129" i="18"/>
  <c r="H289" i="18"/>
  <c r="H459" i="5" s="1"/>
  <c r="H286" i="18"/>
  <c r="H456" i="5" s="1"/>
  <c r="E291" i="18"/>
  <c r="E461" i="5" s="1"/>
  <c r="G292" i="18"/>
  <c r="G462" i="5" s="1"/>
  <c r="G221" i="18"/>
  <c r="E292" i="18"/>
  <c r="E462" i="5" s="1"/>
  <c r="H288" i="18"/>
  <c r="H458" i="5" s="1"/>
  <c r="E72" i="18"/>
  <c r="F72" i="18"/>
  <c r="G188" i="18"/>
  <c r="G450" i="5" s="1"/>
  <c r="E37" i="18"/>
  <c r="H35" i="18"/>
  <c r="H670" i="5"/>
  <c r="G674" i="5"/>
  <c r="F676" i="5"/>
  <c r="H655" i="5"/>
  <c r="E585" i="5"/>
  <c r="F673" i="5"/>
  <c r="F771" i="5" s="1"/>
  <c r="H288" i="5"/>
  <c r="H291" i="5" s="1"/>
  <c r="E62" i="7" s="1"/>
  <c r="E284" i="5"/>
  <c r="I307" i="5"/>
  <c r="F70" i="7" s="1"/>
  <c r="F142" i="5"/>
  <c r="E142" i="5"/>
  <c r="E6" i="9"/>
  <c r="E9" i="6"/>
  <c r="G172" i="5"/>
  <c r="F164" i="5"/>
  <c r="E11" i="7"/>
  <c r="E162" i="5"/>
  <c r="E181" i="5"/>
  <c r="E170" i="5"/>
  <c r="G251" i="18"/>
  <c r="G293" i="18" s="1"/>
  <c r="G463" i="5" s="1"/>
  <c r="H250" i="18"/>
  <c r="H251" i="18" s="1"/>
  <c r="F251" i="18"/>
  <c r="H248" i="18"/>
  <c r="H236" i="18"/>
  <c r="H249" i="18"/>
  <c r="H242" i="18"/>
  <c r="H252" i="18"/>
  <c r="H290" i="18"/>
  <c r="H460" i="5" s="1"/>
  <c r="E458" i="5"/>
  <c r="H219" i="18"/>
  <c r="H221" i="18" s="1"/>
  <c r="F292" i="18"/>
  <c r="F462" i="5" s="1"/>
  <c r="F220" i="18"/>
  <c r="F293" i="18" s="1"/>
  <c r="F463" i="5" s="1"/>
  <c r="G467" i="5"/>
  <c r="G472" i="5" s="1"/>
  <c r="G291" i="18"/>
  <c r="G461" i="5" s="1"/>
  <c r="F467" i="5"/>
  <c r="F472" i="5" s="1"/>
  <c r="E467" i="5"/>
  <c r="E472" i="5" s="1"/>
  <c r="H106" i="18"/>
  <c r="H107" i="18" s="1"/>
  <c r="E107" i="18"/>
  <c r="H69" i="18"/>
  <c r="H71" i="18"/>
  <c r="H73" i="18" s="1"/>
  <c r="I295" i="18"/>
  <c r="I465" i="5" s="1"/>
  <c r="I675" i="5" s="1"/>
  <c r="E32" i="20" s="1"/>
  <c r="I187" i="18"/>
  <c r="I449" i="5" s="1"/>
  <c r="F43" i="8" s="1"/>
  <c r="H53" i="18"/>
  <c r="F11" i="8"/>
  <c r="F25" i="8" s="1"/>
  <c r="I467" i="5"/>
  <c r="E28" i="20" s="1"/>
  <c r="F187" i="18"/>
  <c r="F449" i="5" s="1"/>
  <c r="F188" i="18"/>
  <c r="F450" i="5" s="1"/>
  <c r="F37" i="18"/>
  <c r="H36" i="18"/>
  <c r="H37" i="18" s="1"/>
  <c r="H24" i="18"/>
  <c r="I583" i="5"/>
  <c r="E31" i="20" s="1"/>
  <c r="H34" i="18"/>
  <c r="H30" i="18"/>
  <c r="G453" i="17"/>
  <c r="G347" i="5" s="1"/>
  <c r="E453" i="17"/>
  <c r="E347" i="5" s="1"/>
  <c r="H452" i="17"/>
  <c r="H346" i="5" s="1"/>
  <c r="H185" i="17"/>
  <c r="H187" i="17"/>
  <c r="H186" i="17"/>
  <c r="H162" i="17"/>
  <c r="H163" i="17"/>
  <c r="H164" i="17"/>
  <c r="G282" i="17"/>
  <c r="G332" i="5" s="1"/>
  <c r="G281" i="17"/>
  <c r="G331" i="5" s="1"/>
  <c r="G284" i="17"/>
  <c r="H117" i="17"/>
  <c r="H93" i="17"/>
  <c r="F284" i="17"/>
  <c r="F283" i="17"/>
  <c r="F333" i="5" s="1"/>
  <c r="H95" i="17"/>
  <c r="E284" i="17"/>
  <c r="E253" i="18" s="1"/>
  <c r="G283" i="17"/>
  <c r="G333" i="5" s="1"/>
  <c r="H49" i="17"/>
  <c r="H70" i="17"/>
  <c r="H72" i="17"/>
  <c r="H71" i="17"/>
  <c r="G568" i="5"/>
  <c r="G566" i="5"/>
  <c r="F566" i="5"/>
  <c r="F568" i="5"/>
  <c r="F571" i="5" s="1"/>
  <c r="E568" i="5"/>
  <c r="E571" i="5" s="1"/>
  <c r="E566" i="5"/>
  <c r="E12" i="11"/>
  <c r="H713" i="5"/>
  <c r="G676" i="5"/>
  <c r="G673" i="5"/>
  <c r="G771" i="5" s="1"/>
  <c r="H580" i="5"/>
  <c r="G585" i="5"/>
  <c r="F582" i="5"/>
  <c r="H380" i="5"/>
  <c r="E39" i="8" s="1"/>
  <c r="F40" i="6"/>
  <c r="E29" i="20" s="1"/>
  <c r="F6" i="8"/>
  <c r="F5" i="8" s="1"/>
  <c r="I299" i="5"/>
  <c r="F66" i="7" s="1"/>
  <c r="I325" i="5"/>
  <c r="I284" i="5"/>
  <c r="I300" i="5"/>
  <c r="I291" i="5"/>
  <c r="F62" i="7" s="1"/>
  <c r="I308" i="5"/>
  <c r="H289" i="5"/>
  <c r="H292" i="5" s="1"/>
  <c r="E50" i="7"/>
  <c r="E19" i="6" s="1"/>
  <c r="E55" i="5"/>
  <c r="H158" i="5"/>
  <c r="H163" i="5" s="1"/>
  <c r="E16" i="7" s="1"/>
  <c r="G181" i="5"/>
  <c r="F179" i="5"/>
  <c r="F180" i="5"/>
  <c r="F162" i="5"/>
  <c r="H104" i="18"/>
  <c r="G107" i="18"/>
  <c r="E188" i="18"/>
  <c r="E450" i="5" s="1"/>
  <c r="H94" i="18"/>
  <c r="G187" i="18"/>
  <c r="G449" i="5" s="1"/>
  <c r="H88" i="18"/>
  <c r="H100" i="18"/>
  <c r="H182" i="18"/>
  <c r="H444" i="5" s="1"/>
  <c r="H184" i="18"/>
  <c r="H446" i="5" s="1"/>
  <c r="H183" i="18"/>
  <c r="H445" i="5" s="1"/>
  <c r="E11" i="8" s="1"/>
  <c r="H70" i="18"/>
  <c r="H186" i="18"/>
  <c r="H448" i="5" s="1"/>
  <c r="H65" i="18"/>
  <c r="H185" i="18"/>
  <c r="H447" i="5" s="1"/>
  <c r="H441" i="17"/>
  <c r="G285" i="17"/>
  <c r="G335" i="5" s="1"/>
  <c r="H139" i="17"/>
  <c r="H141" i="17"/>
  <c r="E283" i="17"/>
  <c r="E333" i="5" s="1"/>
  <c r="H116" i="17"/>
  <c r="H118" i="17"/>
  <c r="E281" i="17"/>
  <c r="E331" i="5" s="1"/>
  <c r="F285" i="17"/>
  <c r="F335" i="5" s="1"/>
  <c r="H47" i="17"/>
  <c r="E285" i="17"/>
  <c r="E335" i="5" s="1"/>
  <c r="H48" i="17"/>
  <c r="H280" i="17"/>
  <c r="H330" i="5" s="1"/>
  <c r="E18" i="11" s="1"/>
  <c r="H25" i="17"/>
  <c r="F281" i="17"/>
  <c r="F331" i="5" s="1"/>
  <c r="F282" i="17"/>
  <c r="F332" i="5" s="1"/>
  <c r="H26" i="17"/>
  <c r="E17" i="11"/>
  <c r="H598" i="5"/>
  <c r="H486" i="5"/>
  <c r="H484" i="5"/>
  <c r="H366" i="5"/>
  <c r="E39" i="6" s="1"/>
  <c r="H281" i="5"/>
  <c r="H278" i="5"/>
  <c r="F306" i="5"/>
  <c r="E306" i="5"/>
  <c r="E307" i="5"/>
  <c r="G292" i="5"/>
  <c r="G308" i="5"/>
  <c r="F299" i="5"/>
  <c r="F292" i="5"/>
  <c r="F291" i="5"/>
  <c r="F283" i="5"/>
  <c r="F300" i="5"/>
  <c r="F307" i="5"/>
  <c r="F308" i="5"/>
  <c r="E300" i="5"/>
  <c r="E282" i="5"/>
  <c r="E299" i="5"/>
  <c r="G299" i="5"/>
  <c r="G291" i="5"/>
  <c r="G283" i="5"/>
  <c r="G300" i="5"/>
  <c r="G284" i="5"/>
  <c r="G306" i="5"/>
  <c r="G307" i="5"/>
  <c r="G282" i="5"/>
  <c r="E292" i="5"/>
  <c r="E283" i="5"/>
  <c r="E308" i="5"/>
  <c r="E325" i="5"/>
  <c r="E291" i="5"/>
  <c r="G325" i="5"/>
  <c r="H290" i="5"/>
  <c r="E61" i="7" s="1"/>
  <c r="H307" i="5"/>
  <c r="E70" i="7" s="1"/>
  <c r="F284" i="5"/>
  <c r="F282" i="5"/>
  <c r="F325" i="5"/>
  <c r="E290" i="5"/>
  <c r="E51" i="7"/>
  <c r="E20" i="6" s="1"/>
  <c r="G55" i="5"/>
  <c r="E28" i="9"/>
  <c r="E32" i="9" s="1"/>
  <c r="G171" i="5"/>
  <c r="G25" i="5"/>
  <c r="E40" i="15"/>
  <c r="E12" i="7"/>
  <c r="H174" i="5"/>
  <c r="E178" i="5"/>
  <c r="H723" i="5"/>
  <c r="F22" i="8"/>
  <c r="I472" i="5"/>
  <c r="F38" i="6" s="1"/>
  <c r="H54" i="5"/>
  <c r="D17" i="20"/>
  <c r="E49" i="7"/>
  <c r="E18" i="6" s="1"/>
  <c r="H722" i="5"/>
  <c r="H562" i="5"/>
  <c r="H581" i="5"/>
  <c r="H483" i="5"/>
  <c r="E45" i="15"/>
  <c r="H726" i="5"/>
  <c r="H774" i="5" s="1"/>
  <c r="E34" i="8" s="1"/>
  <c r="E49" i="8" s="1"/>
  <c r="H614" i="5"/>
  <c r="E13" i="8"/>
  <c r="H440" i="5"/>
  <c r="H319" i="5"/>
  <c r="H322" i="5" s="1"/>
  <c r="H294" i="5"/>
  <c r="H280" i="5"/>
  <c r="H136" i="5"/>
  <c r="H92" i="5"/>
  <c r="D20" i="20"/>
  <c r="E52" i="7"/>
  <c r="E21" i="6" s="1"/>
  <c r="H19" i="5"/>
  <c r="E41" i="15"/>
  <c r="F57" i="7"/>
  <c r="F20" i="7"/>
  <c r="H470" i="5"/>
  <c r="F24" i="11"/>
  <c r="F10" i="16" s="1"/>
  <c r="F25" i="16" s="1"/>
  <c r="H297" i="5"/>
  <c r="H672" i="5"/>
  <c r="H615" i="5"/>
  <c r="H613" i="5"/>
  <c r="H579" i="5"/>
  <c r="H512" i="5"/>
  <c r="H367" i="5"/>
  <c r="H320" i="5"/>
  <c r="H323" i="5" s="1"/>
  <c r="E78" i="7" s="1"/>
  <c r="H321" i="5"/>
  <c r="H313" i="5"/>
  <c r="H311" i="5"/>
  <c r="H314" i="5" s="1"/>
  <c r="E73" i="7" s="1"/>
  <c r="H312" i="5"/>
  <c r="H189" i="5"/>
  <c r="H141" i="5"/>
  <c r="H123" i="5"/>
  <c r="H81" i="5"/>
  <c r="F44" i="15"/>
  <c r="F48" i="15" s="1"/>
  <c r="F52" i="15" s="1"/>
  <c r="F56" i="15" s="1"/>
  <c r="I828" i="5" s="1"/>
  <c r="I829" i="5" s="1"/>
  <c r="F26" i="9"/>
  <c r="F33" i="9" s="1"/>
  <c r="I773" i="5"/>
  <c r="F33" i="8" s="1"/>
  <c r="F48" i="8" s="1"/>
  <c r="E33" i="20"/>
  <c r="F725" i="5"/>
  <c r="F773" i="5" s="1"/>
  <c r="H671" i="5"/>
  <c r="I772" i="5"/>
  <c r="F772" i="5"/>
  <c r="F674" i="5"/>
  <c r="F584" i="5"/>
  <c r="H498" i="5"/>
  <c r="F25" i="7"/>
  <c r="G772" i="5"/>
  <c r="E772" i="5"/>
  <c r="E674" i="5"/>
  <c r="H600" i="5"/>
  <c r="H560" i="5"/>
  <c r="H537" i="5"/>
  <c r="I324" i="5"/>
  <c r="I322" i="5"/>
  <c r="F77" i="7" s="1"/>
  <c r="H324" i="5"/>
  <c r="H172" i="5"/>
  <c r="F322" i="5"/>
  <c r="F323" i="5"/>
  <c r="H115" i="5"/>
  <c r="H48" i="5"/>
  <c r="E322" i="5"/>
  <c r="E26" i="9"/>
  <c r="H700" i="5"/>
  <c r="H496" i="5"/>
  <c r="H296" i="5"/>
  <c r="H82" i="5"/>
  <c r="H12" i="5"/>
  <c r="F31" i="9"/>
  <c r="H721" i="5"/>
  <c r="I571" i="5"/>
  <c r="F35" i="9"/>
  <c r="F32" i="9"/>
  <c r="H510" i="5"/>
  <c r="H509" i="5"/>
  <c r="H295" i="5"/>
  <c r="H279" i="5"/>
  <c r="E77" i="7"/>
  <c r="E8" i="6"/>
  <c r="H24" i="5"/>
  <c r="F30" i="9"/>
  <c r="H114" i="5"/>
  <c r="H522" i="5"/>
  <c r="H536" i="5"/>
  <c r="H538" i="5"/>
  <c r="H170" i="5"/>
  <c r="E20" i="7" s="1"/>
  <c r="F18" i="8"/>
  <c r="E46" i="15"/>
  <c r="E50" i="15" s="1"/>
  <c r="E54" i="15" s="1"/>
  <c r="H711" i="5"/>
  <c r="H710" i="5"/>
  <c r="H702" i="5"/>
  <c r="H699" i="5"/>
  <c r="H659" i="5"/>
  <c r="H656" i="5"/>
  <c r="H658" i="5"/>
  <c r="H643" i="5"/>
  <c r="F15" i="11"/>
  <c r="F20" i="8"/>
  <c r="E44" i="15"/>
  <c r="H640" i="5"/>
  <c r="H625" i="5"/>
  <c r="H611" i="5"/>
  <c r="H601" i="5"/>
  <c r="H599" i="5"/>
  <c r="H548" i="5"/>
  <c r="H511" i="5"/>
  <c r="H485" i="5"/>
  <c r="H171" i="5"/>
  <c r="E21" i="7" s="1"/>
  <c r="H137" i="5"/>
  <c r="E27" i="9"/>
  <c r="E31" i="16"/>
  <c r="F17" i="8"/>
  <c r="H108" i="18" l="1"/>
  <c r="H38" i="18"/>
  <c r="E20" i="8"/>
  <c r="H315" i="5"/>
  <c r="E74" i="7" s="1"/>
  <c r="H316" i="5"/>
  <c r="F24" i="8"/>
  <c r="H177" i="18"/>
  <c r="H383" i="17"/>
  <c r="H343" i="5" s="1"/>
  <c r="E23" i="11" s="1"/>
  <c r="H381" i="17"/>
  <c r="H341" i="5" s="1"/>
  <c r="E21" i="11" s="1"/>
  <c r="H382" i="17"/>
  <c r="H342" i="5" s="1"/>
  <c r="H380" i="17"/>
  <c r="H340" i="5" s="1"/>
  <c r="G144" i="18"/>
  <c r="F569" i="5"/>
  <c r="E569" i="5"/>
  <c r="E572" i="5" s="1"/>
  <c r="E53" i="7"/>
  <c r="E22" i="6" s="1"/>
  <c r="F109" i="18"/>
  <c r="H72" i="18"/>
  <c r="H189" i="18" s="1"/>
  <c r="H451" i="5" s="1"/>
  <c r="H727" i="5"/>
  <c r="F768" i="5"/>
  <c r="G768" i="5"/>
  <c r="I777" i="5"/>
  <c r="I150" i="5" s="1"/>
  <c r="I190" i="5" s="1"/>
  <c r="I191" i="5" s="1"/>
  <c r="I192" i="5" s="1"/>
  <c r="E35" i="7"/>
  <c r="C35" i="7" s="1"/>
  <c r="C36" i="7" s="1"/>
  <c r="E762" i="5"/>
  <c r="E763" i="5" s="1"/>
  <c r="E764" i="5" s="1"/>
  <c r="H585" i="5"/>
  <c r="H584" i="5"/>
  <c r="H582" i="5"/>
  <c r="H368" i="5"/>
  <c r="D27" i="20"/>
  <c r="H164" i="5"/>
  <c r="H162" i="5"/>
  <c r="E15" i="7" s="1"/>
  <c r="H453" i="17"/>
  <c r="H347" i="5" s="1"/>
  <c r="E284" i="18"/>
  <c r="E179" i="18"/>
  <c r="E222" i="18"/>
  <c r="E294" i="18" s="1"/>
  <c r="E464" i="5" s="1"/>
  <c r="E776" i="5" s="1"/>
  <c r="E144" i="18"/>
  <c r="E334" i="5"/>
  <c r="E109" i="18"/>
  <c r="E39" i="18"/>
  <c r="E74" i="18"/>
  <c r="H143" i="18"/>
  <c r="F189" i="18"/>
  <c r="F295" i="18" s="1"/>
  <c r="F465" i="5" s="1"/>
  <c r="F675" i="5" s="1"/>
  <c r="F74" i="18"/>
  <c r="G253" i="18"/>
  <c r="H291" i="18"/>
  <c r="H461" i="5" s="1"/>
  <c r="E44" i="8" s="1"/>
  <c r="E189" i="18"/>
  <c r="E451" i="5" s="1"/>
  <c r="E6" i="8"/>
  <c r="E5" i="8" s="1"/>
  <c r="H55" i="5"/>
  <c r="E35" i="6" s="1"/>
  <c r="E48" i="15"/>
  <c r="E52" i="15" s="1"/>
  <c r="E56" i="15" s="1"/>
  <c r="H828" i="5" s="1"/>
  <c r="H829" i="5" s="1"/>
  <c r="H292" i="18"/>
  <c r="H462" i="5" s="1"/>
  <c r="H220" i="18"/>
  <c r="H293" i="18" s="1"/>
  <c r="H463" i="5" s="1"/>
  <c r="F19" i="8"/>
  <c r="F23" i="8"/>
  <c r="F21" i="8"/>
  <c r="H188" i="18"/>
  <c r="H450" i="5" s="1"/>
  <c r="F451" i="5"/>
  <c r="E19" i="8"/>
  <c r="E22" i="8"/>
  <c r="E25" i="8"/>
  <c r="H187" i="18"/>
  <c r="H449" i="5" s="1"/>
  <c r="E43" i="8" s="1"/>
  <c r="F284" i="18"/>
  <c r="G762" i="5"/>
  <c r="G763" i="5" s="1"/>
  <c r="G764" i="5" s="1"/>
  <c r="G74" i="18"/>
  <c r="F253" i="18"/>
  <c r="F334" i="5"/>
  <c r="F222" i="18"/>
  <c r="G334" i="5"/>
  <c r="G284" i="18"/>
  <c r="G39" i="18"/>
  <c r="G222" i="18"/>
  <c r="G179" i="18"/>
  <c r="F144" i="18"/>
  <c r="F179" i="18"/>
  <c r="F39" i="18"/>
  <c r="H282" i="17"/>
  <c r="H332" i="5" s="1"/>
  <c r="G571" i="5"/>
  <c r="G569" i="5"/>
  <c r="H673" i="5"/>
  <c r="H771" i="5" s="1"/>
  <c r="E30" i="20"/>
  <c r="F5" i="16"/>
  <c r="F24" i="16" s="1"/>
  <c r="H142" i="5"/>
  <c r="E35" i="9"/>
  <c r="G109" i="18"/>
  <c r="G189" i="18"/>
  <c r="H467" i="5"/>
  <c r="D28" i="20" s="1"/>
  <c r="E21" i="8"/>
  <c r="H281" i="17"/>
  <c r="H331" i="5" s="1"/>
  <c r="H285" i="17"/>
  <c r="H335" i="5" s="1"/>
  <c r="E22" i="11" s="1"/>
  <c r="H283" i="17"/>
  <c r="H333" i="5" s="1"/>
  <c r="E20" i="11" s="1"/>
  <c r="H284" i="17"/>
  <c r="H253" i="18" s="1"/>
  <c r="F762" i="5"/>
  <c r="F763" i="5" s="1"/>
  <c r="F764" i="5" s="1"/>
  <c r="H284" i="5"/>
  <c r="H298" i="5"/>
  <c r="E65" i="7" s="1"/>
  <c r="H299" i="5"/>
  <c r="E66" i="7" s="1"/>
  <c r="H283" i="5"/>
  <c r="E58" i="7" s="1"/>
  <c r="H282" i="5"/>
  <c r="E57" i="7" s="1"/>
  <c r="H300" i="5"/>
  <c r="H179" i="5"/>
  <c r="E26" i="7" s="1"/>
  <c r="H178" i="5"/>
  <c r="E25" i="7" s="1"/>
  <c r="H181" i="5"/>
  <c r="H25" i="5"/>
  <c r="E34" i="6" s="1"/>
  <c r="H180" i="5"/>
  <c r="E49" i="15"/>
  <c r="E53" i="15" s="1"/>
  <c r="E57" i="15" s="1"/>
  <c r="H837" i="5" s="1"/>
  <c r="H838" i="5" s="1"/>
  <c r="H325" i="5"/>
  <c r="F28" i="8"/>
  <c r="F56" i="8" s="1"/>
  <c r="H725" i="5"/>
  <c r="H773" i="5" s="1"/>
  <c r="E33" i="8" s="1"/>
  <c r="E48" i="8" s="1"/>
  <c r="I569" i="5"/>
  <c r="E40" i="6"/>
  <c r="D29" i="20" s="1"/>
  <c r="H471" i="5"/>
  <c r="E15" i="8"/>
  <c r="E23" i="8" s="1"/>
  <c r="E33" i="9"/>
  <c r="E30" i="9"/>
  <c r="F7" i="11"/>
  <c r="F32" i="8"/>
  <c r="I767" i="5"/>
  <c r="I769" i="5" s="1"/>
  <c r="H676" i="5"/>
  <c r="H186" i="5"/>
  <c r="H194" i="5" s="1"/>
  <c r="E9" i="9"/>
  <c r="E31" i="9"/>
  <c r="E34" i="9"/>
  <c r="H772" i="5"/>
  <c r="H674" i="5"/>
  <c r="F58" i="8"/>
  <c r="F60" i="8"/>
  <c r="F54" i="8"/>
  <c r="F18" i="16" l="1"/>
  <c r="E295" i="18"/>
  <c r="E465" i="5" s="1"/>
  <c r="E675" i="5" s="1"/>
  <c r="E89" i="7"/>
  <c r="C89" i="7" s="1"/>
  <c r="C90" i="7" s="1"/>
  <c r="F7" i="7"/>
  <c r="F71" i="7" s="1"/>
  <c r="F84" i="7" s="1"/>
  <c r="E24" i="11"/>
  <c r="E10" i="16" s="1"/>
  <c r="E24" i="8"/>
  <c r="F570" i="5"/>
  <c r="F572" i="5"/>
  <c r="E570" i="5"/>
  <c r="G294" i="18"/>
  <c r="G464" i="5" s="1"/>
  <c r="G776" i="5" s="1"/>
  <c r="G190" i="18"/>
  <c r="G452" i="5" s="1"/>
  <c r="G775" i="5" s="1"/>
  <c r="D33" i="20"/>
  <c r="F23" i="16"/>
  <c r="E583" i="5"/>
  <c r="H768" i="5"/>
  <c r="F583" i="5"/>
  <c r="F767" i="5" s="1"/>
  <c r="F769" i="5" s="1"/>
  <c r="E18" i="8"/>
  <c r="E190" i="18"/>
  <c r="E452" i="5" s="1"/>
  <c r="E775" i="5" s="1"/>
  <c r="E777" i="5" s="1"/>
  <c r="E150" i="5" s="1"/>
  <c r="E190" i="5" s="1"/>
  <c r="E191" i="5" s="1"/>
  <c r="E192" i="5" s="1"/>
  <c r="H568" i="5"/>
  <c r="H571" i="5" s="1"/>
  <c r="H295" i="18"/>
  <c r="H465" i="5" s="1"/>
  <c r="H472" i="5"/>
  <c r="D30" i="20" s="1"/>
  <c r="F190" i="18"/>
  <c r="F452" i="5" s="1"/>
  <c r="F775" i="5" s="1"/>
  <c r="F294" i="18"/>
  <c r="F464" i="5" s="1"/>
  <c r="F776" i="5" s="1"/>
  <c r="H762" i="5"/>
  <c r="H763" i="5" s="1"/>
  <c r="H764" i="5" s="1"/>
  <c r="G572" i="5"/>
  <c r="H569" i="5"/>
  <c r="H572" i="5" s="1"/>
  <c r="G570" i="5"/>
  <c r="F27" i="16"/>
  <c r="F22" i="16"/>
  <c r="F55" i="8"/>
  <c r="F57" i="8"/>
  <c r="F59" i="8"/>
  <c r="H566" i="5"/>
  <c r="H675" i="5"/>
  <c r="D32" i="20" s="1"/>
  <c r="G295" i="18"/>
  <c r="G465" i="5" s="1"/>
  <c r="G451" i="5"/>
  <c r="F25" i="11"/>
  <c r="F26" i="11" s="1"/>
  <c r="F27" i="11" s="1"/>
  <c r="F29" i="11" s="1"/>
  <c r="F47" i="6" s="1"/>
  <c r="H222" i="18"/>
  <c r="H39" i="18"/>
  <c r="H334" i="5"/>
  <c r="H284" i="18"/>
  <c r="H179" i="18"/>
  <c r="H109" i="18"/>
  <c r="H74" i="18"/>
  <c r="H144" i="18"/>
  <c r="I570" i="5"/>
  <c r="I572" i="5"/>
  <c r="F47" i="8"/>
  <c r="F52" i="8" s="1"/>
  <c r="F62" i="8"/>
  <c r="E34" i="20"/>
  <c r="F37" i="6"/>
  <c r="F63" i="7"/>
  <c r="F82" i="7" s="1"/>
  <c r="F27" i="7"/>
  <c r="F32" i="7" s="1"/>
  <c r="F75" i="7"/>
  <c r="F85" i="7" s="1"/>
  <c r="E31" i="8"/>
  <c r="E46" i="8" s="1"/>
  <c r="E7" i="11"/>
  <c r="E32" i="8"/>
  <c r="E47" i="8" s="1"/>
  <c r="F59" i="7" l="1"/>
  <c r="F81" i="7" s="1"/>
  <c r="F67" i="7"/>
  <c r="F83" i="7" s="1"/>
  <c r="F94" i="7" s="1"/>
  <c r="F101" i="7" s="1"/>
  <c r="E767" i="5"/>
  <c r="E769" i="5" s="1"/>
  <c r="F17" i="7"/>
  <c r="F30" i="7" s="1"/>
  <c r="F11" i="6" s="1"/>
  <c r="F79" i="7"/>
  <c r="F86" i="7" s="1"/>
  <c r="F22" i="7"/>
  <c r="F31" i="7" s="1"/>
  <c r="F38" i="9" s="1"/>
  <c r="H583" i="5"/>
  <c r="D31" i="20" s="1"/>
  <c r="G777" i="5"/>
  <c r="G150" i="5" s="1"/>
  <c r="G190" i="5" s="1"/>
  <c r="G191" i="5" s="1"/>
  <c r="G192" i="5" s="1"/>
  <c r="H570" i="5"/>
  <c r="E38" i="6"/>
  <c r="E17" i="8"/>
  <c r="E28" i="8" s="1"/>
  <c r="E54" i="8" s="1"/>
  <c r="F777" i="5"/>
  <c r="F150" i="5" s="1"/>
  <c r="F190" i="5" s="1"/>
  <c r="F191" i="5" s="1"/>
  <c r="F192" i="5" s="1"/>
  <c r="G675" i="5"/>
  <c r="G583" i="5"/>
  <c r="H294" i="18"/>
  <c r="H464" i="5" s="1"/>
  <c r="H776" i="5" s="1"/>
  <c r="E36" i="8" s="1"/>
  <c r="E51" i="8" s="1"/>
  <c r="H190" i="18"/>
  <c r="H452" i="5" s="1"/>
  <c r="H775" i="5" s="1"/>
  <c r="F41" i="6"/>
  <c r="E35" i="20" s="1"/>
  <c r="F9" i="16"/>
  <c r="F65" i="8"/>
  <c r="F29" i="6"/>
  <c r="F96" i="7"/>
  <c r="F103" i="7" s="1"/>
  <c r="F25" i="6"/>
  <c r="F92" i="7"/>
  <c r="F99" i="7" s="1"/>
  <c r="F106" i="7" s="1"/>
  <c r="F39" i="9"/>
  <c r="F13" i="6"/>
  <c r="F27" i="6"/>
  <c r="F26" i="6"/>
  <c r="F93" i="7"/>
  <c r="F100" i="7" s="1"/>
  <c r="F37" i="9"/>
  <c r="F30" i="6"/>
  <c r="F97" i="7"/>
  <c r="F104" i="7" s="1"/>
  <c r="F95" i="7"/>
  <c r="F102" i="7" s="1"/>
  <c r="F28" i="6"/>
  <c r="F12" i="6" l="1"/>
  <c r="H767" i="5"/>
  <c r="E58" i="8"/>
  <c r="E55" i="8"/>
  <c r="E57" i="8"/>
  <c r="E60" i="8"/>
  <c r="E56" i="8"/>
  <c r="E59" i="8"/>
  <c r="H150" i="5"/>
  <c r="E7" i="7" s="1"/>
  <c r="E71" i="7" s="1"/>
  <c r="E84" i="7" s="1"/>
  <c r="E28" i="6" s="1"/>
  <c r="G767" i="5"/>
  <c r="G769" i="5" s="1"/>
  <c r="H769" i="5" s="1"/>
  <c r="E37" i="6" s="1"/>
  <c r="E35" i="8"/>
  <c r="H777" i="5"/>
  <c r="E5" i="16" s="1"/>
  <c r="F26" i="16"/>
  <c r="F28" i="16" s="1"/>
  <c r="F49" i="6" s="1"/>
  <c r="F36" i="16"/>
  <c r="F46" i="9"/>
  <c r="F45" i="9"/>
  <c r="F41" i="9"/>
  <c r="F42" i="9"/>
  <c r="F49" i="9"/>
  <c r="F50" i="9"/>
  <c r="I326" i="5"/>
  <c r="F32" i="6"/>
  <c r="E23" i="20" s="1"/>
  <c r="F63" i="8" l="1"/>
  <c r="F64" i="8" s="1"/>
  <c r="F66" i="8" s="1"/>
  <c r="F48" i="6" s="1"/>
  <c r="E63" i="7"/>
  <c r="E82" i="7" s="1"/>
  <c r="E26" i="6" s="1"/>
  <c r="E59" i="7"/>
  <c r="E81" i="7" s="1"/>
  <c r="E25" i="6" s="1"/>
  <c r="E67" i="7"/>
  <c r="E83" i="7" s="1"/>
  <c r="E27" i="6" s="1"/>
  <c r="E27" i="7"/>
  <c r="E32" i="7" s="1"/>
  <c r="E13" i="6" s="1"/>
  <c r="H190" i="5"/>
  <c r="H191" i="5" s="1"/>
  <c r="H192" i="5" s="1"/>
  <c r="E75" i="7"/>
  <c r="E85" i="7" s="1"/>
  <c r="E29" i="6" s="1"/>
  <c r="E17" i="7"/>
  <c r="E30" i="7" s="1"/>
  <c r="E11" i="6" s="1"/>
  <c r="E22" i="7"/>
  <c r="E31" i="7" s="1"/>
  <c r="E12" i="6" s="1"/>
  <c r="E79" i="7"/>
  <c r="E86" i="7" s="1"/>
  <c r="E30" i="6" s="1"/>
  <c r="D34" i="20"/>
  <c r="E50" i="8"/>
  <c r="E52" i="8" s="1"/>
  <c r="E41" i="6" s="1"/>
  <c r="E62" i="8"/>
  <c r="F47" i="9"/>
  <c r="F51" i="9"/>
  <c r="F43" i="9"/>
  <c r="E90" i="7" l="1"/>
  <c r="E92" i="7" s="1"/>
  <c r="E99" i="7" s="1"/>
  <c r="E38" i="9"/>
  <c r="E45" i="9" s="1"/>
  <c r="E36" i="7"/>
  <c r="E39" i="7" s="1"/>
  <c r="E43" i="7" s="1"/>
  <c r="E39" i="9"/>
  <c r="E37" i="9"/>
  <c r="E9" i="16"/>
  <c r="D35" i="20"/>
  <c r="F53" i="9"/>
  <c r="F44" i="6" s="1"/>
  <c r="E93" i="7" l="1"/>
  <c r="E100" i="7" s="1"/>
  <c r="E97" i="7"/>
  <c r="E104" i="7" s="1"/>
  <c r="E94" i="7"/>
  <c r="E101" i="7" s="1"/>
  <c r="E96" i="7"/>
  <c r="E103" i="7" s="1"/>
  <c r="E95" i="7"/>
  <c r="E102" i="7" s="1"/>
  <c r="E46" i="9"/>
  <c r="E47" i="9" s="1"/>
  <c r="F40" i="7"/>
  <c r="F44" i="7" s="1"/>
  <c r="F39" i="7"/>
  <c r="F43" i="7" s="1"/>
  <c r="E40" i="7"/>
  <c r="E44" i="7" s="1"/>
  <c r="F38" i="7"/>
  <c r="F42" i="7" s="1"/>
  <c r="E38" i="7"/>
  <c r="E42" i="7" s="1"/>
  <c r="E49" i="9"/>
  <c r="E50" i="9"/>
  <c r="E42" i="9"/>
  <c r="E41" i="9"/>
  <c r="F45" i="6"/>
  <c r="F46" i="6" s="1"/>
  <c r="E38" i="20" s="1"/>
  <c r="F51" i="6"/>
  <c r="E46" i="7" l="1"/>
  <c r="E15" i="6" s="1"/>
  <c r="E106" i="7"/>
  <c r="H326" i="5" s="1"/>
  <c r="E43" i="9"/>
  <c r="F46" i="7"/>
  <c r="E51" i="9"/>
  <c r="F53" i="6"/>
  <c r="F54" i="6" s="1"/>
  <c r="F14" i="16" s="1"/>
  <c r="E36" i="20"/>
  <c r="E53" i="9" l="1"/>
  <c r="H183" i="5"/>
  <c r="E32" i="6"/>
  <c r="D23" i="20" s="1"/>
  <c r="I183" i="5"/>
  <c r="F15" i="6"/>
  <c r="E44" i="6" l="1"/>
  <c r="E45" i="6" s="1"/>
  <c r="E46" i="6" s="1"/>
  <c r="E51" i="6" l="1"/>
  <c r="D36" i="20" s="1"/>
  <c r="E14" i="16"/>
  <c r="F32" i="16" s="1"/>
  <c r="D38" i="20"/>
  <c r="F33" i="16" l="1"/>
  <c r="F35" i="16" s="1"/>
  <c r="F34" i="16"/>
  <c r="F37" i="16" l="1"/>
  <c r="F57" i="6" s="1"/>
  <c r="F58" i="6" s="1"/>
  <c r="F59" i="6" s="1"/>
  <c r="E39" i="20" s="1"/>
</calcChain>
</file>

<file path=xl/comments1.xml><?xml version="1.0" encoding="utf-8"?>
<comments xmlns="http://schemas.openxmlformats.org/spreadsheetml/2006/main">
  <authors>
    <author>Author</author>
  </authors>
  <commentList>
    <comment ref="B153" authorId="0" shapeId="0">
      <text>
        <r>
          <rPr>
            <b/>
            <sz val="9"/>
            <color indexed="81"/>
            <rFont val="Tahoma"/>
            <family val="2"/>
          </rPr>
          <t>Author:</t>
        </r>
        <r>
          <rPr>
            <sz val="9"/>
            <color indexed="81"/>
            <rFont val="Tahoma"/>
            <family val="2"/>
          </rPr>
          <t xml:space="preserve">
Based on Raw Material diff. pulp streets are considered.</t>
        </r>
      </text>
    </comment>
    <comment ref="B198" authorId="0" shapeId="0">
      <text>
        <r>
          <rPr>
            <b/>
            <sz val="9"/>
            <color indexed="81"/>
            <rFont val="Tahoma"/>
            <family val="2"/>
          </rPr>
          <t>Author:</t>
        </r>
        <r>
          <rPr>
            <sz val="9"/>
            <color indexed="81"/>
            <rFont val="Tahoma"/>
            <family val="2"/>
          </rPr>
          <t xml:space="preserve">
Based on the energy consumption (steam and power ) in different paper machines
</t>
        </r>
      </text>
    </comment>
  </commentList>
</comments>
</file>

<file path=xl/comments2.xml><?xml version="1.0" encoding="utf-8"?>
<comments xmlns="http://schemas.openxmlformats.org/spreadsheetml/2006/main">
  <authors>
    <author>Author</author>
  </authors>
  <commentList>
    <comment ref="H60" authorId="0" shapeId="0">
      <text>
        <r>
          <rPr>
            <b/>
            <sz val="8"/>
            <color indexed="81"/>
            <rFont val="Tahoma"/>
            <family val="2"/>
          </rPr>
          <t>Author:</t>
        </r>
        <r>
          <rPr>
            <sz val="8"/>
            <color indexed="81"/>
            <rFont val="Tahoma"/>
            <family val="2"/>
          </rPr>
          <t xml:space="preserve">
Value is calcuated only for data greater than 0
</t>
        </r>
      </text>
    </comment>
    <comment ref="H62" authorId="0" shapeId="0">
      <text>
        <r>
          <rPr>
            <b/>
            <sz val="8"/>
            <color indexed="81"/>
            <rFont val="Tahoma"/>
            <family val="2"/>
          </rPr>
          <t>Author:</t>
        </r>
        <r>
          <rPr>
            <sz val="8"/>
            <color indexed="81"/>
            <rFont val="Tahoma"/>
            <family val="2"/>
          </rPr>
          <t xml:space="preserve">
Value is calcuated only for data greater than 0
</t>
        </r>
      </text>
    </comment>
    <comment ref="H64" authorId="0" shapeId="0">
      <text>
        <r>
          <rPr>
            <b/>
            <sz val="8"/>
            <color indexed="81"/>
            <rFont val="Tahoma"/>
            <family val="2"/>
          </rPr>
          <t>Author:</t>
        </r>
        <r>
          <rPr>
            <sz val="8"/>
            <color indexed="81"/>
            <rFont val="Tahoma"/>
            <family val="2"/>
          </rPr>
          <t xml:space="preserve">
Value is calcuated only for data greater than 0
</t>
        </r>
      </text>
    </comment>
    <comment ref="H66" authorId="0" shapeId="0">
      <text>
        <r>
          <rPr>
            <b/>
            <sz val="8"/>
            <color indexed="81"/>
            <rFont val="Tahoma"/>
            <family val="2"/>
          </rPr>
          <t>Author:</t>
        </r>
        <r>
          <rPr>
            <sz val="8"/>
            <color indexed="81"/>
            <rFont val="Tahoma"/>
            <family val="2"/>
          </rPr>
          <t xml:space="preserve">
Value is calcuated only for data greater than 0
</t>
        </r>
      </text>
    </comment>
    <comment ref="H68" authorId="0" shapeId="0">
      <text>
        <r>
          <rPr>
            <b/>
            <sz val="8"/>
            <color indexed="81"/>
            <rFont val="Tahoma"/>
            <family val="2"/>
          </rPr>
          <t>Author:</t>
        </r>
        <r>
          <rPr>
            <sz val="8"/>
            <color indexed="81"/>
            <rFont val="Tahoma"/>
            <family val="2"/>
          </rPr>
          <t xml:space="preserve">
Value is calcuated only for data greater than 0
</t>
        </r>
      </text>
    </comment>
    <comment ref="H70" authorId="0" shapeId="0">
      <text>
        <r>
          <rPr>
            <b/>
            <sz val="8"/>
            <color indexed="81"/>
            <rFont val="Tahoma"/>
            <family val="2"/>
          </rPr>
          <t>Author:</t>
        </r>
        <r>
          <rPr>
            <sz val="8"/>
            <color indexed="81"/>
            <rFont val="Tahoma"/>
            <family val="2"/>
          </rPr>
          <t xml:space="preserve">
Value is calcuated only for data greater than 0
</t>
        </r>
      </text>
    </comment>
    <comment ref="H72" authorId="0" shapeId="0">
      <text>
        <r>
          <rPr>
            <b/>
            <sz val="8"/>
            <color indexed="81"/>
            <rFont val="Tahoma"/>
            <family val="2"/>
          </rPr>
          <t>Author:</t>
        </r>
        <r>
          <rPr>
            <sz val="8"/>
            <color indexed="81"/>
            <rFont val="Tahoma"/>
            <family val="2"/>
          </rPr>
          <t xml:space="preserve">
Value is calcuated only for data greater than 0
</t>
        </r>
      </text>
    </comment>
    <comment ref="H74" authorId="0" shapeId="0">
      <text>
        <r>
          <rPr>
            <b/>
            <sz val="8"/>
            <color indexed="81"/>
            <rFont val="Tahoma"/>
            <family val="2"/>
          </rPr>
          <t>Author:</t>
        </r>
        <r>
          <rPr>
            <sz val="8"/>
            <color indexed="81"/>
            <rFont val="Tahoma"/>
            <family val="2"/>
          </rPr>
          <t xml:space="preserve">
Value is calcuated only for data greater than 0
</t>
        </r>
      </text>
    </comment>
    <comment ref="H76" authorId="0" shapeId="0">
      <text>
        <r>
          <rPr>
            <b/>
            <sz val="8"/>
            <color indexed="81"/>
            <rFont val="Tahoma"/>
            <family val="2"/>
          </rPr>
          <t>Author:</t>
        </r>
        <r>
          <rPr>
            <sz val="8"/>
            <color indexed="81"/>
            <rFont val="Tahoma"/>
            <family val="2"/>
          </rPr>
          <t xml:space="preserve">
Value is calcuated only for data greater than 0
</t>
        </r>
      </text>
    </comment>
    <comment ref="H78" authorId="0" shapeId="0">
      <text>
        <r>
          <rPr>
            <b/>
            <sz val="8"/>
            <color indexed="81"/>
            <rFont val="Tahoma"/>
            <family val="2"/>
          </rPr>
          <t>Author:</t>
        </r>
        <r>
          <rPr>
            <sz val="8"/>
            <color indexed="81"/>
            <rFont val="Tahoma"/>
            <family val="2"/>
          </rPr>
          <t xml:space="preserve">
Value is calcuated only for data greater than 0
</t>
        </r>
      </text>
    </comment>
    <comment ref="H80" authorId="0" shapeId="0">
      <text>
        <r>
          <rPr>
            <b/>
            <sz val="8"/>
            <color indexed="81"/>
            <rFont val="Tahoma"/>
            <family val="2"/>
          </rPr>
          <t>Author:</t>
        </r>
        <r>
          <rPr>
            <sz val="8"/>
            <color indexed="81"/>
            <rFont val="Tahoma"/>
            <family val="2"/>
          </rPr>
          <t xml:space="preserve">
Value is calcuated only for data greater than 0
</t>
        </r>
      </text>
    </comment>
    <comment ref="H85" authorId="0" shapeId="0">
      <text>
        <r>
          <rPr>
            <b/>
            <sz val="8"/>
            <color indexed="81"/>
            <rFont val="Tahoma"/>
            <family val="2"/>
          </rPr>
          <t>Author:</t>
        </r>
        <r>
          <rPr>
            <sz val="8"/>
            <color indexed="81"/>
            <rFont val="Tahoma"/>
            <family val="2"/>
          </rPr>
          <t xml:space="preserve">
Value is calcuated only for data greater than 0
</t>
        </r>
      </text>
    </comment>
    <comment ref="H87" authorId="0" shapeId="0">
      <text>
        <r>
          <rPr>
            <b/>
            <sz val="8"/>
            <color indexed="81"/>
            <rFont val="Tahoma"/>
            <family val="2"/>
          </rPr>
          <t>Author:</t>
        </r>
        <r>
          <rPr>
            <sz val="8"/>
            <color indexed="81"/>
            <rFont val="Tahoma"/>
            <family val="2"/>
          </rPr>
          <t xml:space="preserve">
Value is calcuated only for data greater than 0
</t>
        </r>
      </text>
    </comment>
    <comment ref="H89" authorId="0" shapeId="0">
      <text>
        <r>
          <rPr>
            <b/>
            <sz val="8"/>
            <color indexed="81"/>
            <rFont val="Tahoma"/>
            <family val="2"/>
          </rPr>
          <t>Author:</t>
        </r>
        <r>
          <rPr>
            <sz val="8"/>
            <color indexed="81"/>
            <rFont val="Tahoma"/>
            <family val="2"/>
          </rPr>
          <t xml:space="preserve">
Value is calcuated only for data greater than 0
</t>
        </r>
      </text>
    </comment>
    <comment ref="H91" authorId="0" shapeId="0">
      <text>
        <r>
          <rPr>
            <b/>
            <sz val="8"/>
            <color indexed="81"/>
            <rFont val="Tahoma"/>
            <family val="2"/>
          </rPr>
          <t>Author:</t>
        </r>
        <r>
          <rPr>
            <sz val="8"/>
            <color indexed="81"/>
            <rFont val="Tahoma"/>
            <family val="2"/>
          </rPr>
          <t xml:space="preserve">
Value is calcuated only for data greater than 0
</t>
        </r>
      </text>
    </comment>
    <comment ref="H97" authorId="0" shapeId="0">
      <text>
        <r>
          <rPr>
            <b/>
            <sz val="8"/>
            <color indexed="81"/>
            <rFont val="Tahoma"/>
            <family val="2"/>
          </rPr>
          <t>Author:</t>
        </r>
        <r>
          <rPr>
            <sz val="8"/>
            <color indexed="81"/>
            <rFont val="Tahoma"/>
            <family val="2"/>
          </rPr>
          <t xml:space="preserve">
Value is calcuated only for data greater than 0
</t>
        </r>
      </text>
    </comment>
    <comment ref="H99" authorId="0" shapeId="0">
      <text>
        <r>
          <rPr>
            <b/>
            <sz val="8"/>
            <color indexed="81"/>
            <rFont val="Tahoma"/>
            <family val="2"/>
          </rPr>
          <t>Author:</t>
        </r>
        <r>
          <rPr>
            <sz val="8"/>
            <color indexed="81"/>
            <rFont val="Tahoma"/>
            <family val="2"/>
          </rPr>
          <t xml:space="preserve">
Value is calcuated only for data greater than 0
</t>
        </r>
      </text>
    </comment>
    <comment ref="H101" authorId="0" shapeId="0">
      <text>
        <r>
          <rPr>
            <b/>
            <sz val="8"/>
            <color indexed="81"/>
            <rFont val="Tahoma"/>
            <family val="2"/>
          </rPr>
          <t>Author:</t>
        </r>
        <r>
          <rPr>
            <sz val="8"/>
            <color indexed="81"/>
            <rFont val="Tahoma"/>
            <family val="2"/>
          </rPr>
          <t xml:space="preserve">
Value is calcuated only for data greater than 0
</t>
        </r>
      </text>
    </comment>
    <comment ref="H103" authorId="0" shapeId="0">
      <text>
        <r>
          <rPr>
            <b/>
            <sz val="8"/>
            <color indexed="81"/>
            <rFont val="Tahoma"/>
            <family val="2"/>
          </rPr>
          <t>Author:</t>
        </r>
        <r>
          <rPr>
            <sz val="8"/>
            <color indexed="81"/>
            <rFont val="Tahoma"/>
            <family val="2"/>
          </rPr>
          <t xml:space="preserve">
Value is calcuated only for data greater than 0
</t>
        </r>
      </text>
    </comment>
    <comment ref="H105" authorId="0" shapeId="0">
      <text>
        <r>
          <rPr>
            <b/>
            <sz val="8"/>
            <color indexed="81"/>
            <rFont val="Tahoma"/>
            <family val="2"/>
          </rPr>
          <t>Author:</t>
        </r>
        <r>
          <rPr>
            <sz val="8"/>
            <color indexed="81"/>
            <rFont val="Tahoma"/>
            <family val="2"/>
          </rPr>
          <t xml:space="preserve">
Value is calcuated only for data greater than 0
</t>
        </r>
      </text>
    </comment>
    <comment ref="H107" authorId="0" shapeId="0">
      <text>
        <r>
          <rPr>
            <b/>
            <sz val="8"/>
            <color indexed="81"/>
            <rFont val="Tahoma"/>
            <family val="2"/>
          </rPr>
          <t>Author:</t>
        </r>
        <r>
          <rPr>
            <sz val="8"/>
            <color indexed="81"/>
            <rFont val="Tahoma"/>
            <family val="2"/>
          </rPr>
          <t xml:space="preserve">
Value is calcuated only for data greater than 0
</t>
        </r>
      </text>
    </comment>
    <comment ref="H118" authorId="0" shapeId="0">
      <text>
        <r>
          <rPr>
            <b/>
            <sz val="8"/>
            <color indexed="81"/>
            <rFont val="Tahoma"/>
            <family val="2"/>
          </rPr>
          <t>Author:</t>
        </r>
        <r>
          <rPr>
            <sz val="8"/>
            <color indexed="81"/>
            <rFont val="Tahoma"/>
            <family val="2"/>
          </rPr>
          <t xml:space="preserve">
Value is calcuated only for data greater than 0
</t>
        </r>
      </text>
    </comment>
    <comment ref="H120" authorId="0" shapeId="0">
      <text>
        <r>
          <rPr>
            <b/>
            <sz val="8"/>
            <color indexed="81"/>
            <rFont val="Tahoma"/>
            <family val="2"/>
          </rPr>
          <t>Author:</t>
        </r>
        <r>
          <rPr>
            <sz val="8"/>
            <color indexed="81"/>
            <rFont val="Tahoma"/>
            <family val="2"/>
          </rPr>
          <t xml:space="preserve">
Value is calcuated only for data greater than 0
</t>
        </r>
      </text>
    </comment>
    <comment ref="H122" authorId="0" shapeId="0">
      <text>
        <r>
          <rPr>
            <b/>
            <sz val="8"/>
            <color indexed="81"/>
            <rFont val="Tahoma"/>
            <family val="2"/>
          </rPr>
          <t>Author:</t>
        </r>
        <r>
          <rPr>
            <sz val="8"/>
            <color indexed="81"/>
            <rFont val="Tahoma"/>
            <family val="2"/>
          </rPr>
          <t xml:space="preserve">
Value is calcuated only for data greater than 0
</t>
        </r>
      </text>
    </comment>
    <comment ref="H127" authorId="0" shapeId="0">
      <text>
        <r>
          <rPr>
            <b/>
            <sz val="8"/>
            <color indexed="81"/>
            <rFont val="Tahoma"/>
            <family val="2"/>
          </rPr>
          <t>Author:</t>
        </r>
        <r>
          <rPr>
            <sz val="8"/>
            <color indexed="81"/>
            <rFont val="Tahoma"/>
            <family val="2"/>
          </rPr>
          <t xml:space="preserve">
Value is calcuated only for data greater than 0
</t>
        </r>
      </text>
    </comment>
    <comment ref="H129" authorId="0" shapeId="0">
      <text>
        <r>
          <rPr>
            <b/>
            <sz val="8"/>
            <color indexed="81"/>
            <rFont val="Tahoma"/>
            <family val="2"/>
          </rPr>
          <t>Author:</t>
        </r>
        <r>
          <rPr>
            <sz val="8"/>
            <color indexed="81"/>
            <rFont val="Tahoma"/>
            <family val="2"/>
          </rPr>
          <t xml:space="preserve">
Value is calcuated only for data greater than 0
</t>
        </r>
      </text>
    </comment>
    <comment ref="H131" authorId="0" shapeId="0">
      <text>
        <r>
          <rPr>
            <b/>
            <sz val="8"/>
            <color indexed="81"/>
            <rFont val="Tahoma"/>
            <family val="2"/>
          </rPr>
          <t>Author:</t>
        </r>
        <r>
          <rPr>
            <sz val="8"/>
            <color indexed="81"/>
            <rFont val="Tahoma"/>
            <family val="2"/>
          </rPr>
          <t xml:space="preserve">
Value is calcuated only for data greater than 0
</t>
        </r>
      </text>
    </comment>
    <comment ref="H133" authorId="0" shapeId="0">
      <text>
        <r>
          <rPr>
            <b/>
            <sz val="8"/>
            <color indexed="81"/>
            <rFont val="Tahoma"/>
            <family val="2"/>
          </rPr>
          <t>Author:</t>
        </r>
        <r>
          <rPr>
            <sz val="8"/>
            <color indexed="81"/>
            <rFont val="Tahoma"/>
            <family val="2"/>
          </rPr>
          <t xml:space="preserve">
Value is calcuated only for data greater than 0
</t>
        </r>
      </text>
    </comment>
    <comment ref="H135" authorId="0" shapeId="0">
      <text>
        <r>
          <rPr>
            <b/>
            <sz val="8"/>
            <color indexed="81"/>
            <rFont val="Tahoma"/>
            <family val="2"/>
          </rPr>
          <t>Author:</t>
        </r>
        <r>
          <rPr>
            <sz val="8"/>
            <color indexed="81"/>
            <rFont val="Tahoma"/>
            <family val="2"/>
          </rPr>
          <t xml:space="preserve">
Value is calcuated only for data greater than 0
</t>
        </r>
      </text>
    </comment>
    <comment ref="H140" authorId="0" shapeId="0">
      <text>
        <r>
          <rPr>
            <b/>
            <sz val="8"/>
            <color indexed="81"/>
            <rFont val="Tahoma"/>
            <family val="2"/>
          </rPr>
          <t>Author:</t>
        </r>
        <r>
          <rPr>
            <sz val="8"/>
            <color indexed="81"/>
            <rFont val="Tahoma"/>
            <family val="2"/>
          </rPr>
          <t xml:space="preserve">
Value is calcuated only for data greater than 0
</t>
        </r>
      </text>
    </comment>
    <comment ref="B152" authorId="0" shapeId="0">
      <text>
        <r>
          <rPr>
            <b/>
            <sz val="9"/>
            <color indexed="81"/>
            <rFont val="Tahoma"/>
            <family val="2"/>
          </rPr>
          <t>Author:</t>
        </r>
        <r>
          <rPr>
            <sz val="9"/>
            <color indexed="81"/>
            <rFont val="Tahoma"/>
            <family val="2"/>
          </rPr>
          <t xml:space="preserve">
Based on Raw Material diff. pulp streets are considered.</t>
        </r>
      </text>
    </comment>
    <comment ref="B197" authorId="0" shapeId="0">
      <text>
        <r>
          <rPr>
            <b/>
            <sz val="9"/>
            <color indexed="81"/>
            <rFont val="Tahoma"/>
            <family val="2"/>
          </rPr>
          <t>Author:</t>
        </r>
        <r>
          <rPr>
            <sz val="9"/>
            <color indexed="81"/>
            <rFont val="Tahoma"/>
            <family val="2"/>
          </rPr>
          <t xml:space="preserve">
Based on the energy consumption (steam and power ) in different paper machines
</t>
        </r>
      </text>
    </comment>
  </commentList>
</comments>
</file>

<file path=xl/sharedStrings.xml><?xml version="1.0" encoding="utf-8"?>
<sst xmlns="http://schemas.openxmlformats.org/spreadsheetml/2006/main" count="10514" uniqueCount="2862">
  <si>
    <t>Opening/ Closing Stock</t>
  </si>
  <si>
    <t>Wood bleached pulp stock</t>
  </si>
  <si>
    <t>Agro bleached pulp stock</t>
  </si>
  <si>
    <t>RCF bleached pulp stock</t>
  </si>
  <si>
    <t>Total Wood bleached Export</t>
  </si>
  <si>
    <t>Total Agro bleached Export</t>
  </si>
  <si>
    <t>Total RCF bleached Export</t>
  </si>
  <si>
    <t>Total Wood bleached Import</t>
  </si>
  <si>
    <t>Total Agro bleached Import</t>
  </si>
  <si>
    <t>Total RCF bleached Import</t>
  </si>
  <si>
    <t>A.1</t>
  </si>
  <si>
    <t>A.2</t>
  </si>
  <si>
    <t>Pulp Stock</t>
  </si>
  <si>
    <t>B.1</t>
  </si>
  <si>
    <t>Total Import/Export</t>
  </si>
  <si>
    <t>Kcal/T</t>
  </si>
  <si>
    <t>Export Energy for wood bleached pulp</t>
  </si>
  <si>
    <t>Import Energy for wood bleached pulp</t>
  </si>
  <si>
    <t>Net Energy for wood bleached pulp</t>
  </si>
  <si>
    <t>Export Energy for Agro bleached pulp</t>
  </si>
  <si>
    <t>Import Energy for Agro bleached pulp</t>
  </si>
  <si>
    <t>Net Energy for Agro bleached pulp</t>
  </si>
  <si>
    <t>Export Energy for RCF bleached pulp</t>
  </si>
  <si>
    <t>Import Energy for RCF bleached pulp</t>
  </si>
  <si>
    <t>Net Energy for RCF bleached pulp</t>
  </si>
  <si>
    <t>B.2</t>
  </si>
  <si>
    <t>B.3</t>
  </si>
  <si>
    <t>B.4</t>
  </si>
  <si>
    <t>B.5</t>
  </si>
  <si>
    <t>B.6</t>
  </si>
  <si>
    <t>B.7</t>
  </si>
  <si>
    <t>B.8</t>
  </si>
  <si>
    <t>B.9</t>
  </si>
  <si>
    <t>Normalization Factor for Intermediary Products</t>
  </si>
  <si>
    <t>Specific Energy Consumption</t>
  </si>
  <si>
    <t xml:space="preserve">Production </t>
  </si>
  <si>
    <t>Total Paper Production</t>
  </si>
  <si>
    <t>Major Product</t>
  </si>
  <si>
    <t>SEC of Major Product</t>
  </si>
  <si>
    <t>Newsprint</t>
  </si>
  <si>
    <t>Conversion Factor for Minor to Major Product</t>
  </si>
  <si>
    <t>Writing Paper to Final Product</t>
  </si>
  <si>
    <t>Paper Board to Final Product</t>
  </si>
  <si>
    <t>Speciality Paper to Final Product</t>
  </si>
  <si>
    <t>Newsprint to Final Product</t>
  </si>
  <si>
    <t>Equivalent Product</t>
  </si>
  <si>
    <t>Total Equivalent Product</t>
  </si>
  <si>
    <t>Total Pulp Production</t>
  </si>
  <si>
    <t xml:space="preserve">wood </t>
  </si>
  <si>
    <t>wood pulp to main product</t>
  </si>
  <si>
    <t>Agro Pulp to main product</t>
  </si>
  <si>
    <t>RCF Pulp to main product</t>
  </si>
  <si>
    <t>A.3</t>
  </si>
  <si>
    <t>A.4</t>
  </si>
  <si>
    <t>A.5</t>
  </si>
  <si>
    <t>A.6</t>
  </si>
  <si>
    <t>D.1</t>
  </si>
  <si>
    <t>D.6</t>
  </si>
  <si>
    <t>Normalization Factor for Fuel Quality in CPP &amp; Co-Gen</t>
  </si>
  <si>
    <t>CPP</t>
  </si>
  <si>
    <t>CPP Generation</t>
  </si>
  <si>
    <t>Actual CPP Heat Rate</t>
  </si>
  <si>
    <t>Ash</t>
  </si>
  <si>
    <t>Hydrogen</t>
  </si>
  <si>
    <t>GCV</t>
  </si>
  <si>
    <t>Boiler Efficiency</t>
  </si>
  <si>
    <t>92.5- [{50 x (3) + 630x ((4)+ 9x (5))} / (6)]</t>
  </si>
  <si>
    <t>CPP Heat Rate due to Fuel Quality in AY</t>
  </si>
  <si>
    <t>(2)BY x [(8)BY/(8)AY]</t>
  </si>
  <si>
    <t>Difference CPP Heat rate from BY to AY</t>
  </si>
  <si>
    <t>(8)AY-(4)BY</t>
  </si>
  <si>
    <t>Energy to be subtracted w.r.t. Fuel Quality in CPP</t>
  </si>
  <si>
    <t>Co-Gen</t>
  </si>
  <si>
    <t>GCV of Coal</t>
  </si>
  <si>
    <t>kcal/kg of Steam</t>
  </si>
  <si>
    <t>Weighted Average Specific Steam Consumption</t>
  </si>
  <si>
    <t>Energy to be subtracted w.r.t. Fuel Quality in Co-Gen</t>
  </si>
  <si>
    <t>Million kCal</t>
  </si>
  <si>
    <t>Total Energy to be subtracted w.r.t. Fuel Quality in CPP &amp; Co-Gen</t>
  </si>
  <si>
    <t>Boiler Details</t>
  </si>
  <si>
    <t>Boiler 1</t>
  </si>
  <si>
    <t>For Co-Gen</t>
  </si>
  <si>
    <t>Type</t>
  </si>
  <si>
    <t xml:space="preserve">Steam Generation </t>
  </si>
  <si>
    <t>Designed Pressure</t>
  </si>
  <si>
    <t>kg/cm2</t>
  </si>
  <si>
    <t>Design Efficiency</t>
  </si>
  <si>
    <t>Boiler 2</t>
  </si>
  <si>
    <t>Boiler 3</t>
  </si>
  <si>
    <t>For Steam Generation</t>
  </si>
  <si>
    <t>Coal Quality in CPP (As Fired Basis)</t>
  </si>
  <si>
    <t xml:space="preserve">Total Bleached Pulp Production Capacity from Wood </t>
  </si>
  <si>
    <t>Saleable Pulp Production</t>
  </si>
  <si>
    <t>Closing and Opening Stock of Pulp</t>
  </si>
  <si>
    <t xml:space="preserve">Import and Export </t>
  </si>
  <si>
    <t>Opening and Closing Stock of Paper</t>
  </si>
  <si>
    <t>Capacity Utilisation (Paper)</t>
  </si>
  <si>
    <t xml:space="preserve">Total Paper, paper board, speciality and newsprint Production Capacity </t>
  </si>
  <si>
    <t>Production (Pulp Bleached)</t>
  </si>
  <si>
    <t>Import Agro  Saleable Bleached Pulp</t>
  </si>
  <si>
    <t>Import RCF  Saleable Bleached Pulp</t>
  </si>
  <si>
    <t>Export Wood  Saleable Bleached Pulp</t>
  </si>
  <si>
    <t>Export Agro  Saleable Bleached Pulp</t>
  </si>
  <si>
    <t>Export RCF  Saleable Bleached Pulp</t>
  </si>
  <si>
    <t>Import Wood (Soft and Hard) Saleable Bleached Pulp</t>
  </si>
  <si>
    <t>Energy Details</t>
  </si>
  <si>
    <t>Weighted Heat Rate</t>
  </si>
  <si>
    <t>Wood pulp Mill(chiper+digestor+WSC+bleach plant+Recovery+utilities+Others)</t>
  </si>
  <si>
    <t>Agro Pulp Mill (depither,cutter+digestor+WSC+bleach plant +Recovery+ utilities+Others)</t>
  </si>
  <si>
    <t>Power Consumption including Utilities</t>
  </si>
  <si>
    <t>Writing Printing Paper</t>
  </si>
  <si>
    <t>Paper Machine Performance Indicators Including Stock Preparation, Refiner, Wet and Dry, Rewinders, Finishing house+Utility+Others</t>
  </si>
  <si>
    <t xml:space="preserve">Paper Machines Energy Consumption </t>
  </si>
  <si>
    <t>Product  Type</t>
  </si>
  <si>
    <t>Paper Machine -6</t>
  </si>
  <si>
    <t xml:space="preserve">Paper Machine -4  </t>
  </si>
  <si>
    <t>Paper Machine -7</t>
  </si>
  <si>
    <t>Paper Machine -8</t>
  </si>
  <si>
    <t>Total Saleable Wood pulp Mill Specific Energy Consumption</t>
  </si>
  <si>
    <t>Total Saleable Agro pulp Mill Specific Energy Consumption</t>
  </si>
  <si>
    <t>Total Salebale RCF pulp Mill Specific Energy Consumption</t>
  </si>
  <si>
    <t>Boiler 4</t>
  </si>
  <si>
    <t>Boiler 5</t>
  </si>
  <si>
    <t>L</t>
  </si>
  <si>
    <t>L.1</t>
  </si>
  <si>
    <t xml:space="preserve">Additional Equipment installation after baseline year due to Environmental Concern </t>
  </si>
  <si>
    <t>Additional Electrical Energy Consumed</t>
  </si>
  <si>
    <t>Additional Thermal Energy Consumed</t>
  </si>
  <si>
    <t>L.2</t>
  </si>
  <si>
    <t>Biomass/ Alternate Fuel availability (as per Sr. No D.9/D.10/E.6)</t>
  </si>
  <si>
    <t>L.3</t>
  </si>
  <si>
    <t>Project Activities (Construction Phase)</t>
  </si>
  <si>
    <t>Electrical Energy Consumed due to commissioning of Equipment</t>
  </si>
  <si>
    <t>Thermal Energy Consumed due to commissioning of Equipment</t>
  </si>
  <si>
    <t>New Line/Unit Commissioning</t>
  </si>
  <si>
    <t xml:space="preserve">Electrical Energy Consumed due to commissioning of New process Line/Unit till it attains 70% of Capacity Utilisation </t>
  </si>
  <si>
    <t xml:space="preserve">Thermal Energy Consumed due to commissioning of New Process Line/Unit till it attains 70% of Capacity Utilisation </t>
  </si>
  <si>
    <t>Date of Commissioning (70% Capacity Utilisation)</t>
  </si>
  <si>
    <t>Date</t>
  </si>
  <si>
    <t>Unforeseen Circumstances</t>
  </si>
  <si>
    <t>Electrical Energy to be Normalised</t>
  </si>
  <si>
    <t>Thermal Energy to be Normalised</t>
  </si>
  <si>
    <t>$ Authentic documents in support of claim in Thermal and Electrical Energy is required</t>
  </si>
  <si>
    <t>M</t>
  </si>
  <si>
    <t>Documentation for Normalisation</t>
  </si>
  <si>
    <t>Power Mix-Document Available for Normalisation</t>
  </si>
  <si>
    <t>Notional Energy for other Factors</t>
  </si>
  <si>
    <t>N</t>
  </si>
  <si>
    <t>Process Flow Diagram Attached</t>
  </si>
  <si>
    <t xml:space="preserve">List of additional Equipment installed due to Environmental Concern after baseline year </t>
  </si>
  <si>
    <t>Sr No</t>
  </si>
  <si>
    <t>Equipment Name</t>
  </si>
  <si>
    <t>Equipment Sr No</t>
  </si>
  <si>
    <t>Section</t>
  </si>
  <si>
    <t>Date of Commissioning</t>
  </si>
  <si>
    <t>Electrical Rated Capacity</t>
  </si>
  <si>
    <t>Thermal Rated Capacity</t>
  </si>
  <si>
    <t xml:space="preserve">Running Load </t>
  </si>
  <si>
    <t>Electricity Consumption $</t>
  </si>
  <si>
    <t>Thermal Consumption $$</t>
  </si>
  <si>
    <t>Million kcal/annum</t>
  </si>
  <si>
    <t>Hours/ Annum</t>
  </si>
  <si>
    <t>Lakh kWH/ Annum</t>
  </si>
  <si>
    <t>Million kcal/Annum</t>
  </si>
  <si>
    <t>$</t>
  </si>
  <si>
    <t>Equipmenmt wise Energy Meter Reading or Energy Management System Data required in support of the claim</t>
  </si>
  <si>
    <t>$$</t>
  </si>
  <si>
    <t>Equipment wise Document related to consumption of Liquid Fuel, Solid Fuel Aleterante Fuel is required in support of the claim</t>
  </si>
  <si>
    <t xml:space="preserve">List of Equipment and Energy consumed during project activity up to commissining during the Assessment year  </t>
  </si>
  <si>
    <t>Project Activity Start Date</t>
  </si>
  <si>
    <t>Normalization Factor- Others</t>
  </si>
  <si>
    <t>Document Available for Normalisation</t>
  </si>
  <si>
    <t>Descriptions</t>
  </si>
  <si>
    <t>Basis/ Calculations</t>
  </si>
  <si>
    <t>kcal/kwh</t>
  </si>
  <si>
    <t xml:space="preserve">Biomass Gross Calorific Value </t>
  </si>
  <si>
    <t>Soild Alternate Fuel Gross Calorific  Value</t>
  </si>
  <si>
    <t>Liquid Alternate Fuel Gross Calorific Value</t>
  </si>
  <si>
    <t>Additional Electrical &amp; Thermal Energy Consumed due to Environmental Concern</t>
  </si>
  <si>
    <t>Alternate Liquid Fuel replacement with Fossil fuel due to un-availbility used in the process</t>
  </si>
  <si>
    <t>Additional Electrical &amp; Thermal Energy Consumed due to commissioning of Equipment (Construction Phase)</t>
  </si>
  <si>
    <t xml:space="preserve">Electrical &amp; Thermal Energy Consumed due to commissioning of New process Line/Unit till it attains 70% of Capacity Utilisation </t>
  </si>
  <si>
    <t>Electrical &amp; Thermal Energy to be Normalised consumed due to unforeseen circumstances</t>
  </si>
  <si>
    <t xml:space="preserve">Energy to be subtracted </t>
  </si>
  <si>
    <t xml:space="preserve"> Million kcal</t>
  </si>
  <si>
    <t>Landed Cost of fuel (Last purchase)</t>
  </si>
  <si>
    <t>Basic Cost+Taxes+Freight</t>
  </si>
  <si>
    <t>Rs/SCM</t>
  </si>
  <si>
    <t>Investment made for achieving target</t>
  </si>
  <si>
    <t>Million Rs</t>
  </si>
  <si>
    <t>Production of dried pulp (Air Dried)</t>
  </si>
  <si>
    <t>Raw material</t>
  </si>
  <si>
    <t>Average Yield</t>
  </si>
  <si>
    <t>Agro Residue</t>
  </si>
  <si>
    <t xml:space="preserve">Wood </t>
  </si>
  <si>
    <t>(vi</t>
  </si>
  <si>
    <t>Import/Export</t>
  </si>
  <si>
    <t>Stock</t>
  </si>
  <si>
    <t>Bleached Pulp Production from Wood</t>
  </si>
  <si>
    <t>Bleached Pulp Production from Agro</t>
  </si>
  <si>
    <t xml:space="preserve">Import/Export </t>
  </si>
  <si>
    <t>Import/Export Wood</t>
  </si>
  <si>
    <t>Import/Export Agro</t>
  </si>
  <si>
    <t>Import/Export RCF</t>
  </si>
  <si>
    <t>Steam Self Consumption</t>
  </si>
  <si>
    <t>Quantity Purchased</t>
  </si>
  <si>
    <t>Average Total Moisture in coal (Indian)</t>
  </si>
  <si>
    <t>Coal (Indian)</t>
  </si>
  <si>
    <t xml:space="preserve">Coal 1 </t>
  </si>
  <si>
    <t>Average Gross calorific value (As Fired Basis)</t>
  </si>
  <si>
    <t xml:space="preserve">Through Waste Heat Recovery </t>
  </si>
  <si>
    <t>(ii)x(v)/1000</t>
  </si>
  <si>
    <t>Thermal Energy Input used for process through Biomass not to be taken into account</t>
  </si>
  <si>
    <t>Grid Connected</t>
  </si>
  <si>
    <t>Total Solid Fuel Energy Used in Process</t>
  </si>
  <si>
    <t>Losses (during storage/trasportation etc)</t>
  </si>
  <si>
    <t>utilisation of wood loss (power generation)</t>
  </si>
  <si>
    <t>utilisation of wood loss (others)</t>
  </si>
  <si>
    <t>utilisation of Agro Residue loss (power generation)</t>
  </si>
  <si>
    <t>utilisation of  Agro Residue loss (others)</t>
  </si>
  <si>
    <t>Production as per Yield</t>
  </si>
  <si>
    <t>Production deviation as per Yield</t>
  </si>
  <si>
    <t>Production deviation as per Yield (Equivalent Raw material)</t>
  </si>
  <si>
    <t>Paper Installed Capacity Details</t>
  </si>
  <si>
    <t>Total Writing &amp; Printing Paper  Production Capacity</t>
  </si>
  <si>
    <t>Total Writing &amp; Printing Paper  Production</t>
  </si>
  <si>
    <t xml:space="preserve">Total W&amp;P Paper, paper board, speciality and newsprint Production </t>
  </si>
  <si>
    <t>Variety-wise Paper Production Details</t>
  </si>
  <si>
    <t>B4.1</t>
  </si>
  <si>
    <t>Weightage Average GSM of all Writing &amp; Printing Grade Papers</t>
  </si>
  <si>
    <t>Other W&amp;P grades</t>
  </si>
  <si>
    <t>Other W&amp;P grades Average GSM</t>
  </si>
  <si>
    <t>B4.2</t>
  </si>
  <si>
    <t>Coated paper-chromo</t>
  </si>
  <si>
    <t>Coated paper-chromo Average GSM</t>
  </si>
  <si>
    <t>(xxii)</t>
  </si>
  <si>
    <t>Coated paper-Art Paper Average GSM</t>
  </si>
  <si>
    <t>Coated paper-Art Paper</t>
  </si>
  <si>
    <t>(xxiii)</t>
  </si>
  <si>
    <t>B4.3</t>
  </si>
  <si>
    <t>B4.4</t>
  </si>
  <si>
    <t>Pulp Production, Production Capacity, Capacity Utilisation and Pulp Import/ Export details (PULP)</t>
  </si>
  <si>
    <t>E1.1</t>
  </si>
  <si>
    <t>E1.2</t>
  </si>
  <si>
    <t>E1.3</t>
  </si>
  <si>
    <t>E1.4</t>
  </si>
  <si>
    <t>E1.5</t>
  </si>
  <si>
    <t>E1.6</t>
  </si>
  <si>
    <t>E1.7</t>
  </si>
  <si>
    <t>E1.8</t>
  </si>
  <si>
    <t>GRADE WISE STEAM AND POWER CONSUMPTION BREAK-UP IN PAPER MACHINES</t>
  </si>
  <si>
    <t>H2.1</t>
  </si>
  <si>
    <t>H2.2</t>
  </si>
  <si>
    <t>H2.3</t>
  </si>
  <si>
    <t>H2.4</t>
  </si>
  <si>
    <t>H2.6</t>
  </si>
  <si>
    <t>J.8</t>
  </si>
  <si>
    <t>J.9</t>
  </si>
  <si>
    <t>J.7</t>
  </si>
  <si>
    <t>K</t>
  </si>
  <si>
    <t>K.1</t>
  </si>
  <si>
    <t>K.2</t>
  </si>
  <si>
    <t>K.3</t>
  </si>
  <si>
    <t>K.4</t>
  </si>
  <si>
    <t>K.5</t>
  </si>
  <si>
    <t>M.1</t>
  </si>
  <si>
    <t>M.3</t>
  </si>
  <si>
    <t>O</t>
  </si>
  <si>
    <t>O.1</t>
  </si>
  <si>
    <t>O.2</t>
  </si>
  <si>
    <t>O.3</t>
  </si>
  <si>
    <t>O.4</t>
  </si>
  <si>
    <t>O.5</t>
  </si>
  <si>
    <t>P</t>
  </si>
  <si>
    <t>Q</t>
  </si>
  <si>
    <t>R</t>
  </si>
  <si>
    <t>S</t>
  </si>
  <si>
    <t>B4.1.1</t>
  </si>
  <si>
    <t>B4.1.2</t>
  </si>
  <si>
    <t>Value Addition Machines</t>
  </si>
  <si>
    <t>E2.1</t>
  </si>
  <si>
    <t>Paper Coating Plant</t>
  </si>
  <si>
    <t>E2.2</t>
  </si>
  <si>
    <t>B4.2.1</t>
  </si>
  <si>
    <t>B.4.2.2</t>
  </si>
  <si>
    <t>Coated Board-chromo</t>
  </si>
  <si>
    <t>Coated Board-chromo Average GSM</t>
  </si>
  <si>
    <t>Coated Board-Art Paper</t>
  </si>
  <si>
    <t>Coated Board-Art Paper Average GSM</t>
  </si>
  <si>
    <t>Other Board grades</t>
  </si>
  <si>
    <t>Other Board grades Average GSM</t>
  </si>
  <si>
    <t>E2.1.1</t>
  </si>
  <si>
    <t>Paper Coating and Converting Plants</t>
  </si>
  <si>
    <t>E2.1.2</t>
  </si>
  <si>
    <t>Board Coating and Converting Plants</t>
  </si>
  <si>
    <t>E2.2.1</t>
  </si>
  <si>
    <t>Board Coating Plant</t>
  </si>
  <si>
    <t>E2.2.2</t>
  </si>
  <si>
    <t>Other Paper Converting plant</t>
  </si>
  <si>
    <t xml:space="preserve">Renewable Purchase obligation of plant (RPO) (Solar &amp; Non-Solar) </t>
  </si>
  <si>
    <t>Renewable Energy generator as approved by MNRE</t>
  </si>
  <si>
    <t xml:space="preserve">Quantum of Renewable Energy Certificates (REC) obtained as a Renewal Energy Generator (Solar &amp; Non-Solar) </t>
  </si>
  <si>
    <t>MWh</t>
  </si>
  <si>
    <t>Quantum of Energy sold under preferential tariff</t>
  </si>
  <si>
    <t xml:space="preserve">Saving Target in TOE/ton of product as per PAT scheme Notification </t>
  </si>
  <si>
    <t>Quantity generated</t>
  </si>
  <si>
    <t>utilisation of wood loss (Process)</t>
  </si>
  <si>
    <t>utilisation of  Agro Residue loss (Process)</t>
  </si>
  <si>
    <t>Wood utilised for Power generation from Yield deviation</t>
  </si>
  <si>
    <t>Agro utilised for Power generation from Yield deviation</t>
  </si>
  <si>
    <t>Wood utilised for Power generation from Yield deviation and wood Loss</t>
  </si>
  <si>
    <t>Agro utilised for Power generation from Yield deviation and Agro residue Loss</t>
  </si>
  <si>
    <t>Raw material Mass Balance</t>
  </si>
  <si>
    <t>Solid Waste generated within the plant (Wood Dust, Pith)</t>
  </si>
  <si>
    <t>I.9</t>
  </si>
  <si>
    <t>I.10</t>
  </si>
  <si>
    <t>I.11</t>
  </si>
  <si>
    <t>(ii)x(vi)/1000</t>
  </si>
  <si>
    <t xml:space="preserve">Annual </t>
  </si>
  <si>
    <t>Biomass from raw material (Wood/Agro Storage losses)</t>
  </si>
  <si>
    <t>Thermal Energy Used in Power Generation (Co-Gen)</t>
  </si>
  <si>
    <t>Total BM Consumption as fuel</t>
  </si>
  <si>
    <t>M.4</t>
  </si>
  <si>
    <t>Gross Heat Rate of CPP (Extraction cum condensing)</t>
  </si>
  <si>
    <t>M.5</t>
  </si>
  <si>
    <t>Gross Heat Rate of CPP (Back Pressure)</t>
  </si>
  <si>
    <t>M.6</t>
  </si>
  <si>
    <t>Thermal energy used in process</t>
  </si>
  <si>
    <t>Thermal energy used in Power</t>
  </si>
  <si>
    <t>% of thermal energy in Process</t>
  </si>
  <si>
    <t>Heat Rate of Co-Gen ( Extraction Cum Condensing)</t>
  </si>
  <si>
    <t>Heat Rate of Co-Gen ( Back Pressure)</t>
  </si>
  <si>
    <t>I.12</t>
  </si>
  <si>
    <t>Quantity Used in Power Generation (CPP)</t>
  </si>
  <si>
    <t>Quantity Used in Power Generation (Co-Gen)</t>
  </si>
  <si>
    <t>Thermal Energy Used in Power Generation(CPP)</t>
  </si>
  <si>
    <t>Thermal Energy Used in Power Generation(Co-Gen)</t>
  </si>
  <si>
    <t>(ii)x(vii)/1000</t>
  </si>
  <si>
    <t>Average Total Moisture in Coal 1</t>
  </si>
  <si>
    <t>Average Total Moisture in Coal (Imported)</t>
  </si>
  <si>
    <t>Quantity used for power generation(CPP)</t>
  </si>
  <si>
    <t>Quantity used power generation (CPP)</t>
  </si>
  <si>
    <t>Quantity used for power generation(Co-Gen)</t>
  </si>
  <si>
    <t>Quantity used for power generation (Co-Gen)</t>
  </si>
  <si>
    <t>Total Solid Fuel Energy Used in Power Generation (CPP)</t>
  </si>
  <si>
    <t>Total Solid Fuel Energy Used in Power Generation (Co-Gen))</t>
  </si>
  <si>
    <t>Total Solid Fuel Energy Used in Power Generation for Heat rate Calculation of CPP</t>
  </si>
  <si>
    <t>J.1</t>
  </si>
  <si>
    <t>Total Liquid Energy Used in Power Generation (CPP)</t>
  </si>
  <si>
    <t>Total Liquid Energy Used in Power Generation (Co-Gen)</t>
  </si>
  <si>
    <t>Total Furnace Oil Consumption as fuel</t>
  </si>
  <si>
    <t>(iv)+(v)+(vi)+(vii)</t>
  </si>
  <si>
    <t>(v)x(ii)/1000</t>
  </si>
  <si>
    <t>(vi)x(ii)/1000</t>
  </si>
  <si>
    <t>(vii)x(ii)/1000</t>
  </si>
  <si>
    <t xml:space="preserve"> (ii) x (iv) x (v) / 1000</t>
  </si>
  <si>
    <t>(ii) x (iv) x (vi) / 1000</t>
  </si>
  <si>
    <t xml:space="preserve"> (ii) x (iv) x (vii) / 1000</t>
  </si>
  <si>
    <t>(ii) x (iv) x (viii) / 1000</t>
  </si>
  <si>
    <t>J.10</t>
  </si>
  <si>
    <t>i</t>
  </si>
  <si>
    <t>ii</t>
  </si>
  <si>
    <t>iii</t>
  </si>
  <si>
    <t>iv</t>
  </si>
  <si>
    <t>v</t>
  </si>
  <si>
    <t>vi</t>
  </si>
  <si>
    <t>vii</t>
  </si>
  <si>
    <t>viii</t>
  </si>
  <si>
    <t>ix</t>
  </si>
  <si>
    <t>x</t>
  </si>
  <si>
    <t>xi</t>
  </si>
  <si>
    <t>Name of the Unit</t>
  </si>
  <si>
    <t>Plant Contact Details &amp; Address</t>
  </si>
  <si>
    <t>a</t>
  </si>
  <si>
    <t>City/Town/Village</t>
  </si>
  <si>
    <t>Post Office</t>
  </si>
  <si>
    <t>District</t>
  </si>
  <si>
    <t>State</t>
  </si>
  <si>
    <t>Pin</t>
  </si>
  <si>
    <t>Telephone</t>
  </si>
  <si>
    <t>Fax</t>
  </si>
  <si>
    <t>b</t>
  </si>
  <si>
    <t>Plant's Chief Executive Name</t>
  </si>
  <si>
    <t>Designation</t>
  </si>
  <si>
    <t>Mobile</t>
  </si>
  <si>
    <t>E-mail</t>
  </si>
  <si>
    <t>Registered Office</t>
  </si>
  <si>
    <t>Company's Chief Executive Name</t>
  </si>
  <si>
    <t>Address</t>
  </si>
  <si>
    <t>Energy Manager Details</t>
  </si>
  <si>
    <t xml:space="preserve">Name  </t>
  </si>
  <si>
    <t>Whether EA or EM</t>
  </si>
  <si>
    <t>EA/EM Registration No.</t>
  </si>
  <si>
    <t>E-mail ID</t>
  </si>
  <si>
    <t>Particulars</t>
  </si>
  <si>
    <t>GSM</t>
  </si>
  <si>
    <t>Unit</t>
  </si>
  <si>
    <t>Source of Data</t>
  </si>
  <si>
    <t>Remarks</t>
  </si>
  <si>
    <t>A1</t>
  </si>
  <si>
    <t>Annual Installed Capacity</t>
  </si>
  <si>
    <t>A2</t>
  </si>
  <si>
    <t>A3</t>
  </si>
  <si>
    <t>A4</t>
  </si>
  <si>
    <t>Total Bleached Pulp Production Capacity from Agro</t>
  </si>
  <si>
    <t>A5</t>
  </si>
  <si>
    <t>A6</t>
  </si>
  <si>
    <t>Total Bleached Pulp Production Capacity from RCF</t>
  </si>
  <si>
    <t>Annual</t>
  </si>
  <si>
    <t>Total Bleached Pulp Production Capacity (Wood,Agro,RCF)</t>
  </si>
  <si>
    <t>Total Bleached Pulp Production from Wood</t>
  </si>
  <si>
    <t>Total Bleached Pulp Production from Agro</t>
  </si>
  <si>
    <t>Total Bleached Pulp Production from RCF</t>
  </si>
  <si>
    <t>Total Bleached Pulp Production (Wood,Agro,RCF)</t>
  </si>
  <si>
    <t>Wood Bleached Saleable Pulp</t>
  </si>
  <si>
    <t>Agro Bleached Saleable Pulp</t>
  </si>
  <si>
    <t>RCF Bleached Saleable Pulp</t>
  </si>
  <si>
    <t>Total Bleached Saleable Pulp</t>
  </si>
  <si>
    <t>B1</t>
  </si>
  <si>
    <t>B2</t>
  </si>
  <si>
    <t>B3</t>
  </si>
  <si>
    <t>Total Specaility paper Board Production Capacity</t>
  </si>
  <si>
    <t>B4</t>
  </si>
  <si>
    <t>Total Newsprint Production Capacity</t>
  </si>
  <si>
    <t>B5</t>
  </si>
  <si>
    <t>Paper  Production Details</t>
  </si>
  <si>
    <t xml:space="preserve">Total Specaility paper Board Production </t>
  </si>
  <si>
    <t xml:space="preserve">Total Newsprint Production </t>
  </si>
  <si>
    <t>Writing Printing Paper Production Details</t>
  </si>
  <si>
    <t xml:space="preserve">Copier-Grade  </t>
  </si>
  <si>
    <t xml:space="preserve">Maplitho-Grade </t>
  </si>
  <si>
    <t>Offset-Grade</t>
  </si>
  <si>
    <t xml:space="preserve">Ledger-Grade </t>
  </si>
  <si>
    <t xml:space="preserve">Others-Grade MICR </t>
  </si>
  <si>
    <t xml:space="preserve">Others-Grade Finness Premium </t>
  </si>
  <si>
    <t xml:space="preserve">Others-Grade Parchment </t>
  </si>
  <si>
    <t xml:space="preserve">Others-Grade Wrapper </t>
  </si>
  <si>
    <t>Total Production of Writing Printing Grades</t>
  </si>
  <si>
    <t>Duplex-Grade</t>
  </si>
  <si>
    <t>Triplex-Grade</t>
  </si>
  <si>
    <t>Others-Grade</t>
  </si>
  <si>
    <t>Total Production of Paper Boards Grades</t>
  </si>
  <si>
    <t xml:space="preserve">Speciality Paper Grades </t>
  </si>
  <si>
    <t>Tissue</t>
  </si>
  <si>
    <t xml:space="preserve">Cigrate paper </t>
  </si>
  <si>
    <t>Others</t>
  </si>
  <si>
    <t>Total Production of Speciality Paper Grades</t>
  </si>
  <si>
    <t xml:space="preserve">Total Production of Newsprint </t>
  </si>
  <si>
    <t>Total Production (Paper , Paper Board ,Specaility Grades &amp; Newsprint)</t>
  </si>
  <si>
    <t>Enthalpy of MP steam</t>
  </si>
  <si>
    <t>Enthalpy of LP steam</t>
  </si>
  <si>
    <t>Heat Rate</t>
  </si>
  <si>
    <t>A</t>
  </si>
  <si>
    <t>Pulp Mill Performance Indicators</t>
  </si>
  <si>
    <t>Wood pulp Mill(chiper+digestor+WSC+bleach plant)</t>
  </si>
  <si>
    <t>Production</t>
  </si>
  <si>
    <t>Steam Consumption</t>
  </si>
  <si>
    <t>Power Consumption</t>
  </si>
  <si>
    <t>kWh</t>
  </si>
  <si>
    <t>Steam-MP</t>
  </si>
  <si>
    <t>Specific</t>
  </si>
  <si>
    <t>Steam-LP</t>
  </si>
  <si>
    <t>Power</t>
  </si>
  <si>
    <t>Agro Pulp Mill (depither,cutter+digestor+WSC+bleach plant)</t>
  </si>
  <si>
    <t>RCF Pulp Mill (hydrapulper+deinking+bleach plant)</t>
  </si>
  <si>
    <t>Wet Lap Machine/ Pulp drying m/c</t>
  </si>
  <si>
    <t>Steam consumption</t>
  </si>
  <si>
    <t>Total Pulp Production (wood+Agro+RCF)</t>
  </si>
  <si>
    <t>B</t>
  </si>
  <si>
    <t>Paper Machine -1</t>
  </si>
  <si>
    <t>Major products</t>
  </si>
  <si>
    <t>Production Capacity</t>
  </si>
  <si>
    <t>Steam Consumption-MP</t>
  </si>
  <si>
    <t>Steam Consumption-LP</t>
  </si>
  <si>
    <t>Power consumption</t>
  </si>
  <si>
    <t>Paper Machine -2</t>
  </si>
  <si>
    <t>Paper Machine -3</t>
  </si>
  <si>
    <t>Paper Machine -5</t>
  </si>
  <si>
    <t>C</t>
  </si>
  <si>
    <t>Writing Printing Grades</t>
  </si>
  <si>
    <t>Paper Packagings Grades</t>
  </si>
  <si>
    <t>News Print Grades</t>
  </si>
  <si>
    <t>D1</t>
  </si>
  <si>
    <t>D2</t>
  </si>
  <si>
    <t>D3</t>
  </si>
  <si>
    <t>D4</t>
  </si>
  <si>
    <t>D5</t>
  </si>
  <si>
    <t>D6</t>
  </si>
  <si>
    <t>D7</t>
  </si>
  <si>
    <t>%</t>
  </si>
  <si>
    <t>E</t>
  </si>
  <si>
    <t>E1</t>
  </si>
  <si>
    <t>E2</t>
  </si>
  <si>
    <t>Speciality Grades</t>
  </si>
  <si>
    <t>F</t>
  </si>
  <si>
    <t>F1</t>
  </si>
  <si>
    <t>F2</t>
  </si>
  <si>
    <t>F3</t>
  </si>
  <si>
    <t>F4</t>
  </si>
  <si>
    <t>F5</t>
  </si>
  <si>
    <t>F6</t>
  </si>
  <si>
    <t>G</t>
  </si>
  <si>
    <t>H</t>
  </si>
  <si>
    <t>Writing Printing Grade Paper</t>
  </si>
  <si>
    <t>H1</t>
  </si>
  <si>
    <r>
      <t>Writing Printing Grade Paper  Specific Steam Consumption-</t>
    </r>
    <r>
      <rPr>
        <b/>
        <sz val="11"/>
        <color indexed="8"/>
        <rFont val="Calibri"/>
        <family val="2"/>
      </rPr>
      <t>MP</t>
    </r>
  </si>
  <si>
    <t>H2</t>
  </si>
  <si>
    <r>
      <t>Writing Printing Grade Paper  Specific Steam Consumption-</t>
    </r>
    <r>
      <rPr>
        <b/>
        <sz val="11"/>
        <color indexed="8"/>
        <rFont val="Calibri"/>
        <family val="2"/>
      </rPr>
      <t>LP</t>
    </r>
  </si>
  <si>
    <t>H3</t>
  </si>
  <si>
    <t>Writing Printing Grade Paper  Specific Power Consumption</t>
  </si>
  <si>
    <t>Packaging Grade paper &amp; Board</t>
  </si>
  <si>
    <t>H4</t>
  </si>
  <si>
    <r>
      <t>Packaging grade paper &amp; Paper Board Specific Steam Consumption-</t>
    </r>
    <r>
      <rPr>
        <b/>
        <sz val="11"/>
        <color indexed="8"/>
        <rFont val="Calibri"/>
        <family val="2"/>
      </rPr>
      <t>MP</t>
    </r>
  </si>
  <si>
    <t>H5</t>
  </si>
  <si>
    <r>
      <t>Packaging grade paper &amp; Paper Board Specific Steam Consumption-</t>
    </r>
    <r>
      <rPr>
        <b/>
        <sz val="11"/>
        <color indexed="8"/>
        <rFont val="Calibri"/>
        <family val="2"/>
      </rPr>
      <t>LP</t>
    </r>
  </si>
  <si>
    <t>H6</t>
  </si>
  <si>
    <t>Packaging grade paper &amp; Paper Board Specific Power Consumption</t>
  </si>
  <si>
    <t>H7</t>
  </si>
  <si>
    <r>
      <t>Spaciality Grade Paper  Specific Steam Consumption-</t>
    </r>
    <r>
      <rPr>
        <b/>
        <sz val="11"/>
        <color indexed="8"/>
        <rFont val="Calibri"/>
        <family val="2"/>
      </rPr>
      <t>MP</t>
    </r>
  </si>
  <si>
    <t>H8</t>
  </si>
  <si>
    <r>
      <t>Spaciality Grade Paper  Specific Steam Consumption-</t>
    </r>
    <r>
      <rPr>
        <b/>
        <sz val="11"/>
        <color indexed="8"/>
        <rFont val="Calibri"/>
        <family val="2"/>
      </rPr>
      <t>LP</t>
    </r>
  </si>
  <si>
    <t>Spaciality Grade Paper Specific Power Consumption</t>
  </si>
  <si>
    <t>Newsprint Grades</t>
  </si>
  <si>
    <r>
      <t xml:space="preserve"> News Print  Paper Specific Steam Consumption-</t>
    </r>
    <r>
      <rPr>
        <b/>
        <sz val="11"/>
        <color indexed="8"/>
        <rFont val="Calibri"/>
        <family val="2"/>
      </rPr>
      <t>MP</t>
    </r>
  </si>
  <si>
    <r>
      <t xml:space="preserve"> News Print  Paper Specific Steam Consumption-</t>
    </r>
    <r>
      <rPr>
        <b/>
        <sz val="11"/>
        <color indexed="8"/>
        <rFont val="Calibri"/>
        <family val="2"/>
      </rPr>
      <t>LP</t>
    </r>
  </si>
  <si>
    <t>News Print Paper  Specific Power Consumption</t>
  </si>
  <si>
    <t>I</t>
  </si>
  <si>
    <t>I1</t>
  </si>
  <si>
    <t>I2</t>
  </si>
  <si>
    <t>I3</t>
  </si>
  <si>
    <t>I4</t>
  </si>
  <si>
    <t>I5</t>
  </si>
  <si>
    <t>I6</t>
  </si>
  <si>
    <t>I7</t>
  </si>
  <si>
    <t>I8</t>
  </si>
  <si>
    <t>J</t>
  </si>
  <si>
    <t>J2</t>
  </si>
  <si>
    <t>J3</t>
  </si>
  <si>
    <t>Moisture</t>
  </si>
  <si>
    <t>J4</t>
  </si>
  <si>
    <t>J5</t>
  </si>
  <si>
    <t>J6</t>
  </si>
  <si>
    <t>D</t>
  </si>
  <si>
    <t>Furnace Oil</t>
  </si>
  <si>
    <t>Total</t>
  </si>
  <si>
    <t>S. No</t>
  </si>
  <si>
    <t>(i)</t>
  </si>
  <si>
    <t>(ii)</t>
  </si>
  <si>
    <t>Production Capacity (Pulp Bleached)</t>
  </si>
  <si>
    <t>(iii)</t>
  </si>
  <si>
    <t>Production Details</t>
  </si>
  <si>
    <t>(iv)</t>
  </si>
  <si>
    <t>(v)</t>
  </si>
  <si>
    <t>Lakh kWh</t>
  </si>
  <si>
    <t xml:space="preserve">Plant Connected Load </t>
  </si>
  <si>
    <t>kW</t>
  </si>
  <si>
    <t xml:space="preserve">kVA </t>
  </si>
  <si>
    <t>Million kcal</t>
  </si>
  <si>
    <t xml:space="preserve">Own Generation </t>
  </si>
  <si>
    <t>Through DG sets</t>
  </si>
  <si>
    <t>Gross Unit Generation</t>
  </si>
  <si>
    <t>kcal/kWh</t>
  </si>
  <si>
    <t>Running Hours</t>
  </si>
  <si>
    <t>Hrs</t>
  </si>
  <si>
    <t xml:space="preserve">Through Steam turbine/ generator   </t>
  </si>
  <si>
    <t>MW</t>
  </si>
  <si>
    <t>Annual Gross Unit generation</t>
  </si>
  <si>
    <t xml:space="preserve">Auxiliary Power Consumption </t>
  </si>
  <si>
    <t>kcal/ kWh</t>
  </si>
  <si>
    <t>(vi)</t>
  </si>
  <si>
    <t>Plant Load Factor (PLF)</t>
  </si>
  <si>
    <t>(vii)</t>
  </si>
  <si>
    <t>Through Gas turbine</t>
  </si>
  <si>
    <t xml:space="preserve">Design Heat Rate </t>
  </si>
  <si>
    <t>Total Own Generation of Electricity</t>
  </si>
  <si>
    <t>Electricity Supplied to Colony/others</t>
  </si>
  <si>
    <t>Equivalent Thermal Energy supplied to grid/others</t>
  </si>
  <si>
    <t xml:space="preserve">Solid Fuel Consumption </t>
  </si>
  <si>
    <t>C.1</t>
  </si>
  <si>
    <t>Lignite</t>
  </si>
  <si>
    <t>kcal/ kg</t>
  </si>
  <si>
    <t>Average Total Moisture in Lignite</t>
  </si>
  <si>
    <t>C.2</t>
  </si>
  <si>
    <t>C.3</t>
  </si>
  <si>
    <t>Coal(Imported)</t>
  </si>
  <si>
    <t>Total Quantity Consumed</t>
  </si>
  <si>
    <t>C.4</t>
  </si>
  <si>
    <t xml:space="preserve">Quantity purchased </t>
  </si>
  <si>
    <t>Thermal Energy Used in Process</t>
  </si>
  <si>
    <t>C.5</t>
  </si>
  <si>
    <t>Thermal Energy Input through solid waste, mentioned in CPCB guidelines,  not to be taken into account</t>
  </si>
  <si>
    <t>Average Gross calorific value as fired</t>
  </si>
  <si>
    <t>C.6</t>
  </si>
  <si>
    <t>Liquid Fuel Consumption</t>
  </si>
  <si>
    <t>Gross calorific value</t>
  </si>
  <si>
    <t>Quantity purchased</t>
  </si>
  <si>
    <t>kilo Litre</t>
  </si>
  <si>
    <t xml:space="preserve">Average Density </t>
  </si>
  <si>
    <t>kg/ltr</t>
  </si>
  <si>
    <t>Quantity used for power generation (DG Set)</t>
  </si>
  <si>
    <t>Quantity used for power generation (CPP)</t>
  </si>
  <si>
    <t>(viii)</t>
  </si>
  <si>
    <t>Thermal Energy Used in Power Generation (DG Set)</t>
  </si>
  <si>
    <t>(ix)</t>
  </si>
  <si>
    <t>Thermal Energy Used in Power Generation (CPP)</t>
  </si>
  <si>
    <t>(x)</t>
  </si>
  <si>
    <t>D.2</t>
  </si>
  <si>
    <t>Low Sulphur Heavy Stock (LSHS)</t>
  </si>
  <si>
    <t>Total LSHS Consumption as fuel</t>
  </si>
  <si>
    <t>D.3</t>
  </si>
  <si>
    <t>High Sulphur Heavy Stock (HSHS)</t>
  </si>
  <si>
    <t>Total HSHS Consumption as fuel</t>
  </si>
  <si>
    <t>D.4</t>
  </si>
  <si>
    <t>High Speed Diesel (HSD)</t>
  </si>
  <si>
    <t>Average Density</t>
  </si>
  <si>
    <t>Total HSD Consumption as fuel</t>
  </si>
  <si>
    <t>D.5</t>
  </si>
  <si>
    <t>Light Diesel Oil (LDO)</t>
  </si>
  <si>
    <t>Total LDO Consumption as fuel</t>
  </si>
  <si>
    <t>Total Liquid waste Consumption as fuel</t>
  </si>
  <si>
    <t>D.7</t>
  </si>
  <si>
    <t>Total Liquid Energy Used in Power Generation (DG Set)</t>
  </si>
  <si>
    <t>Total Liquid Energy Used in Process</t>
  </si>
  <si>
    <t>Gaseous Fuel</t>
  </si>
  <si>
    <t xml:space="preserve">Gross calorific value </t>
  </si>
  <si>
    <t>kcal/SCM</t>
  </si>
  <si>
    <t>Million SCM</t>
  </si>
  <si>
    <t>Total CNG Consumption as fuel</t>
  </si>
  <si>
    <t>Gross calorific value (kcal/SCM)</t>
  </si>
  <si>
    <t>Quantity used in process</t>
  </si>
  <si>
    <t xml:space="preserve">Any Others </t>
  </si>
  <si>
    <t>Total Gaseous Energy Used in Process</t>
  </si>
  <si>
    <t>Total Thermal Energy</t>
  </si>
  <si>
    <t xml:space="preserve"> Total Thermal Energy Used in Power Generation (including DG set)</t>
  </si>
  <si>
    <t xml:space="preserve"> Total Thermal Energy Used in Process</t>
  </si>
  <si>
    <t>Total Thermal Energy Input through all Fuels</t>
  </si>
  <si>
    <t>Gross Heat Rate</t>
  </si>
  <si>
    <t>Gross Heat Rate of DG Set</t>
  </si>
  <si>
    <t>Gross Heat Rate of CPP (Steam Turbine)</t>
  </si>
  <si>
    <t>……..……………………………………………………………..</t>
  </si>
  <si>
    <t xml:space="preserve">  (Signature of the Chief Executive)</t>
  </si>
  <si>
    <t xml:space="preserve">                                             Organisation Seal</t>
  </si>
  <si>
    <t>Date:</t>
  </si>
  <si>
    <t>Place:</t>
  </si>
  <si>
    <t>S.No.</t>
  </si>
  <si>
    <t>Basis/Calculation</t>
  </si>
  <si>
    <t>Details of Production</t>
  </si>
  <si>
    <t>Saleable pulp Production</t>
  </si>
  <si>
    <t>Wood Pulp</t>
  </si>
  <si>
    <t>Agro Pulp</t>
  </si>
  <si>
    <t>RCF Pulp</t>
  </si>
  <si>
    <t>Production of Paper ,Paper board, Speciality Paper &amp; News Print</t>
  </si>
  <si>
    <t>Production of Paper</t>
  </si>
  <si>
    <t>Capacity Utilization of Paper Mill</t>
  </si>
  <si>
    <t>Total Thermal Energy Consumption</t>
  </si>
  <si>
    <t>Total Electricity consumed within the plant</t>
  </si>
  <si>
    <t>{(Electricity Generated through CPP+Electricity generation through DG Set + Electricity generation through WHR+ Electricity Purchased from Grid) - Electricity exported to Grid}</t>
  </si>
  <si>
    <t>Electricity Purchased from Grid</t>
  </si>
  <si>
    <t>Electricity Exported to Grid</t>
  </si>
  <si>
    <t>Total Energy Consumed (Thermal+Electrical)</t>
  </si>
  <si>
    <t>Wood</t>
  </si>
  <si>
    <t>Agro</t>
  </si>
  <si>
    <t>RCF</t>
  </si>
  <si>
    <t>Speciality Paper</t>
  </si>
  <si>
    <t>I ……………………………………solemnly declare that to the best of my knowledge the information given in the above summary sheet of  Form 1 thereto is correct and complete.</t>
  </si>
  <si>
    <t>Closing Stock of Total wood Bleached saleable Pulp</t>
  </si>
  <si>
    <t>Closing Stock of Total Agro Bleached saleable Pulp</t>
  </si>
  <si>
    <t>Closing Stock of Total RCF Bleached saleable Pulp</t>
  </si>
  <si>
    <t>Opening Stock of Total wood Bleached saleable Pulp</t>
  </si>
  <si>
    <t>Opening Stock of Total Agro Bleached saleable Pulp</t>
  </si>
  <si>
    <t>Opening Stock of Total RCF Bleached saleable Pulp</t>
  </si>
  <si>
    <t>Closing Stock of final Paper</t>
  </si>
  <si>
    <t>Opening Stock of final Paper</t>
  </si>
  <si>
    <t xml:space="preserve">Electricity Consumption </t>
  </si>
  <si>
    <t>Electricity through Grid / Other (Including colony and others)</t>
  </si>
  <si>
    <t>Purchased Electricity from grid (SEB)</t>
  </si>
  <si>
    <t>Renewable Electricity (Through Wheeling)</t>
  </si>
  <si>
    <t>Electricity from CPP located outside from plant boundary (Through Wheeling)</t>
  </si>
  <si>
    <t>Contract Demand with utility</t>
  </si>
  <si>
    <t>Total Electricity  Purchased from grid/ Other</t>
  </si>
  <si>
    <t>Equivalent Thermal Energy of Purchased Electricity from Grid / Other without colony/construction power etc</t>
  </si>
  <si>
    <t>Break down hrs due to internal, Planned and external factor</t>
  </si>
  <si>
    <t>Plant low load due to Internal Factors/ Breakdown in Plant</t>
  </si>
  <si>
    <t>(xi)</t>
  </si>
  <si>
    <t>Plant low load due to External Factors like Fuel Unavailability/ Market demand/External Condition</t>
  </si>
  <si>
    <t>Plant Availability Factor (PAF)</t>
  </si>
  <si>
    <t xml:space="preserve">Annual Generation </t>
  </si>
  <si>
    <t>WHR Running Hours</t>
  </si>
  <si>
    <t>Electricity Exported to Grid/others</t>
  </si>
  <si>
    <t>Electricity Supplied to Grid/Colony/others from CPP</t>
  </si>
  <si>
    <t>Total Electricity Consumed</t>
  </si>
  <si>
    <t>Through Co-Generation (Extraction Cum Condensing)</t>
  </si>
  <si>
    <t>Install Capacity</t>
  </si>
  <si>
    <t xml:space="preserve">Op. Gross Heat rate </t>
  </si>
  <si>
    <t>Steam Extraction 1</t>
  </si>
  <si>
    <t>Kg/cm2</t>
  </si>
  <si>
    <t>⁰C</t>
  </si>
  <si>
    <t>Steam Extraction 2</t>
  </si>
  <si>
    <t>(xii)</t>
  </si>
  <si>
    <t>(xiii)</t>
  </si>
  <si>
    <t>(xiv)</t>
  </si>
  <si>
    <t>(xv)</t>
  </si>
  <si>
    <t>Through Co-Generation (Extraction/Back Pressure)</t>
  </si>
  <si>
    <t>Kcal/T-paper</t>
  </si>
  <si>
    <t>Total Specific Energy Consumption</t>
  </si>
  <si>
    <t>Specific Steam Consumption -MP</t>
  </si>
  <si>
    <t>Specific Steam Consumption -LP</t>
  </si>
  <si>
    <t xml:space="preserve">Specific Power Consumption </t>
  </si>
  <si>
    <t>Total Equivalent Paper Production</t>
  </si>
  <si>
    <t>Wet lap Machine Specific Energy Consumption</t>
  </si>
  <si>
    <t>Total Wet Lap Machine Energy Consumption</t>
  </si>
  <si>
    <t>Total Saleable Pulp Production</t>
  </si>
  <si>
    <t>Annual generation</t>
  </si>
  <si>
    <t xml:space="preserve">Designed Heat Rate </t>
  </si>
  <si>
    <t>Fuel used</t>
  </si>
  <si>
    <t>Litre</t>
  </si>
  <si>
    <t xml:space="preserve">Auxiliary Power Consumption  (APC) </t>
  </si>
  <si>
    <t>Auxiliary Power Consumption (APC)</t>
  </si>
  <si>
    <t xml:space="preserve">WHR Capacity </t>
  </si>
  <si>
    <t>Yes/No</t>
  </si>
  <si>
    <t>kcal/kg</t>
  </si>
  <si>
    <t>(xvi)</t>
  </si>
  <si>
    <t>(xvii)</t>
  </si>
  <si>
    <t>(xviii)</t>
  </si>
  <si>
    <t>(xix)</t>
  </si>
  <si>
    <t>(xx)</t>
  </si>
  <si>
    <t>(xxi)</t>
  </si>
  <si>
    <t>Copier-Grade  Average GSM</t>
  </si>
  <si>
    <t>Maplitho-Grade Average GSM</t>
  </si>
  <si>
    <t>Offset-Grade Average GSM</t>
  </si>
  <si>
    <t>Ledger-Grade Average GSM</t>
  </si>
  <si>
    <t>Others-Grade MICR Average GSM</t>
  </si>
  <si>
    <t>Others-Grade Finness Premium Average GSM</t>
  </si>
  <si>
    <t>Others-Grade Parchment Average GSM</t>
  </si>
  <si>
    <t>Others-Grade Wrapper Average GSM</t>
  </si>
  <si>
    <t>Weightage Average GSM</t>
  </si>
  <si>
    <t>Duplex-Grade Average GSM</t>
  </si>
  <si>
    <t>Triplex-Grade Average GSM</t>
  </si>
  <si>
    <t>Others-Grade Average GSM</t>
  </si>
  <si>
    <t>Tissue Average GSM</t>
  </si>
  <si>
    <t>Cigrate paper Average GSM</t>
  </si>
  <si>
    <t>Others Average GSM</t>
  </si>
  <si>
    <t>Total Production of Newsprint Average GSM</t>
  </si>
  <si>
    <t>(iii)+(iv)</t>
  </si>
  <si>
    <t>(ii)x(iii)/1000</t>
  </si>
  <si>
    <t>(iv)x(ii)/1000</t>
  </si>
  <si>
    <t>Thermal Energy Input through Liquid waste, mentioned in CPCB guidelines,  not to be taken into account</t>
  </si>
  <si>
    <t>Yes</t>
  </si>
  <si>
    <t>Normalization Factor for Power Mix</t>
  </si>
  <si>
    <t>Description</t>
  </si>
  <si>
    <t>Basis/ Calculation</t>
  </si>
  <si>
    <t>Units</t>
  </si>
  <si>
    <t>Total Electricity Availability</t>
  </si>
  <si>
    <t>1.a</t>
  </si>
  <si>
    <t>Electricity imported from Grid</t>
  </si>
  <si>
    <t>1.b</t>
  </si>
  <si>
    <t>Electricity generated from DG</t>
  </si>
  <si>
    <t>1.c</t>
  </si>
  <si>
    <t>Electricity generated from Steam Turbine</t>
  </si>
  <si>
    <t>1.d</t>
  </si>
  <si>
    <t>Electricity generated from Gas Turbine</t>
  </si>
  <si>
    <t>1.e</t>
  </si>
  <si>
    <t>Electricity generated from WHR</t>
  </si>
  <si>
    <t>Electricity exported to grid</t>
  </si>
  <si>
    <t>Total Electricity Consumption With in plant</t>
  </si>
  <si>
    <t>3.a</t>
  </si>
  <si>
    <t>3.b</t>
  </si>
  <si>
    <t>3.c</t>
  </si>
  <si>
    <t xml:space="preserve"> Steam Turbine generated Electricity  Consumption  </t>
  </si>
  <si>
    <t>3.d</t>
  </si>
  <si>
    <t xml:space="preserve">Gas Turbine generated Electricity  Consumption  </t>
  </si>
  <si>
    <t xml:space="preserve"> WHR generated Electricity  Consumption  </t>
  </si>
  <si>
    <t>Total Electricity Consumption With in plant exculding WHR</t>
  </si>
  <si>
    <t>Grid Heat Rate</t>
  </si>
  <si>
    <t>DG Heat Rate</t>
  </si>
  <si>
    <t>Steam Turbine  Gross Heat Rate</t>
  </si>
  <si>
    <t>Gas Turbine  Gross Heat Rate</t>
  </si>
  <si>
    <t>Exported Power Heat Rate</t>
  </si>
  <si>
    <t>APC of Steam Turbine</t>
  </si>
  <si>
    <t>APC of Gas Turbine</t>
  </si>
  <si>
    <t>Steam Turbine  Net Heat Rate</t>
  </si>
  <si>
    <t>Gas Turbine  Net Heat Rate</t>
  </si>
  <si>
    <t>% share of Grid</t>
  </si>
  <si>
    <t>% share of DG</t>
  </si>
  <si>
    <t>% share of Steam Turbine</t>
  </si>
  <si>
    <t>% share of Gas Turbine</t>
  </si>
  <si>
    <t>Wt. Heat Rate of Plant</t>
  </si>
  <si>
    <t>Normalized Wt. Heat Rate</t>
  </si>
  <si>
    <t>Notional Energy for All Power Source</t>
  </si>
  <si>
    <t>[(4)AY]*[(18)AY-(19)AY]/10</t>
  </si>
  <si>
    <t>Notional Energy for Exported Power</t>
  </si>
  <si>
    <t>Total Notional Energy for Power Mix</t>
  </si>
  <si>
    <t>(20)+(21)</t>
  </si>
  <si>
    <t>Co-Gen Gross Heat Rate (Ext. cum Condensing)</t>
  </si>
  <si>
    <t>APC of Co-Gen (Ext. cum Condensing)</t>
  </si>
  <si>
    <t>Co-Gen Net Heat Rate (Ext. cum Condensing)</t>
  </si>
  <si>
    <t>% share of Co-Gen (Ext. cum Condensing)</t>
  </si>
  <si>
    <t>Total Equivalent Pulp Production</t>
  </si>
  <si>
    <t>Import Wood  Bleached Pulp</t>
  </si>
  <si>
    <t>Import Agro  Bleached Pulp</t>
  </si>
  <si>
    <t>Import RCF  Bleached Pulp</t>
  </si>
  <si>
    <t>Export Wood  Bleached Pulp</t>
  </si>
  <si>
    <t>Export Agro  Bleached Pulp</t>
  </si>
  <si>
    <t>Export RCF  Bleached Pulp</t>
  </si>
  <si>
    <t>Import/ Export Pulp</t>
  </si>
  <si>
    <t>Average Moisture in Biomass</t>
  </si>
  <si>
    <t>No</t>
  </si>
  <si>
    <t>Saleable Pulp  Details</t>
  </si>
  <si>
    <t>Wood bleached Saleable Pulp Production</t>
  </si>
  <si>
    <t>Agro bleached Saleable Pulp Production</t>
  </si>
  <si>
    <t>RCF bleached Saleable Pulp Production</t>
  </si>
  <si>
    <t>Pulp SEC</t>
  </si>
  <si>
    <t>Wood bleached pulp Energy</t>
  </si>
  <si>
    <t>Agro bleached pulp Energy</t>
  </si>
  <si>
    <t>RCF bleached pulp Energy</t>
  </si>
  <si>
    <t>Total Paper Board &amp; Kraft paper Production Capacity</t>
  </si>
  <si>
    <t xml:space="preserve">Total Paper Board &amp; Kraft paper Production </t>
  </si>
  <si>
    <t xml:space="preserve">Paper  Board &amp; Kraft paper Production Details </t>
  </si>
  <si>
    <t>Kraft paper-Grade</t>
  </si>
  <si>
    <t>Kraft paper-Grade Average GSM</t>
  </si>
  <si>
    <t>Weightage Average GSM of value added paper board</t>
  </si>
  <si>
    <t>Total Production of value added Paper Boards Grades</t>
  </si>
  <si>
    <t>Board Coating and Converting- Value addedd</t>
  </si>
  <si>
    <t>F7</t>
  </si>
  <si>
    <t>F8</t>
  </si>
  <si>
    <t>Writing Printing Coating-Value Added</t>
  </si>
  <si>
    <r>
      <t>Writing Printing Coating Specific Steam Consumption-</t>
    </r>
    <r>
      <rPr>
        <b/>
        <sz val="11"/>
        <color indexed="8"/>
        <rFont val="Calibri"/>
        <family val="2"/>
      </rPr>
      <t>MP</t>
    </r>
  </si>
  <si>
    <r>
      <t>Writing Printing Coating Specific Steam Consumption-</t>
    </r>
    <r>
      <rPr>
        <b/>
        <sz val="11"/>
        <color indexed="8"/>
        <rFont val="Calibri"/>
        <family val="2"/>
      </rPr>
      <t>LP</t>
    </r>
  </si>
  <si>
    <t>Writing Printing Coating  Specific Power Consumption</t>
  </si>
  <si>
    <r>
      <t>Board Coating and Converting Specific Steam Consumption-</t>
    </r>
    <r>
      <rPr>
        <b/>
        <sz val="11"/>
        <color indexed="8"/>
        <rFont val="Calibri"/>
        <family val="2"/>
      </rPr>
      <t>MP</t>
    </r>
  </si>
  <si>
    <r>
      <t>Board Coating and Converting Specific Steam Consumption-</t>
    </r>
    <r>
      <rPr>
        <b/>
        <sz val="11"/>
        <color indexed="8"/>
        <rFont val="Calibri"/>
        <family val="2"/>
      </rPr>
      <t>LP</t>
    </r>
  </si>
  <si>
    <t>Board Coating and Converting Specific Power Consumption</t>
  </si>
  <si>
    <t>Writing Printing Coating to Final Product</t>
  </si>
  <si>
    <t>Board Coating and Converting to Final Product</t>
  </si>
  <si>
    <t>Total Equivalent Product Pulp</t>
  </si>
  <si>
    <t>D.1.1</t>
  </si>
  <si>
    <t>D.1.2</t>
  </si>
  <si>
    <t>D.1.3</t>
  </si>
  <si>
    <t>D.2.1</t>
  </si>
  <si>
    <t>D.2.2</t>
  </si>
  <si>
    <t>D.2.3</t>
  </si>
  <si>
    <t>D.3.1</t>
  </si>
  <si>
    <t>D.3.2</t>
  </si>
  <si>
    <t>D.3.3</t>
  </si>
  <si>
    <t>D.4.1</t>
  </si>
  <si>
    <t>D.4.2</t>
  </si>
  <si>
    <t>D.4.3</t>
  </si>
  <si>
    <t>D.5.1</t>
  </si>
  <si>
    <t>D.5.2</t>
  </si>
  <si>
    <t>D.5.3</t>
  </si>
  <si>
    <t>D.6.1</t>
  </si>
  <si>
    <t>D.6.2</t>
  </si>
  <si>
    <t>D.6.3</t>
  </si>
  <si>
    <t>D.7.1</t>
  </si>
  <si>
    <t>E.1</t>
  </si>
  <si>
    <t>E.2</t>
  </si>
  <si>
    <t>E.3</t>
  </si>
  <si>
    <t>E.4</t>
  </si>
  <si>
    <t>E.5</t>
  </si>
  <si>
    <t>E.6</t>
  </si>
  <si>
    <t>E.7</t>
  </si>
  <si>
    <t>E.8</t>
  </si>
  <si>
    <t>E.9</t>
  </si>
  <si>
    <t>E.10</t>
  </si>
  <si>
    <t>E.11</t>
  </si>
  <si>
    <t>E.12</t>
  </si>
  <si>
    <t>E.13</t>
  </si>
  <si>
    <t>E.14</t>
  </si>
  <si>
    <t>E.15</t>
  </si>
  <si>
    <t>E.16</t>
  </si>
  <si>
    <t>E.17</t>
  </si>
  <si>
    <t>Enthalpy and Heat Rate</t>
  </si>
  <si>
    <t>A.1.1</t>
  </si>
  <si>
    <t>A.1.2</t>
  </si>
  <si>
    <t>A.1.3</t>
  </si>
  <si>
    <t>A.2.1</t>
  </si>
  <si>
    <t>A.2.2</t>
  </si>
  <si>
    <t>A.2.3</t>
  </si>
  <si>
    <t>A.3.1</t>
  </si>
  <si>
    <t>A.3.2</t>
  </si>
  <si>
    <t>A.3.3</t>
  </si>
  <si>
    <t>A.4.1</t>
  </si>
  <si>
    <t>A.4.2</t>
  </si>
  <si>
    <t>A.4.3</t>
  </si>
  <si>
    <t>A.5.1</t>
  </si>
  <si>
    <t>A.5.2</t>
  </si>
  <si>
    <t>A.5.3</t>
  </si>
  <si>
    <t>A.6.1</t>
  </si>
  <si>
    <t>A.6.2</t>
  </si>
  <si>
    <t>A.6.3</t>
  </si>
  <si>
    <t>Million Kcal/Annum</t>
  </si>
  <si>
    <t>Total Net Import/Export Energy for bleached pulp to be added</t>
  </si>
  <si>
    <t xml:space="preserve">Sr No </t>
  </si>
  <si>
    <t>NF-1 Power Mix</t>
  </si>
  <si>
    <t>Renewable Energy Certificate Normalisation</t>
  </si>
  <si>
    <t>Target Saving to be achieved (PAT obligation)</t>
  </si>
  <si>
    <t>TOE</t>
  </si>
  <si>
    <t xml:space="preserve">Target Saving Achieved </t>
  </si>
  <si>
    <t>(8)BY-(8)AY</t>
  </si>
  <si>
    <t>Additional Saving achieved (After PAT obligation)</t>
  </si>
  <si>
    <t>Thermal energy conversion for REC and Preferential tariff</t>
  </si>
  <si>
    <t>Thermal Energy to be Normalised for REC and preferential tariff power sell under REC mechanism</t>
  </si>
  <si>
    <t>Rated Capacity</t>
  </si>
  <si>
    <t>Steam Condensing</t>
  </si>
  <si>
    <t>Name of The Unit</t>
  </si>
  <si>
    <t>Sepecific Energy Consumption of Paper</t>
  </si>
  <si>
    <t>Sepecific Energy Consumption of Pulp</t>
  </si>
  <si>
    <t xml:space="preserve">Writing Printing  Paper </t>
  </si>
  <si>
    <t>Paper Board &amp; kraft Paper</t>
  </si>
  <si>
    <t>Writing Printing Coated Paper</t>
  </si>
  <si>
    <t>Coated Board</t>
  </si>
  <si>
    <t>Capacity Utilisation (Bleached Pulp Mill)</t>
  </si>
  <si>
    <t>Normalization Factors</t>
  </si>
  <si>
    <t>Notional Energy for Power Mix</t>
  </si>
  <si>
    <t>Notional Energy for Fuel Quality</t>
  </si>
  <si>
    <t>Notional Energy for Others</t>
  </si>
  <si>
    <t>Notional Energy for Intermediary Products</t>
  </si>
  <si>
    <t>Baseline Year</t>
  </si>
  <si>
    <t>Current Year</t>
  </si>
  <si>
    <t>Normalized Gate to Gate Specific Energy Consumption</t>
  </si>
  <si>
    <t>Renewable Energy Certificates Compliance under PAT Scheme</t>
  </si>
  <si>
    <t>Gate to Gate Energy Consumption after REC compliance</t>
  </si>
  <si>
    <t>Normalized Gate to Gate SEC after REC compliance</t>
  </si>
  <si>
    <t>Coal</t>
  </si>
  <si>
    <t>A1.1</t>
  </si>
  <si>
    <t>Basis/Formulae</t>
  </si>
  <si>
    <t>A2.1</t>
  </si>
  <si>
    <t>Total paper Production Capacity</t>
  </si>
  <si>
    <t>Total Production of Value added Writing&amp; Printing Grades Paper</t>
  </si>
  <si>
    <t>Q.1</t>
  </si>
  <si>
    <t>Q.2</t>
  </si>
  <si>
    <t>Q.3</t>
  </si>
  <si>
    <t>Thermal Energy Saving achieved during the year</t>
  </si>
  <si>
    <t>Input Steam</t>
  </si>
  <si>
    <t>Energy Savings and Investment</t>
  </si>
  <si>
    <t>Please enter numeric values or leave blank</t>
  </si>
  <si>
    <t xml:space="preserve">Please eneter numeric value or "0" </t>
  </si>
  <si>
    <t>Fomulae Protected</t>
  </si>
  <si>
    <t>Select from the list Yes or No</t>
  </si>
  <si>
    <t>Data not to be filled</t>
  </si>
  <si>
    <t xml:space="preserve">Please enter text value </t>
  </si>
  <si>
    <t>R.1</t>
  </si>
  <si>
    <t>R.2</t>
  </si>
  <si>
    <t>R.3</t>
  </si>
  <si>
    <t>R.2.1</t>
  </si>
  <si>
    <t>R.2.2</t>
  </si>
  <si>
    <t>R.2.3</t>
  </si>
  <si>
    <t>Petcoke</t>
  </si>
  <si>
    <t>Biomass/Waste</t>
  </si>
  <si>
    <t>R.2.1.1</t>
  </si>
  <si>
    <t>R.2.1.2</t>
  </si>
  <si>
    <t>R.2.1.3</t>
  </si>
  <si>
    <t>R.2.1.4</t>
  </si>
  <si>
    <t>TPH</t>
  </si>
  <si>
    <t>Value Added Writing Printing Paper (OFFLINE)</t>
  </si>
  <si>
    <t>Value Added Paper Board (OFFLINE)</t>
  </si>
  <si>
    <t>A.1.4</t>
  </si>
  <si>
    <t>A.1.5</t>
  </si>
  <si>
    <t>A.2.4</t>
  </si>
  <si>
    <t>A.2.5</t>
  </si>
  <si>
    <t>(i) + (ii) + (iii)</t>
  </si>
  <si>
    <t>(i)+(ii)+(iii)</t>
  </si>
  <si>
    <t>(iii)x(v)/1000</t>
  </si>
  <si>
    <t>(iii)x(iv)/1000</t>
  </si>
  <si>
    <t>(ii)x(iv)/1000</t>
  </si>
  <si>
    <t>H.6*2717/10</t>
  </si>
  <si>
    <t>Quantity used for material handling / Transportation (Raw material handling , Loco, etc) (PROCESS)</t>
  </si>
  <si>
    <t>I.13</t>
  </si>
  <si>
    <t>(ii)x(v)</t>
  </si>
  <si>
    <t>[(i)*(ii)]+[(iii)*(iv)]+[(v)*(vi)]]/[(i)+(iii)+(v)]</t>
  </si>
  <si>
    <t>[(i)+(iii)+(v)]</t>
  </si>
  <si>
    <t>{(i)*(ii)+(iii)*(iv)+(v)*(vi)+(vii)*(viii)+(ix)*(x)}/[(i)+(iii)+(v)+(vii)+(ix)]</t>
  </si>
  <si>
    <t>[(i)+(iii)+(v)+(vii)+(ix)]</t>
  </si>
  <si>
    <t>{(i)*(ii)}/[(i)]</t>
  </si>
  <si>
    <t>(ii)/(i)</t>
  </si>
  <si>
    <t>(iii)/(i)</t>
  </si>
  <si>
    <t>(iv)/(i)</t>
  </si>
  <si>
    <t>D6 (ii)*C(ii)</t>
  </si>
  <si>
    <t>D6(iii)*C(iii)</t>
  </si>
  <si>
    <t>(iv)+(v)</t>
  </si>
  <si>
    <t>(vi)/(i)</t>
  </si>
  <si>
    <t>F.1 (i)+F.2 (i)+F.3 (i)+F.4 (i)</t>
  </si>
  <si>
    <t>(v)x(iv)x(ii)/1000</t>
  </si>
  <si>
    <t>(vi)x(iv)x(ii)/1000</t>
  </si>
  <si>
    <t>(viii)x(iv)x(ii)/1000</t>
  </si>
  <si>
    <t>(vii)x(iv)x(ii)/1000</t>
  </si>
  <si>
    <t>(v)x(iii)x(ii)/1000</t>
  </si>
  <si>
    <t>(vi)x(iii)x(ii)/1000</t>
  </si>
  <si>
    <t>(vii)x(ii)x(iii)/1000</t>
  </si>
  <si>
    <t>(ii)x(iv)</t>
  </si>
  <si>
    <t>(ii)x(vii)</t>
  </si>
  <si>
    <t>Quantity used for interal transportation (Process)</t>
  </si>
  <si>
    <t>Total Other gaseous fuel Consumption as fuel</t>
  </si>
  <si>
    <t>(iv)+(v)+(vi)</t>
  </si>
  <si>
    <t>(ii x iv)</t>
  </si>
  <si>
    <t>Quantity used in process from purchased BM</t>
  </si>
  <si>
    <t>(v)+(vi)</t>
  </si>
  <si>
    <t>(ii)x(vi)</t>
  </si>
  <si>
    <t>Total % of thermal energy in Process from Cogen</t>
  </si>
  <si>
    <t>Factor</t>
  </si>
  <si>
    <t>Solid Fuel</t>
  </si>
  <si>
    <t>Liquid Fuel (HSD/LDO/FO/Others)</t>
  </si>
  <si>
    <t>Electrical Saving achieved during the year</t>
  </si>
  <si>
    <t>Sector Specific Form- Sf (Details of Production and Energy Consumption)</t>
  </si>
  <si>
    <t>Sector Specific Form- Sf ( General Information)</t>
  </si>
  <si>
    <t>We ……………………………………………….........................…..........................undertake that  information furnished in the Sectror Specific  Form I are complete and  acciurate to the best of my knowledge. I also undertake  that the information provided for Normalisation is limited to external factors only.</t>
  </si>
  <si>
    <t xml:space="preserve">                                       (Signature of the Chief Executive)</t>
  </si>
  <si>
    <t>Signature of Energy Manager</t>
  </si>
  <si>
    <t xml:space="preserve">Name </t>
  </si>
  <si>
    <t>GtG Total Energy Consumption</t>
  </si>
  <si>
    <t>Name of Unit</t>
  </si>
  <si>
    <t>Summary Sheet</t>
  </si>
  <si>
    <t>Fuel Quality in CPP &amp; Cogen-Document Available for Normalisation</t>
  </si>
  <si>
    <t>Intermediate Products-Document Available for Normalisation</t>
  </si>
  <si>
    <t>1.f</t>
  </si>
  <si>
    <t>3.f</t>
  </si>
  <si>
    <t>D2(i) + D3(i) + D4(i)</t>
  </si>
  <si>
    <t>D6(i)</t>
  </si>
  <si>
    <t>I.7(viii)+I.6(ix)+I.5(ix)+I.4(ix)+I.3(ix)+I.2(ix)+I1(ix)</t>
  </si>
  <si>
    <t>J1.(ix)+J2 (ix)+J3 (ix)+J4 (x)+J5(x)</t>
  </si>
  <si>
    <t>`</t>
  </si>
  <si>
    <t>[(v) + (vi) +(vii)+(viii)] *  (iv)</t>
  </si>
  <si>
    <t>(v)+(vi)+(vii)+(viii)</t>
  </si>
  <si>
    <t>(xxiv)</t>
  </si>
  <si>
    <t>(xxv)</t>
  </si>
  <si>
    <t>(xxvi)</t>
  </si>
  <si>
    <t>(xxvii)</t>
  </si>
  <si>
    <t xml:space="preserve">Total Steam Generation </t>
  </si>
  <si>
    <t>Type of Fuel - 2 Name : Consumption</t>
  </si>
  <si>
    <t>Type of Fuel - 3 Name : Consumption</t>
  </si>
  <si>
    <t>Type of Fuel - 4 Name : Consumption</t>
  </si>
  <si>
    <t>Feed water Temperature</t>
  </si>
  <si>
    <t>Installed Capacity</t>
  </si>
  <si>
    <t>Total Steam Flow</t>
  </si>
  <si>
    <t>Avg. Steam Pressure</t>
  </si>
  <si>
    <t>Avg.Steam Temperature</t>
  </si>
  <si>
    <t>Avg. Steam Enthalpy</t>
  </si>
  <si>
    <t>Avg. Steam Flow rate</t>
  </si>
  <si>
    <t>Steam to Process Consumption</t>
  </si>
  <si>
    <t>Boiler 6</t>
  </si>
  <si>
    <t>Boiler 7</t>
  </si>
  <si>
    <t>Boiler 8</t>
  </si>
  <si>
    <t>Boiler 9</t>
  </si>
  <si>
    <t>Boiler 10</t>
  </si>
  <si>
    <t>Boiler 11</t>
  </si>
  <si>
    <t>Boiler 12</t>
  </si>
  <si>
    <t>Boiler 13</t>
  </si>
  <si>
    <t>Boiler 14</t>
  </si>
  <si>
    <t>kCal/kg</t>
  </si>
  <si>
    <t>SH Steam outlet Pressure (Operating)</t>
  </si>
  <si>
    <t>SH Steam outlet Temperature (Operating)</t>
  </si>
  <si>
    <t>SH Steam Enthalpy (Operating)</t>
  </si>
  <si>
    <t>Operating Efficiency</t>
  </si>
  <si>
    <t>Annual Average</t>
  </si>
  <si>
    <t>Running hours</t>
  </si>
  <si>
    <t>Total Exhaust Steam Flow</t>
  </si>
  <si>
    <t>Avg. Steam Flow</t>
  </si>
  <si>
    <t>Exhaust Steam Vacuum</t>
  </si>
  <si>
    <t>Through Gas Generator sets</t>
  </si>
  <si>
    <t>SCM</t>
  </si>
  <si>
    <t>(iv)/(iii)*100</t>
  </si>
  <si>
    <t>Inlet Steam</t>
  </si>
  <si>
    <t>(viii)/(vii)</t>
  </si>
  <si>
    <t>(xiii)/(vii)</t>
  </si>
  <si>
    <t xml:space="preserve">Total Steam Flow </t>
  </si>
  <si>
    <t>Total Steam Flow (at the Header)</t>
  </si>
  <si>
    <t>Avg. Steam Pressure (at the Header)</t>
  </si>
  <si>
    <t>Avg.Steam Temperature (at the Header)</t>
  </si>
  <si>
    <t>Avg. Steam Enthalpy (at the Header)</t>
  </si>
  <si>
    <t>Avg. Steam Flow rate (at the Header)</t>
  </si>
  <si>
    <t>Kg/cm2 (a)</t>
  </si>
  <si>
    <t>(xviii)/(vii)</t>
  </si>
  <si>
    <t>Coated paper online (ex. BRPP, Chromo paper, Art paper)</t>
  </si>
  <si>
    <t>Coated paper online Average GSM</t>
  </si>
  <si>
    <t>Flexible-Packageing Average GSM</t>
  </si>
  <si>
    <t>Flexible-Packageing (Online)</t>
  </si>
  <si>
    <t>Chromo Board (Online)</t>
  </si>
  <si>
    <t>Chromo Board Average GSM</t>
  </si>
  <si>
    <t>Art Board (Online)</t>
  </si>
  <si>
    <t>Art Board Average GSM</t>
  </si>
  <si>
    <t>General Writing Printing / Coated paper (Online)</t>
  </si>
  <si>
    <t>Coal 2 / Pet Coke</t>
  </si>
  <si>
    <t>Average Total Moisture in Coal 2 / Petcoke</t>
  </si>
  <si>
    <t>Boiler 15</t>
  </si>
  <si>
    <t>Boiler 16</t>
  </si>
  <si>
    <t>Steam turbine/ generator -I</t>
  </si>
  <si>
    <t>H2.3.1</t>
  </si>
  <si>
    <t>H2.3.2</t>
  </si>
  <si>
    <t>Steam turbine/ generator -2</t>
  </si>
  <si>
    <t>H2.6.1</t>
  </si>
  <si>
    <t>Through Co-Generation (Extraction Cum Condensing) -1</t>
  </si>
  <si>
    <t>H2.6.2</t>
  </si>
  <si>
    <t>Through Co-Generation (Extraction Cum Condensing) -2</t>
  </si>
  <si>
    <t>(xxviii)</t>
  </si>
  <si>
    <t>Steam Extraction 1 (MP)</t>
  </si>
  <si>
    <t>Steam Extraction 2 (LP)</t>
  </si>
  <si>
    <t>(xxix)</t>
  </si>
  <si>
    <t>(viii)x(xi)x(1000) - (xxvi)</t>
  </si>
  <si>
    <t>H2.6.3</t>
  </si>
  <si>
    <t>Through Co-Generation (Extraction Cum Condensing) -3</t>
  </si>
  <si>
    <t>H2.7</t>
  </si>
  <si>
    <t>H2.7.1</t>
  </si>
  <si>
    <t>Through Co-Generation (Extraction/Back Pressure)-1</t>
  </si>
  <si>
    <t>H2.7.2</t>
  </si>
  <si>
    <t>Through Co-Generation (Extraction/Back Pressure)-2</t>
  </si>
  <si>
    <t>Through Co-Generation (Extraction/Back Pressure)-3</t>
  </si>
  <si>
    <t>H2.7.3</t>
  </si>
  <si>
    <t>Total Steam Flow (at the header)</t>
  </si>
  <si>
    <t>Avg. Steam Pressure (at the header)</t>
  </si>
  <si>
    <t>Avg.Steam Temperature (at the header)</t>
  </si>
  <si>
    <t>Avg. Steam Enthalpy (at the header)</t>
  </si>
  <si>
    <t>Avg. Steam Flow rate (at the header)</t>
  </si>
  <si>
    <t>Operating Capacity</t>
  </si>
  <si>
    <t>Quantity Used in Process (Process Boiler and Producer gas plant)</t>
  </si>
  <si>
    <t>GCV of any Fuel -2</t>
  </si>
  <si>
    <t>GCV of any Fuel -3</t>
  </si>
  <si>
    <t>GCV of any Fuel -4</t>
  </si>
  <si>
    <t>Coal Consumption</t>
  </si>
  <si>
    <t>kCal/kg of Steam</t>
  </si>
  <si>
    <t>Percentage of Coal Energy Used in steam Generation</t>
  </si>
  <si>
    <t>For Steam Generation (Process Boiler)</t>
  </si>
  <si>
    <t>Total Thermal energy used in Process by Extraction Cum Condensing</t>
  </si>
  <si>
    <t>Total Thermal energy used in Power by Extraction Cum Condensing</t>
  </si>
  <si>
    <t>Total Thermal energy used in Process by Extraction/Back Pressure</t>
  </si>
  <si>
    <t>Total Thermal energy used in Power by Extraction/Back Pressure</t>
  </si>
  <si>
    <t>(iii)/(iv)</t>
  </si>
  <si>
    <t>Feed Water Temp</t>
  </si>
  <si>
    <t>oC</t>
  </si>
  <si>
    <t>Black Liquor Solids Concentration (fired)</t>
  </si>
  <si>
    <t>Black Liquor Solids Consumption (dry basis)</t>
  </si>
  <si>
    <t>Black Liquor Solids GCV</t>
  </si>
  <si>
    <t>Through Co-Generation</t>
  </si>
  <si>
    <t>Quantity Used in Process (Process Boiler etc.)</t>
  </si>
  <si>
    <t>Quantity Used in Process (Process Boiler, Producer gas plant and Kiln)</t>
  </si>
  <si>
    <t>H9</t>
  </si>
  <si>
    <r>
      <t>Compressed Natural Gas (CNG/NG/PNG/LNG</t>
    </r>
    <r>
      <rPr>
        <b/>
        <i/>
        <sz val="11"/>
        <rFont val="Cambria"/>
        <family val="1"/>
      </rPr>
      <t>)</t>
    </r>
  </si>
  <si>
    <t>Gross calorific value (kcal/kg)</t>
  </si>
  <si>
    <t>Rs/kg</t>
  </si>
  <si>
    <t>[(ii)x(iv)]/1000</t>
  </si>
  <si>
    <t>[(ii)x(v)]/1000</t>
  </si>
  <si>
    <t>M.7</t>
  </si>
  <si>
    <t>General Paper Board / Coated (ONLINE)</t>
  </si>
  <si>
    <t>Other Value Addition Plant</t>
  </si>
  <si>
    <t>K.6</t>
  </si>
  <si>
    <t>Deg C</t>
  </si>
  <si>
    <t>Weighted Average Boiler Efficiency (Cogen)</t>
  </si>
  <si>
    <t>Total Operating Capacity of Boilers (Cogen)</t>
  </si>
  <si>
    <t>Weighted Specific Energy Cosumption (Cogen Boilers)</t>
  </si>
  <si>
    <t>Weighted Percentage of Coal Energy Used in steam Generation (Co-Gen Boilers)</t>
  </si>
  <si>
    <t>G1.1</t>
  </si>
  <si>
    <t>G1.2</t>
  </si>
  <si>
    <t>G1.3</t>
  </si>
  <si>
    <t>G1.12</t>
  </si>
  <si>
    <t>G1.11</t>
  </si>
  <si>
    <t>G1.10</t>
  </si>
  <si>
    <t>G1.9</t>
  </si>
  <si>
    <t>G1.8</t>
  </si>
  <si>
    <t>G1.7</t>
  </si>
  <si>
    <t>G1.6</t>
  </si>
  <si>
    <t>G1.5</t>
  </si>
  <si>
    <t>G1.4</t>
  </si>
  <si>
    <t>G1.13</t>
  </si>
  <si>
    <t>G1.14</t>
  </si>
  <si>
    <t>G1.15</t>
  </si>
  <si>
    <t>G1.16</t>
  </si>
  <si>
    <t>G2.1</t>
  </si>
  <si>
    <t>G2.2</t>
  </si>
  <si>
    <t>G2.3</t>
  </si>
  <si>
    <t>G2.4</t>
  </si>
  <si>
    <t>G3.1</t>
  </si>
  <si>
    <t>G3.2</t>
  </si>
  <si>
    <t>G3.3</t>
  </si>
  <si>
    <t>G3.4</t>
  </si>
  <si>
    <t>Boiler 1-12</t>
  </si>
  <si>
    <t>G1.1-12</t>
  </si>
  <si>
    <t>Boiler 13-16</t>
  </si>
  <si>
    <t>Total Operating Capacity of Boilers (Process Boiler)</t>
  </si>
  <si>
    <t>Weighted Specific Energy Cosumption (Process Boiler)</t>
  </si>
  <si>
    <t>Weighted Average Boiler Efficiency (Process Boiler)</t>
  </si>
  <si>
    <t>Weighted Percentage of Coal Energy Used in steam Generation (Process Boiler)</t>
  </si>
  <si>
    <t>G2.5</t>
  </si>
  <si>
    <t>G2.6</t>
  </si>
  <si>
    <t>G2.7</t>
  </si>
  <si>
    <t>G2.8</t>
  </si>
  <si>
    <t>G2.1-4</t>
  </si>
  <si>
    <t>Boiler 19 (Recovery Boiler - 3)</t>
  </si>
  <si>
    <t>Boiler 18 (Recovery Boiler - 2)</t>
  </si>
  <si>
    <t>Boiler 17 (Recovery Boiler - I)</t>
  </si>
  <si>
    <t>Boiler 20 (Recovery Boiler - 4)</t>
  </si>
  <si>
    <t>Average Operating Pressure</t>
  </si>
  <si>
    <t>Average Operating Temperature</t>
  </si>
  <si>
    <t>G3.5</t>
  </si>
  <si>
    <t>G3.6</t>
  </si>
  <si>
    <t>Total Operating Capacity (For Recovary Boiler)</t>
  </si>
  <si>
    <t>Total Steam Generation (For Recovary Boiler)</t>
  </si>
  <si>
    <t>Total Operating Efficiency of Boiler (Cogen)</t>
  </si>
  <si>
    <t>G1.17</t>
  </si>
  <si>
    <t>Total Operating Efficiency of Boiler (Process Boiler)</t>
  </si>
  <si>
    <t>G2.9</t>
  </si>
  <si>
    <t>G3.1-4</t>
  </si>
  <si>
    <t>Specific Energy Consumption for Steam Generation in Cogen Boiler 1-12</t>
  </si>
  <si>
    <t>Specific Energy Consumption for Steam Generation in Process Boiler 13-16</t>
  </si>
  <si>
    <t>Steam Generation at Boiler 1-12</t>
  </si>
  <si>
    <t>Total Steam Generation (Cogen)</t>
  </si>
  <si>
    <t>G1.18</t>
  </si>
  <si>
    <t>G2.10</t>
  </si>
  <si>
    <t>Total Steam Generation (Process Boiler)</t>
  </si>
  <si>
    <t>Normalised Specific Energy Consumption for Steam Generation</t>
  </si>
  <si>
    <t>Difference Specific Steam from BY to AY</t>
  </si>
  <si>
    <t>Heat Rate of Co-Gen 1 ( Extraction Cum Condensing)</t>
  </si>
  <si>
    <t>Heat Rate of Co-Gen 2 ( Extraction Cum Condensing)</t>
  </si>
  <si>
    <t>Heat Rate of Co-Gen 3 ( Extraction Cum Condensing)</t>
  </si>
  <si>
    <t>H2.6.5</t>
  </si>
  <si>
    <t>H2.6.6</t>
  </si>
  <si>
    <t>Heat Rate of Co-Gen 2 ( Back Pressure)</t>
  </si>
  <si>
    <t>Heat Rate of Co-Gen 3 ( Back Pressure)</t>
  </si>
  <si>
    <t>Heat Rate of Co-Gen 1 ( Back Pressure)</t>
  </si>
  <si>
    <t>Weighted Average (Extraction cum condensing)</t>
  </si>
  <si>
    <t>Weighted Average (Back Pressure)</t>
  </si>
  <si>
    <t>H2.6.7</t>
  </si>
  <si>
    <t>H.2.7.4</t>
  </si>
  <si>
    <t>H.2.7.5</t>
  </si>
  <si>
    <t>H.2.7.6</t>
  </si>
  <si>
    <t>H.2.7.7</t>
  </si>
  <si>
    <t>H.2.7.8</t>
  </si>
  <si>
    <t xml:space="preserve">Liquid Waste - (pl. specify and refer CPCB guidelines) :     </t>
  </si>
  <si>
    <t xml:space="preserve">Quantity Purchased </t>
  </si>
  <si>
    <t>Quantity consumed Power generation (Co-Gen) from purchased Liquid Waste</t>
  </si>
  <si>
    <t>Quantity consumed Power generation (CPP) from purchased Liquid Waste</t>
  </si>
  <si>
    <t xml:space="preserve">Quantity generated </t>
  </si>
  <si>
    <t>Gross Heat Rate of CPP (Gas Turbine )</t>
  </si>
  <si>
    <t>Gross Heat Rate of CPP (Gas Generator)</t>
  </si>
  <si>
    <t>Quantity used for power generation (GT)</t>
  </si>
  <si>
    <t>Quantity used for power generation (GG)</t>
  </si>
  <si>
    <t>Thermal Energy Used in Power Generation (GG)</t>
  </si>
  <si>
    <t>Thermal Energy Used in Power Generation (GT)</t>
  </si>
  <si>
    <t>(ii)x{(vi)+(vii)}</t>
  </si>
  <si>
    <t>Quantity used for power generation (GT) from purchased BM</t>
  </si>
  <si>
    <t>Quantity used for power generation (GG) from purchased BM</t>
  </si>
  <si>
    <t>[(ii)x(vi)]/1000</t>
  </si>
  <si>
    <t>(ii x (v)</t>
  </si>
  <si>
    <t>Total Gaseous Energy Used in Power Generation (GT)</t>
  </si>
  <si>
    <t>K.7</t>
  </si>
  <si>
    <t>Total Gaseous Energy Used in Power Generation (GG)</t>
  </si>
  <si>
    <t>1.g</t>
  </si>
  <si>
    <t>Co- generated Electricity  from Cogen (Ext +Con)</t>
  </si>
  <si>
    <t>Co- generated Electricity  from Cogen (back Pressure)</t>
  </si>
  <si>
    <t>1.h</t>
  </si>
  <si>
    <t>Electricity generated from Gas Generator</t>
  </si>
  <si>
    <t xml:space="preserve">Gas Generator generated Electricity  Consumption  </t>
  </si>
  <si>
    <t>Co- generated Electricity  Consumption  (Ext+Con)</t>
  </si>
  <si>
    <t>Co- generated Electricity  Consumption  (Back Pressure)</t>
  </si>
  <si>
    <t>3.g</t>
  </si>
  <si>
    <t>3.h</t>
  </si>
  <si>
    <t>Co-Gen Gross Heat Rate (Back Pressure)</t>
  </si>
  <si>
    <t>APC of Gas Generator</t>
  </si>
  <si>
    <t>APC of Co-Gen (Back Pressure)</t>
  </si>
  <si>
    <t>Gas Generator  Net Heat Rate</t>
  </si>
  <si>
    <t>Co-Gen Net Heat Rate (Back Pressure)</t>
  </si>
  <si>
    <t>Gas Generator  Gross Heat Rate</t>
  </si>
  <si>
    <t>% share of Gas Generator</t>
  </si>
  <si>
    <t>% share of Co-Gen (Back Pressure)</t>
  </si>
  <si>
    <t>K.8</t>
  </si>
  <si>
    <t>Steam Import/Export</t>
  </si>
  <si>
    <t>Landed Cost of steam (Last purchase)</t>
  </si>
  <si>
    <t>K.8.1</t>
  </si>
  <si>
    <t>Steam Import</t>
  </si>
  <si>
    <t>K.8.1.1</t>
  </si>
  <si>
    <t>LP Steam Import</t>
  </si>
  <si>
    <t>Average Tempertaure</t>
  </si>
  <si>
    <t>Average Pressure</t>
  </si>
  <si>
    <t>LP Steam Quantity purchased</t>
  </si>
  <si>
    <t>LP Steam Enthalpy</t>
  </si>
  <si>
    <t>Thermal Energy Imported for LP Steam</t>
  </si>
  <si>
    <t>bar</t>
  </si>
  <si>
    <t>K.8.1.2</t>
  </si>
  <si>
    <t>K.8.1.3</t>
  </si>
  <si>
    <t>HP Steam Quantity purchased</t>
  </si>
  <si>
    <t>LP Steam Export</t>
  </si>
  <si>
    <t>K.8.2.1</t>
  </si>
  <si>
    <t>K.8.2.2</t>
  </si>
  <si>
    <t xml:space="preserve">Total Thermal Energy Exported for Steam </t>
  </si>
  <si>
    <t>K.8.2.3</t>
  </si>
  <si>
    <t>K.8.2.4</t>
  </si>
  <si>
    <t>Thermal Energy Exported for LP Steam</t>
  </si>
  <si>
    <t>K.8.2.5</t>
  </si>
  <si>
    <t>K.8.3</t>
  </si>
  <si>
    <t>Total Thermal Energy for Steam (Import-Export)</t>
  </si>
  <si>
    <t>L.1+L.2+K.8.3</t>
  </si>
  <si>
    <t>{[(i)*(ii)+(iii)*(iv)+(V)*(vi)+(vii)*(viii)+(ix)*(x)+(xi)*(xii)+(xiii)*(xiv)+(xv)*(xvi)+(xvii)*(xviii)+(xix)*(xx)+(xxi)*(xxii)]}/[(i)+(iii)+(v)+(vii)+(ix)+(xi)+(xiii)+(xv)+(xvii)+(xix)+(xxi)]</t>
  </si>
  <si>
    <t>[(i)+(iii)+(v)+(vii)+(ix)+(xi)+(xiii)+(xv)+(xvii)+(xix)+(xxi)]</t>
  </si>
  <si>
    <t>{(i)*(ii)+(iii)*(iv)+(v)*(vi)+(vii)*(viii)+(ix)*(x)+(xi)*(xii)+(xiii)*(xiv)+(xv)*(xvi)+(xvii)*(xviii)}/[(i)+(iii)+(v)+(vii)+(ix)+(xi)+(xiii)+(xv)+(xvii)]</t>
  </si>
  <si>
    <t>[(i)+(iii)+(v)+(vii)+(ix)+(xi)+(xiii)+(xv)+(xvii)]</t>
  </si>
  <si>
    <t>(iv)/(iii)</t>
  </si>
  <si>
    <t>(iv)/(ii)</t>
  </si>
  <si>
    <t>(v)+(vi)+(vii)</t>
  </si>
  <si>
    <t>K.1.(xi)+K.2 (xi)+ K.3.(xi)+K.4.(x)</t>
  </si>
  <si>
    <t>K.8.1.1.(vi) + K.8.1.2.(vi)</t>
  </si>
  <si>
    <t>K.8.2.1.(vi) + K.8.2.2.(vi)</t>
  </si>
  <si>
    <t>Boiler 17-20 (Recovery Boilers)</t>
  </si>
  <si>
    <t>[8760-(viii)]/8760</t>
  </si>
  <si>
    <t>H2.5</t>
  </si>
  <si>
    <t>H.2.1(iii)+H.2.2(iii)+H.2.3.1(iii)+H.2.3.2(iii)+H.2.4(iii)+H.2.5(ii)+H.2.6(iii)+H.2.7(iii)</t>
  </si>
  <si>
    <t>I.5(xi)+I.4(xi)+I.3(xi)+I.2(xi)+I.1(xi)</t>
  </si>
  <si>
    <t>{(G.1.14xG.1.15)+(G.2.6xG.2.7)}/(G.1.15+G.2.7)</t>
  </si>
  <si>
    <t>(K.8.3/K.8.4)x100</t>
  </si>
  <si>
    <t>K.8.1.3-K8.2.5</t>
  </si>
  <si>
    <t>K5+J9+J8+J7+I10+I11</t>
  </si>
  <si>
    <t>K7+J10+I12</t>
  </si>
  <si>
    <t>K.6x10/H.2.2(iii)</t>
  </si>
  <si>
    <t>[(I1(ix)+I2(ix)+I3(ix)+I4(ix)+I5(ix)+I6(ix)+I7(viii))+(J1(x)+J2(x)+J3(x)+J4(xi)+J5(xi)+J6(ix))]/10/[H.2.3.1(iii)xH.2.3.1(iii)]</t>
  </si>
  <si>
    <t>[(v)x(vi)+(vii)x(viii)+(ix)x(x)+(xi)x(xii)]/(iii)</t>
  </si>
  <si>
    <t>[(v)x(vi)]/[(v)x(vi)+(vii)x(viii)+(ix)x(x)+(xi)x(xii)]</t>
  </si>
  <si>
    <t>G1.1(iii) + G1.2(iii) + G1.3(iii) + G1.4(iii) + G1.5(iii) + G1.6(iii) + G1.7(iii) + G1.8(iii) + G1.9(iii) + G1.10(iii) + G1.11(iii) + G1.12(iii)</t>
  </si>
  <si>
    <t>Weighted average of all 12 boilers</t>
  </si>
  <si>
    <t>G1.1(xix) + G1.2(xix) + G1.3(xix) + G1.4(xix) + G1.5(xix) + G1.6(xix) + G1.7(xix) + G1.8(xix) + G1.9(xix) + G1.10(xix) + G1.11(xix) + G1.12(xix)</t>
  </si>
  <si>
    <t>G1.13(iii) + G1.14(iii) + G1.15(iii) + G1.16(iii)</t>
  </si>
  <si>
    <t>G1.13(xix) + G1.14(xix) + G1.15(xix) + G1.16(xix)</t>
  </si>
  <si>
    <t>Weighted average of all 4 boilers</t>
  </si>
  <si>
    <t>(xxiii)/(vii)x(x)</t>
  </si>
  <si>
    <t>Details of Boilers (Cogen/Steam/Recovery)</t>
  </si>
  <si>
    <t>Details of Cogeneration</t>
  </si>
  <si>
    <t>Steam Generation at Boiler 13-16</t>
  </si>
  <si>
    <t>EM</t>
  </si>
  <si>
    <t>NF-1 Intermediary Products Calculation Sheet</t>
  </si>
  <si>
    <t>NF-2 Fuel Quality Calculation Sheet</t>
  </si>
  <si>
    <t>NF-3 Power Mix Calculation Sheet</t>
  </si>
  <si>
    <t>NF-4 Others Calculation Sheet</t>
  </si>
  <si>
    <t>MP Steam Import</t>
  </si>
  <si>
    <t>Thermal Energy Imported for MP Steam</t>
  </si>
  <si>
    <t>Thermal Energy Imported for LP &amp; MP Steam</t>
  </si>
  <si>
    <t>Thermal Energy Exported for MP Steam</t>
  </si>
  <si>
    <t xml:space="preserve">Thermal Energy Exported for LP and MP Steam </t>
  </si>
  <si>
    <t>Packing Paper &amp; Board</t>
  </si>
  <si>
    <t>Ton</t>
  </si>
  <si>
    <t>Tons</t>
  </si>
  <si>
    <t>TOE/Ton</t>
  </si>
  <si>
    <t>Equivalent Major Product Output in Ton as per PAT scheme Notification</t>
  </si>
  <si>
    <t>Million kcal/Ton</t>
  </si>
  <si>
    <t>Normalised GtG SEC in toe/Ton</t>
  </si>
  <si>
    <t>TOE/Ton equivalent Paper</t>
  </si>
  <si>
    <r>
      <t xml:space="preserve">Production Capacity (Pulp Unbleached) </t>
    </r>
    <r>
      <rPr>
        <b/>
        <sz val="11"/>
        <rFont val="Cambria"/>
        <family val="1"/>
      </rPr>
      <t>(required to be filled only for unbleached saleable pulp  production)</t>
    </r>
  </si>
  <si>
    <t>Total Unbleached Pulp Production (required to be filled only for unbleached saleable pulp  production)</t>
  </si>
  <si>
    <t>Paper Production Capacity and Production details(Paper , Paper Board ,Speciality Grades &amp; Newsprint)</t>
  </si>
  <si>
    <t>Weightage Average GSM of value added Writing &amp; Printing Grade Papers</t>
  </si>
  <si>
    <t>Unbleached Pulp (Wood,Agro,RCF) (required to be filled only for unbleached saleable pulp and unbleached paper production)</t>
  </si>
  <si>
    <t>RCF Pulp Mill (hydrapulper/Drumpulper+deinking+bleach plant+utilities+Others)</t>
  </si>
  <si>
    <t>Writing Printing  Coating- Value added</t>
  </si>
  <si>
    <t>Board Coating and Converting- Value added</t>
  </si>
  <si>
    <t>Weighted Specific Energy Consumption (Cogen Boilers)</t>
  </si>
  <si>
    <t>Weighted Specific Energy Consumption (Process Boiler)</t>
  </si>
  <si>
    <t>Total Steam Generation (For Recovery Boiler)</t>
  </si>
  <si>
    <t>Total Operating Capacity (For Recovery Boiler)</t>
  </si>
  <si>
    <t>Total Electricity  Purchased from grid/ Other without colony/construction  power etc</t>
  </si>
  <si>
    <t>Operating Gross heat Rate</t>
  </si>
  <si>
    <t>Bio mass or Other purchased Renewable solid fuels (pl. specify) bagasse, rice husk, etc.-     RICE HUSK</t>
  </si>
  <si>
    <t>Solid Waste Purchased/Brought (pl. specify and refer CPCB guidelines, enclosed) rubber tyres chips, Municipal Solid waste etc.</t>
  </si>
  <si>
    <t>If grid connected Yes/No [If yes [I.7(viii)+I.6(ix)+I.5(ix)+I.4(ix)+I.3(ix)+I.2(ix)+I.1(ix)] [If No I.5(ix)+I.4(ix)+I.3(ix)+I.2(ix)+I.1(ix)]</t>
  </si>
  <si>
    <t>Methane gas from Biomethanation  plant(BM)</t>
  </si>
  <si>
    <t>Liquefied Petroleum Gas / Propane</t>
  </si>
  <si>
    <t>Average Temperature</t>
  </si>
  <si>
    <t>AverageTemperature</t>
  </si>
  <si>
    <t>Weighted Average Boiler Efficiency (Boiler 1-16)</t>
  </si>
  <si>
    <t>Miscellaneous Data $</t>
  </si>
  <si>
    <t>Biomass replacement with Fossil fuel due to Biomass un-availability (used in the process)</t>
  </si>
  <si>
    <t>Alternate Solid Fuel replacement with Fossil fuel due to Alternate Solid Fuel un-availability (used in the process)</t>
  </si>
  <si>
    <t>Alternate Liquid Fuel replacement with Fossil fuel due to Alternate Liquid Fuel un-availability (used in the process)</t>
  </si>
  <si>
    <t>Losses (during storage/transportation etc)</t>
  </si>
  <si>
    <t>Gaseous Fuel (LPG/Propane/NG/CNG/PNG/LNG/Others)</t>
  </si>
  <si>
    <t>Weighted average of
{DG + Steam Turbine + Gas generator + Cogen(E&amp;C) + Cogen(E&amp;B)}</t>
  </si>
  <si>
    <t>Weighted Average</t>
  </si>
  <si>
    <t>(ii) x 100/(iii)</t>
  </si>
  <si>
    <t>H2.7.3 (xxiii) + H2.7.2 (xxiii) + H2.7.1 (xxiii)</t>
  </si>
  <si>
    <t>H2.7.3 (xxiv) + H2.7.2 (xxiv) + H2.7.1 (xxiv)</t>
  </si>
  <si>
    <t>[(H.2.7.5+H2.6.5)/(H.2.7.5+H2.6.5)+(H.2.7.6+H2.6.6)]</t>
  </si>
  <si>
    <t>(xxii)/(vi)</t>
  </si>
  <si>
    <t>[(xii)x(xvi) + (xvii)x(xx)]/1000</t>
  </si>
  <si>
    <t>[(xxvi)x1000]/[(xi)x(vii)]</t>
  </si>
  <si>
    <t>[(xii)x(xv) + (xviii)x(xx)]/1000</t>
  </si>
  <si>
    <t>(vii)x(x)x(1000) - (xxiii)</t>
  </si>
  <si>
    <t>G3.4(iii) + G3.3(iii) + G3.2(iii) + G3.1(iii)</t>
  </si>
  <si>
    <t>G3.4(v) + G3.3(v) + G3.2(v) + G3.1(v)</t>
  </si>
  <si>
    <t>{A2.1(iv)/A1.1(iv)} x 100</t>
  </si>
  <si>
    <t>(i)+(ii)+(iii)+(iv)</t>
  </si>
  <si>
    <t>{B2 (v) / B1 (v)} x 100</t>
  </si>
  <si>
    <t>{(i)*(ii)+(iii)*(iv)+(V)*(vi)+(vii)*(viii)}/[(i)+(iii)+(v)+(vii)]</t>
  </si>
  <si>
    <t>[(i)+(iii)+(v)+(vii)]</t>
  </si>
  <si>
    <t>K.1.(ix)+K.2 (ix)+ K.3.(ix)+K.4.(viii)</t>
  </si>
  <si>
    <t>K.1.(x)+K.2 (x)+ K.3.(x)+K.4.(ix)</t>
  </si>
  <si>
    <t>J1(xii)+J2(xii)+J3(xii)+J4(xiii)+J5(xiii)</t>
  </si>
  <si>
    <t xml:space="preserve">If grid connected Yes/No If yes [J.1(xi)+J.2(xi)+J.3(xi)+J.4(xii)+J.5(xii)+J6(x)x(1-H3] If No [J.1(xi)+J.2(xi)+J.3(xi)+J.4(xii)+J.5(xii)] </t>
  </si>
  <si>
    <t>If grid connected Yes/No [If yes [J.1(x)+J.2(x)+J.3(x)+J.4(xi)+J.5(xi) + J.6(ix)] 
[If No [J.1(x)+J.2(x)+J.3(x)+J.4(xi)+J.5(xi)]]</t>
  </si>
  <si>
    <t>If grid connected Yes/No [If yes [I.9(vi)x(1-H3)+I.8(vi)x(1-H3)+I.7(ix)x(1-H3)+I.6(x)x(1-H3)+I.5(x)+I.4(x)+I.3(x)+I.2(x)+I.1(x)] [If No I.5(x)+I.4(x)+I.3(x)+I.2(x)+I.1(x)]</t>
  </si>
  <si>
    <t>J.7x10/H.2.1.(iii)</t>
  </si>
  <si>
    <t>K.5x10/H.2.4.(iii)</t>
  </si>
  <si>
    <t>H.2.6.(x)</t>
  </si>
  <si>
    <t>H.2.7.(xii)</t>
  </si>
  <si>
    <t>Form-1</t>
  </si>
  <si>
    <t>Details of information regarding Total Energy Consumed and Specific Energy Consumption Per unit of Production</t>
  </si>
  <si>
    <t>(See Rule 3)</t>
  </si>
  <si>
    <t xml:space="preserve">A. </t>
  </si>
  <si>
    <t>General Details</t>
  </si>
  <si>
    <t xml:space="preserve">Sector and Sub-Sector in which the Designated Consumer falls  </t>
  </si>
  <si>
    <t>Sub-Sector</t>
  </si>
  <si>
    <t>4. (i)</t>
  </si>
  <si>
    <r>
      <t xml:space="preserve">Complete address of DCs Unit location </t>
    </r>
    <r>
      <rPr>
        <b/>
        <sz val="11"/>
        <color indexed="8"/>
        <rFont val="Arial"/>
        <family val="2"/>
      </rPr>
      <t>(including Chief Executive's name &amp; designation)</t>
    </r>
    <r>
      <rPr>
        <sz val="11"/>
        <color indexed="8"/>
        <rFont val="Arial"/>
        <family val="2"/>
      </rPr>
      <t xml:space="preserve"> with mobile, telephone, fax nos. &amp; e-mail.</t>
    </r>
  </si>
  <si>
    <t>Registered Office address with telephone, fax nos. &amp; e-mail</t>
  </si>
  <si>
    <t xml:space="preserve">Energy Manager's Name, designation, Registration No., Address, Mobile, Telephone, Fax nos. &amp; e-mail </t>
  </si>
  <si>
    <t xml:space="preserve">B. </t>
  </si>
  <si>
    <t>Production details</t>
  </si>
  <si>
    <t>Manufacturing Industries notified as Designated Consumers</t>
  </si>
  <si>
    <t>Products</t>
  </si>
  <si>
    <t>Tonne</t>
  </si>
  <si>
    <t>NA</t>
  </si>
  <si>
    <t>Energy Consumption Details of Manufacturing Industries notified as Designated Consumers</t>
  </si>
  <si>
    <t>6. (i)</t>
  </si>
  <si>
    <t>Total Electricity Purchased from Grid/Other Source</t>
  </si>
  <si>
    <t>Total Electricity Generated</t>
  </si>
  <si>
    <t xml:space="preserve">Total  Electricity Exported </t>
  </si>
  <si>
    <t>Total Electrical Energy Consumption</t>
  </si>
  <si>
    <t xml:space="preserve">Total Solid Fuel Consumption </t>
  </si>
  <si>
    <t>Total Liquid Fuel Consumption</t>
  </si>
  <si>
    <t>Total Gaseous Fuel Consumption</t>
  </si>
  <si>
    <t>Total Energy Consumption (Thermal + Electrical)</t>
  </si>
  <si>
    <t>Total Normalized Energy Consumption (Thermal + Electrical)</t>
  </si>
  <si>
    <t>Specific Energy Consumption Details</t>
  </si>
  <si>
    <t>7. i</t>
  </si>
  <si>
    <t>Specific Energy Consumption(Without Normalization)</t>
  </si>
  <si>
    <t>TOE/Tonne</t>
  </si>
  <si>
    <t>Specific Energy Consumption (Normalized)</t>
  </si>
  <si>
    <t>Power Plants notified as Designated Consumer</t>
  </si>
  <si>
    <t>8. i.</t>
  </si>
  <si>
    <t>Total Capacity</t>
  </si>
  <si>
    <t>Unit Configuration</t>
  </si>
  <si>
    <t>No. of units with their capacity</t>
  </si>
  <si>
    <t xml:space="preserve">Annual Gross Generation </t>
  </si>
  <si>
    <t>MU</t>
  </si>
  <si>
    <t xml:space="preserve">Annual Plant Load Factor (PLF) </t>
  </si>
  <si>
    <t>Station Gross Design Heat Rate</t>
  </si>
  <si>
    <t>Station Gross Operative Heat Rate</t>
  </si>
  <si>
    <t>Operative Net Heat Rate</t>
  </si>
  <si>
    <t>Operative Net Heat Rate (Normalized)</t>
  </si>
  <si>
    <t>Sector-Wise Details</t>
  </si>
  <si>
    <t>S.No</t>
  </si>
  <si>
    <t>Name of the Sector</t>
  </si>
  <si>
    <t>Aluminium</t>
  </si>
  <si>
    <t>Refinery/Smelter</t>
  </si>
  <si>
    <t>Cold Rolling Sheet</t>
  </si>
  <si>
    <t>Cement</t>
  </si>
  <si>
    <t>Sb</t>
  </si>
  <si>
    <t>Chlor-Alkali</t>
  </si>
  <si>
    <t>Sc</t>
  </si>
  <si>
    <t>Fertilizer</t>
  </si>
  <si>
    <t>Sd</t>
  </si>
  <si>
    <t>Iron and Steel</t>
  </si>
  <si>
    <t>Integrated Steel</t>
  </si>
  <si>
    <t>Sponge Iron</t>
  </si>
  <si>
    <t>Pulp and Paper</t>
  </si>
  <si>
    <t>Sf</t>
  </si>
  <si>
    <t>Textile</t>
  </si>
  <si>
    <t>Composite</t>
  </si>
  <si>
    <t>Fiber</t>
  </si>
  <si>
    <t>Spinning</t>
  </si>
  <si>
    <t>Processing</t>
  </si>
  <si>
    <t>Thermal Power Plant</t>
  </si>
  <si>
    <t>Sh</t>
  </si>
  <si>
    <t>Signature:-</t>
  </si>
  <si>
    <t xml:space="preserve">Name of Energy Manager: </t>
  </si>
  <si>
    <t>Registration Number:</t>
  </si>
  <si>
    <t>Full Address:-</t>
  </si>
  <si>
    <t>Seal</t>
  </si>
  <si>
    <t>Million kwh</t>
  </si>
  <si>
    <t>GtG SEC for Equivalent Product</t>
  </si>
  <si>
    <t>Weighted Net Heat Rate of Generation</t>
  </si>
  <si>
    <t>Generation Net Heat Rate</t>
  </si>
  <si>
    <t>Biomass replacement with Fossil fuel due to un-availbility (used in the process)</t>
  </si>
  <si>
    <t>Alternate Solid Fuel replacement with Fossil fuel due to un-availbility (used in the process)</t>
  </si>
  <si>
    <t>sf-Form I O1.(i) (AY)x 1.(AY)/10)+sf-Form I O1.(ii) (AY)</t>
  </si>
  <si>
    <t>sf-Form I O3.(i) (AY)x 1.(AY)/10)+sf-Form I O3.(ii) (AY)</t>
  </si>
  <si>
    <t>sf-Form I O4.(i) (AY)x 1.(AY)/10)+sf-Form I O4.(ii) (AY)</t>
  </si>
  <si>
    <t>sf-Form I O5.(i) (AY)x 1.(AY)/10)+sf-Form I O5.(ii) (AY)</t>
  </si>
  <si>
    <t>Wood Pulp Production till new line attains 70% of Capacity utilisation</t>
  </si>
  <si>
    <t>Agro Pulp Production till new line attains 70% of Capacity utilisation</t>
  </si>
  <si>
    <t>RCF Pulp Production till new line attains 70% of Capacity utilisation</t>
  </si>
  <si>
    <t>sf-Form I O4.(vii) (AY)x 1.(AY)/10)+sf-Form I O4.(viii) (AY)</t>
  </si>
  <si>
    <t>Sf-Form1!H1.(xvi)</t>
  </si>
  <si>
    <t>Sf-Form1!H2.1(iii)</t>
  </si>
  <si>
    <t>Sf-Form1!H2.3.1 (iii)+Sf-Form1!H2.3.2 (iii)</t>
  </si>
  <si>
    <t>Sf-Form1!H2.4(iii)</t>
  </si>
  <si>
    <t>Sf-Form1!H2.2(iii)</t>
  </si>
  <si>
    <t>Sf-Form1!H2.6.(iii)</t>
  </si>
  <si>
    <t>Sf-Form1!H2.7(iii)</t>
  </si>
  <si>
    <t>Sf-Form1!H2.5.(ii)</t>
  </si>
  <si>
    <t>Sf-Form1!H7</t>
  </si>
  <si>
    <t>Sf-Form1!H9</t>
  </si>
  <si>
    <t>(1.a)</t>
  </si>
  <si>
    <t>(1.b)</t>
  </si>
  <si>
    <t>(1.c)-(2)</t>
  </si>
  <si>
    <t>(1.d)-(2)</t>
  </si>
  <si>
    <t>(1.e)-(2)</t>
  </si>
  <si>
    <t>(1.f)-(2)</t>
  </si>
  <si>
    <t>(1.g)-(2)</t>
  </si>
  <si>
    <t>Grid Heat Rate: 860 kcal/kwh</t>
  </si>
  <si>
    <t>Sf-Form1!M1</t>
  </si>
  <si>
    <t>M.2</t>
  </si>
  <si>
    <t>Sf-Form1!M2</t>
  </si>
  <si>
    <t>Sf-Form1!M3</t>
  </si>
  <si>
    <t>Sf-Form1!M4</t>
  </si>
  <si>
    <t>Sf-Form1!M5</t>
  </si>
  <si>
    <t>Sf-Form1!M6</t>
  </si>
  <si>
    <t>Exported Power Heat Rate: 2717 kcal/kwh</t>
  </si>
  <si>
    <t>Sf-Form1!H.2.4.(ix)</t>
  </si>
  <si>
    <t>Sf-Form1!H.2.2.(ix)</t>
  </si>
  <si>
    <t>Sf-Form1!H.2.6.(vii)</t>
  </si>
  <si>
    <t>Sf-Form1!H.2.7.(vii)</t>
  </si>
  <si>
    <t>Sf-Form1![(H2.3.1(iv)+H.2.3.2 (iv)] x100 / [H.2.3.1(iii)+H.2.3.2(iii)</t>
  </si>
  <si>
    <t>Weighted Summation of Net Heat Rate w.r.t. generation</t>
  </si>
  <si>
    <t>APC of DG</t>
  </si>
  <si>
    <t>DG Net Heat Rate</t>
  </si>
  <si>
    <t>(6) /[1-(13)/100]</t>
  </si>
  <si>
    <t>(7) /[1-(14)/100]</t>
  </si>
  <si>
    <t>(8) /[1-(15)/100]</t>
  </si>
  <si>
    <t>(9) /[1-(16)/100]</t>
  </si>
  <si>
    <t>(10) /[1-(17)/100]</t>
  </si>
  <si>
    <t>(11) /[1-(18)/100]</t>
  </si>
  <si>
    <t>3.e</t>
  </si>
  <si>
    <t>Sf-Form1!H.2.1.(ix)</t>
  </si>
  <si>
    <t>(3.a)x100/(4)</t>
  </si>
  <si>
    <t>(3.b)x100/(4)</t>
  </si>
  <si>
    <t>(3.c)x100/(4)</t>
  </si>
  <si>
    <t>(3.d)x100/(4)</t>
  </si>
  <si>
    <t>(3.e)x100/(4)</t>
  </si>
  <si>
    <t>(3.f)x100/(4)</t>
  </si>
  <si>
    <t>(3.g)x100/(4)</t>
  </si>
  <si>
    <t>[(3.a)x(5)+(3.b)x(6)+(3.c)x(7)+(3.d)x(8)+(3.e)x(9)+(3.f)x(10)+(3.g)x(11)]/(4)</t>
  </si>
  <si>
    <t>[(5)AY*(26)BY+(6)AY*(27)BY+(7)AY*(28)BY+(8)AY*(29)BY+(9)Ayx(30)BY+(10)AYx(31)BY]+(11)Ayx(32)xBY/100</t>
  </si>
  <si>
    <t xml:space="preserve">Steam Generation From Co-Gen till New Line /Unit attains 70% of Capacity Utilisation </t>
  </si>
  <si>
    <t>5.i</t>
  </si>
  <si>
    <t>5.ii</t>
  </si>
  <si>
    <t>Steam Specific Energy Consumption</t>
  </si>
  <si>
    <t>NF-2 Fuel Quality</t>
  </si>
  <si>
    <t xml:space="preserve">(24)AY X (10)BY </t>
  </si>
  <si>
    <t>(24)AY- (22)BY</t>
  </si>
  <si>
    <t>(25)AY-(23)BY</t>
  </si>
  <si>
    <t>If[(26)&lt;=0,0,Otherwise if{(28)&gt;(27),(27),otherwise(28)}]</t>
  </si>
  <si>
    <t>Sf-Form 1!M7</t>
  </si>
  <si>
    <t>Sf-Form 1!I6.(ii)</t>
  </si>
  <si>
    <t>Sf-Form 1!I7.(iii)</t>
  </si>
  <si>
    <t>Sf-Form 1!J6.(ii)</t>
  </si>
  <si>
    <t>kcal/kg of steam</t>
  </si>
  <si>
    <t>Electrical Energy Consumed from external source due to commissioning of New Line/Unit till it attains 70% of Capacity Utilisation in Power generation/Cogen</t>
  </si>
  <si>
    <t>sf-Form I O4.(IX) (AY)x 5.ii.(AY)/1000)</t>
  </si>
  <si>
    <t>sf-Form I O4.(x) (AY)x 5.1.(AY)/10)</t>
  </si>
  <si>
    <t>if[(5)AY=0, {(6)AY+(7)AY} X 2717 X 1000/10^7, otherwise {(6)AY+(7)AY} X (5.i)AY X 1000/10^7]</t>
  </si>
  <si>
    <t>(22)BY X (10)BY</t>
  </si>
  <si>
    <t>(9)BY</t>
  </si>
  <si>
    <t>[(2)AY-(2)BY]*[(25)-(12)AY]</t>
  </si>
  <si>
    <t>Sf-FormI! H2.3.1(iii) + Sf-FormI! H2.3.2(iii)</t>
  </si>
  <si>
    <t>Sf-FormI! M.2</t>
  </si>
  <si>
    <t>Sf-FormI! N.i</t>
  </si>
  <si>
    <t>Sf-FormI! N.ii</t>
  </si>
  <si>
    <t>Sf-FormI! N.iii</t>
  </si>
  <si>
    <t>Sf-FormI! N.iv</t>
  </si>
  <si>
    <t>(9)AY x [(1)AY/10]</t>
  </si>
  <si>
    <t>Sf-FormI! G1.13</t>
  </si>
  <si>
    <t>Sf-FormI! G2.5</t>
  </si>
  <si>
    <t>Sf-FormI! G1.16</t>
  </si>
  <si>
    <t>Sf-FormI! G2.8</t>
  </si>
  <si>
    <t>Sf-FormI! G1.18</t>
  </si>
  <si>
    <t>Sf-FormI! G2.10</t>
  </si>
  <si>
    <t>[(14)*(16) + (15)*(17)] / (14)+(15)</t>
  </si>
  <si>
    <t>(18)BY x [(11)BY/(11)AY]</t>
  </si>
  <si>
    <t>{(20)x[(12)x(16) + (13)x(17)]}/1000</t>
  </si>
  <si>
    <t>(10) + (21)</t>
  </si>
  <si>
    <t>(19)AY- (18)BY</t>
  </si>
  <si>
    <t>MP Steam Export</t>
  </si>
  <si>
    <t>MP Steam Enthalpy</t>
  </si>
  <si>
    <t>MP Steam Quantity purchased</t>
  </si>
  <si>
    <t>T-MP/Tonne</t>
  </si>
  <si>
    <t>T-LP/Tonne</t>
  </si>
  <si>
    <t>Tonne- MP</t>
  </si>
  <si>
    <t>Tonne- LP</t>
  </si>
  <si>
    <t>Tonne - MP</t>
  </si>
  <si>
    <t>Tonne-MP</t>
  </si>
  <si>
    <t>Tonne-LP</t>
  </si>
  <si>
    <t>T/Tonne</t>
  </si>
  <si>
    <t>kWh/Tonne</t>
  </si>
  <si>
    <t>Rs/Tonne</t>
  </si>
  <si>
    <t>D4.1</t>
  </si>
  <si>
    <t>Sf-FormI! A3(i)</t>
  </si>
  <si>
    <t>Sf-FormI! A3(ii)</t>
  </si>
  <si>
    <t>Sf-FormI! A3(iii)</t>
  </si>
  <si>
    <t>Sf-FormI! A5(i)</t>
  </si>
  <si>
    <t>Sf-FormI! A5(ii)</t>
  </si>
  <si>
    <t>Sf-FormI! A5(iii)</t>
  </si>
  <si>
    <t>Sf-FormI! A5(iv)</t>
  </si>
  <si>
    <t>Sf-FormI! A5(v)</t>
  </si>
  <si>
    <t>Sf-FormI! A5(vi)</t>
  </si>
  <si>
    <t>Sf-FormI! A6(i)</t>
  </si>
  <si>
    <t>Sf-FormI! A6(ii)</t>
  </si>
  <si>
    <t>Sf-FormI! A6(iii)</t>
  </si>
  <si>
    <t>Sf-FormI! A6(iv)</t>
  </si>
  <si>
    <t>Sf-FormI! A6(v)</t>
  </si>
  <si>
    <t>Sf-FormI! A6(vi)</t>
  </si>
  <si>
    <t>(A.2.4) - (A.2.1)</t>
  </si>
  <si>
    <t>(A.2.5) - (A.2.2)</t>
  </si>
  <si>
    <t>(A.2.6) - (A.2.3)</t>
  </si>
  <si>
    <t>If B.1 &gt; 0 then A.1.4 + B.1 or 4</t>
  </si>
  <si>
    <t>If B.2 &gt; 0 then A.1.5 + B.1 or 5</t>
  </si>
  <si>
    <t>If B.3 &gt; 0 then A.1.6 + B.1 or 6</t>
  </si>
  <si>
    <t>If B.1 &gt; 0 then A.1.1 or A.1.1 - B.1</t>
  </si>
  <si>
    <t>If B.2 &gt; 0 then A.1.2 or A.1.2 - B.2</t>
  </si>
  <si>
    <t>If B.3 &gt; 0 then A.1.3 or A.1.1 - B.3</t>
  </si>
  <si>
    <t>N1-Eq. Product! A.6.1 + [(Sf-FormI!D.(vii)xA.1)/A.4]</t>
  </si>
  <si>
    <t>N1-Eq. Product! A.6.2 + [(Sf-FormI!D.(vii)xA.2)/A.4]</t>
  </si>
  <si>
    <t>N1-Eq. Product! A.6.3 + [(Sf-FormI!D.(vii)xA.3)/A.4]</t>
  </si>
  <si>
    <t>[(B.1.1)x(C.1)]/10^6</t>
  </si>
  <si>
    <t>[(B.1.4)x(C.1)]/10^7</t>
  </si>
  <si>
    <t>C.1.2 - C.1.1</t>
  </si>
  <si>
    <t>[(B.1.2)x(C.2)]/10^6</t>
  </si>
  <si>
    <t>[(B.1.5)x(C.2)]/10^7</t>
  </si>
  <si>
    <t>C.2.2 - C.2.1</t>
  </si>
  <si>
    <t>[(B.1.3)x(C.3)]/10^6</t>
  </si>
  <si>
    <t>[(B.1.6)x(C.3)]/10^7</t>
  </si>
  <si>
    <t>C.3.2 - C.3.1</t>
  </si>
  <si>
    <t>C.1.3 + C.2.3 + C.3.3</t>
  </si>
  <si>
    <t>Sf-FormI! C(i)</t>
  </si>
  <si>
    <t>Sf-FormI! C(ii)</t>
  </si>
  <si>
    <t>Sf-FormI! C(iii)</t>
  </si>
  <si>
    <t>Sf-FormI! A2.1(i)</t>
  </si>
  <si>
    <t>Sf-FormI! A2.1(ii)</t>
  </si>
  <si>
    <t>Sf-FormI! A2.1(iii)</t>
  </si>
  <si>
    <t>{Sf-FormI! D2(v) x A.1.1} x 1000</t>
  </si>
  <si>
    <t>{Sf-FormI! D2(vi) x A.1.2} x 1000</t>
  </si>
  <si>
    <t>{Sf-FormI! D2(vii) x A.1.3}</t>
  </si>
  <si>
    <t>{Sf-FormI! D3(v) x A.1.1} x 1000</t>
  </si>
  <si>
    <t>{Sf-FormI! D3(vi) x A.1.2} x 1000</t>
  </si>
  <si>
    <t>{Sf-FormI! D3(vii) x A.1.3}</t>
  </si>
  <si>
    <t>{Sf-FormI! D4(v) x A.1.1} x 1000</t>
  </si>
  <si>
    <t>{Sf-FormI! D4(vi) x A.1.2} x 1000</t>
  </si>
  <si>
    <t>{Sf-FormI! D4(vii) x A.1.3}</t>
  </si>
  <si>
    <t>A.3.1 + A.3.2 + A.3.3</t>
  </si>
  <si>
    <t>A.4.1 + A.4.2 + A.4.3</t>
  </si>
  <si>
    <t>A.5.1 + A.5.2 + A.4.3</t>
  </si>
  <si>
    <t>A.6.1/B.2</t>
  </si>
  <si>
    <t>A.6.2/B.2</t>
  </si>
  <si>
    <t>A.6.3/B.2</t>
  </si>
  <si>
    <t>B.3 x A.2.1</t>
  </si>
  <si>
    <t>B.4 x A.2.2</t>
  </si>
  <si>
    <t>B.5 x A.2.3</t>
  </si>
  <si>
    <t>B.6 + B.7 + B.8</t>
  </si>
  <si>
    <t>Sf-FormI! B.2(i)</t>
  </si>
  <si>
    <t>Sf-FormI! B.2(ii)</t>
  </si>
  <si>
    <t>Sf-FormI! B.2(iii)</t>
  </si>
  <si>
    <t>Sf-FormI! B.2(iv)</t>
  </si>
  <si>
    <t>Sf-FormI! B4.1.2(x)</t>
  </si>
  <si>
    <t>Sf-FormI! B4.2.2(viii)</t>
  </si>
  <si>
    <t>A.1.1 x F1(v) x 1000</t>
  </si>
  <si>
    <t>A.1.2 x F1(vi) x 1000</t>
  </si>
  <si>
    <t>A.1.3 x F1(vii)</t>
  </si>
  <si>
    <t>A.1.1 x F2(v) x 1000</t>
  </si>
  <si>
    <t>A.1.2 x F2(vi) x 1000</t>
  </si>
  <si>
    <t>A.1.3 x F2(vii)</t>
  </si>
  <si>
    <t>A.1.1 x F3(v) x 1000</t>
  </si>
  <si>
    <t>A.1.2 x F3(vi) x 1000</t>
  </si>
  <si>
    <t>A.1.3 x F3(vii)</t>
  </si>
  <si>
    <t>A.1.1 x F4(v) x 1000</t>
  </si>
  <si>
    <t>A.1.2 x F4(vi) x 1000</t>
  </si>
  <si>
    <t>A.1.3 x F4(vii)</t>
  </si>
  <si>
    <t>A.1.1 x F5(v) x 1000</t>
  </si>
  <si>
    <t>A.1.2 x F5(vi) x 1000</t>
  </si>
  <si>
    <t>A.1.3 x F5(vii)</t>
  </si>
  <si>
    <t>A.1.1 x F6(v) x 1000</t>
  </si>
  <si>
    <t>A.1.2 x F6(vi) x 1000</t>
  </si>
  <si>
    <t>A.1.3 x F6(vii)</t>
  </si>
  <si>
    <t>D.1.1 + D.1.2 + D.1.3</t>
  </si>
  <si>
    <t>D.2.1 + D.2.2 + D.2.3</t>
  </si>
  <si>
    <t>D.3.1 + D.3.2 + D.3.3</t>
  </si>
  <si>
    <t>D.4.1 + D.4.2 + D.4.3</t>
  </si>
  <si>
    <t>D.5.1 + D.5.2 + D.5.3</t>
  </si>
  <si>
    <t>D.6.1 + D.6.2 + D.6.3</t>
  </si>
  <si>
    <t>D.7.1/E.2</t>
  </si>
  <si>
    <t>D.7.2/E.2</t>
  </si>
  <si>
    <t>D.7.3/E.2</t>
  </si>
  <si>
    <t>D.7.4/E.2</t>
  </si>
  <si>
    <t>D.7.5/E.2</t>
  </si>
  <si>
    <t>D.7.6/E.2</t>
  </si>
  <si>
    <t>E.4 x C.1</t>
  </si>
  <si>
    <t>E.5 x C.2</t>
  </si>
  <si>
    <t>E.6 x C.3</t>
  </si>
  <si>
    <t>E.7 x C.4</t>
  </si>
  <si>
    <t>E.8 x C.5</t>
  </si>
  <si>
    <t>E.9 x C.6</t>
  </si>
  <si>
    <t>E.11 + E.12 + E.13 + E.14 + E.15 + E.16</t>
  </si>
  <si>
    <t>kcal/Tonne</t>
  </si>
  <si>
    <t>kcal/T</t>
  </si>
  <si>
    <t>kcal/T-paper</t>
  </si>
  <si>
    <t>kcal</t>
  </si>
  <si>
    <t>kcal/Kg</t>
  </si>
  <si>
    <t>Thermal Energy Consumed due to commissioning of New Line/Unit till it attains 70% of Capacity Utilisation in Power generation (CPP/Cogen)</t>
  </si>
  <si>
    <t>Net Electricity Genration till new line/ Unit attains 70% Capacity Utilisation from CPP/Cogen</t>
  </si>
  <si>
    <t>Electrical &amp; Thermal Energy Consumed from external source due to commissioning of New Line/Unit till it attains 70% of Capacity Utilisation in Power generation (CPP/Cogen)</t>
  </si>
  <si>
    <t>Net Electricity Genration till new line/ Unit attains 70% Capacity Utilisation (CPP/Cogen)</t>
  </si>
  <si>
    <t>(11)+(12)+(13)+(14)+(15)+(16)+(17)+(21)-(18)-(19)</t>
  </si>
  <si>
    <t>B4.1.1(xviii) + B4.2.1 (xx) + B4.3 (xii) + B4.4 (i)</t>
  </si>
  <si>
    <t>A-I Boiler Details! G1.13</t>
  </si>
  <si>
    <t>A-I Boiler Details! G1.14</t>
  </si>
  <si>
    <t>A-I Boiler Details! G1.15</t>
  </si>
  <si>
    <t>A-I Boiler Details! G1.16</t>
  </si>
  <si>
    <t>A-I Boiler Details! G1.17</t>
  </si>
  <si>
    <t>A-I Boiler Details! G1.18</t>
  </si>
  <si>
    <t>Process Boiler for Steam Generation (Fill the details in A-I Boiler Details)</t>
  </si>
  <si>
    <t>For Co-Gen (Fill the details in A-I Boiler Details)</t>
  </si>
  <si>
    <t>For Steam Generation (Fill the details in A-I Boiler Details)</t>
  </si>
  <si>
    <t>A-I Boiler Details! G2.5</t>
  </si>
  <si>
    <t>A-I Boiler Details! G2.6</t>
  </si>
  <si>
    <t>A-I Boiler Details! G2.7</t>
  </si>
  <si>
    <t>A-I Boiler Details! G2.8</t>
  </si>
  <si>
    <t>A-I Boiler Details! G2.9</t>
  </si>
  <si>
    <t>A-I Boiler Details! G2.10</t>
  </si>
  <si>
    <t>A-I Boiler Details! G3.5</t>
  </si>
  <si>
    <t>A-I Boiler Details! G3.6</t>
  </si>
  <si>
    <t>(xvi)x860/10</t>
  </si>
  <si>
    <t>[(iii)*100*100]/[(ii)*8760*(xii)]</t>
  </si>
  <si>
    <t>(Fill the details in A-II Co-Gen Details)</t>
  </si>
  <si>
    <t>H2.6.4</t>
  </si>
  <si>
    <t>A-II Co-Gen Details! H2.6.5</t>
  </si>
  <si>
    <t>A-II Co-Gen Details! H2.6.6</t>
  </si>
  <si>
    <t>A-II Co-Gen Details! H2.6.7</t>
  </si>
  <si>
    <t>A-II Co-Gen Details! H2.7.5</t>
  </si>
  <si>
    <t>A-II Co-Gen Details! H2.7.6</t>
  </si>
  <si>
    <t>A-II Co-Gen Details! H2.7.7</t>
  </si>
  <si>
    <t>A-II Co-Gen Details! H2.7.8</t>
  </si>
  <si>
    <t>A-II Co-Gen Details! H2.7.4 (vi)</t>
  </si>
  <si>
    <t>A-II Co-Gen Details! H2.6.4(vi)</t>
  </si>
  <si>
    <t>Weighted Average of Design Heat Rate w.r.t to Installed Capacity</t>
  </si>
  <si>
    <t>Weighted Average of Running Hours w.r.t to Annual Generation</t>
  </si>
  <si>
    <t>H2.7.1 (ii) + H2.7.2 (ii) + H2.7.3 (ii)</t>
  </si>
  <si>
    <t>H2.7.1 (iii) + H2.7.2 (iii) + H2.7.3 (iii)</t>
  </si>
  <si>
    <t>H2.7.1 (iv) + H2.7.2 (iv) + H2.7.3 (iv)</t>
  </si>
  <si>
    <t>(xv)-H6</t>
  </si>
  <si>
    <t>H.5+[If H.6 &gt; [H.1.(xv)] then (H.6-H.1.(xiv))]</t>
  </si>
  <si>
    <t>If H.6 &gt; H.1(xv) then [(H4-H5)-(H6-H.1.(xiv))] or [H1(xvi)+H4-H5]</t>
  </si>
  <si>
    <t>Sf-FormI! Q.1(i)</t>
  </si>
  <si>
    <t>Sf-FormI! Q.1(ii)</t>
  </si>
  <si>
    <t>Sf-FormI! Q.1(iii)</t>
  </si>
  <si>
    <t>Sf-FormI! Q.1(iv)</t>
  </si>
  <si>
    <t>Sf-FormI! Q.1(v)</t>
  </si>
  <si>
    <t>Sf-FormI! Q.1(vi)</t>
  </si>
  <si>
    <t>Sf-FormI! Q.2(i)</t>
  </si>
  <si>
    <t>Sf-FormI! Q.2(ii)</t>
  </si>
  <si>
    <t>Sf-FormI! Q.2(iii)</t>
  </si>
  <si>
    <t>Sf-FormI! Q.2(iv)</t>
  </si>
  <si>
    <t>Sf-FormI! Q.2(v)</t>
  </si>
  <si>
    <t>Sf-FormI! Q.2(vi)</t>
  </si>
  <si>
    <t>Sf-FormI! Q.3(i)</t>
  </si>
  <si>
    <t>Sf-FormI! Q.3(ii)</t>
  </si>
  <si>
    <t>Sf-FormI! Q.3(iii)</t>
  </si>
  <si>
    <t>Sf-FormI! Q.3(iv)</t>
  </si>
  <si>
    <t>A.1 x (1-A.1.1/100) x (1-A.1.3/100) x (A.1.2/100)</t>
  </si>
  <si>
    <t>A.2 x (1-A.2.1/100) x (1-A.2.3/100) x (A.2.2/100)</t>
  </si>
  <si>
    <t>A.3 x (1-A.3.1/100) x (1-A.3.3/100) x (A.3.2/100)</t>
  </si>
  <si>
    <t>B.1 - C.1</t>
  </si>
  <si>
    <t>B.2 - C.2</t>
  </si>
  <si>
    <t>B.3 - C.3</t>
  </si>
  <si>
    <t>Sf-FormI! A3.1(i)</t>
  </si>
  <si>
    <t>Sf-FormI! A3.1(ii)</t>
  </si>
  <si>
    <t>Sf-FormI! A3.1(iii)</t>
  </si>
  <si>
    <t>Sf-FormI! A.5(iv)</t>
  </si>
  <si>
    <t>Sf-FormI! A.5(v)</t>
  </si>
  <si>
    <t>Sf-FormI! A.5(vi)</t>
  </si>
  <si>
    <t>N1-Eq. Product! B9</t>
  </si>
  <si>
    <t>N1-Eq. Product! C1</t>
  </si>
  <si>
    <t>N1-Eq. Product! C2</t>
  </si>
  <si>
    <t>N1-Eq. Product! C3</t>
  </si>
  <si>
    <t>N1-Eq. Product! C4</t>
  </si>
  <si>
    <t>N1-Eq. Product! C5</t>
  </si>
  <si>
    <t>N1-Eq. Product! C6</t>
  </si>
  <si>
    <t>N1-Eq. Product! D.7.1</t>
  </si>
  <si>
    <t>N1-Eq. Product! D.7.2</t>
  </si>
  <si>
    <t>N1-Eq. Product! D.7.3</t>
  </si>
  <si>
    <t>N1-Eq. Product! D.7.4</t>
  </si>
  <si>
    <t>N1-Eq. Product! D.7.5</t>
  </si>
  <si>
    <t>N1-Eq. Product! D.7.6</t>
  </si>
  <si>
    <t>N1-Eq. Product! E.17</t>
  </si>
  <si>
    <t>Sf-FormI! A.4</t>
  </si>
  <si>
    <t>Sf-FormI! B.3</t>
  </si>
  <si>
    <t>[Fuel Consumed (Lakh Ton) X GCV of Fuel (Kcal/Kg)] X 100</t>
  </si>
  <si>
    <t>(15) + (16(i))</t>
  </si>
  <si>
    <t>(17) / (8)</t>
  </si>
  <si>
    <t>(18(i))/10</t>
  </si>
  <si>
    <t>NF-4 Others! 29</t>
  </si>
  <si>
    <t>D.1 /[(1-A.1.1/100) x (1-A.1.3/100) x (A.1.2/100)]</t>
  </si>
  <si>
    <t>D.2 /[(1-A.2.1/100) x (1-A.2.3/100) x (A.2.2/100)]</t>
  </si>
  <si>
    <t>D.3/[(1-A.3.1/100) x (1-A.3.3/100) x (A.3.2/100)]</t>
  </si>
  <si>
    <t>(1.h)-(2)</t>
  </si>
  <si>
    <t>sf-Form I O2.(ii) x 1.(AY)/10) x 2.(BY)/1000</t>
  </si>
  <si>
    <t>sf-Form I O2.(i) x 1.(AY)/10) x 2.(BY)/1000</t>
  </si>
  <si>
    <t>sf-Form I O2.(iii) x 1.(AY)/10) x 2.(BY)/1000</t>
  </si>
  <si>
    <t>Normalization Factor for Equivalent Products</t>
  </si>
  <si>
    <t>(i) Year of Establishment</t>
  </si>
  <si>
    <t>INSTRUCTION FOR FILLING UP THE FORM-Sf &amp; KEEPING RECORDS AND INFORMATION FOR VERIFICATION PROCESS</t>
  </si>
  <si>
    <t>Note</t>
  </si>
  <si>
    <t>Frequency of record</t>
  </si>
  <si>
    <t xml:space="preserve">Primary Documents from where the information can be sourced and to be kept ready for verification by Accredited Energy Auditor </t>
  </si>
  <si>
    <t>Secondary Documents from where the information can be sourced and to be kept ready for verification by Accredited Energy Auditor</t>
  </si>
  <si>
    <t>Please provide total annual production capacity of all pulp mills(Wood,Agro,RCF)</t>
  </si>
  <si>
    <t>Please provide production capacity (Pulp Unbleached) (required to be filled only for unbleached saleable pulp  production)</t>
  </si>
  <si>
    <t>Capacity of Unbleached pulp mill</t>
  </si>
  <si>
    <t>1) OEM Document of pulp mill capacity  2) Enviromental Consent to establish/operate document</t>
  </si>
  <si>
    <t>1) Equipment/Section wise capacity document from OEM 2) Capacity calculation document submitted for Enviromental Consent</t>
  </si>
  <si>
    <t>Please provide production capacity (Pulp Bleached) from Wood,Agro &amp; RCF</t>
  </si>
  <si>
    <t xml:space="preserve">Please provide total bleached pulp production capacity from Wood </t>
  </si>
  <si>
    <t>Capacity of Bleached pulp mill from Wood</t>
  </si>
  <si>
    <t>1) OEM Document of pulp mill capacity   2) Enviromental Consent to establish/operate document</t>
  </si>
  <si>
    <t>Please provide total bleached pulp production capacity from Agro</t>
  </si>
  <si>
    <t>Capacity of Bleached pulp mill from Agro</t>
  </si>
  <si>
    <t>Please provide total bleached pulp production capacity from RCF</t>
  </si>
  <si>
    <t>Capacity of Bleached pulp mill from RCF</t>
  </si>
  <si>
    <t>Auto sum of above bleached pulp production capacity (Wood,Agro,RCF)</t>
  </si>
  <si>
    <t>Please provide total unbleached pulp production (required to be filled only for unbleached saleable pulp  production)</t>
  </si>
  <si>
    <t>Production of Unbleached pulp</t>
  </si>
  <si>
    <t>1) Log Sheet/ Production Report  2) DPR,MPR, SAP Report 3) Annual Report</t>
  </si>
  <si>
    <t>Daily/ weekly/monthly/ yearly Unbleached pulp production data sheets duly signed by competent authority.</t>
  </si>
  <si>
    <t>Please provide total bleached pulp production from Wood raw materials</t>
  </si>
  <si>
    <t>Production of Bleached pulp from Wood</t>
  </si>
  <si>
    <t>Daily/ weekly/monthly/ yearly report of wood bleached pulp production data sheets duly signed by competent authority.</t>
  </si>
  <si>
    <t>Please provide total bleached pulp roduction from Agro raw materials</t>
  </si>
  <si>
    <t>Production of Bleached pulp from Agro</t>
  </si>
  <si>
    <t>Daily/ weekly/monthly/ yearly agro bleached pulp production data sheets duly signed by competent authority.</t>
  </si>
  <si>
    <t>Please provide total bleached pulp production from RCF</t>
  </si>
  <si>
    <t>Production of Bleached pulp from RCF</t>
  </si>
  <si>
    <t>Daily/ weekly/monthly/ yearly report of RCF bleached pulp production data sheets duly signed by competent authority.</t>
  </si>
  <si>
    <t xml:space="preserve">Auto sum of above bleached pulp production from Wood,Agro,RCF.  </t>
  </si>
  <si>
    <t>Please provide Saleable Pulp Production</t>
  </si>
  <si>
    <t>Please provide Wood Bleached Saleable Pulp</t>
  </si>
  <si>
    <t xml:space="preserve">Production of Wood Bleached saleable pulp </t>
  </si>
  <si>
    <t>Daily/ weekly/ monthly/ annual</t>
  </si>
  <si>
    <t>Daily/ weekly/monthly/ yearly report of wood bleached saleable pulp production data sheets duly signed by competent authority.</t>
  </si>
  <si>
    <t>Please provide Agro Bleached Saleable Pulp</t>
  </si>
  <si>
    <t xml:space="preserve">Production of Agro Bleached saleable pulp </t>
  </si>
  <si>
    <t>Daily/ weekly/monthly/ yearly report of agro bleached saleable pulp production data sheets duly signed by competent authority.</t>
  </si>
  <si>
    <t>Please provide RCF Bleached Saleable Pulp</t>
  </si>
  <si>
    <t xml:space="preserve">Production of RCF Bleached saleable pulp </t>
  </si>
  <si>
    <t>Daily/ weekly/monthly/ yearly report of RCF bleached saleable pulp production data sheets duly signed by competent authority.</t>
  </si>
  <si>
    <t>Auto Sum of Total Bleached Saleable Pulp</t>
  </si>
  <si>
    <t>Please provide Opening Stock of Total wood Bleached saleable Pulp</t>
  </si>
  <si>
    <t>Record Opening stock of wood bleached saleable pulp on daily/ weekly/ monthly /yearly  basis</t>
  </si>
  <si>
    <t>Daily/ weekly/ monthly/ yearly</t>
  </si>
  <si>
    <t>Daily/ weekly/monthly/ yearly report of opening stock of wood bleached saleable pulp production data sheets duly signed by competent authority.</t>
  </si>
  <si>
    <t>Please provide Opening Stock of Total Agro Bleached saleable Pulp</t>
  </si>
  <si>
    <t>Record Opening stock of agro bleached saleable Pulp  on daily/weekly/monthly/yearly  basis</t>
  </si>
  <si>
    <t>Daily/ weekly/monthly/ yearly report of opening stock of agro bleached saleable pulp production data sheets duly signed by competent authority.</t>
  </si>
  <si>
    <t>Please provide Opening Stock of Total RCF Bleached saleable Pulp</t>
  </si>
  <si>
    <t>Record Opening stock of RCF bleached saleable Pulp on daily/ weekly/monthly/yearly basis</t>
  </si>
  <si>
    <t>Daily/ weekly/monthly/ yearly report of opening stock of RCF bleached saleable pulp production data sheets duly signed by competent authority.</t>
  </si>
  <si>
    <t>Please provide Closing Stock of Total wood Bleached saleable Pulp</t>
  </si>
  <si>
    <t>Record Closing stock of wood bleached saleable pulp on daily/ weekly/ monthly /yearly  basis</t>
  </si>
  <si>
    <t>Daily/ weekly/monthly/ yearly report of closing stock of wood bleached saleable pulp production data sheets duly signed by competent authority.</t>
  </si>
  <si>
    <t>please provide Closing Stock of Total Agro Bleached saleable Pulp</t>
  </si>
  <si>
    <t>Record Closing stock of agro bleached saleable pulp on daily/ weekly/ monthly /yearly  basis</t>
  </si>
  <si>
    <t>Daily/ weekly/monthly/ yearly report of closing stock of agro bleached saleable pulp production data sheets duly signed by competent authority.</t>
  </si>
  <si>
    <t>Please provide Closing Stock of Total RCF Bleached saleable Pulp</t>
  </si>
  <si>
    <t>Record Closing stock of RCF bleached saleable pulp on daily/ weekly/ monthly /yearly  basis</t>
  </si>
  <si>
    <t>Daily/ weekly/monthly/ yearly report of closing stock of RCF bleached saleable pulp production data sheets duly signed by competent authority.</t>
  </si>
  <si>
    <t>Please provide Import Wood (Soft and Hard) Saleable Bleached Pulp</t>
  </si>
  <si>
    <t>Record Import wood bleached saleable pulp on daily/ weekly/ monthly /yearly  basis</t>
  </si>
  <si>
    <t>Daily/ weekly/monthly/ yearly report of Import wood  saleable bleached pulp production data sheets duly signed by competent authority.</t>
  </si>
  <si>
    <t>Please provide Import Agro  Saleable Bleached Pulp</t>
  </si>
  <si>
    <t>Record Import agro bleached saleable pulp on daily/ weekly/ monthly /yearly  basis</t>
  </si>
  <si>
    <t>Daily/ weekly/monthly/ yearly report of Import agro saleable bleached pulp production data sheets duly signed by competent authority.</t>
  </si>
  <si>
    <t>Please provide Import RCF  Saleable Bleached Pulp</t>
  </si>
  <si>
    <t>Record Import RCF bleached saleable pulp on daily/ weekly/ monthly /yearly  basis</t>
  </si>
  <si>
    <t>Daily/ weekly/monthly/ yearly report of Import  RCF  saleable bleached pulp production data sheets duly signed by competent authority.</t>
  </si>
  <si>
    <t>Please provide Export Wood  Saleable Bleached Pulp</t>
  </si>
  <si>
    <t>Record Export wood bleached saleable pulp on daily/ weekly/ monthly /yearly  basis</t>
  </si>
  <si>
    <t>Daily/ weekly/monthly/ yearly report of Export wood saleable bleached pulp production data sheets duly signed by competent authority.</t>
  </si>
  <si>
    <t>Please provide Export Agro  Saleable Bleached Pulp</t>
  </si>
  <si>
    <t>Record Export agro bleached saleable pulp on daily/ weekly/ monthly /yearly  basis</t>
  </si>
  <si>
    <t>Daily/ weekly/monthly/ yearly report of Export agro saleable sleached pulp production data sheets duly signed by competent authority.</t>
  </si>
  <si>
    <t>Please provide Export RCF  Saleable Bleached Pulp</t>
  </si>
  <si>
    <t>Record Export RCF bleached saleable pulp on daily/ weekly/ monthly /yearly  basis</t>
  </si>
  <si>
    <t>Daily/ weekly/monthly/ yearly report of Export  RCF saleable bleached pulp production data sheets duly signed by competent authority.</t>
  </si>
  <si>
    <t>Please provide Total paper Production Capacity</t>
  </si>
  <si>
    <t>Capacity of paper production</t>
  </si>
  <si>
    <t>1) OEM document of paper mill capacity 2) Environmental  consent to establish / operate document</t>
  </si>
  <si>
    <t>Equipment / paper machine wise capacity documents submitted for Environment  consent.</t>
  </si>
  <si>
    <t>Please provide Total Writing &amp; Printing Paper  Production Capacity</t>
  </si>
  <si>
    <t>Production capacity of Writing &amp; Printing Paper</t>
  </si>
  <si>
    <t>Please provide Total Paper Board &amp; Kraft paper Production Capacity</t>
  </si>
  <si>
    <t>Production capacity of paper board&amp; kraft Paper</t>
  </si>
  <si>
    <t>Please provide Total Specaility paper Board Production Capacity</t>
  </si>
  <si>
    <t>Production capacity of Specaility paper Board</t>
  </si>
  <si>
    <t>Please provide Total Newsprint Production Capacity</t>
  </si>
  <si>
    <t>Production capacity of Newsprint</t>
  </si>
  <si>
    <t xml:space="preserve">Please provide Total Paper, paper board, speciality and newsprint Production Capacity </t>
  </si>
  <si>
    <t>Please provide Total Writing &amp; Printing Paper  Production</t>
  </si>
  <si>
    <t>Production of Writing &amp; Printing Paper</t>
  </si>
  <si>
    <t>Daily/ weekly/monthly/ yearly  Production of Writing &amp; Printing Paper's data sheet duly signed by competent authority.</t>
  </si>
  <si>
    <t xml:space="preserve">Please provide Total Paper Board &amp; Kraft paper Production </t>
  </si>
  <si>
    <t>Production of paper board&amp; kraft Paper</t>
  </si>
  <si>
    <t>Daily/ weekly/monthly/ yearly report of Paper Board &amp; Kraft paper Production data sheet duly signed by competent authority.</t>
  </si>
  <si>
    <t xml:space="preserve">Please provide Total Specaility paper Board Production </t>
  </si>
  <si>
    <t>Production of Specaility paper Board</t>
  </si>
  <si>
    <t>Daily/ weekly/monthly/ yearly report of Specaility paper Board Production data sheet duly signed by competent authority.</t>
  </si>
  <si>
    <t xml:space="preserve">Please provide Total Newsprint Production </t>
  </si>
  <si>
    <t>Production of Newsprint</t>
  </si>
  <si>
    <t>Daily/ weekly/monthly/ yearly report of Newsprint Production data sheet duly signed by competent authority.</t>
  </si>
  <si>
    <t xml:space="preserve">Please provide Total W&amp;P Paper, paper board, speciality and newsprint Production </t>
  </si>
  <si>
    <t>Auto calculation of Capacity Utilisation (Paper)</t>
  </si>
  <si>
    <t>Please provide Variety-wise Paper Production Details</t>
  </si>
  <si>
    <t>Details of Writing Printing Paper Production</t>
  </si>
  <si>
    <t>Details of General Writing Printing / Coated paper (Online coating machines) may be provided in this section</t>
  </si>
  <si>
    <t>Please provide production details of Copier-Grade  paper</t>
  </si>
  <si>
    <t>Production of Writing &amp; Printing Paper (copier grade)</t>
  </si>
  <si>
    <t>Daily/ weekly/monthly/ yearly report of  Copier-Grade paper data sheet duly signed by competent authority.</t>
  </si>
  <si>
    <t>Please provide details of Copier-Grade  Average GSM</t>
  </si>
  <si>
    <t>Annual average GSM of Copier grade paper</t>
  </si>
  <si>
    <t>Daily/ weekly/monthly/ yearly report of  Copier-Grade  paper data sheet duly signed by competent authority.</t>
  </si>
  <si>
    <t xml:space="preserve">Please provide production details of Maplitho-Grade </t>
  </si>
  <si>
    <t>Production of Writing &amp; Printing Paper (Maplitho grade)</t>
  </si>
  <si>
    <t>Daily/ weekly/monthly/ yearly report of Maplitho-Grade data sheet duly signed by competent authority.</t>
  </si>
  <si>
    <t>Please provide production details of Maplitho-Grade Average GSM</t>
  </si>
  <si>
    <t>Annual average GSM of Maplitho grade paper</t>
  </si>
  <si>
    <t>Please provide production details of Offset-Grade</t>
  </si>
  <si>
    <t>Production of Writing &amp; Printing Paper (offset grade)</t>
  </si>
  <si>
    <t>Daily/ weekly/monthly/ yearly report of Offset-Grade data sheet duly signed by competent authority.</t>
  </si>
  <si>
    <t>Please provide production details of Offset-Grade Average GSM</t>
  </si>
  <si>
    <t>Annual average GSM of Offset grade paper</t>
  </si>
  <si>
    <t xml:space="preserve">Please provide production details of Ledger-Grade </t>
  </si>
  <si>
    <t>Production of Writing &amp; Printing Paper (ledger grade)</t>
  </si>
  <si>
    <t>Daily/ weekly/monthly/ yearly report of Ledger-Grade data sheet duly signed by competent authority.</t>
  </si>
  <si>
    <t>Please provide production details of Ledger-Grade Average GSM</t>
  </si>
  <si>
    <t>Annual average GSM of Ledger grade paper</t>
  </si>
  <si>
    <t>Please provide production details of Others-Grades (MICR etc)</t>
  </si>
  <si>
    <t>Production of Writing &amp; Printing Paper (Other grades MICR etc)</t>
  </si>
  <si>
    <t>Daily/ weekly/monthly/ yearly report of Others-Grades (MICR etc) data sheet duly signed by competent authority.</t>
  </si>
  <si>
    <t>Please provide production details of Others-Grades (MICR etc) Average GSM</t>
  </si>
  <si>
    <t>Annual average GSM of Other grades  (MICR etc) paper</t>
  </si>
  <si>
    <t>Please provide production details of Others-Grade (Finness Premium etc)</t>
  </si>
  <si>
    <t>Production of Writing &amp; Printing Paper other grades (Finness Premium etc )</t>
  </si>
  <si>
    <t>Daily/ weekly/monthly/ yearly report of Others-Grades (Finness Premium etc) data sheet duly signed by competent authority.</t>
  </si>
  <si>
    <t>Please provide production details of Others-Grades (Finness Premium etc) Average GSM</t>
  </si>
  <si>
    <t>Annual average GSM of Other grades (Finness Premium etc)</t>
  </si>
  <si>
    <t xml:space="preserve">Please provide production details of Others-Grades (Parchment etc) </t>
  </si>
  <si>
    <t>Production of Writing &amp; Printing Paper (other grades Parchment etc  )</t>
  </si>
  <si>
    <t>Daily/ weekly/monthly/ yearly report of Others-Grades (Parchment etc) data sheet duly signed by competent authority.</t>
  </si>
  <si>
    <t>Please provide production details of Others-Grade Parchment Average GSM</t>
  </si>
  <si>
    <t xml:space="preserve">Annual average GSM of Other grades (Parchment etc) </t>
  </si>
  <si>
    <t>Please provide production details of Others-Grades (Wrapper etc)</t>
  </si>
  <si>
    <t>Production of Writing &amp; Printing Paper (Others-Grades Wrapper etc )</t>
  </si>
  <si>
    <t>Daily/ weekly/monthly/ yearly report of Others-Grades (Wrapper etc) data sheet duly signed by competent authority.</t>
  </si>
  <si>
    <t>Please provide production details of Others-Grade Wrapper Average GSM</t>
  </si>
  <si>
    <t>Annual average GSM of  Others-Grades (Wrapper etc)</t>
  </si>
  <si>
    <t>Daily/ weekly/monthly/ yearly report of Others-Grades Wrapper etc)data sheet duly signed by competent authority.</t>
  </si>
  <si>
    <t>Please provide production details of Coated paper online (ex. BRPP, Chromo paper, Art paper etc)</t>
  </si>
  <si>
    <t>Production of Coated paper online(ex. BRPP, Chromo paper, Art paper etc)</t>
  </si>
  <si>
    <t>Daily/ weekly/monthly/ yearly report of Coated paper online (ex. BRPP, Chromo paper, Art paper etc) data sheet duly signed by competent authority.</t>
  </si>
  <si>
    <t>Please provide production details of Coated paper online Average GSM</t>
  </si>
  <si>
    <t>Annual average GSM of  Coated paper online</t>
  </si>
  <si>
    <t xml:space="preserve">Please provide production details of other Coated papers online </t>
  </si>
  <si>
    <t>Production of other Coated paper online</t>
  </si>
  <si>
    <t>Daily/ weekly/monthly/ yearly report of other Coated paper online  data sheet duly signed by competent authority.</t>
  </si>
  <si>
    <t>Daily/ weekly/monthly/ yearly report of other Coated paper online data sheet duly signed by competent authority.</t>
  </si>
  <si>
    <t xml:space="preserve">Please provide production details of other Coated paper online </t>
  </si>
  <si>
    <t>Daily/ weekly/monthly/ yearly report of other Coated paper onlinedata sheet duly signed by competent authority.</t>
  </si>
  <si>
    <t>Please provide production details of other Coated paper online Average GSM</t>
  </si>
  <si>
    <t>Annual average GSM of  other Coated paper online</t>
  </si>
  <si>
    <t>Daily/ weekly/monthly/ yearly report of  other Coated paper online data sheet duly signed by competent authority.</t>
  </si>
  <si>
    <t>Auto calculation of Weightage Average GSM of all Writing &amp; Printing Grade Papers</t>
  </si>
  <si>
    <t>Auto sum of Total Production of Writing Printing Grades</t>
  </si>
  <si>
    <t>Please provide production details of Coated paper-chromo (offline)</t>
  </si>
  <si>
    <t>Production of Coated paper (Cromo)</t>
  </si>
  <si>
    <t>Daily/ weekly/monthly/ yearly report of Coated paper-chromo offline data sheet duly signed by competent authority.</t>
  </si>
  <si>
    <t>Please provide production details of Coated paper (offline)-chromo Average GSM</t>
  </si>
  <si>
    <t>Annual average GSM of  Coated paper (cromo)</t>
  </si>
  <si>
    <t>Daily/ weekly/monthly/ yearly report of Coated paper (offline)-chromo offline data sheet duly signed by competent authority.</t>
  </si>
  <si>
    <t>Please provide production details of Coated paper (offline)Art Paper</t>
  </si>
  <si>
    <t>Production of Coated paper (Art paper)</t>
  </si>
  <si>
    <t>Daily/ weekly/monthly/ yearly report of Coated paper (offline)-Art Paper data sheet duly signed by competent authority.</t>
  </si>
  <si>
    <t>Please provide production details of Coated paper (offline)-Art Paper Average GSM</t>
  </si>
  <si>
    <t>Annual average GSM of  Coated paper (Art paper)</t>
  </si>
  <si>
    <t>Please provide production details of Other W&amp;P grades</t>
  </si>
  <si>
    <t>Production of Coated paper ( Other W&amp;P grades)</t>
  </si>
  <si>
    <t>Daily/ weekly/monthly/ yearly report of Other W&amp;P grades data sheet duly signed by competent authority.</t>
  </si>
  <si>
    <t>Please provide production details of Other W&amp;P grades Average GSM</t>
  </si>
  <si>
    <t>Annual average GSM of  Coated paper ( Other W&amp;P grades)</t>
  </si>
  <si>
    <t>Auto calculation of Weightage Average GSM of value added Writing &amp; Printing Grade Papers</t>
  </si>
  <si>
    <t>Auto sum of Total Production of Value added Writing&amp; Printing Grades Paper</t>
  </si>
  <si>
    <t>Please provide production details of Kraft paper-Grade</t>
  </si>
  <si>
    <t xml:space="preserve">Production of Kraft paper-Grade </t>
  </si>
  <si>
    <t>Daily/ weekly/monthly/ yearly report of  Kraft paper-Grade data sheet duly signed by competent authority.</t>
  </si>
  <si>
    <t>Please provide production details of Kraft paper-Grade Average GSM</t>
  </si>
  <si>
    <t xml:space="preserve">Annual average GSM of Kraft paper-Grade </t>
  </si>
  <si>
    <t>Please provide production details of Duplex-Grade</t>
  </si>
  <si>
    <t>Production of Duplex-Grade</t>
  </si>
  <si>
    <t>Daily/ weekly/monthly/ yearly report of Duplex-Grade data sheet duly signed by competent authority.</t>
  </si>
  <si>
    <t>Please provide production details of Duplex-Grade Average GSM</t>
  </si>
  <si>
    <t>Annual average GSM of Duplex-Grade</t>
  </si>
  <si>
    <t>Please provide production details of Triplex-Grade</t>
  </si>
  <si>
    <t>Production of Triplex-Grade</t>
  </si>
  <si>
    <t>Daily/ weekly/monthly/ yearly report of Triplex-Grade data sheet duly signed by competent authority.</t>
  </si>
  <si>
    <t>Please provide production details of Triplex-Grade Average GSM</t>
  </si>
  <si>
    <t>Annual average GSM of Triplex-Grade</t>
  </si>
  <si>
    <t>Please provide production details of Others-Grades</t>
  </si>
  <si>
    <t>Production of Others-Grade</t>
  </si>
  <si>
    <t>Daily/ weekly/monthly/ yearly report of Others-Grades data sheet duly signed by competent authority.</t>
  </si>
  <si>
    <t>Please provide production details of Others-Grades Average GSM</t>
  </si>
  <si>
    <t>Annual average GSM of Others-Grade</t>
  </si>
  <si>
    <t>Please provide production details of Flexible-Packageing (Online)</t>
  </si>
  <si>
    <t>Production of Flexible-Packageing (Online)</t>
  </si>
  <si>
    <t>Daily/ weekly/monthly/ yearly report of  Flexible-Packageing (Online) data sheet duly signed by competent authority.</t>
  </si>
  <si>
    <t>Please provide production details of Flexible-Packageing Average GSM</t>
  </si>
  <si>
    <t>Annual average GSM of Flexible-Packageing (Online)</t>
  </si>
  <si>
    <t>Please provide production details of Chromo Board (Online)</t>
  </si>
  <si>
    <t>Production of Chromo Board (Online)</t>
  </si>
  <si>
    <t>Daily/ weekly/monthly/ yearly report of  Chromo Board (Online) data sheet duly signed by competent authority.</t>
  </si>
  <si>
    <t>Please provide production details of Chromo Board Average GSM</t>
  </si>
  <si>
    <t>Annual average GSM of Chromo Board (Online)</t>
  </si>
  <si>
    <t>Please provide production details of Art Board (Online)</t>
  </si>
  <si>
    <t>Production of Art Board (Online)</t>
  </si>
  <si>
    <t>Daily/ weekly/monthly/ yearly report of  Art Board (Online) data sheet duly signed by competent authority.</t>
  </si>
  <si>
    <t>Please provide production details of Art Board Average GSM</t>
  </si>
  <si>
    <t>Annual average GSM of Art Board (Online)</t>
  </si>
  <si>
    <t>Auto Calculation of Weightage Average GSM</t>
  </si>
  <si>
    <t>Auto Sum of Total Production of Paper Boards Grades</t>
  </si>
  <si>
    <t>Please provide production details of Coated Board-chromo (offline)</t>
  </si>
  <si>
    <t>Production of Coated Board-chromo (offline)</t>
  </si>
  <si>
    <t>Daily/ weekly/monthly/ yearly report of Coated Board-chromo offline  data sheet duly signed by competent authority.</t>
  </si>
  <si>
    <t>Please provide production details of Coated Board-chromo Average GSM (offline)</t>
  </si>
  <si>
    <t>Annual average GSM of Coated Board-chromo (offline)</t>
  </si>
  <si>
    <t>Daily/ weekly/monthly/ yearly report of Coated Board-chromo offline data sheet duly signed by competent authority.</t>
  </si>
  <si>
    <t>Please provide production details of Coated Board-Art Paper (offline)</t>
  </si>
  <si>
    <t>Production of Coated Board-Art Paper (offline)</t>
  </si>
  <si>
    <t>Daily/ weekly/monthly/ yearly report of Coated Board-Art Paper offline data sheet duly signed by competent authority.</t>
  </si>
  <si>
    <t>Please provide production details of Coated Board-Art Paper Average GSM (offline)</t>
  </si>
  <si>
    <t>Annual average GSM of Coated Board-Art Paper offline</t>
  </si>
  <si>
    <t>Please provide production details of Other Board grades (offline)</t>
  </si>
  <si>
    <t>Production of Other Board grades (offline)</t>
  </si>
  <si>
    <t>Daily/ weekly/monthly/ yearly report of  Other Board grades data sheet duly signed by competent authority.</t>
  </si>
  <si>
    <t>Please provide production details of Other Board grades Average GSM</t>
  </si>
  <si>
    <t>Annual average GSM of Other Board grades</t>
  </si>
  <si>
    <t>Daily/ weekly/monthly/ yearly report of  Other Board grades offline  data sheet duly signed by competent authority.</t>
  </si>
  <si>
    <t>Auto calculation of Weightage Average GSM of value added paper board</t>
  </si>
  <si>
    <t>Auto sum of Total Production of value added Paper Boards Grades</t>
  </si>
  <si>
    <t>Please provide production details of Tissue</t>
  </si>
  <si>
    <t>Production of  Tissue</t>
  </si>
  <si>
    <t>Daily/ weekly/monthly/ yearly report of Tissue paper data sheet duly signed by competent authority.</t>
  </si>
  <si>
    <t>Please provide production details of Tissue Average GSM</t>
  </si>
  <si>
    <t>Annual average GSM of  Tissue</t>
  </si>
  <si>
    <t xml:space="preserve">Please provide production details of Cigrate paper </t>
  </si>
  <si>
    <t xml:space="preserve">Production of Cigrate paper </t>
  </si>
  <si>
    <t>Daily/ weekly/monthly/ yearly report of Cigrate paper data sheet duly signed by competent authority.</t>
  </si>
  <si>
    <t>Please provide production details of Cigrate paper Average GSM</t>
  </si>
  <si>
    <t xml:space="preserve">Annual average GSM of  Cigrate paper </t>
  </si>
  <si>
    <t>Please provide production details of other grades</t>
  </si>
  <si>
    <t>Production of  Other grades</t>
  </si>
  <si>
    <t>Daily/ weekly/monthly/ yearly report of other grades data sheet duly signed by competent authority.</t>
  </si>
  <si>
    <t>Please provide production details of Other grades Average GSM</t>
  </si>
  <si>
    <t>Annual average GSM of   Other grades</t>
  </si>
  <si>
    <t>Daily/ weekly/monthly/ yearly report of Other grades Average data sheet duly signed by competent authority.</t>
  </si>
  <si>
    <t>Please provide production details of Other grades</t>
  </si>
  <si>
    <t>Production of  Others grades</t>
  </si>
  <si>
    <t>Daily/ weekly/monthly/ yearly report of Other grades data sheet duly signed by competent authority.</t>
  </si>
  <si>
    <t>Auto calculation of Weightage Average GSM</t>
  </si>
  <si>
    <t>Auto sum of Total Production of Speciality Paper Grades</t>
  </si>
  <si>
    <t xml:space="preserve">Please provide Total Production of Newsprint </t>
  </si>
  <si>
    <t xml:space="preserve">Production of Newsprint </t>
  </si>
  <si>
    <t>Daily/ weekly/monthly/ yearly report of Newsprint data sheet duly signed by competent authority.</t>
  </si>
  <si>
    <t>Please provide Total Production of Newsprint Average GSM</t>
  </si>
  <si>
    <t>Annual average GSM of Newsprint</t>
  </si>
  <si>
    <t>Auto sum of Total Production (Paper , Paper Board ,Specaility Grades &amp; Newsprint)</t>
  </si>
  <si>
    <t>Please provide Closing Stock of final Paper</t>
  </si>
  <si>
    <t>Record Closing stock of  final Paper on daily/ weekly/ monthly /yearly  basis</t>
  </si>
  <si>
    <t>Daily/ weekly/monthly/ yearly report of closing stock of final Paper data sheets duly signed by competent authority.</t>
  </si>
  <si>
    <t>Please provide Opening Stock of final Paper</t>
  </si>
  <si>
    <t>Record Opening stock of  final Paper on daily/ weekly/ monthly /yearly  basis</t>
  </si>
  <si>
    <t>Daily/ weekly/monthly/ yearly report of opening stock of final Paper data sheets duly signed by competent authority.</t>
  </si>
  <si>
    <t>Please provide MP LP steam enthalpy used for calculation by the mill (from steam tables)</t>
  </si>
  <si>
    <t>Auto calculation of Weighted Heat Rate</t>
  </si>
  <si>
    <t>Please provide details of Unbleached Pulp (Wood,Agro,RCF) (required to be filled only for unbleached saleable pulp and unbleached paper production)</t>
  </si>
  <si>
    <t>Please provide Annual MP Steam Consumption records / documents for unbleached pulp production</t>
  </si>
  <si>
    <t>Daily/ weekly/monthly/ yearly report of Steam Consumption-MP in  unbleached saleable pulp and unbleached paper production data sheets duly signed by competent authority.</t>
  </si>
  <si>
    <t>Please provide Annual LP Steam Consumption records / documents for unbleached pulp production</t>
  </si>
  <si>
    <t>Daily/ weekly/monthly/ yearly report of Steam Consumption-LP in  unbleached saleable pulp and unbleached paper production data sheets duly signed by competent authority.</t>
  </si>
  <si>
    <t>Please provide Annual Power Consumption records / documents for unbleached pulp production</t>
  </si>
  <si>
    <t>Daily/ weekly/monthly/ yearly report of power consumption in  unbleached saleable pulp and unbleached paper production data sheets duly signed by competent authority.</t>
  </si>
  <si>
    <t>Please provide details of Wood pulp Mill(chiper+digestor+WSC+bleach plant+Recovery+utilities+Others)</t>
  </si>
  <si>
    <t>Please provide details of Production</t>
  </si>
  <si>
    <t>Please provide Annual MP Steam Consumption records / documents for bleached wood pulp production</t>
  </si>
  <si>
    <t>Daily/ weekly/monthly/ yearly report of Steam Consumption-MP in wood pulp  mill data sheets duly signed by competent authority.</t>
  </si>
  <si>
    <t>Please provide Annual LP Steam Consumption records / documents for bleached wood pulp production</t>
  </si>
  <si>
    <t>Daily/ weekly/monthly/ yearly report of Steam Consumption-LP in wood pulp  mill data sheets duly signed by competent authority.</t>
  </si>
  <si>
    <t>Please provide Annual Power Consumption records / documents for bleached wood pulp production</t>
  </si>
  <si>
    <t>Daily/ weekly/monthly/ yearly report of power consumption in wood pulp  mill data sheets duly signed by competent authority.</t>
  </si>
  <si>
    <t>Auto calculation of Specific Steam consumption-MP</t>
  </si>
  <si>
    <t>Auto calculation of Steam Consumption-LP</t>
  </si>
  <si>
    <t>Auto calculation of Power Consumption</t>
  </si>
  <si>
    <t>Please provide details of Agro Pulp Mill (depither,cutter+digestor+WSC+bleach plant +Recovery+ utilities+Others)</t>
  </si>
  <si>
    <t>Please provide Annual MP Steam Consumption records / documents for Agro pulp</t>
  </si>
  <si>
    <t>Daily/ weekly/monthly/ yearly report of Steam Consumption-MP in Agro Pulp Mill data sheets duly signed by competent authority.</t>
  </si>
  <si>
    <t>Please provide Annual LP Steam Consumption records / documents for Agro pulp</t>
  </si>
  <si>
    <t>Daily/ weekly/monthly/ yearly report of Steam Consumption-LP in Agro Pulp Mill data sheets duly signed by competent authority.</t>
  </si>
  <si>
    <t>Please provide Annual Power Consumption records / documents for Agro pulp</t>
  </si>
  <si>
    <t>Daily/ weekly/monthly/ yearly report of power consumption in Agro Pulp Mill data sheets duly signed by competent authority.</t>
  </si>
  <si>
    <t>Auto calcultaion of Steam Consumption-MP</t>
  </si>
  <si>
    <t>Please provide details of RCF Pulp Mill (hydrapulper/Drumpulper+deinking+bleach plant+utilities+Others)</t>
  </si>
  <si>
    <t>Daily/ weekly/monthly/ yearly report of Steam Consumption-MP in  RCF Pulp Mill data sheets duly signed by competent authority.</t>
  </si>
  <si>
    <t>Daily/ weekly/monthly/ yearly report of Steam Consumption-LP in  RCF Pulp Mill data sheets duly signed by competent authority.</t>
  </si>
  <si>
    <t>Daily/ weekly/monthly/ yearly report of power consumption in  RCF Pulp Mill data sheets duly signed by competent authority.</t>
  </si>
  <si>
    <t>Auto calculation of Steam Consumption-MP</t>
  </si>
  <si>
    <t>Auto calculation of  Total Pulp Production (wood+Agro+RCF)</t>
  </si>
  <si>
    <t>Production of Pulp (wood,Agro,RCF)</t>
  </si>
  <si>
    <t>Auto calculation of  of Total Equivalent Pulp Production</t>
  </si>
  <si>
    <t>Please provide details of Wet Lap Machine/ Pulp drying m/c</t>
  </si>
  <si>
    <t>Please provide details of Production of dried pulp (Air Dried)</t>
  </si>
  <si>
    <t>Daily/ weekly/monthly/ yearly report of Production of dried pulp (Air Dried) data sheets duly signed by competent authority.</t>
  </si>
  <si>
    <t>please provide steam consumption details / research / documents for pulp drying</t>
  </si>
  <si>
    <t>Daily/ weekly/monthly/ yearly report of Steam Consumption in Wet Lap Machine/ Pulp drying m/c data sheets duly signed by competent authority.</t>
  </si>
  <si>
    <t>please provide power  consumption details / research / documents for pulp drying</t>
  </si>
  <si>
    <t>Daily/ weekly/monthly/ yearly report of Power Consumption including Utilities in Wet Lap Machine/ Pulp drying m/c data sheets duly signed by competent authority.</t>
  </si>
  <si>
    <t>Auto calculation of  specific Steam consumption</t>
  </si>
  <si>
    <t>Auto calculation of specific Power Consumption</t>
  </si>
  <si>
    <t>Daily/ weekly/monthly/ yearly report of Power Consumption in Wet Lap Machine/ Pulp drying m/c data sheets duly signed by competent authority.</t>
  </si>
  <si>
    <t>Auto calculation of Total Wet Lap Machine Energy Consumption</t>
  </si>
  <si>
    <t>Daily/ weekly/monthly/ yearly report of Total Wet Lap Machine Energy Consumption data sheets duly signed by competent authority.</t>
  </si>
  <si>
    <t>Auto calculation of Wet lap Machine Specific Energy Consumption</t>
  </si>
  <si>
    <t>specific</t>
  </si>
  <si>
    <t>Daily/ weekly/monthly/ yearly report of Wet lap Machine Specific Energy Consumption data sheets duly signed by competent authority.</t>
  </si>
  <si>
    <t>Please provide details of Total Saleable Pulp Production</t>
  </si>
  <si>
    <t>Production of saleable pulp  records/ documents</t>
  </si>
  <si>
    <t>Daily/ weekly/monthly/ yearly report of Saleable pulp production data sheets duly signed by competent authority.</t>
  </si>
  <si>
    <t>Daily/ weekly/monthly/ yearly report of Paper Machines Energy Consumption data sheets duly signed by competent authority.</t>
  </si>
  <si>
    <t>Please provide details of Paper Machine -1</t>
  </si>
  <si>
    <t>Please provide details of Production Capacity for paper machine -1</t>
  </si>
  <si>
    <t>Capacity of paper machine-1</t>
  </si>
  <si>
    <t>OEM document of paper machine capacity</t>
  </si>
  <si>
    <t>Paper machine wise OEM document for paper machine</t>
  </si>
  <si>
    <t>Please provide details of Production for paper machine- 1</t>
  </si>
  <si>
    <t>Production of paper machine-1</t>
  </si>
  <si>
    <t>Daily/ weekly/monthly/ yearly Production of paper machine-1 data sheets duly signed by competent authority.</t>
  </si>
  <si>
    <t>Please provide Steam Consumption-MP for paper machine 1</t>
  </si>
  <si>
    <t>MP steam consumption documents / records</t>
  </si>
  <si>
    <t>Daily/ weekly/monthly/ yearly report of  Steam Consumption-MP in paper machine-1 data sheets duly signed by competent authority.</t>
  </si>
  <si>
    <t>Please provide Steam Consumption-LP for PM 1</t>
  </si>
  <si>
    <t>LP Steam consumption documents / records</t>
  </si>
  <si>
    <t>Daily/ weekly/monthly/ yearly report of Steam Consumption-LP in paper machine-1 data sheets duly signed by competent authority.</t>
  </si>
  <si>
    <t>Please provide Power consumption for PM-1</t>
  </si>
  <si>
    <t>Power consumption documents / records</t>
  </si>
  <si>
    <t>Daily/ weekly/monthly/ yearly report of power consumption in paper machine-1 data sheets duly signed by competent authority.</t>
  </si>
  <si>
    <t>Please provide details of Paper Machine -2</t>
  </si>
  <si>
    <t>Please provide details of Production Capacity for paper machine -2</t>
  </si>
  <si>
    <t>Capacity of paper machine-2</t>
  </si>
  <si>
    <t>Please provide details of Production for paper machine- 2</t>
  </si>
  <si>
    <t>Production of paper machine-2</t>
  </si>
  <si>
    <t>Daily/ weekly/monthly/ yearly Production of paper machine-2 data sheets duly signed by competent authority.</t>
  </si>
  <si>
    <t>Please provide Steam Consumption-MP paper machine -2</t>
  </si>
  <si>
    <t>Daily/ weekly/monthly/ yearly report of  Steam Consumption-MP in paper machine-2 data sheets duly signed by competent authority.</t>
  </si>
  <si>
    <t>Please provide Steam Consumption-LP paper machine -2</t>
  </si>
  <si>
    <t>Daily/ weekly/monthly/ yearly report of Steam Consumption-LP in paper machine-2 data sheets duly signed by competent authority.</t>
  </si>
  <si>
    <t>Please provide Power consumption for Paper machine 2</t>
  </si>
  <si>
    <t>Daily/ weekly/monthly/ yearly report of power consumption in paper machine-2 data sheets duly signed by competent authority.</t>
  </si>
  <si>
    <t>Please provide details of Paper Machine -3</t>
  </si>
  <si>
    <t>Please provide details of Production Capacity for paper machine -3</t>
  </si>
  <si>
    <t>Capacity of paper machine-3</t>
  </si>
  <si>
    <t xml:space="preserve">Please provide details of Production for paper machine -3 </t>
  </si>
  <si>
    <t>Production of paper machine-3</t>
  </si>
  <si>
    <t>Daily/ weekly/monthly/ yearly Production of paper machine-3 data sheets duly signed by competent authority.</t>
  </si>
  <si>
    <t>Please provide Steam Consumption-MP for paper machine 3</t>
  </si>
  <si>
    <t>Daily/ weekly/monthly/ yearly report of  Steam Consumption-MP in paper machine-3 data sheets duly signed by competent authority.</t>
  </si>
  <si>
    <t>Please provide Steam Consumption-LP for paper machine 3</t>
  </si>
  <si>
    <t>Daily/ weekly/monthly/ yearly report of Steam Consumption-LP in paper machine-3 data sheets duly signed by competent authority.</t>
  </si>
  <si>
    <t>Please provide Power consumption for paper machine 3</t>
  </si>
  <si>
    <t>Daily/ weekly/monthly/ yearly report of power consumption in paper machine-3 data sheets duly signed by competent authority.</t>
  </si>
  <si>
    <t xml:space="preserve">Please provide details of Paper Machine -4  </t>
  </si>
  <si>
    <t>Please provide details of Production Capacity for paper machine -4</t>
  </si>
  <si>
    <t>Capacity of paper machine-4</t>
  </si>
  <si>
    <t>Please provide details of Production for paper machine 4</t>
  </si>
  <si>
    <t>Production of paper machine-4</t>
  </si>
  <si>
    <t>Daily/ weekly/monthly/ yearly Production of paper machine-4 data sheets duly signed by competent authority.</t>
  </si>
  <si>
    <t>Please provide Steam Consumption-MP for paper machine 4</t>
  </si>
  <si>
    <t>Daily/ weekly/monthly/ yearly report of  Steam Consumption-MP in paper machine-4 data sheets duly signed by competent authority.</t>
  </si>
  <si>
    <t>Please provide Steam Consumption-LP for paper machine 4</t>
  </si>
  <si>
    <t>Daily/ weekly/monthly/ yearly report of Steam Consumption-LP in paper machine-4 data sheets duly signed by competent authority.</t>
  </si>
  <si>
    <t>Please provide Power consumption for paper machine 4</t>
  </si>
  <si>
    <t>Daily/ weekly/monthly/ yearly report of power consumption in paper machine-4 data sheets duly signed by competent authority.</t>
  </si>
  <si>
    <t>Please provide details of Paper Machine -5</t>
  </si>
  <si>
    <t>Please provide details of Production Capacity of paper machine 5</t>
  </si>
  <si>
    <t>Capacity of paper machine-5</t>
  </si>
  <si>
    <t>Please provide details of Production of paper machine 5</t>
  </si>
  <si>
    <t>Production of paper machine-5</t>
  </si>
  <si>
    <t>Daily/ weekly/monthly/ yearly Production of paper machine-5 data sheets duly signed by competent authority.</t>
  </si>
  <si>
    <t>Please provide Steam Consumption-MP for PM - 5</t>
  </si>
  <si>
    <t>Daily/ weekly/monthly/ yearly report of  Steam Consumption-MP in paper machine-5 data sheets duly signed by competent authority.</t>
  </si>
  <si>
    <t>please provide Steam Consumption-LP for Paper machine 5</t>
  </si>
  <si>
    <t>Daily/ weekly/monthly/ yearly report of Steam Consumption-LP in paper machine-5 data sheets duly signed by competent authority.</t>
  </si>
  <si>
    <t>please provide Power consumption for paper machine 5</t>
  </si>
  <si>
    <t>Daily/ weekly/monthly/ yearly report of power consumption in paper machine-5 data sheets duly signed by competent authority.</t>
  </si>
  <si>
    <t>Please provide details of Paper Machine -6</t>
  </si>
  <si>
    <t>Please provide details of Production Capacity for paper machine 6</t>
  </si>
  <si>
    <t>Capacity of paper machine-6</t>
  </si>
  <si>
    <t>Please provide details of Production of paper machine 6</t>
  </si>
  <si>
    <t>Production of paper machine-6</t>
  </si>
  <si>
    <t>Daily/ weekly/monthly/ yearly Production of paper machine-6 data sheets duly signed by competent authority.</t>
  </si>
  <si>
    <t>please provide Steam Consumption-MP for paper machine 6</t>
  </si>
  <si>
    <t>Daily/ weekly/monthly/ yearly report of  Steam Consumption-MP in paper machine-6 data sheets duly signed by competent authority.</t>
  </si>
  <si>
    <t>please provide Steam Consumption-LP for paper machine 6</t>
  </si>
  <si>
    <t>Daily/ weekly/monthly/ yearly report of Steam Consumption-LP in paper machine-6 data sheets duly signed by competent authority.</t>
  </si>
  <si>
    <t>please provide Power consumption for paper machine -6</t>
  </si>
  <si>
    <t>Daily/ weekly/monthly/ yearly report of power consumption in paper machine-6 data sheets duly signed by competent authority.</t>
  </si>
  <si>
    <t>Please provide details of Paper Machine -7</t>
  </si>
  <si>
    <t>Please provide details of Production Capacity for paper machine- 7</t>
  </si>
  <si>
    <t>Capacity of paper machine-7</t>
  </si>
  <si>
    <t>Please provide details of Production for paper machine - 7</t>
  </si>
  <si>
    <t>Production of paper machine-7</t>
  </si>
  <si>
    <t>Daily/ weekly/monthly/ yearly Production of paper machine-7 data sheets duly signed by competent authority.</t>
  </si>
  <si>
    <t>please provide Steam Consumption-MP for paper machine-7</t>
  </si>
  <si>
    <t>Daily/ weekly/monthly/ yearly report of  Steam Consumption-MP in paper machine-7 data sheets duly signed by competent authority.</t>
  </si>
  <si>
    <t>please provide Steam Consumption-LP for paper machine -7</t>
  </si>
  <si>
    <t>Daily/ weekly/monthly/ yearly report of Steam Consumption-LP in paper machine-7 data sheets duly signed by competent authority.</t>
  </si>
  <si>
    <t>please provide Power consumption for paper machine -7</t>
  </si>
  <si>
    <t>Daily/ weekly/monthly/ yearly report of power consumption in paper machine-7 data sheets duly signed by competent authority.</t>
  </si>
  <si>
    <t>Please provide details of Paper Machine -8</t>
  </si>
  <si>
    <t>Please provide details of Production Capacity for paper machine-8</t>
  </si>
  <si>
    <t>Capacity of paper machine-8</t>
  </si>
  <si>
    <t>Please provide details of Production for paper machine -8</t>
  </si>
  <si>
    <t>Production of paper machine-8</t>
  </si>
  <si>
    <t>Daily/ weekly/monthly/ yearly Production of paper machine-8 data sheets duly signed by competent authority.</t>
  </si>
  <si>
    <t>please provide Steam Consumption-MP for paper machine -8</t>
  </si>
  <si>
    <t>Daily/ weekly/monthly/ yearly report of  Steam Consumption-MP in paper machine-8 data sheets duly signed by competent authority.</t>
  </si>
  <si>
    <t>please provide Steam Consumption-LP for paper machine -8</t>
  </si>
  <si>
    <t>Daily/ weekly/monthly/ yearly report of Steam Consumption-LP in paper machine-8 data sheets duly signed by competent authority.</t>
  </si>
  <si>
    <t>please provide Power consumption for paper machine -8</t>
  </si>
  <si>
    <t>Daily/ weekly/monthly/ yearly report of power consumption in paper machine-8 data sheets duly signed by competent authority.</t>
  </si>
  <si>
    <t>Please provide details of Value Addition Machines</t>
  </si>
  <si>
    <t>Daily/ weekly/monthly/ yearly report of Value Addition Machines data sheets duly signed by competent authority.</t>
  </si>
  <si>
    <t>Please provide details of Paper Coating and Converting Plants</t>
  </si>
  <si>
    <t>Please provide details of Paper Coating Plant</t>
  </si>
  <si>
    <t>Please provide Steam Consumption-MP details of paper coating plant</t>
  </si>
  <si>
    <t>Daily/ weekly/monthly/ yearly report of  Steam Consumption-MP in paper coating plant data sheets duly signed by competent authority.</t>
  </si>
  <si>
    <t>Please provide Steam Consumption-LP details of paper coationg plant</t>
  </si>
  <si>
    <t>Daily/ weekly/monthly/ yearly report of  Steam Consumption-LP in paper coating plant data sheets duly signed by competent authority.</t>
  </si>
  <si>
    <t>please provide Power consumption of paper coating plant</t>
  </si>
  <si>
    <t>Daily/ weekly/monthly/ yearly report of Power Consumption in paper coating plant data sheets duly signed by competent authority.</t>
  </si>
  <si>
    <t>Please provide details of Other Paper Converting plant</t>
  </si>
  <si>
    <t>Please provide Steam Consumption-MP details of other paper converting palnt</t>
  </si>
  <si>
    <t>Daily/ weekly/monthly/ yearly report of  Steam Consumption-MP in Other Paper Converting plant data sheets duly signed by competent authority.</t>
  </si>
  <si>
    <t>Please provide Steam Consumption-LP details of other paper converting plants</t>
  </si>
  <si>
    <t>Daily/ weekly/monthly/ yearly report of  Steam Consumption-LP in Other Paper Converting plant data sheets duly signed by competent authority.</t>
  </si>
  <si>
    <t>Please provide Power consumption details of other paper converting plant</t>
  </si>
  <si>
    <t>Daily/ weekly/monthly/ yearly report of Power Consumption in Other Paper Converting plant data sheets duly signed by competent authority.</t>
  </si>
  <si>
    <t>Please provide details of Board Coating and Converting Plants</t>
  </si>
  <si>
    <t>Please provide details of Board Coating Plant</t>
  </si>
  <si>
    <t>please provide Steam Consumption-MP details of the board coating palnt</t>
  </si>
  <si>
    <t>Daily/ weekly/monthly/ yearly report of  Steam Consumption-MP in Board Coating Plant data sheets duly signed by competent authority.</t>
  </si>
  <si>
    <t>please provide Steam Consumption-LP of the board coating plant</t>
  </si>
  <si>
    <t>Daily/ weekly/monthly/ yearly report of  Steam Consumption-LP in Board Coating Plant data sheets duly signed by competent authority.</t>
  </si>
  <si>
    <t>please provide Power consumption details of the board coating plant</t>
  </si>
  <si>
    <t>Daily/ weekly/monthly/ yearly report of  Power consumption in Board Coating Plant data sheets duly signed by competent authority.</t>
  </si>
  <si>
    <t>Please provide details of Other Value Addition Plant</t>
  </si>
  <si>
    <t>Please provide Steam Consumption-MP details of other value addition plant</t>
  </si>
  <si>
    <t>Daily/ weekly/monthly/ yearly report of  Steam Consumption-MP in Other Value Addition Plant data sheets duly signed by competent authority.</t>
  </si>
  <si>
    <t>Please Steam Consumption-LP details of other value addition plant</t>
  </si>
  <si>
    <t>Daily/ weekly/monthly/ yearly report of  Steam Consumption-LP in Other Value Addition Plant data sheets duly signed by competent authority.</t>
  </si>
  <si>
    <t>Please provide Power consumption details of other value addition plant</t>
  </si>
  <si>
    <t>Daily/ weekly/monthly/ yearly report of  Power consumption in Other Value Addition Plant data sheets duly signed by competent authority.</t>
  </si>
  <si>
    <t>AUTO CALCULATIONS  OF GRADE WISE STEAM AND POWER CONSUMPTION BREAK-UP IN PAPER MACHINES</t>
  </si>
  <si>
    <t>Auto calculation of Writing Printing Grades</t>
  </si>
  <si>
    <t>Auto Calculation of Production of WPP grades</t>
  </si>
  <si>
    <t>Production of Writing &amp; Printing Grades</t>
  </si>
  <si>
    <t>Daily/ weekly/monthly/ yearly report of  Writing &amp; Printing Grades data sheet duly signed by competent authority.</t>
  </si>
  <si>
    <t>Auto Calculation of Steam Consumption-MP of WPP grades</t>
  </si>
  <si>
    <t>Staem Consumption MP of Writing &amp; Printing Grades</t>
  </si>
  <si>
    <t>Daily/ weekly/monthly/ yearly report of  Steam Consumption-MP data sheets duly signed by competent authority.</t>
  </si>
  <si>
    <t>Auto Calculation of Steam Consumption-LP of WPP grades</t>
  </si>
  <si>
    <t>Steam Consumption LP of Writing &amp; Printing Grades</t>
  </si>
  <si>
    <t>Daily/ weekly/monthly/ yearly report of  Steam Consumption-LP data sheets duly signed by competent authority.</t>
  </si>
  <si>
    <t>Auto Calculation of Power Consumption of WPP grades</t>
  </si>
  <si>
    <t>Power Consumption MP of Writing &amp; Printing Grades</t>
  </si>
  <si>
    <t>Daily/ weekly/monthly/ yearly report of  Power consumption data sheets duly signed by competent authority.</t>
  </si>
  <si>
    <t>Auto Calculation of specific Steam Consumption-MP of WPP grades</t>
  </si>
  <si>
    <t>Auto Calculation of specific Steam Consumption-LP of WPP Grades</t>
  </si>
  <si>
    <t>Auto Calculation of specific  Power Consumption of WPP Grades</t>
  </si>
  <si>
    <t>Please provide details of Paper Packagings Grades</t>
  </si>
  <si>
    <t>Auto Calculation of Production of  packaging grades</t>
  </si>
  <si>
    <t>Production of Paper Packagings Grades</t>
  </si>
  <si>
    <t>Daily/ weekly/monthly/ yearly report of Paper Packagings Grades data sheet duly signed by competent authority.</t>
  </si>
  <si>
    <t xml:space="preserve"> Auto Calculation of Steam Consumption-MP of  packaging grades</t>
  </si>
  <si>
    <t>Steam Consumption MP of paper packaging Grades</t>
  </si>
  <si>
    <t>Auto Calculation of Steam Consumption-LP of  packaging grades</t>
  </si>
  <si>
    <t>Steam Consumption LP of paper packaging Grades</t>
  </si>
  <si>
    <t>Auto Calculation of Power Consumption of  packaging grades</t>
  </si>
  <si>
    <t>Power Consumption MP of paper packaging Grades</t>
  </si>
  <si>
    <t xml:space="preserve"> Auto Calculation of specific Steam Consumption-MP packaging grades</t>
  </si>
  <si>
    <t>Auto Calculation of specific Steam Consumption-LP packaging grades</t>
  </si>
  <si>
    <t>Auto Calculation of specific Power Consumption packaging grades</t>
  </si>
  <si>
    <t>Please provide details of Speciality Grades</t>
  </si>
  <si>
    <t>Auto Calculation of  Production of Speciality grades</t>
  </si>
  <si>
    <t>Production of  Speciality Grades</t>
  </si>
  <si>
    <t>Daily/ weekly/monthly/ yearly report of Speciality Grades data sheet duly signed by competent authority.</t>
  </si>
  <si>
    <t>Auto Calculation of  Steam Consumption-MP of speciality grades</t>
  </si>
  <si>
    <t>Steam Consumption MP of of Speciality grades</t>
  </si>
  <si>
    <t>Auto Calculation of  Steam Consumption-LP of speciality grades</t>
  </si>
  <si>
    <t>Steam Consumption LP of of Speciality grades</t>
  </si>
  <si>
    <t>Auto calculation of Power Consumption of speciality grades</t>
  </si>
  <si>
    <t>Power Consumption MP of of Speciality grades</t>
  </si>
  <si>
    <t>Auto calculation of specific Steam Consumption-MP  of speciality grades</t>
  </si>
  <si>
    <t>Auto calculation of specific Steam Consumption-LP  of speciality grades</t>
  </si>
  <si>
    <t>Auto calculation of specific Power Consumption  of speciality grades</t>
  </si>
  <si>
    <t>Please provide details of News Print Grades</t>
  </si>
  <si>
    <t>Auto Calculation of  Production of newsprint grades</t>
  </si>
  <si>
    <t>Production of  newsprint grades</t>
  </si>
  <si>
    <t>Daily/ weekly/monthly/ yearly report of News Print Grades data sheet duly signed by competent authority.</t>
  </si>
  <si>
    <t xml:space="preserve">Auto Calculation of Steam Consumption-MP of newsprint grades </t>
  </si>
  <si>
    <t>Steam Consumption MP of of newsprint grades</t>
  </si>
  <si>
    <t>Auto Calculation of Steam Consumption-LP of newsprint grades</t>
  </si>
  <si>
    <t>Steam Consumption LP of of newsprint grades</t>
  </si>
  <si>
    <t>Auto Calculation of Power Consumption of newsprint grades</t>
  </si>
  <si>
    <t>Power Consumption MP of of newsprint grades</t>
  </si>
  <si>
    <t>Auto calculation of specific Steam Consumption-MP  of newsprint grades</t>
  </si>
  <si>
    <t>Auto calculation of specific Steam Consumption-LP  of newsprint grades</t>
  </si>
  <si>
    <t>Auto calculation of specific Power Consumption  of newsprint grades</t>
  </si>
  <si>
    <t>Please provide details of Writing Printing  Coating- Value added</t>
  </si>
  <si>
    <t>Auto Calculation of  Please provide details of Production Writing Printing  Coating- Value added</t>
  </si>
  <si>
    <t>Production of  Writing Printing  Coating- Value added</t>
  </si>
  <si>
    <t>Daily/ weekly/monthly/ yearly report of Writing Printing  Coating- Value added data sheet duly signed by competent authority.</t>
  </si>
  <si>
    <t>Auto Calculation of  Steam Consumption-MP Writing Printing  Coating- Value added</t>
  </si>
  <si>
    <t>Steam Consumption MP of Writing Printing  Coating- Value added</t>
  </si>
  <si>
    <t>Auto Calculation of  Steam Consumption-LP Writing Printing  Coating- Value added</t>
  </si>
  <si>
    <t>Steam Consumption LP  ofWriting Printing  Coating- Value added</t>
  </si>
  <si>
    <t>Auto Calculation of  Power ConsumptionWriting Printing  Coating- Value added</t>
  </si>
  <si>
    <t>Power Consumption MP of Writing Printing  Coating- Value added</t>
  </si>
  <si>
    <t xml:space="preserve">Auto calculation of specific Steam Consumption-MP Writing Printing  Coating- Value added </t>
  </si>
  <si>
    <t>Auto calculation of specific Steam Consumption-LP Writing Printing  Coating- Value added</t>
  </si>
  <si>
    <t xml:space="preserve">Auto calculation of specific Power Consumption Writing Printing  Coating- Value added </t>
  </si>
  <si>
    <t>Please provide details of Board Coating and Converting- Value added</t>
  </si>
  <si>
    <t>Auto Calculation of of Production  Board Coating and Converting- Value added</t>
  </si>
  <si>
    <t>Production of  Board Coating and Converting- Value added</t>
  </si>
  <si>
    <t>Daily/ weekly/monthly/ yearly report of  Board Coating and Converting- Value added data sheets duly signed by competent authority.</t>
  </si>
  <si>
    <t xml:space="preserve"> Auto Calculation of Steam Consumption-MP Board Coating and Converting- Value added</t>
  </si>
  <si>
    <t>Steam Consumption MP of Board Coating and Converting- Value added</t>
  </si>
  <si>
    <t>Auto Calculation of  Steam Consumption-LP Board Coating and Converting- Value added</t>
  </si>
  <si>
    <t>Steam Consumption LP  of Board Coating and Converting- Value added</t>
  </si>
  <si>
    <t xml:space="preserve"> Auto Calculation of  Power Consumption Board Coating and Converting- Value added</t>
  </si>
  <si>
    <t>Power Consumption MP of Board Coating and Converting- Value added</t>
  </si>
  <si>
    <t>Auto calculation of specific Steam Consumption-MP Board Coating and Converting- Value added</t>
  </si>
  <si>
    <t>Auto calculation of specific Steam Consumption-LP Board Coating and Converting- Value added</t>
  </si>
  <si>
    <t>Auto calculation of specific Power Consumption Board Coating and Converting- Value added</t>
  </si>
  <si>
    <t>Auto calculation of specific Total Production (Paper , Paper Board ,Speciality Grades &amp; Newsprint)</t>
  </si>
  <si>
    <t>Daily/ weekly/monthly/ yearly report of  Paper , Paper Board ,Speciality Grades &amp; Newsprint data sheets duly signed by competent authority.</t>
  </si>
  <si>
    <t>Auto calculation of specific Total Equivalent Production (Paper , Paper Board ,Speciality Grades &amp; Newsprint) Board Coating and Converting- Value added</t>
  </si>
  <si>
    <t>Please provide details of Boiler Details</t>
  </si>
  <si>
    <t>Boiler 1-12 (Data  in Section G 1.1 - 12 to G 1.18 is auto calculated from worksheet Ä-1 Boiler details"Mill may provide the documents / records  of fuel consumpion, steam generation, operating effciency, operating capacity etc for boiler 1-12)</t>
  </si>
  <si>
    <t>Boiler 13-16 (Data  in Section G 2.1-4 to G2.10  is auto calculated from worksheet Ä-1 Boiler details"Mill may provide the documents / records  of fuel consumpion, steam generation, operating effciency, operating capacity etc for boiler 1-12)</t>
  </si>
  <si>
    <t>Boiler 17-20 (Recovery Boilers) (Data  in Section G 3.1-4 to G3.6  is auto calculated from worksheet Ä-1 Boiler details"Mill may provide the documents / records  of fuel consumpion, steam generation, operating effciency, operating capacity etc for boiler 1-12)</t>
  </si>
  <si>
    <t xml:space="preserve">Please provide details of Electricity Consumption </t>
  </si>
  <si>
    <t>Please provide details of Electricity through Grid / Other (Including colony and others)</t>
  </si>
  <si>
    <t>Please provide details of Purchased Electricity from grid (SEB)</t>
  </si>
  <si>
    <t xml:space="preserve"> Monthly, Annual</t>
  </si>
  <si>
    <t>1) Monthly Electricity Bills from Grid 2) Internal Meter reading records for grid incomer</t>
  </si>
  <si>
    <t>Daily/ weekly/monthly/ yearly report of Purchased Electricity from grid (SEB) data sheets duly signed by competent authority.</t>
  </si>
  <si>
    <t>Please provide details of Renewable Electricity (Through Wheeling)</t>
  </si>
  <si>
    <t xml:space="preserve"> Monthly and Annual</t>
  </si>
  <si>
    <t>1) Open Access records 2) Electricity Bills for renewal energy 3) Renewal Purchase Obligation document</t>
  </si>
  <si>
    <t>Daily/ weekly/monthly/ yearly report of Renewable Electricity (Through Wheeling)data sheets duly signed by competent authority.</t>
  </si>
  <si>
    <t>Please provide details of Electricity from CPP located outside from plant boundary (Through Wheeling)</t>
  </si>
  <si>
    <t>Daily, Monthly, annual</t>
  </si>
  <si>
    <t xml:space="preserve">1) Open Access records 2) Electricity Bills (for Wheeling) </t>
  </si>
  <si>
    <t>Daily/ weekly/monthly/ yearly report of Electricity from CPP located outside from plant boundary (Through Wheeling)data sheets duly signed by competent authority.</t>
  </si>
  <si>
    <t xml:space="preserve">Please provide details of Renewable Purchase obligation of plant (RPO) (Solar &amp; Non-Solar) </t>
  </si>
  <si>
    <t>Renewable Purchase obligation of plant</t>
  </si>
  <si>
    <t>1) Renewal Purchase Obligation document</t>
  </si>
  <si>
    <t>Daily/ weekly/monthly/ yearly report of Renewable Purchase obligation of plant (RPO) (Solar &amp; Non-Solar) data sheets duly signed by competent authority.</t>
  </si>
  <si>
    <t>Please provide details of Renewable Energy generator as approved by MNRE</t>
  </si>
  <si>
    <t>Renewable Energy generator</t>
  </si>
  <si>
    <t>1) ‘Certificate for Registration’ to the concerned Applicant as ‘Eligible Entity’ confirming its entitlement to receive Renewable Energy Certificates for the proposed RE Generation
project</t>
  </si>
  <si>
    <t>Daily/ weekly/monthly/ yearly report of Renewable Energy generator as approved by MNRE data sheets duly signed by competent authority.</t>
  </si>
  <si>
    <t xml:space="preserve">Please provide details of Quantum of Renewable Energy Certificates (REC) obtained as a Renewal Energy Generator (Solar &amp; Non-Solar) </t>
  </si>
  <si>
    <t>Quantum of Renewable Energy Certificates</t>
  </si>
  <si>
    <t>1) Renewable Energy Certificates</t>
  </si>
  <si>
    <t>Daily/ weekly/monthly/ yearly report of Quantum of Renewable Energy Certificates (REC) obtained as a Renewal Energy Generator (Solar &amp; Non-Solar) data sheets duly signed by competent authority.</t>
  </si>
  <si>
    <t>Please provide details of Quantum of Energy sold under preferential tariff</t>
  </si>
  <si>
    <t>Daily/ weekly/monthly/ yearly report of Quantum of Energy sold under preferential tariff data sheets duly signed by competent authority.</t>
  </si>
  <si>
    <t xml:space="preserve">Please provide details of Plant Connected Load </t>
  </si>
  <si>
    <t>Monthly</t>
  </si>
  <si>
    <t>1) L-Form document 2) Electrical Inspectorate record</t>
  </si>
  <si>
    <t>Daily/ weekly/monthly/ yearly report of Total Plant Connected Load data sheets duly signed by competent authority.</t>
  </si>
  <si>
    <t>Please provide details of Contract Demand with utility</t>
  </si>
  <si>
    <t>1) Monthly Electricity Bills from Utility</t>
  </si>
  <si>
    <t>Daily/ weekly/monthly/ yearly report of Total Contract Demand data sheets duly signed by competent authority.</t>
  </si>
  <si>
    <t>Please provide details of Notified Baseline Specific Energy Consumption (as per PAT Scheme Notification)</t>
  </si>
  <si>
    <t>Daily/ weekly/monthly/ yearly report of Specific Energy Consumption data sheets duly signed by competent authority.</t>
  </si>
  <si>
    <t>Please provide details of Target Specific Energy Consumption (as per PAT Scheme Notification)</t>
  </si>
  <si>
    <t xml:space="preserve">Please provide details of Saving Target in TOE/Tonne of product as per PAT scheme Notification </t>
  </si>
  <si>
    <t>Daily/ weekly/monthly/ yearly report of Saving Target of product data sheets duly signed by competent authority.</t>
  </si>
  <si>
    <t>Please provide details of Equivalent Major Product Output in Tonne as per PAT scheme Notification</t>
  </si>
  <si>
    <t>Daily/ weekly/monthly/ yearly report of Major Product Output data sheets duly signed by competent authority.</t>
  </si>
  <si>
    <t>Auto calculation of Total Electricity  Purchased from grid/ Other</t>
  </si>
  <si>
    <t>1) Daily/ weekly/monthly/ yearly report of Electricity Bills from Grid 2) Internal Meter reading records for grid incomer</t>
  </si>
  <si>
    <t>Auto calculation  of Total Electricity  Purchased from grid/ Other without colony/construction  power etc</t>
  </si>
  <si>
    <t>Auto calculation of Equivalent Thermal Energy of Purchased Electricity from Grid / Other without colony/construction power etc</t>
  </si>
  <si>
    <t>Please provide details of Grid Connected</t>
  </si>
  <si>
    <t>Please provide details of Installed Capacity</t>
  </si>
  <si>
    <t>Details of own power generation from different sources such as turbines(gas, steam etc), DG sets.</t>
  </si>
  <si>
    <t>Please provide details of Annual generation</t>
  </si>
  <si>
    <t>Continuous, Hourly, daily, Monthly</t>
  </si>
  <si>
    <t>1) Daily Power Report 2) Monthly Power Report 3) DG main energy meter reading record 4) Energy Managemen System data</t>
  </si>
  <si>
    <t xml:space="preserve">Please provide details of Auxiliary Power Consumption  (APC) </t>
  </si>
  <si>
    <t>1) Daily Power Report 2) Monthly Power Report 3) CPP main energy meter reading record 4) Energy Management System data</t>
  </si>
  <si>
    <t xml:space="preserve">Please provide details of Designed Heat Rate </t>
  </si>
  <si>
    <t>equipment OEM document / records on designed heat rate</t>
  </si>
  <si>
    <t>Please provide details of Fuel used</t>
  </si>
  <si>
    <t>purchase document / records for fuel used</t>
  </si>
  <si>
    <t>Please provide details of Operating Gross heat Rate</t>
  </si>
  <si>
    <t>Please provide details of Running Hours</t>
  </si>
  <si>
    <t>1) Daily Power Report 2) Monthly Power Report 3) DG hour meter reading record 4)  Energy Managemen System data</t>
  </si>
  <si>
    <t xml:space="preserve">Auto calculation of Auxiliary Power Consumption  (APC) </t>
  </si>
  <si>
    <t>Daily/ weekly/monthly/ yearly report of Auxiliary Power Consumption  (APC) Through DG sets data sheets duly signed by competent authority.</t>
  </si>
  <si>
    <t>Please provide details of Install Capacity</t>
  </si>
  <si>
    <t xml:space="preserve">1)Document for capacity 2) Rating plate of Generator </t>
  </si>
  <si>
    <t>Daily/ weekly/monthly/ yearly report of Auxiliary Power Consumption  (APC) Through Gas Generator sets data sheets duly signed by competent authority.</t>
  </si>
  <si>
    <t>Please provide details of Annual Gross Unit generation</t>
  </si>
  <si>
    <t>1) Daily Generation Report 2) Monthly Generation Report 3) CPP main energy meter reading record 4) Energy Management System data</t>
  </si>
  <si>
    <t>Please provide details of Auxiliary Power Consumption (APC)</t>
  </si>
  <si>
    <t>Daily/ weekly/monthly/ yearly report of Auxiliary Power Consumption  (APC) Through Steam turbine/ generator sets data sheets duly signed by competent authority.</t>
  </si>
  <si>
    <t xml:space="preserve">Please provide details of Design Heat Rate </t>
  </si>
  <si>
    <t>1) OEM document on designed heat rate</t>
  </si>
  <si>
    <t>Please provide details of Plant Load Factor (PLF)</t>
  </si>
  <si>
    <t>Hourly, daily, Monthly</t>
  </si>
  <si>
    <t>1) CPP Log Sheet 2) Operaters log Register 3) Daily load Report 4) Monthly Generation Report 5)  Energy Management System data 6)Refer Sr. No: N</t>
  </si>
  <si>
    <t>1) Daily Generation Report 2) Monthly Generation  Report 3)  Energy Management System data</t>
  </si>
  <si>
    <t>Please provide details of Break down hrs due to internal, Planned and external factor</t>
  </si>
  <si>
    <t>1) CPP Log Sheet 2) Operaters log Register 3) Daily generation Report 4) Monthly Generation Report 5)  Energy Management System data 6)Refer Sr. No: N</t>
  </si>
  <si>
    <t>1) Operator's Shift Register 2) CPP Break down  analysis Report</t>
  </si>
  <si>
    <t>Please provide details of Plant low load due to Internal Factors/ Breakdown in Plant</t>
  </si>
  <si>
    <t xml:space="preserve">1) CPP Log Sheet 2) Operaters log Register 3) Daily generation Report 4) Monthly Generation Report 5)  Energy Management System data </t>
  </si>
  <si>
    <t>Please provide details of Plant low load due to External Factors like Fuel Unavailability/ Market demand/External Condition</t>
  </si>
  <si>
    <t>Auto calculation of Auxiliary Power Consumption (APC)</t>
  </si>
  <si>
    <t>Auto calculation of Plant Availability Factor (PAF)</t>
  </si>
  <si>
    <t>Plant Availability Factor</t>
  </si>
  <si>
    <t>Auto calculation of Plant Load Factor (PLF)</t>
  </si>
  <si>
    <t>Plant Load Factor</t>
  </si>
  <si>
    <t>Daily/ weekly/monthly/ yearly report of Auxiliary Power Consumption  (APC)Through Steam turbine/ generator sets data sheets duly signed by competent authority.</t>
  </si>
  <si>
    <t xml:space="preserve">Please provide details of Auxiliary Power Consumption </t>
  </si>
  <si>
    <t>Daily/ weekly/monthly/ yearly report of Auxiliary Power Consumption  (APC) Through Gas turbine data sheets duly signed by competent authority.</t>
  </si>
  <si>
    <t xml:space="preserve">Please provide details of Op. Gross Heat rate </t>
  </si>
  <si>
    <t xml:space="preserve">1) OEM document on Op. Gross Heat rate </t>
  </si>
  <si>
    <t xml:space="preserve">Please provide details of WHR Capacity </t>
  </si>
  <si>
    <t xml:space="preserve">1) OEM document for capacity 2) Rating plate of Generator </t>
  </si>
  <si>
    <t xml:space="preserve">Please provide details of Annual Generation </t>
  </si>
  <si>
    <t>1) Daily Generation Report 2) Monthly Generation Report 3) WHR main energy meter reading record 4) Energy Management System data</t>
  </si>
  <si>
    <t>Please provide details of WHR Running Hours</t>
  </si>
  <si>
    <t>Hourly,daily,monthly</t>
  </si>
  <si>
    <t>1) Energy Meter reading for nos of hours, 2) Daily Powwer Report</t>
  </si>
  <si>
    <t>Daily/ weekly/monthly/ yearly report of Auxiliary Power Consumption  (APC) TThrough Waste Heat Recovery  data sheets duly signed by competent authority.</t>
  </si>
  <si>
    <t>Daily/ weekly/monthly/ yearly report of Auxiliary Power Consumption  (APC)Through Co-Generation (Extraction Cum Condensing) data sheets duly signed by competent authority.</t>
  </si>
  <si>
    <t xml:space="preserve">Auto calculation of Auxiliary Power Consumption </t>
  </si>
  <si>
    <t>Auto calculation of Total Thermal energy used in Process by Extraction Cum Condensing</t>
  </si>
  <si>
    <t>Thermal energy used in Process</t>
  </si>
  <si>
    <t>Auto calculation of Total Thermal energy used in Power by Extraction Cum Condensing</t>
  </si>
  <si>
    <t>Auto calculation of Heat Rate of Co-Gen ( Extraction Cum Condensing)</t>
  </si>
  <si>
    <t xml:space="preserve">1) OEM document on Heat Rate of Co-Gen </t>
  </si>
  <si>
    <t>Daily/ weekly/monthly/ yearly report of Auxiliary Power Consumption  (APC)TThrough Co-Generation (Extraction/Back Pressure) data sheets duly signed by competent authority.</t>
  </si>
  <si>
    <t>Auto calculation of Total Thermal energy used in Process by Extraction/Back Pressure</t>
  </si>
  <si>
    <t>Auto calculation ofTotal Thermal energy used in Power by Extraction/Back Pressure</t>
  </si>
  <si>
    <t>Auto calculation of Heat Rate of Co-Gen ( Back Pressure)</t>
  </si>
  <si>
    <t>Auto calculation ofTotal % of thermal energy in Process from Cogen</t>
  </si>
  <si>
    <t>Thermal energy used in Process from cogen</t>
  </si>
  <si>
    <t>Auto calculation of Total Own Generation of Electricity</t>
  </si>
  <si>
    <t>Please provide details of Electricity Exported to Grid/others</t>
  </si>
  <si>
    <t>1) Daily Power Report 2) Monthly Power Report 3) Export main energy meter reading record 4) Energy Management System data 5) Monthly Export bill receipt sent  to utility</t>
  </si>
  <si>
    <t>Export Energy Meter</t>
  </si>
  <si>
    <t>Please provide details of Electricity Supplied to Colony/others</t>
  </si>
  <si>
    <t>Auto calculation of Electricity Supplied to Grid/Colony/others from CPP</t>
  </si>
  <si>
    <t>Auto calculation of Equivalent Thermal Energy supplied to grid/others</t>
  </si>
  <si>
    <t>Auto calculation off Total Electricity Consumed</t>
  </si>
  <si>
    <t>Please provide details of Landed Cost of fuel (Last purchase)</t>
  </si>
  <si>
    <t xml:space="preserve">1) Purchase Order for basic rates and taxes 2) Freight document for rates </t>
  </si>
  <si>
    <t>Please provide details of Average Gross calorific value (As Fired Basis)</t>
  </si>
  <si>
    <t xml:space="preserve"> Daily, Monthly, Quarterly</t>
  </si>
  <si>
    <t>1) Daily Internal Report from Lab on Fuel Proximate Analysis performed on each lot.</t>
  </si>
  <si>
    <t>Daily/ weekly/monthly/ yearly report of  Gross calorific value in coal data sheets duly signed by competent authority.</t>
  </si>
  <si>
    <t>Please provide details of Quantity Purchased</t>
  </si>
  <si>
    <t>Lot, Daily, Monthly, Yearly</t>
  </si>
  <si>
    <t>1) Purchase Order 2) Stores Receipt 3) SAP Entry in MM/PP/FI module 4) Annual Report</t>
  </si>
  <si>
    <t>Daily/ weekly/monthly/ yearly report of  quantity purchased in coal data sheets duly signed by competent authority.</t>
  </si>
  <si>
    <t>Please provide details of Average Total Moisture in coal (Indian)</t>
  </si>
  <si>
    <t>1) Daily Internal Report from Lab on Fuel Proximate Analysis performed on each lot. 2) Purchase Order, where guaranteed % moisture range is mentioned</t>
  </si>
  <si>
    <t>Daily/ weekly/monthly/ yearly report of  total moisture in coal data sheets duly signed by competent authority.</t>
  </si>
  <si>
    <t>Please provide details of Quantity Used in Power Generation (CPP)</t>
  </si>
  <si>
    <t>Hourly, Daily and Monthly</t>
  </si>
  <si>
    <t>1)  CPP Log Sheet 2) SAP Entry in MM/PP/FI module 3) Annual Report</t>
  </si>
  <si>
    <t>Daily/ weekly/monthly/ yearly report of  quantity Used in Power Generation (CPP) data sheets duly signed by competent authority.</t>
  </si>
  <si>
    <t>Please provide details of Quantity Used in Power Generation (Co-Gen)</t>
  </si>
  <si>
    <t>1)  Co Gen Log Sheet 2) SAP Entry in MM/PP/FI module 3) Annual Report</t>
  </si>
  <si>
    <t>Daily/ weekly/monthly/ yearly report of  quantity Used in Power Generation (Co gen) data sheets duly signed by competent authority.</t>
  </si>
  <si>
    <t>Please provide details of Quantity Used in Process (Process Boiler and Producer gas plant)</t>
  </si>
  <si>
    <t>1)  Log Sheet 2) SAP Entry in MM/PP/FI module 3) Annual Report</t>
  </si>
  <si>
    <t>Daily/ weekly/monthly/ yearly report of  Quantity Used in Process (Process Boiler and Producer gas plant) data sheets duly signed by competent authority.</t>
  </si>
  <si>
    <t>Auto calculation of Total Quantity Consumed</t>
  </si>
  <si>
    <t>Auto calculation of Thermal Energy Used in Power Generation(CPP)</t>
  </si>
  <si>
    <t>Auto calculation of Thermal Energy Used in Power Generation(Co-Gen)</t>
  </si>
  <si>
    <t>Auto calculation of Thermal Energy Used in Process</t>
  </si>
  <si>
    <t>1)   Log Sheet 2) SAP Entry in MM/PP/FI module 3) Annual Report</t>
  </si>
  <si>
    <t>Daily, Monthly, Quarterly</t>
  </si>
  <si>
    <t xml:space="preserve">1) Daily Internal Report from Lab on Fuel Proximate Analysis performed on each lot. </t>
  </si>
  <si>
    <t>Daily/ weekly/monthly/ yearly report of  Gross calorific value in coal 1 data sheets duly signed by competent authority.</t>
  </si>
  <si>
    <t>Daily, Monthly, Yearly</t>
  </si>
  <si>
    <t>Daily/ weekly/monthly/ yearly report of  quantity purchased in coal 1 data sheets duly signed by competent authority.</t>
  </si>
  <si>
    <t>Please provide details of Average Total Moisture in Coal 1</t>
  </si>
  <si>
    <t>Daily/ weekly/monthly/ yearly report of  total moisture in coal1  data sheets duly signed by competent authority.</t>
  </si>
  <si>
    <t>Auto calculation ofTotal Quantity Consumed</t>
  </si>
  <si>
    <t>Daily/ weekly/monthly/ yearly report of  Gross calorific value in coal 2 / pet coke data sheets duly signed by competent authority.</t>
  </si>
  <si>
    <t xml:space="preserve"> Please provide details of Quantity Purchased</t>
  </si>
  <si>
    <t>Daily/ weekly/monthly/ yearly report of  quantity purchased in coal 2 / pet coke data sheets duly signed by competent authority.</t>
  </si>
  <si>
    <t xml:space="preserve"> Please provide details of  Average Total Moisture in Coal 2 / Petcoke</t>
  </si>
  <si>
    <t>Daily/ weekly/monthly/ yearly report of  total moisture in coal 2/ pet coke  data sheets duly signed by competent authority.</t>
  </si>
  <si>
    <t>Daily/ weekly/monthly/ yearly report of  Gross calorific value in coalimported data sheets duly signed by competent authority.</t>
  </si>
  <si>
    <t>Daily/ weekly/monthly/ yearly report of  quantity purchased in coal imported data sheets duly signed by competent authority.</t>
  </si>
  <si>
    <t>Please provide details of Average Total Moisture in Coal (Imported)</t>
  </si>
  <si>
    <t>Daily/ weekly/monthly/ yearly report of  total moisture in coal imported  data sheets duly signed by competent authority.</t>
  </si>
  <si>
    <t>Daily/ weekly/monthly/ yearly report of  Landed Cost of fuel in lignite data sheets duly signed by competent authority.</t>
  </si>
  <si>
    <t>Daily/ weekly/monthly/ yearly report of  Gross calorific value in lignite  data sheets duly signed by competent authority.</t>
  </si>
  <si>
    <t>Daily/ weekly/monthly/ yearly report of  quantity purchased in lignite data sheets duly signed by competent authority.</t>
  </si>
  <si>
    <t>Please provide details of Average Total Moisture in Lignite</t>
  </si>
  <si>
    <t>Daily/ weekly/monthly/ yearly report of  total moisture in lignite data sheets duly signed by competent authority.</t>
  </si>
  <si>
    <t>Daily/ weekly/monthly/ yearly report of  Gross calorific value  data sheets duly signed by competent authority.</t>
  </si>
  <si>
    <t xml:space="preserve">Please provide details of Quantity purchased </t>
  </si>
  <si>
    <t>Daily/ weekly/monthly/ yearly report of  quantity purchased  data sheets duly signed by competent authority.</t>
  </si>
  <si>
    <t>Please provide details of Average Moisture in Biomass</t>
  </si>
  <si>
    <t>Daily/ weekly/monthly/ yearly report of  total moisture  data sheets duly signed by competent authority.</t>
  </si>
  <si>
    <t>Please provide details of Quantity used for power generation(CPP)</t>
  </si>
  <si>
    <t>Please provide details of Average Gross calorific value as fired</t>
  </si>
  <si>
    <t>Daily/ weekly/monthly/ yearly report of   Gross calorific value  data sheets duly signed by competent authority.</t>
  </si>
  <si>
    <t>Please provide details of Quantity used power generation (CPP)</t>
  </si>
  <si>
    <t>Auto calculation ofThermal Energy Used in Power Generation(CPP)</t>
  </si>
  <si>
    <t>Please provide details of Quantity generated</t>
  </si>
  <si>
    <t>Daily/ weekly/monthly/ yearly report of  gross calorific value data sheets duly signed by competent authority.</t>
  </si>
  <si>
    <t>Please provide details of Quantity used for power generation(Co-Gen)</t>
  </si>
  <si>
    <t>Daily/ weekly/monthly/ yearly report of  quantity Used in process Boiler and Producer gas plant data sheets duly signed by competent authority.</t>
  </si>
  <si>
    <t>Auto calculation off Total Quantity Consumed</t>
  </si>
  <si>
    <t>Auto calculation ofThermal Energy Used in Power Generation (Co-Gen)</t>
  </si>
  <si>
    <t>Please provide details of Quantity used for power generation (Co-Gen)</t>
  </si>
  <si>
    <t>Auto calculation of Total Solid Fuel Energy Used in Power Generation (CPP)</t>
  </si>
  <si>
    <t>Auto calculation of Total Solid Fuel Energy Used in Power Generation (Co-Gen))</t>
  </si>
  <si>
    <t>Auto calculation of Total Solid Fuel Energy Used in Process</t>
  </si>
  <si>
    <t>Auto calculation ofTotal Solid Fuel Energy Used in Power Generation for Heat rate Calculation of CPP</t>
  </si>
  <si>
    <t>Daily/ weekly/monthly/ yearly report of  Landed Cost of fuel in Furnace Oil data sheets duly signed by competent authority.</t>
  </si>
  <si>
    <t>Please provide details of Gross calorific value</t>
  </si>
  <si>
    <t>Daily/ weekly/monthly/ yearly report of  Gross calorific value in Furnace Oil data sheets duly signed by competent authority.</t>
  </si>
  <si>
    <t>Please provide details of Quantity purchased</t>
  </si>
  <si>
    <t>Daily/ weekly/monthly/ yearly report of  quantity purchased in Furnace Oil data sheets duly signed by competent authority.</t>
  </si>
  <si>
    <t xml:space="preserve">Please provide details of Average Density </t>
  </si>
  <si>
    <t>Daily/ weekly/monthly/ yearly report of  Average Density in Furnace Oil data sheets duly signed by competent authority.</t>
  </si>
  <si>
    <t>Please provide details of Quantity used for power generation (DG Set)</t>
  </si>
  <si>
    <t>Daily/ weekly/monthly/ yearly report of  quantity Used in Power generation ( DG Set) in furnace oil  data sheets duly signed by competent authority.</t>
  </si>
  <si>
    <t>Please provide details of Quantity used for power generation (CPP)</t>
  </si>
  <si>
    <t>Daily/ weekly/monthly/ yearly report of  quantity Used in Power generation ( CPP) in furnace oil  data sheets duly signed by competent authority.</t>
  </si>
  <si>
    <t>Daily/ weekly/monthly/ yearly report of  quantity Used in Power Generation (Co gen) in Furnace Oil data sheets duly signed by competent authority.</t>
  </si>
  <si>
    <t>Please provide details of Quantity Used in Process (Process Boiler, Producer gas plant and Kiln)</t>
  </si>
  <si>
    <t>Daily/ weekly/monthly/ yearly report of  Quantity Used in Process (Process Boiler and Producer gas plant) in furnce oil data sheets duly signed by competent authority.</t>
  </si>
  <si>
    <t>Auto calculation of Total Furnace Oil Consumption as fuel</t>
  </si>
  <si>
    <t>Auto calculation of Thermal Energy Used in Power Generation (DG Set)</t>
  </si>
  <si>
    <t>1)  DG Set Log Sheet 2) SAP Entry in MM/PP/FI module 3) Annual Report</t>
  </si>
  <si>
    <t>Auto calculation of Thermal Energy Used in Power Generation (CPP)</t>
  </si>
  <si>
    <t>1)   CPP Log Sheet 2) SAP Entry in MM/PP/FI module 3) Annual Report</t>
  </si>
  <si>
    <t>Auto calculation of Thermal Energy Used in Power Generation (Co-Gen)</t>
  </si>
  <si>
    <t>Please Please provide details of  Landed Cost of fuel (Last purchase)</t>
  </si>
  <si>
    <t>Daily/ weekly/monthly/ yearly report of  Landed Cost of fuel in low sulphur Heavy stock data sheets duly signed by competent authority.</t>
  </si>
  <si>
    <t>Please provide details of  Gross calorific value</t>
  </si>
  <si>
    <t>Daily/ weekly/monthly/ yearly report of  Gross calorific value in low sulphur Heavy stockdata sheets duly signed by competent authority.</t>
  </si>
  <si>
    <t xml:space="preserve">Please provide details of  Quantity purchased </t>
  </si>
  <si>
    <t>Daily/ weekly/monthly/ yearly report of  quantity purchased in low sulphur Heavy stock data sheets duly signed by competent authority.</t>
  </si>
  <si>
    <t>Please provide details of  Quantity used for power generation (DG Set)</t>
  </si>
  <si>
    <t>Daily/ weekly/monthly/ yearly report of  quantity Used in Power generation ( DG Set) in low sulphur Heavy stock  data sheets duly signed by competent authority.</t>
  </si>
  <si>
    <t>Please provide details of  Quantity used for power generation (CPP)</t>
  </si>
  <si>
    <t>Daily/ weekly/monthly/ yearly report of  quantity Used in Power generation ( CPP) in low sulphur Heavy stock  data sheets duly signed by competent authority.</t>
  </si>
  <si>
    <t>Please provide details of  Quantity used for power generation (Co-Gen)</t>
  </si>
  <si>
    <t>Daily/ weekly/monthly/ yearly report of  quantity Used in Power Generation (Co gen) in low sulphur Heavy stockdata sheets duly signed by competent authority.</t>
  </si>
  <si>
    <t>Please provide details of  Quantity Used in Process (Process Boiler and Producer gas plant)</t>
  </si>
  <si>
    <t>Daily/ weekly/monthly/ yearly report of  Quantity Used in Process (Process Boiler and Producer gas plant) in Low sulphur heavy stock data sheets duly signed by competent authority.</t>
  </si>
  <si>
    <t>Auto calculation of  Total LSHS Consumption as fuel</t>
  </si>
  <si>
    <t>Please provide details of  Landed Cost of fuel (Last purchase)</t>
  </si>
  <si>
    <t>Daily/ weekly/monthly/ yearly report of  Landed Cost of fuel in High  sulphur Heavy stock data sheets duly signed by competent authority.</t>
  </si>
  <si>
    <t>Daily/ weekly/monthly/ yearly report of  Gross calorific value in high sulphur Heavy stockdata sheets duly signed by competent authority.</t>
  </si>
  <si>
    <t>Please provide details of  Quantity purchased</t>
  </si>
  <si>
    <t>Daily/ weekly/monthly/ yearly report of  quantity purchased in high  sulphur Heavy stock data sheets duly signed by competent authority.</t>
  </si>
  <si>
    <t>Daily/ weekly/monthly/ yearly report of  quantity Used in Power generation ( DG Set) in high sulphur Heavy stock  data sheets duly signed by competent authority.</t>
  </si>
  <si>
    <t>Daily/ weekly/monthly/ yearly report of  quantity Used in Power generation ( CPP) in high  sulphur Heavy stock  data sheets duly signed by competent authority.</t>
  </si>
  <si>
    <t>Daily/ weekly/monthly/ yearly report of  quantity Used in Power Generation (Co gen) in high  sulphur Heavy stockdata sheets duly signed by competent authority.</t>
  </si>
  <si>
    <t>Daily/ weekly/monthly/ yearly report of  Quantity Used in Process (Process Boiler and Producer gas plant) in high sulphur heavy stock data sheets duly signed by competent authority.</t>
  </si>
  <si>
    <t>Auto calculation of  Total HSHS Consumption as fuel</t>
  </si>
  <si>
    <t>Auto calculation of  Thermal Energy Used in Power Generation (DG Set)</t>
  </si>
  <si>
    <t>Auto calculation of  Thermal Energy Used in Power Generation (CPP)</t>
  </si>
  <si>
    <t>Auto calculation of  Thermal Energy Used in Power Generation (Co-Gen)</t>
  </si>
  <si>
    <t>Please provide details of  Thermal Energy Used in Process</t>
  </si>
  <si>
    <t>Daily/ weekly/monthly/ yearly report of  Landed Cost of fuel in High  speed Diesel  data sheets duly signed by competent authority.</t>
  </si>
  <si>
    <t>Daily/ weekly/monthly/ yearly report of  Gross calorific value in high speed Diesel   data sheets duly signed by competent authority.</t>
  </si>
  <si>
    <t>Daily/ weekly/monthly/ yearly report of  quantity purchased in high  speed Diesel  data sheets duly signed by competent authority.</t>
  </si>
  <si>
    <t>Please provide details of Average Density</t>
  </si>
  <si>
    <t>1) Log Sheet 2) SAP Entry in MM/PP/FI module 3) Annual Report</t>
  </si>
  <si>
    <t>Daily/ weekly/monthly/ yearly report of  quantity Used in Average Density  high speed Diesel data sheets duly signed by competent authority.</t>
  </si>
  <si>
    <t>1) DG Set Log Sheet 2) SAP Entry in MM/PP/FI module 3) Annual Report</t>
  </si>
  <si>
    <t>Daily/ weekly/monthly/ yearly report of  quantity Used in Power generation ( DG Set) in high speed Diesel data sheets duly signed by competent authority.</t>
  </si>
  <si>
    <t>Daily/ weekly/monthly/ yearly report of  quantity Used in Power generation ( CPP) in high  speed Diesel  data sheets duly signed by competent authority.</t>
  </si>
  <si>
    <t>1)Co gen  Log Sheet 2) SAP Entry in MM/PP/FI module 3) Annual Report</t>
  </si>
  <si>
    <t>Daily/ weekly/monthly/ yearly report of  quantity Used in Power Generation (Co gen) in high  speed Diesel data sheets duly signed by competent authority.</t>
  </si>
  <si>
    <t>Please provide details of Quantity used for material handling / Transportation (Raw material handling , Loco, etc) (PROCESS)</t>
  </si>
  <si>
    <t>Daily/ weekly/monthly/ yearly report of  Quantity Used in Quantity used for material handling / Transportation (Raw material handling , Loco, etc) (PROCESS)  in high speed Diesel data sheets duly signed by competent authority.</t>
  </si>
  <si>
    <t>Auto calculation off Total HSD Consumption as fuel</t>
  </si>
  <si>
    <t>Auto calculation ofThermal Energy Used in Power Generation (CPP)</t>
  </si>
  <si>
    <t>Auto calculation ofThermal Energy Used in Process</t>
  </si>
  <si>
    <t>Daily/ weekly/monthly/ yearly report of  Landed Cost of fuel in Light   Diesel  oil data sheets duly signed by competent authority.</t>
  </si>
  <si>
    <t>Daily/ weekly/monthly/ yearly report of  Gross calorific value in Light   Diesel  oil  data sheets duly signed by competent authority.</t>
  </si>
  <si>
    <t>Daily/ weekly/monthly/ yearly report of  quantity purchased in Light   Diesel  oil data sheets duly signed by competent authority.</t>
  </si>
  <si>
    <t>Please provide details of  Average Density</t>
  </si>
  <si>
    <t>Daily/ weekly/monthly/ yearly report of  quantity Used in Average Density  Light   Diesel  oil data sheets duly signed by competent authority.</t>
  </si>
  <si>
    <t>Daily/ weekly/monthly/ yearly report of  quantity Used in Power generation ( DG Set) in Light   Diesel  oil   data sheets duly signed by competent authority.</t>
  </si>
  <si>
    <t>Daily/ weekly/monthly/ yearly report of  quantity Used in Power generation ( CPP) in Light   Diesel  oil  data sheets duly signed by competent authority.</t>
  </si>
  <si>
    <t>Daily/ weekly/monthly/ yearly report of  quantity Used in Power Generation (Co gen) in Light   Diesel  oil data sheets duly signed by competent authority.</t>
  </si>
  <si>
    <t>Please provide details of  Quantity used for material handling / Transportation (Raw material handling , Loco, etc) (PROCESS)</t>
  </si>
  <si>
    <t>Daily/ weekly/monthly/ yearly report of  Quantity Used in Quantity used for material handling / Transportation (Raw material handling , Loco, etc) (PROCESS)  in Light   Diesel  oil  data sheets duly signed by competent authority.</t>
  </si>
  <si>
    <t>Auto calculation of  Total LDO Consumption as fuel</t>
  </si>
  <si>
    <t>Daily/ weekly/monthly/ yearly report of  Landed Cost of fuel in Liquid Waste data sheets duly signed by competent authority.</t>
  </si>
  <si>
    <t>Daily/ weekly/monthly/ yearly report of  Gross calorific value in Liquid Waste data sheets duly signed by competent authority.</t>
  </si>
  <si>
    <t xml:space="preserve">Please provide details of  Quantity Purchased </t>
  </si>
  <si>
    <t>Daily/ weekly/monthly/ yearly report of  quantity purchased in Liquid Waste data sheets duly signed by competent authority.</t>
  </si>
  <si>
    <t xml:space="preserve">Please provide details of  Quantity generated </t>
  </si>
  <si>
    <t>1) log sheet  2) Stores Receipt 3) SAP Entry in MM/PP/FI module 4) Annual Report</t>
  </si>
  <si>
    <t>Daily/ weekly/monthly/ yearly report of  quantity generated in Liquid waste  data sheets duly signed by competent authority.</t>
  </si>
  <si>
    <t>Please provide details of  Quantity consumed Power generation (CPP) from purchased Liquid Waste</t>
  </si>
  <si>
    <t>Daily/ weekly/monthly/ yearly report of  quantity Used in Power generation ( CPP) in Liquid Waste  data sheets duly signed by competent authority.</t>
  </si>
  <si>
    <t>Please provide details of  Quantity consumed Power generation (Co-Gen) from purchased Liquid Waste</t>
  </si>
  <si>
    <t>Daily/ weekly/monthly/ yearly report of  quantity Used in Power Generation (Co gen) in Liquid Waste data sheets duly signed by competent authority.</t>
  </si>
  <si>
    <t>Please provide details of  Quantity Used in Process (Process Boiler etc.)</t>
  </si>
  <si>
    <t>Daily/ weekly/monthly/ yearly report of  Quantity Used in Process (Process Boiler  etc.) in Liquid Waste data sheets duly signed by competent authority.</t>
  </si>
  <si>
    <t>Auto calculation of  Total Liquid waste Consumption as fuel</t>
  </si>
  <si>
    <t>Auto calculation of  Thermal Energy Used in Process</t>
  </si>
  <si>
    <t>Auto calculation of  Total Liquid Energy Used in Power Generation (DG Set)</t>
  </si>
  <si>
    <t>Auto calculation of  Total Liquid Energy Used in Power Generation (CPP)</t>
  </si>
  <si>
    <t>Auto calculation of  Total Liquid Energy Used in Power Generation (Co-Gen)</t>
  </si>
  <si>
    <t>Auto calculation of Total Liquid Energy Used in Process</t>
  </si>
  <si>
    <t>Compressed Natural Gas (CNG/NG/PNG/LNG)</t>
  </si>
  <si>
    <t>Daily/ weekly/monthly/ yearly report of  Landed Cost of fuel in Compressed natural Gas data sheets duly signed by competent authority.</t>
  </si>
  <si>
    <t xml:space="preserve">Please provide details of Gross calorific value </t>
  </si>
  <si>
    <t>Daily/ weekly/monthly/ yearly report of  Gross calorific value in Compressed natural Gas data sheets duly signed by competent authority.</t>
  </si>
  <si>
    <t>Daily/ weekly/monthly/ yearly report of  quantity purchased in Compressed natural Gas data sheets duly signed by competent authority.</t>
  </si>
  <si>
    <t>Please provide details of Quantity used for power generation (GT)</t>
  </si>
  <si>
    <t>Daily/ weekly/monthly/ yearly report of  quantity power generation (GT) in Compressed natural Gas data sheets duly signed by competent authority.</t>
  </si>
  <si>
    <t>Please provide details of Quantity used for power generation (GG)</t>
  </si>
  <si>
    <t>1)  GG Log Sheet 2) SAP Entry in MM/PP/FI module 3) Annual Report</t>
  </si>
  <si>
    <t>Daily/ weekly/monthly/ yearly report of  quantity Used in Power generation ( GG) in Compressed natural Gas data sheets duly signed by competent authority.</t>
  </si>
  <si>
    <t>Please provide details of Quantity used for interal transportation (Process)</t>
  </si>
  <si>
    <t>Daily/ weekly/monthly/ yearly report of  Quantity used for interal transportation (Process) in Compressed natural Gas data sheets duly signed by competent authority.</t>
  </si>
  <si>
    <t>Daily/ weekly/monthly/ yearly report of   Quantity Used in Process (Process Boiler, Producer gas plant and Kiln) in Compressed natural Gas data sheets duly signed by competent authority.</t>
  </si>
  <si>
    <t>Auto calculation of Total CNG Consumption as fuel</t>
  </si>
  <si>
    <t>Auto calculation of Thermal Energy Used in Power Generation (GT)</t>
  </si>
  <si>
    <t>1)GT Log Sheet 2) SAP Entry in MM/PP/FI module 3) Annual Report</t>
  </si>
  <si>
    <t>Auto calculation of Thermal Energy Used in Power Generation (GG)</t>
  </si>
  <si>
    <t>Daily/ weekly/monthly/ yearly report of  Landed Cost of fuel from Biomethanation plant  data sheets duly signed by competent authority.</t>
  </si>
  <si>
    <t>Please provide details of Gross calorific value (kcal/SCM)</t>
  </si>
  <si>
    <t>Daily/ weekly/monthly/ yearly report of  Gross calorific value from Biomethanation plant data sheets duly signed by competent authority.</t>
  </si>
  <si>
    <t>Daily/ weekly/monthly/ yearly report of  quantity purchased from Biomethanation plant data sheets duly signed by competent authority.</t>
  </si>
  <si>
    <t>Daily/ weekly/monthly/ yearly report of  quantity generated  from Biomethanation plant data sheets duly signed by competent authority.</t>
  </si>
  <si>
    <t>Please provide details of Quantity used for power generation (GT) from purchased BM</t>
  </si>
  <si>
    <t>1)  GT Log Sheet 2) SAP Entry in MM/PP/FI module 3) Annual Report</t>
  </si>
  <si>
    <t>Daily/ weekly/monthly/ yearly report of  quantity power generation (GT) from Biomethanation plant data sheets duly signed by competent authority.</t>
  </si>
  <si>
    <t>Please provide details of Quantity used for power generation (GG) from purchased BM</t>
  </si>
  <si>
    <t>Daily/ weekly/monthly/ yearly report of  quantity Used in Power generation ( GG) from Biomethanation plant  data sheets duly signed by competent authority.</t>
  </si>
  <si>
    <t>Please provide details of Quantity used in process from purchased BM</t>
  </si>
  <si>
    <t>Daily/ weekly/monthly/ yearly report of  Quantity used in process   from Biomethanation plant data sheets duly signed by competent authority.</t>
  </si>
  <si>
    <t>Auto calculation of Total BM Consumption as fuel</t>
  </si>
  <si>
    <t>Daily/ weekly/monthly/ yearly report of  Landed Cost of fuel  from liquified petrolium gas  data sheets duly signed by competent authority.</t>
  </si>
  <si>
    <t>Please provide details of Gross calorific value (kcal/kg)</t>
  </si>
  <si>
    <t>Daily/ weekly/monthly/ yearly report of  Gross calorific value from  liquified petrolium gas data sheets duly signed by competent authority.</t>
  </si>
  <si>
    <t>Daily/ weekly/monthly/ yearly report of  quantity purchased from liquified petrolium gas data sheets duly signed by competent authority.</t>
  </si>
  <si>
    <t>Daily/ weekly/monthly/ yearly report of  quantity power generation (GT) from liquified petrolium gas  data sheets duly signed by competent authority.</t>
  </si>
  <si>
    <t>Daily/ weekly/monthly/ yearly report of  quantity Used in Power generation ( GG) from liquified petrolium gas data sheets duly signed by competent authority.</t>
  </si>
  <si>
    <t>Please provide details of Quantity used in process</t>
  </si>
  <si>
    <t>Daily/ weekly/monthly/ yearly report of  quantity Used in process from liquified petrolium gas data sheets duly signed by competent authority.</t>
  </si>
  <si>
    <t>Auto calculation of Total Other gaseous fuel Consumption as fuel</t>
  </si>
  <si>
    <t>Daily/ weekly/monthly/ yearly report of  Landed Cost of fuel from other data sheets duly signed by competent authority.</t>
  </si>
  <si>
    <t>Daily/ weekly/monthly/ yearly report of  Gross calorific value from other data sheets duly signed by competent authority.</t>
  </si>
  <si>
    <t>Daily/ weekly/monthly/ yearly report of  quantity purchased from other data sheets duly signed by competent authority.</t>
  </si>
  <si>
    <t>1) GT log sheet  2) Stores Receipt 3) SAP Entry in MM/PP/FI module 4) Annual Report</t>
  </si>
  <si>
    <t>Daily/ weekly/monthly/ yearly report of  quantity Used in Power generation(GT) from other  data sheets duly signed by competent authority.</t>
  </si>
  <si>
    <t>Daily/ weekly/monthly/ yearly report of  quantity Used in Power generation(GG) from other  data sheets duly signed by competent authority.</t>
  </si>
  <si>
    <t>Daily/ weekly/monthly/ yearly report of  Quantity Used in Process from other data sheets duly signed by competent authority.</t>
  </si>
  <si>
    <t>1) GT Log Sheet 2) SAP Entry in MM/PP/FI module 3) Annual Report</t>
  </si>
  <si>
    <t>1)   GG Log Sheet 2) SAP Entry in MM/PP/FI module 3) Annual Report</t>
  </si>
  <si>
    <t>Auto calculation of Total Gaseous Energy Used in Power Generation (GT)</t>
  </si>
  <si>
    <t>Auto calculation of Total Gaseous Energy Used in Power Generation (GG)</t>
  </si>
  <si>
    <t>1) GG Log Sheet 2) SAP Entry in MM/PP/FI module 3) Annual Report</t>
  </si>
  <si>
    <t>Auto calculation of Total Gaseous Energy Used in Process</t>
  </si>
  <si>
    <t>1)    Log Sheet 2) SAP Entry in MM/PP/FI module 3) Annual Report</t>
  </si>
  <si>
    <t>Please provide details of LP Steam Import</t>
  </si>
  <si>
    <t>Please provide details of Landed Cost of steam (Last purchase)</t>
  </si>
  <si>
    <t>1) Purchase Order for basic rates and taxes 2) Annual Report</t>
  </si>
  <si>
    <t>Daily/ weekly/monthly/ yearly report of  Landed Cost of  imported  LP Steam  data sheets duly signed by competent authority.</t>
  </si>
  <si>
    <t>Please provide details of LP Steam Enthalpy</t>
  </si>
  <si>
    <t>Please provide details of LP Steam Quantity purchased</t>
  </si>
  <si>
    <t>Daily/ weekly/monthly/ yearly report of  quantity purchased of imported  LP Steam data sheets duly signed by competent authority.</t>
  </si>
  <si>
    <t>Please provide details of Average Temperature</t>
  </si>
  <si>
    <t>Please provide details of Average Pressure</t>
  </si>
  <si>
    <t>Auto calculation of Thermal Energy Imported for LP Steam</t>
  </si>
  <si>
    <t>Please provide details of MP Steam Import</t>
  </si>
  <si>
    <t>Daily/ weekly/monthly/ yearly report of  Landed Cost of  imported  MP Steam  data sheets duly signed by competent authority.</t>
  </si>
  <si>
    <t>Please provide details of HP Steam Quantity purchased</t>
  </si>
  <si>
    <t>Daily/ weekly/monthly/ yearly report of  quantity purchased of imported MP Steam data sheets duly signed by competent authority.</t>
  </si>
  <si>
    <t>Auto calculation of Thermal Energy Imported for MP Steam</t>
  </si>
  <si>
    <t>Auto calculation ofThermal Energy Imported for LP &amp; MP Steam</t>
  </si>
  <si>
    <t>Daily/ weekly/monthly/ yearly report of  Landed Cost of  exported  LP Steam  data sheets duly signed by competent authority.</t>
  </si>
  <si>
    <t>Daily/ weekly/monthly/ yearly report of  quantity purchased of exported LP Steam data sheets duly signed by competent authority.</t>
  </si>
  <si>
    <t>Auto calculation of  Thermal Energy Exported for LP Steam</t>
  </si>
  <si>
    <t>Daily/ weekly/monthly/ yearly report of  Landed Cost of  exported  MP Steam  data sheets duly signed by competent authority.</t>
  </si>
  <si>
    <t>Please provide details of  MP Steam Enthalpy</t>
  </si>
  <si>
    <t>Please provide details of  MP Steam Quantity purchased</t>
  </si>
  <si>
    <t>Daily/ weekly/monthly/ yearly report of  quantity purchased of exported MP Steam data sheets duly signed by competent authority.</t>
  </si>
  <si>
    <t>Please provide details of  Average Tempertaure</t>
  </si>
  <si>
    <t>Please provide details of  Average Pressure</t>
  </si>
  <si>
    <t>Auto calculation of Thermal Energy Exported for MP Steam</t>
  </si>
  <si>
    <t xml:space="preserve">Auto calculation of Thermal Energy Exported for LP and MP Steam </t>
  </si>
  <si>
    <t>Auto calculation of  Weighted Average Boiler Efficiency (Boiler 1-16)</t>
  </si>
  <si>
    <t xml:space="preserve">Auto calculation of  Total Thermal Energy Exported for Steam </t>
  </si>
  <si>
    <t>Auto calculation of  Total Thermal Energy for Steam (Import-Export)</t>
  </si>
  <si>
    <t>Auto calculation of   Total Thermal Energy Used in Power Generation (including DG set)</t>
  </si>
  <si>
    <t>Auto calculation ofTotal Thermal Energy Used in Process</t>
  </si>
  <si>
    <t>Auto calculation of Total Thermal Energy Input through all Fuels</t>
  </si>
  <si>
    <t>Auto calculation of  Gross Heat Rate of DG Set</t>
  </si>
  <si>
    <t>Auto calculation of  Gross Heat Rate of CPP (Steam Turbine)</t>
  </si>
  <si>
    <t>Auto calculation of Gross Heat Rate of CPP (Gas Turbine )</t>
  </si>
  <si>
    <t>Auto calculation of  Gross Heat Rate of CPP (Gas Generator)</t>
  </si>
  <si>
    <t>Auto calculation of Gross Heat Rate of CPP (Extraction cum condensing)</t>
  </si>
  <si>
    <t>Auto calculation of  Gross Heat Rate of CPP (Back Pressure)</t>
  </si>
  <si>
    <t>Auto calculation of  Weighted Heat Rate</t>
  </si>
  <si>
    <t>Please provide the results of coal quality analysis performed by the mill/ outside test result report. Thje document may be duly signed by the competent authority.</t>
  </si>
  <si>
    <t>Please provide the details of additional equipment installed after baseline year dure to environmentla concern. A separate list may be attached duly signed by competent authority along with details of equipment purchase orders / installation reports by the suppliers. Details of additional electrical and thermal energy consumed in each process may also be produced duly signed by competent authority in the above equipment.</t>
  </si>
  <si>
    <t>A list of projects undertaken by the mill may please be attached providing details of the project with date of start, date of completion etc duly signed by the competent authority. Also  provide details of electrical and thermal energy consumed during commissioning of equipment (during construction / installation phase), duly signed by the competent authority.</t>
  </si>
  <si>
    <t>Please provide details of electrical energy consume during commissioning of new process line / unit in the mill, duly signed by competent authority. In this case the energy consumed during commissioning till the new unit / process line attains 70 % off capacity utilization , may be documented and recorded as a document</t>
  </si>
  <si>
    <t>Please provide details of thermal energy consume during commissioning of new process line / unit in the mill, duly signed by competent authority. In this case the energy consumed during commissioning till the new unit / process line attains 70 % off capacity utilization , may be documented and recorded as a document</t>
  </si>
  <si>
    <t>Please provide details of wood pulp production from a new process line / unit in the mill, duly signed by competent authority. In this case thepulp production may be recorded and produced as a document duly signed by competent authority during commissioning till the new unit / process line attains 70 % off capacity utilization.</t>
  </si>
  <si>
    <t>Please provide details of Agro pulp production from a new process line / unit in the mill, duly signed by competent authority. In this case thepulp production may be recorded and produced as a document duly signed by competent authority during commissioning till the new unit / process line attains 70 % off capacity utilization.</t>
  </si>
  <si>
    <t>Please provide details of RCF pulp production from a new process line / unit in the mill, duly signed by competent authority. In this case thepulp production may be recorded and produced as a document duly signed by competent authority during commissioning till the new unit / process line attains 70 % off capacity utilization.</t>
  </si>
  <si>
    <t>Furnish documents showing the date of commissioning (till the new unit has achieved 70 % capacity utilization)</t>
  </si>
  <si>
    <t>In case of  power generation / co gen plant installation, please provide details of electrical energy consume from external sources during commissioning of new process line / unit in the mill, duly signed by competent authority. In this case the energy consumed during commissioning till the new power generation / co gen plant  attains 70 % off capacity utilization , may be documented and recorded as a document</t>
  </si>
  <si>
    <t>In case of  power generation / co gen plant installation, please provide details of thermal energy consume from external sources during commissioning of new process line / unit in the mill, duly signed by competent authority. In this case the energy consumed during commissioning till the new power generation / co gen plant  attains 70 % off capacity utilization , may be documented and recorded as a document</t>
  </si>
  <si>
    <t>In case of   a new power generation / co gen plant installation, please provide details of steam generation from above plant till it attains  70 % off capacity utilization. This may be documented and recorded as a document</t>
  </si>
  <si>
    <t>In case of   a new power generation / co gen plant installation, please provide details of net electricity generation  from above plant till it attains  70 % off capacity utilization. This may be documented and recorded as a document</t>
  </si>
  <si>
    <t>Furnish documents showing the date of commissioning of the new co gen / CPP plant  (till the new unit has achieved 70 % capacity utilization)</t>
  </si>
  <si>
    <t>Please provide detils of electrical energy consumed in the plant while the unit was not in operation / utilised under capacity due to unforeseen circumstances. The reason for above unforeseen circumstances may be documented and produced as a document duly signed by the competent authority.</t>
  </si>
  <si>
    <t>Please provide detils of thermal energy consumed in the plant while the unit was not in operation / utilised under capacity due to unforeseen circumstances. The reason for above unforeseen circumstances may be documented and produced as a document duly signed by the competent authority.</t>
  </si>
  <si>
    <t>1. Please select from list yes / No for the documents provided along with SF form 1  for normalization of intermediate product , fuel quality in CPP and co-gen , power mix and notional energy for other factors.2) For Normalisation factors, which became applicable due to external factors, authentic documents to be produced by DC for the baseline as well for the assessment year. In absence of these authentic documents, no Normalisation Factor will be applied/Considered. 3) While selecting "No" from the drop down list, the inbuilt calculation automatic treat the Normalisation for particular factor as zero. However, DC needs to submit an undertaking from the Authorised Signatory on non-availability of document</t>
  </si>
  <si>
    <t>Sum of three years 2012-15 for Assessment year data entry</t>
  </si>
  <si>
    <t>Yearly report of  Landed Cost of fuel solid waste purchased data sheets duly signed by competent authority.</t>
  </si>
  <si>
    <t>Yearly report of  Landed Cost of fuel data sheets duly signed by competent authority.</t>
  </si>
  <si>
    <t>Yearly report of  Landed Cost of fuel in coal imported data sheets duly signed by competent authority.</t>
  </si>
  <si>
    <t>Yearly report of  Landed Cost of fuel in coal 2 / pet coke data sheets duly signed by competent authority.</t>
  </si>
  <si>
    <t>Yearly report of  Landed Cost of fuel in coal 1 data sheets duly signed by competent authority.</t>
  </si>
  <si>
    <t>Yearly report of  Landed Cost of fuel in coal data sheets duly signed by competent authority.</t>
  </si>
  <si>
    <t>Please fill the data as per colour coding provided  at the bottom of Form Sf</t>
  </si>
  <si>
    <t>(1)</t>
  </si>
  <si>
    <t>(2)</t>
  </si>
  <si>
    <t>(3)</t>
  </si>
  <si>
    <t>Item</t>
  </si>
  <si>
    <t>Pro-forma in which the details to be furnished</t>
  </si>
  <si>
    <r>
      <t>Sa</t>
    </r>
    <r>
      <rPr>
        <vertAlign val="subscript"/>
        <sz val="11"/>
        <color indexed="8"/>
        <rFont val="Cambria"/>
        <family val="1"/>
      </rPr>
      <t>1</t>
    </r>
  </si>
  <si>
    <r>
      <t>Sa</t>
    </r>
    <r>
      <rPr>
        <vertAlign val="subscript"/>
        <sz val="11"/>
        <color indexed="8"/>
        <rFont val="Cambria"/>
        <family val="1"/>
      </rPr>
      <t>2</t>
    </r>
  </si>
  <si>
    <r>
      <t>Se</t>
    </r>
    <r>
      <rPr>
        <vertAlign val="subscript"/>
        <sz val="11"/>
        <color indexed="8"/>
        <rFont val="Cambria"/>
        <family val="1"/>
      </rPr>
      <t>1</t>
    </r>
  </si>
  <si>
    <r>
      <t>Se</t>
    </r>
    <r>
      <rPr>
        <vertAlign val="subscript"/>
        <sz val="11"/>
        <color indexed="8"/>
        <rFont val="Cambria"/>
        <family val="1"/>
      </rPr>
      <t>2</t>
    </r>
  </si>
  <si>
    <r>
      <t>Sg</t>
    </r>
    <r>
      <rPr>
        <vertAlign val="subscript"/>
        <sz val="11"/>
        <color indexed="8"/>
        <rFont val="Cambria"/>
        <family val="1"/>
      </rPr>
      <t>1</t>
    </r>
  </si>
  <si>
    <r>
      <t>Sg</t>
    </r>
    <r>
      <rPr>
        <vertAlign val="subscript"/>
        <sz val="11"/>
        <color indexed="8"/>
        <rFont val="Cambria"/>
        <family val="1"/>
      </rPr>
      <t>2</t>
    </r>
  </si>
  <si>
    <r>
      <t>Sg</t>
    </r>
    <r>
      <rPr>
        <vertAlign val="subscript"/>
        <sz val="11"/>
        <color indexed="8"/>
        <rFont val="Cambria"/>
        <family val="1"/>
      </rPr>
      <t>3</t>
    </r>
  </si>
  <si>
    <r>
      <t>Sg</t>
    </r>
    <r>
      <rPr>
        <vertAlign val="subscript"/>
        <sz val="11"/>
        <color indexed="8"/>
        <rFont val="Cambria"/>
        <family val="1"/>
      </rPr>
      <t>4</t>
    </r>
  </si>
  <si>
    <t>c</t>
  </si>
  <si>
    <t>d</t>
  </si>
  <si>
    <t>e</t>
  </si>
  <si>
    <t>f</t>
  </si>
  <si>
    <t>g</t>
  </si>
  <si>
    <t>h</t>
  </si>
  <si>
    <t>(ii) Registration No (As provided by BEE)</t>
  </si>
  <si>
    <t>Normalised GtG SEC in Million kcal/Ton</t>
  </si>
  <si>
    <t>{(20(i))/(8)}/10</t>
  </si>
  <si>
    <t>(17) + (20)</t>
  </si>
  <si>
    <t xml:space="preserve">Notified Specific Energy Consumption </t>
  </si>
  <si>
    <t>Baseline Normalisation</t>
  </si>
  <si>
    <t xml:space="preserve">(i) Year of Establishment </t>
  </si>
  <si>
    <t>LP Steam Energy</t>
  </si>
  <si>
    <t>HP Steam Energy</t>
  </si>
  <si>
    <t>Please provide details of LP Steam Energy</t>
  </si>
  <si>
    <t>Please provide details of HP Steam Energy</t>
  </si>
  <si>
    <t>Steam Entalpy/Boiler Efficiency</t>
  </si>
  <si>
    <t>1) Boiler Coal Input details 2) Steam output details 3) GCV test report (Internal and External)</t>
  </si>
  <si>
    <t>1) Steam Meter 2) Weigh feeder 3) Boiler Efficiency calculation</t>
  </si>
  <si>
    <t>[(xxvii)x10]/(G1.17/100)*[(iii)]</t>
  </si>
  <si>
    <t>(xxiv)x10/(G1.17/100)*(iii)</t>
  </si>
  <si>
    <t>Document related to external factor</t>
  </si>
  <si>
    <t>Market Demand</t>
  </si>
  <si>
    <t>1)Cement Silo Full record from Cement Mill Log book 2)SAP entry in SD and FI module 3) SAP entry in PP module 4) Document related to sales impact of market</t>
  </si>
  <si>
    <t>Grid Failure</t>
  </si>
  <si>
    <t>1) SLDC Reference No. for planned Stoppages from respective Substation 2) Log book record of Main Electrical Substation of Plant 3) DPR 4) MPR 5) SAP entry in PM module of Electrical department</t>
  </si>
  <si>
    <t>Raw Material un-availability</t>
  </si>
  <si>
    <t>1) Material Order copy and denial document from Mines owner 2) SAP entry in MM/FI module on raw material order 3) DPR 4) MPR</t>
  </si>
  <si>
    <t>Natural Disaster</t>
  </si>
  <si>
    <t>1) Supporting Authentic document from Local district Administration 2) Kiln Log Sheet 3) Kiln operators Report book 4) DPR 5) MPR</t>
  </si>
  <si>
    <t>Major change in government policy hampering plant's process system</t>
  </si>
  <si>
    <t>1)Government Notification or Statutory order 2) Authentic document from plant on effect of kiln production due to policy change 3) DPR 4) MPR 5) SAP Entry on production change</t>
  </si>
  <si>
    <t>Unforeseen circumstances/Labour Strike/Lockouts/Social Unrest/Riots</t>
  </si>
  <si>
    <t xml:space="preserve">1) Relevent document on Unforeseen Circumstances beyond the control of plant 2) Energy Meter Readings and Power Consumption during the said period of unforeseen circumstances 3) Thermal Energy Consumption record during the said period of unfreseen circumstances  from DPR/Log book/SAP Entry </t>
  </si>
  <si>
    <t>The hard copy/Printouts is to be signed by Authorised signatory, if SAP data is used as documents</t>
  </si>
  <si>
    <t>T</t>
  </si>
  <si>
    <t>U</t>
  </si>
  <si>
    <t>Abbreviations</t>
  </si>
  <si>
    <t>MPR</t>
  </si>
  <si>
    <t>Monthly Production Report</t>
  </si>
  <si>
    <t>DPR</t>
  </si>
  <si>
    <t>Daily Production Report</t>
  </si>
  <si>
    <t>MM</t>
  </si>
  <si>
    <t>Material Management</t>
  </si>
  <si>
    <t>PP</t>
  </si>
  <si>
    <t>Production and Planning</t>
  </si>
  <si>
    <t>SD</t>
  </si>
  <si>
    <t>Sales and Distribution</t>
  </si>
  <si>
    <t>FI</t>
  </si>
  <si>
    <t>Financial Accounting</t>
  </si>
  <si>
    <t>PM</t>
  </si>
  <si>
    <t>Plant Maintenance</t>
  </si>
  <si>
    <t>EMS</t>
  </si>
  <si>
    <t>Energy Management System</t>
  </si>
  <si>
    <t>It is mandatary to fill all the fields of Excel Sheets- General Information, Form Sf, Annex Co-Gen Details,Annex Boiler Details, Annex Addl Eqp List-Env, Annex Project Activities List</t>
  </si>
  <si>
    <t xml:space="preserve">I/we undertake that the information supplied in the Form 1 and pro- forma is accurate to the best of my knowledge and the data furnished in Form 1 has been adhered  to the data given in the concerned pro forma. </t>
  </si>
  <si>
    <t>Authorised Signatory and Seal</t>
  </si>
  <si>
    <t>Name of Authorised Signatory</t>
  </si>
  <si>
    <t>Name of the Designated Consumer:</t>
  </si>
  <si>
    <t>Heat Rate of Co-Gen 4 ( Extraction Cum Condensing)</t>
  </si>
  <si>
    <t>Heat Rate of Co-Gen 5 ( Extraction Cum Condensing)</t>
  </si>
  <si>
    <t>H2.6.8</t>
  </si>
  <si>
    <t>H2.6.9</t>
  </si>
  <si>
    <t>H2.6.1 (ii) + H2.6.2 (ii) + H2.6.3 (ii)+H2.6.4 (ii) + H2.6.5 (ii)</t>
  </si>
  <si>
    <t>H2.6.1 (iii) + H2.6.2 (iii) + H2.6.3 (iii)+H2.6.4 (iii) + H2.6.5 (iii)</t>
  </si>
  <si>
    <t>H2.6.1 (iv) + H2.6.2 (iv) + H2.6.3 (iv)+H2.6.4 (iv) + H2.6.5 (iv)</t>
  </si>
  <si>
    <t xml:space="preserve">H2.6.5 (xxvi) + H2.6.4 (xxvi) +H2.6.3 (xxvi)  + H2.6.2 (xxvi)  + H2.6.1 (xxvi) </t>
  </si>
  <si>
    <t xml:space="preserve">H2.6.5 (xxvii)  + H2.6.4 (xxvii)  +H2.6.3(xxvii)  + H2.6.2 (xxvii)  + H2.6.1 (xxvii) </t>
  </si>
  <si>
    <t>(iv)+(v)+)vi)</t>
  </si>
  <si>
    <t>Year 2014-15</t>
  </si>
  <si>
    <t>Baseline Year (2014-15)</t>
  </si>
  <si>
    <t>Assessment Year 2018-19</t>
  </si>
  <si>
    <t>Total Production (Writing Printing Paper , Paper Board ,Speciality Grades &amp; Newsprint)</t>
  </si>
  <si>
    <t>Total Equivalent Production (Writing Printing Paper , Paper Board ,Speciality Grades &amp; Newsprint)</t>
  </si>
  <si>
    <t>Quantum of Energy sold under Preferential Tariff</t>
  </si>
  <si>
    <t>Notified Baseline Specific Energy Consumption (as per PAT Scheme Notification for Cycle II)</t>
  </si>
  <si>
    <t>Target Specific Energy Consumption (as per PAT Scheme Notification for Cycle II)</t>
  </si>
  <si>
    <t xml:space="preserve">Saving Target in TOE/Tonne of product (as per PAT scheme Notification for Cycle II) </t>
  </si>
  <si>
    <t>Equivalent Major Product Output in Tonne (as per PAT scheme Notification for Cycle II)</t>
  </si>
  <si>
    <t xml:space="preserve">Please eeter numeric value or "0" </t>
  </si>
  <si>
    <t>1) Daily Internal Report from Lab on Fuel Proximate Analysis performed on each lot. Quaterly External NABL Lab Ultimate Analysis Report and Monthly External NABL Lab Proximate Analysis Report.</t>
  </si>
  <si>
    <t>Sector :-  Pulp &amp; Paper (PAT Cycle-II)</t>
  </si>
  <si>
    <t xml:space="preserve">Year 2014-15 </t>
  </si>
  <si>
    <t>Baseline Document Available for Normalisation</t>
  </si>
  <si>
    <t>Assesment Year 2018-19</t>
  </si>
  <si>
    <t xml:space="preserve">Current Year (2018-19) </t>
  </si>
  <si>
    <t xml:space="preserve"> [Total Thermal Energy  (Million kcal)+{(Total Electricity purchased from grid (Lakh kWh) X 860)-Electricity exported (Lakh kWh) X Weighted Net Heat Rate of Generation  kcal/kWh}/10]</t>
  </si>
  <si>
    <t>Speciality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</si>
</sst>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0.000"/>
    <numFmt numFmtId="165" formatCode="0.0000"/>
    <numFmt numFmtId="166" formatCode="0.0"/>
    <numFmt numFmtId="167" formatCode="0.00000"/>
    <numFmt numFmtId="168" formatCode="0.000000000000000"/>
  </numFmts>
  <fonts count="91" x14ac:knownFonts="1">
    <font>
      <sz val="11"/>
      <color theme="1"/>
      <name val="Calibri"/>
      <family val="2"/>
      <scheme val="minor"/>
    </font>
    <font>
      <sz val="11"/>
      <color indexed="8"/>
      <name val="Calibri"/>
      <family val="2"/>
    </font>
    <font>
      <b/>
      <sz val="11"/>
      <color indexed="8"/>
      <name val="Cambria"/>
      <family val="1"/>
    </font>
    <font>
      <sz val="11"/>
      <color indexed="8"/>
      <name val="Cambria"/>
      <family val="1"/>
    </font>
    <font>
      <b/>
      <sz val="11"/>
      <color indexed="8"/>
      <name val="Calibri"/>
      <family val="2"/>
    </font>
    <font>
      <b/>
      <sz val="11"/>
      <name val="Cambria"/>
      <family val="1"/>
    </font>
    <font>
      <b/>
      <sz val="9"/>
      <color indexed="81"/>
      <name val="Tahoma"/>
      <family val="2"/>
    </font>
    <font>
      <sz val="9"/>
      <color indexed="81"/>
      <name val="Tahoma"/>
      <family val="2"/>
    </font>
    <font>
      <sz val="11"/>
      <name val="Cambria"/>
      <family val="1"/>
    </font>
    <font>
      <sz val="11"/>
      <color indexed="8"/>
      <name val="Calibri"/>
      <family val="2"/>
    </font>
    <font>
      <b/>
      <sz val="11"/>
      <color indexed="8"/>
      <name val="Calibri"/>
      <family val="2"/>
    </font>
    <font>
      <b/>
      <sz val="11"/>
      <color indexed="8"/>
      <name val="Cambria"/>
      <family val="1"/>
    </font>
    <font>
      <sz val="13"/>
      <color indexed="8"/>
      <name val="Cambria"/>
      <family val="1"/>
    </font>
    <font>
      <sz val="11"/>
      <color indexed="8"/>
      <name val="Cambria"/>
      <family val="1"/>
    </font>
    <font>
      <b/>
      <sz val="13"/>
      <color indexed="8"/>
      <name val="Cambria"/>
      <family val="1"/>
    </font>
    <font>
      <sz val="11"/>
      <name val="Calibri"/>
      <family val="2"/>
    </font>
    <font>
      <b/>
      <sz val="11"/>
      <name val="Calibri"/>
      <family val="2"/>
    </font>
    <font>
      <sz val="11"/>
      <color indexed="8"/>
      <name val="Cambria"/>
      <family val="1"/>
    </font>
    <font>
      <sz val="14"/>
      <color indexed="8"/>
      <name val="Cambria"/>
      <family val="1"/>
    </font>
    <font>
      <b/>
      <sz val="11"/>
      <color indexed="8"/>
      <name val="Cambria"/>
      <family val="1"/>
    </font>
    <font>
      <sz val="11"/>
      <color indexed="8"/>
      <name val="Cambria"/>
      <family val="1"/>
    </font>
    <font>
      <sz val="14"/>
      <color indexed="8"/>
      <name val="Cambria"/>
      <family val="1"/>
    </font>
    <font>
      <sz val="8"/>
      <name val="Calibri"/>
      <family val="2"/>
    </font>
    <font>
      <b/>
      <sz val="20"/>
      <color indexed="9"/>
      <name val="Calibri"/>
      <family val="2"/>
    </font>
    <font>
      <b/>
      <i/>
      <sz val="11"/>
      <name val="Cambria"/>
      <family val="1"/>
    </font>
    <font>
      <b/>
      <sz val="11"/>
      <name val="Century Gothic"/>
      <family val="2"/>
    </font>
    <font>
      <sz val="11"/>
      <name val="Century Gothic"/>
      <family val="2"/>
    </font>
    <font>
      <i/>
      <sz val="11"/>
      <name val="Cambria"/>
      <family val="1"/>
    </font>
    <font>
      <b/>
      <sz val="14"/>
      <color indexed="8"/>
      <name val="Cambria"/>
      <family val="1"/>
    </font>
    <font>
      <b/>
      <sz val="14"/>
      <name val="Cambria"/>
      <family val="1"/>
    </font>
    <font>
      <b/>
      <sz val="22"/>
      <name val="Cambria"/>
      <family val="1"/>
    </font>
    <font>
      <sz val="7"/>
      <name val="Calibri"/>
      <family val="2"/>
    </font>
    <font>
      <b/>
      <sz val="8"/>
      <color indexed="81"/>
      <name val="Tahoma"/>
      <family val="2"/>
    </font>
    <font>
      <sz val="8"/>
      <color indexed="81"/>
      <name val="Tahoma"/>
      <family val="2"/>
    </font>
    <font>
      <sz val="26"/>
      <name val="Cambria"/>
      <family val="1"/>
    </font>
    <font>
      <b/>
      <sz val="16"/>
      <color indexed="9"/>
      <name val="Cambria"/>
      <family val="1"/>
    </font>
    <font>
      <b/>
      <sz val="11"/>
      <color indexed="8"/>
      <name val="Arial"/>
      <family val="2"/>
    </font>
    <font>
      <sz val="11"/>
      <color indexed="8"/>
      <name val="Arial"/>
      <family val="2"/>
    </font>
    <font>
      <sz val="10"/>
      <color indexed="8"/>
      <name val="Cambria"/>
      <family val="1"/>
    </font>
    <font>
      <sz val="9"/>
      <name val="Calibri"/>
      <family val="2"/>
    </font>
    <font>
      <b/>
      <sz val="12"/>
      <name val="Cambria"/>
      <family val="1"/>
    </font>
    <font>
      <b/>
      <sz val="9"/>
      <name val="Cambria"/>
      <family val="1"/>
    </font>
    <font>
      <sz val="9"/>
      <name val="Cambria"/>
      <family val="1"/>
    </font>
    <font>
      <b/>
      <sz val="9"/>
      <name val="Calibri"/>
      <family val="2"/>
    </font>
    <font>
      <sz val="9"/>
      <name val="Century Gothic"/>
      <family val="2"/>
    </font>
    <font>
      <b/>
      <i/>
      <sz val="9"/>
      <name val="Cambria"/>
      <family val="1"/>
    </font>
    <font>
      <b/>
      <sz val="9"/>
      <name val="Century Gothic"/>
      <family val="2"/>
    </font>
    <font>
      <vertAlign val="subscript"/>
      <sz val="11"/>
      <color indexed="8"/>
      <name val="Cambria"/>
      <family val="1"/>
    </font>
    <font>
      <u/>
      <sz val="11"/>
      <color theme="10"/>
      <name val="Calibri"/>
      <family val="2"/>
    </font>
    <font>
      <b/>
      <sz val="11"/>
      <color theme="1"/>
      <name val="Calibri"/>
      <family val="2"/>
      <scheme val="minor"/>
    </font>
    <font>
      <b/>
      <sz val="11"/>
      <name val="Calibri"/>
      <family val="2"/>
      <scheme val="minor"/>
    </font>
    <font>
      <sz val="11"/>
      <name val="Calibri"/>
      <family val="2"/>
      <scheme val="minor"/>
    </font>
    <font>
      <sz val="9"/>
      <name val="Calibri"/>
      <family val="2"/>
      <scheme val="minor"/>
    </font>
    <font>
      <sz val="11"/>
      <name val="Cambria"/>
      <family val="1"/>
      <scheme val="major"/>
    </font>
    <font>
      <b/>
      <sz val="11"/>
      <color indexed="8"/>
      <name val="Cambria"/>
      <family val="1"/>
      <scheme val="major"/>
    </font>
    <font>
      <sz val="11"/>
      <color indexed="8"/>
      <name val="Cambria"/>
      <family val="1"/>
      <scheme val="major"/>
    </font>
    <font>
      <sz val="11"/>
      <color theme="1"/>
      <name val="Cambria"/>
      <family val="1"/>
      <scheme val="major"/>
    </font>
    <font>
      <b/>
      <sz val="11"/>
      <name val="Cambria"/>
      <family val="1"/>
      <scheme val="major"/>
    </font>
    <font>
      <b/>
      <sz val="11"/>
      <color theme="1"/>
      <name val="Cambria"/>
      <family val="1"/>
      <scheme val="major"/>
    </font>
    <font>
      <b/>
      <sz val="11"/>
      <color theme="1"/>
      <name val="Cambria"/>
      <family val="1"/>
    </font>
    <font>
      <sz val="12"/>
      <color theme="1"/>
      <name val="Calibri"/>
      <family val="2"/>
      <scheme val="minor"/>
    </font>
    <font>
      <b/>
      <sz val="12"/>
      <color theme="1"/>
      <name val="Cambria"/>
      <family val="1"/>
    </font>
    <font>
      <sz val="11"/>
      <color indexed="8"/>
      <name val="Calibri"/>
      <family val="2"/>
      <scheme val="minor"/>
    </font>
    <font>
      <b/>
      <sz val="11"/>
      <color indexed="8"/>
      <name val="Calibri"/>
      <family val="2"/>
      <scheme val="minor"/>
    </font>
    <font>
      <b/>
      <sz val="9"/>
      <color theme="1"/>
      <name val="Calibri"/>
      <family val="2"/>
      <scheme val="minor"/>
    </font>
    <font>
      <sz val="9"/>
      <color theme="1"/>
      <name val="Calibri"/>
      <family val="2"/>
      <scheme val="minor"/>
    </font>
    <font>
      <sz val="9"/>
      <color rgb="FF000000"/>
      <name val="Calibri"/>
      <family val="2"/>
      <scheme val="minor"/>
    </font>
    <font>
      <b/>
      <sz val="9"/>
      <name val="Calibri"/>
      <family val="2"/>
      <scheme val="minor"/>
    </font>
    <font>
      <sz val="9"/>
      <name val="Cambria"/>
      <family val="1"/>
      <scheme val="major"/>
    </font>
    <font>
      <sz val="9"/>
      <color rgb="FF000000"/>
      <name val="Times New Roman"/>
      <family val="1"/>
    </font>
    <font>
      <b/>
      <sz val="10"/>
      <color rgb="FF000000"/>
      <name val="Cambria"/>
      <family val="1"/>
      <scheme val="major"/>
    </font>
    <font>
      <b/>
      <sz val="11"/>
      <color rgb="FF000000"/>
      <name val="Arial"/>
      <family val="2"/>
    </font>
    <font>
      <sz val="11"/>
      <color rgb="FF000000"/>
      <name val="Arial"/>
      <family val="2"/>
    </font>
    <font>
      <sz val="11"/>
      <color theme="1"/>
      <name val="Arial"/>
      <family val="2"/>
    </font>
    <font>
      <b/>
      <sz val="12"/>
      <color rgb="FF000000"/>
      <name val="Cambria"/>
      <family val="1"/>
      <scheme val="major"/>
    </font>
    <font>
      <b/>
      <sz val="11"/>
      <color rgb="FF000000"/>
      <name val="Cambria"/>
      <family val="1"/>
      <scheme val="major"/>
    </font>
    <font>
      <sz val="11"/>
      <color rgb="FF000000"/>
      <name val="Cambria"/>
      <family val="1"/>
      <scheme val="major"/>
    </font>
    <font>
      <sz val="14"/>
      <color theme="1"/>
      <name val="Calibri"/>
      <family val="2"/>
      <scheme val="minor"/>
    </font>
    <font>
      <b/>
      <sz val="14"/>
      <color theme="0"/>
      <name val="Calibri"/>
      <family val="2"/>
      <scheme val="minor"/>
    </font>
    <font>
      <b/>
      <sz val="11"/>
      <color rgb="FFFF0000"/>
      <name val="Calibri"/>
      <family val="2"/>
      <scheme val="minor"/>
    </font>
    <font>
      <b/>
      <sz val="26"/>
      <color theme="0"/>
      <name val="Cambria"/>
      <family val="1"/>
    </font>
    <font>
      <b/>
      <sz val="18"/>
      <color theme="0"/>
      <name val="Cambria"/>
      <family val="1"/>
    </font>
    <font>
      <b/>
      <sz val="11"/>
      <color theme="1"/>
      <name val="Calibri"/>
      <family val="2"/>
    </font>
    <font>
      <sz val="18"/>
      <color theme="0"/>
      <name val="Cambria"/>
      <family val="1"/>
      <scheme val="major"/>
    </font>
    <font>
      <sz val="14"/>
      <color indexed="8"/>
      <name val="Cambria"/>
      <family val="1"/>
      <scheme val="major"/>
    </font>
    <font>
      <sz val="14"/>
      <color theme="1"/>
      <name val="Cambria"/>
      <family val="1"/>
    </font>
    <font>
      <b/>
      <sz val="18"/>
      <color theme="0"/>
      <name val="Cambria"/>
      <family val="1"/>
      <scheme val="major"/>
    </font>
    <font>
      <sz val="18"/>
      <color theme="0"/>
      <name val="Cambria"/>
      <family val="1"/>
    </font>
    <font>
      <sz val="18"/>
      <color theme="0"/>
      <name val="Calibri"/>
      <family val="2"/>
      <scheme val="minor"/>
    </font>
    <font>
      <b/>
      <sz val="10"/>
      <color indexed="10"/>
      <name val="Arial"/>
      <family val="2"/>
    </font>
    <font>
      <sz val="11"/>
      <name val="Century Gothic"/>
      <family val="2"/>
      <charset val="1"/>
    </font>
  </fonts>
  <fills count="30">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45"/>
        <bgColor indexed="64"/>
      </patternFill>
    </fill>
    <fill>
      <patternFill patternType="solid">
        <fgColor indexed="44"/>
        <bgColor indexed="64"/>
      </patternFill>
    </fill>
    <fill>
      <patternFill patternType="solid">
        <fgColor indexed="42"/>
        <bgColor indexed="64"/>
      </patternFill>
    </fill>
    <fill>
      <patternFill patternType="solid">
        <fgColor indexed="18"/>
        <bgColor indexed="64"/>
      </patternFill>
    </fill>
    <fill>
      <patternFill patternType="solid">
        <fgColor theme="0" tint="-0.14999847407452621"/>
        <bgColor indexed="64"/>
      </patternFill>
    </fill>
    <fill>
      <patternFill patternType="solid">
        <fgColor theme="5" tint="0.79998168889431442"/>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CFF"/>
        <bgColor indexed="64"/>
      </patternFill>
    </fill>
    <fill>
      <patternFill patternType="solid">
        <fgColor theme="6" tint="0.79998168889431442"/>
        <bgColor indexed="64"/>
      </patternFill>
    </fill>
    <fill>
      <patternFill patternType="solid">
        <fgColor theme="0" tint="-0.34998626667073579"/>
        <bgColor indexed="64"/>
      </patternFill>
    </fill>
    <fill>
      <patternFill patternType="solid">
        <fgColor rgb="FF99CCFF"/>
        <bgColor indexed="64"/>
      </patternFill>
    </fill>
    <fill>
      <patternFill patternType="solid">
        <fgColor rgb="FF002060"/>
        <bgColor indexed="64"/>
      </patternFill>
    </fill>
    <fill>
      <patternFill patternType="solid">
        <fgColor theme="4" tint="0.79998168889431442"/>
        <bgColor indexed="64"/>
      </patternFill>
    </fill>
    <fill>
      <patternFill patternType="solid">
        <fgColor rgb="FF00B0F0"/>
        <bgColor indexed="64"/>
      </patternFill>
    </fill>
    <fill>
      <patternFill patternType="solid">
        <fgColor rgb="FFFF99CC"/>
        <bgColor indexed="64"/>
      </patternFill>
    </fill>
    <fill>
      <patternFill patternType="solid">
        <fgColor rgb="FF0070C0"/>
        <bgColor indexed="64"/>
      </patternFill>
    </fill>
    <fill>
      <patternFill patternType="solid">
        <fgColor rgb="FFFFFF00"/>
        <bgColor indexed="64"/>
      </patternFill>
    </fill>
    <fill>
      <patternFill patternType="solid">
        <fgColor theme="3" tint="0.39997558519241921"/>
        <bgColor indexed="64"/>
      </patternFill>
    </fill>
    <fill>
      <patternFill patternType="solid">
        <fgColor rgb="FFF2F2F2"/>
        <bgColor indexed="64"/>
      </patternFill>
    </fill>
    <fill>
      <patternFill patternType="solid">
        <fgColor theme="9" tint="0.59999389629810485"/>
        <bgColor indexed="64"/>
      </patternFill>
    </fill>
    <fill>
      <patternFill patternType="solid">
        <fgColor rgb="FF92D050"/>
        <bgColor indexed="64"/>
      </patternFill>
    </fill>
    <fill>
      <patternFill patternType="solid">
        <fgColor theme="3" tint="0.79998168889431442"/>
        <bgColor indexed="64"/>
      </patternFill>
    </fill>
    <fill>
      <patternFill patternType="solid">
        <fgColor indexed="31"/>
        <bgColor indexed="64"/>
      </patternFill>
    </fill>
    <fill>
      <patternFill patternType="solid">
        <fgColor theme="4" tint="0.59999389629810485"/>
        <bgColor indexed="64"/>
      </patternFill>
    </fill>
  </fills>
  <borders count="4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top/>
      <bottom style="medium">
        <color indexed="64"/>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diagonal/>
    </border>
    <border>
      <left style="medium">
        <color indexed="64"/>
      </left>
      <right/>
      <top style="thin">
        <color indexed="64"/>
      </top>
      <bottom style="medium">
        <color indexed="64"/>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right style="thin">
        <color indexed="64"/>
      </right>
      <top/>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top/>
      <bottom/>
      <diagonal/>
    </border>
    <border>
      <left style="thin">
        <color indexed="64"/>
      </left>
      <right/>
      <top style="thin">
        <color indexed="64"/>
      </top>
      <bottom/>
      <diagonal/>
    </border>
    <border>
      <left/>
      <right/>
      <top style="medium">
        <color indexed="64"/>
      </top>
      <bottom/>
      <diagonal/>
    </border>
    <border>
      <left style="medium">
        <color indexed="64"/>
      </left>
      <right/>
      <top style="medium">
        <color indexed="64"/>
      </top>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s>
  <cellStyleXfs count="3">
    <xf numFmtId="0" fontId="0" fillId="0" borderId="0"/>
    <xf numFmtId="0" fontId="48" fillId="0" borderId="0" applyNumberFormat="0" applyFill="0" applyBorder="0" applyAlignment="0" applyProtection="0">
      <alignment vertical="top"/>
      <protection locked="0"/>
    </xf>
    <xf numFmtId="9" fontId="9" fillId="0" borderId="0" applyFont="0" applyFill="0" applyBorder="0" applyAlignment="0" applyProtection="0"/>
  </cellStyleXfs>
  <cellXfs count="1417">
    <xf numFmtId="0" fontId="0" fillId="0" borderId="0" xfId="0"/>
    <xf numFmtId="0" fontId="12" fillId="0" borderId="0" xfId="0" applyFont="1" applyAlignment="1">
      <alignment vertical="center"/>
    </xf>
    <xf numFmtId="0" fontId="14" fillId="0" borderId="0" xfId="0" applyFont="1" applyAlignment="1">
      <alignment horizontal="center" vertical="center" wrapText="1"/>
    </xf>
    <xf numFmtId="0" fontId="12" fillId="0" borderId="0" xfId="0" applyFont="1" applyAlignment="1">
      <alignment horizontal="left" vertical="center"/>
    </xf>
    <xf numFmtId="0" fontId="12" fillId="0" borderId="0" xfId="0" applyFont="1" applyAlignment="1">
      <alignment horizontal="center" vertical="center"/>
    </xf>
    <xf numFmtId="0" fontId="10" fillId="0" borderId="1" xfId="0" applyFont="1" applyFill="1" applyBorder="1" applyProtection="1"/>
    <xf numFmtId="0" fontId="0" fillId="0" borderId="1" xfId="0" applyFill="1" applyBorder="1" applyProtection="1"/>
    <xf numFmtId="165" fontId="0" fillId="0" borderId="1" xfId="0" applyNumberFormat="1" applyFill="1" applyBorder="1" applyAlignment="1" applyProtection="1">
      <alignment vertical="top"/>
    </xf>
    <xf numFmtId="0" fontId="0" fillId="0" borderId="1" xfId="0" applyFont="1" applyBorder="1" applyProtection="1">
      <protection locked="0"/>
    </xf>
    <xf numFmtId="2" fontId="5" fillId="0" borderId="1" xfId="0" applyNumberFormat="1" applyFont="1" applyBorder="1" applyAlignment="1" applyProtection="1">
      <alignment horizontal="center" vertical="center" wrapText="1"/>
    </xf>
    <xf numFmtId="0" fontId="5" fillId="0" borderId="1" xfId="0" applyFont="1" applyBorder="1" applyAlignment="1" applyProtection="1">
      <alignment vertical="center" wrapText="1"/>
      <protection locked="0"/>
    </xf>
    <xf numFmtId="1" fontId="2" fillId="0" borderId="1" xfId="0" applyNumberFormat="1" applyFont="1" applyFill="1" applyBorder="1" applyAlignment="1" applyProtection="1">
      <alignment horizontal="right" vertical="center" wrapText="1"/>
    </xf>
    <xf numFmtId="2" fontId="17" fillId="0" borderId="1" xfId="0" applyNumberFormat="1" applyFont="1" applyFill="1" applyBorder="1" applyAlignment="1">
      <alignment horizontal="center" vertical="center"/>
    </xf>
    <xf numFmtId="0" fontId="17" fillId="0" borderId="0" xfId="0" applyFont="1" applyAlignment="1">
      <alignment vertical="center"/>
    </xf>
    <xf numFmtId="0" fontId="18" fillId="0" borderId="0" xfId="0" applyFont="1" applyAlignment="1">
      <alignment vertical="center"/>
    </xf>
    <xf numFmtId="0" fontId="19" fillId="2" borderId="1" xfId="0" applyFont="1" applyFill="1" applyBorder="1" applyAlignment="1">
      <alignment horizontal="center" vertical="top" wrapText="1"/>
    </xf>
    <xf numFmtId="0" fontId="17" fillId="0" borderId="0" xfId="0" applyFont="1" applyAlignment="1">
      <alignment horizontal="center" vertical="top" wrapText="1"/>
    </xf>
    <xf numFmtId="0" fontId="19" fillId="3" borderId="1" xfId="0" applyFont="1" applyFill="1" applyBorder="1" applyAlignment="1">
      <alignment horizontal="left" vertical="center"/>
    </xf>
    <xf numFmtId="0" fontId="19" fillId="0" borderId="1" xfId="0" applyFont="1" applyBorder="1" applyAlignment="1">
      <alignment horizontal="left" vertical="center"/>
    </xf>
    <xf numFmtId="2" fontId="19" fillId="3" borderId="1" xfId="0" applyNumberFormat="1" applyFont="1" applyFill="1" applyBorder="1" applyAlignment="1">
      <alignment horizontal="center" vertical="center"/>
    </xf>
    <xf numFmtId="0" fontId="19" fillId="0" borderId="0" xfId="0" applyFont="1" applyAlignment="1">
      <alignment vertical="center"/>
    </xf>
    <xf numFmtId="0" fontId="17" fillId="0" borderId="1" xfId="0" applyFont="1" applyBorder="1" applyAlignment="1">
      <alignment horizontal="left" vertical="center"/>
    </xf>
    <xf numFmtId="0" fontId="20" fillId="0" borderId="1" xfId="0" applyFont="1" applyBorder="1" applyAlignment="1">
      <alignment vertical="center" wrapText="1"/>
    </xf>
    <xf numFmtId="2" fontId="17" fillId="0" borderId="1" xfId="0" applyNumberFormat="1" applyFont="1" applyBorder="1" applyAlignment="1">
      <alignment horizontal="center" vertical="center"/>
    </xf>
    <xf numFmtId="0" fontId="17" fillId="0" borderId="1" xfId="0" applyFont="1" applyBorder="1" applyAlignment="1">
      <alignment horizontal="left" vertical="center" wrapText="1"/>
    </xf>
    <xf numFmtId="0" fontId="19" fillId="3" borderId="1" xfId="0" applyFont="1" applyFill="1" applyBorder="1" applyAlignment="1">
      <alignment horizontal="left" vertical="center" wrapText="1"/>
    </xf>
    <xf numFmtId="0" fontId="19" fillId="0" borderId="1" xfId="0" applyFont="1" applyBorder="1" applyAlignment="1">
      <alignment horizontal="left" vertical="center" wrapText="1"/>
    </xf>
    <xf numFmtId="2" fontId="19" fillId="0" borderId="1" xfId="0" applyNumberFormat="1" applyFont="1" applyBorder="1" applyAlignment="1">
      <alignment horizontal="center" vertical="center"/>
    </xf>
    <xf numFmtId="2" fontId="17" fillId="0" borderId="1" xfId="2" applyNumberFormat="1" applyFont="1" applyBorder="1" applyAlignment="1">
      <alignment horizontal="center" vertical="center"/>
    </xf>
    <xf numFmtId="0" fontId="19" fillId="2" borderId="1" xfId="0" applyFont="1" applyFill="1" applyBorder="1" applyAlignment="1">
      <alignment horizontal="left" vertical="center" wrapText="1"/>
    </xf>
    <xf numFmtId="0" fontId="19" fillId="2" borderId="1" xfId="0" applyFont="1" applyFill="1" applyBorder="1" applyAlignment="1">
      <alignment horizontal="left" vertical="center"/>
    </xf>
    <xf numFmtId="2" fontId="19" fillId="2" borderId="1" xfId="0" applyNumberFormat="1" applyFont="1" applyFill="1" applyBorder="1" applyAlignment="1">
      <alignment horizontal="center" vertical="center"/>
    </xf>
    <xf numFmtId="0" fontId="17" fillId="0" borderId="1" xfId="0" applyFont="1" applyBorder="1" applyAlignment="1">
      <alignment horizontal="center" vertical="center"/>
    </xf>
    <xf numFmtId="0" fontId="17" fillId="0" borderId="1" xfId="0" applyFont="1" applyFill="1" applyBorder="1" applyAlignment="1">
      <alignment horizontal="left" vertical="center"/>
    </xf>
    <xf numFmtId="0" fontId="0" fillId="0" borderId="0" xfId="0" applyAlignment="1">
      <alignment horizontal="center"/>
    </xf>
    <xf numFmtId="1" fontId="3" fillId="0" borderId="1" xfId="0" applyNumberFormat="1" applyFont="1" applyFill="1" applyBorder="1" applyAlignment="1" applyProtection="1">
      <alignment horizontal="right" vertical="center" wrapText="1"/>
    </xf>
    <xf numFmtId="1" fontId="10" fillId="0" borderId="1" xfId="0" applyNumberFormat="1" applyFont="1" applyFill="1" applyBorder="1" applyAlignment="1" applyProtection="1">
      <alignment horizontal="center" vertical="center"/>
    </xf>
    <xf numFmtId="0" fontId="10" fillId="2" borderId="1" xfId="0" applyFont="1" applyFill="1" applyBorder="1" applyAlignment="1">
      <alignment horizontal="center" vertical="top" wrapText="1"/>
    </xf>
    <xf numFmtId="0" fontId="0" fillId="0" borderId="0" xfId="0" applyAlignment="1">
      <alignment vertical="top"/>
    </xf>
    <xf numFmtId="0" fontId="10" fillId="2" borderId="2" xfId="0" applyFont="1" applyFill="1" applyBorder="1" applyAlignment="1">
      <alignment horizontal="center" vertical="top" wrapText="1"/>
    </xf>
    <xf numFmtId="0" fontId="10" fillId="2" borderId="1" xfId="0" applyFont="1" applyFill="1" applyBorder="1" applyAlignment="1">
      <alignment vertical="top" wrapText="1"/>
    </xf>
    <xf numFmtId="0" fontId="10" fillId="0" borderId="0" xfId="0" applyFont="1" applyAlignment="1">
      <alignment vertical="top" wrapText="1"/>
    </xf>
    <xf numFmtId="0" fontId="10" fillId="2" borderId="3" xfId="0" applyFont="1" applyFill="1" applyBorder="1" applyAlignment="1">
      <alignment horizontal="center" vertical="top" wrapText="1"/>
    </xf>
    <xf numFmtId="0" fontId="10" fillId="2" borderId="1" xfId="0" applyFont="1" applyFill="1" applyBorder="1" applyAlignment="1">
      <alignment vertical="top"/>
    </xf>
    <xf numFmtId="0" fontId="10" fillId="2" borderId="1" xfId="0" applyFont="1" applyFill="1" applyBorder="1" applyAlignment="1">
      <alignment horizontal="center" vertical="top"/>
    </xf>
    <xf numFmtId="0" fontId="10" fillId="0" borderId="0" xfId="0" applyFont="1" applyAlignment="1">
      <alignment vertical="top"/>
    </xf>
    <xf numFmtId="0" fontId="0" fillId="2" borderId="1" xfId="0" applyFill="1" applyBorder="1" applyAlignment="1">
      <alignment horizontal="center"/>
    </xf>
    <xf numFmtId="0" fontId="0" fillId="2" borderId="1" xfId="0" applyFill="1" applyBorder="1" applyAlignment="1"/>
    <xf numFmtId="0" fontId="0" fillId="0" borderId="0" xfId="0" applyFill="1"/>
    <xf numFmtId="0" fontId="8" fillId="0" borderId="1" xfId="0" applyFont="1" applyBorder="1" applyAlignment="1" applyProtection="1">
      <alignment horizontal="center" vertical="center" wrapText="1"/>
      <protection locked="0"/>
    </xf>
    <xf numFmtId="0" fontId="0" fillId="0" borderId="1" xfId="0" applyFill="1" applyBorder="1" applyAlignment="1" applyProtection="1">
      <alignment horizontal="center"/>
    </xf>
    <xf numFmtId="0" fontId="3" fillId="0" borderId="1" xfId="0" applyFont="1" applyBorder="1" applyAlignment="1">
      <alignment vertical="center" wrapText="1"/>
    </xf>
    <xf numFmtId="0" fontId="10" fillId="0" borderId="1" xfId="0" applyFont="1" applyFill="1" applyBorder="1" applyAlignment="1" applyProtection="1">
      <alignment horizontal="center"/>
    </xf>
    <xf numFmtId="1" fontId="10" fillId="0" borderId="1" xfId="0" applyNumberFormat="1" applyFont="1" applyFill="1" applyBorder="1" applyAlignment="1" applyProtection="1">
      <alignment horizontal="center"/>
    </xf>
    <xf numFmtId="1" fontId="0" fillId="0" borderId="1" xfId="0" applyNumberFormat="1" applyFill="1" applyBorder="1" applyAlignment="1" applyProtection="1">
      <alignment horizontal="center" vertical="top"/>
    </xf>
    <xf numFmtId="165" fontId="0" fillId="0" borderId="1" xfId="0" applyNumberFormat="1" applyFill="1" applyBorder="1" applyAlignment="1" applyProtection="1">
      <alignment horizontal="center" vertical="top"/>
    </xf>
    <xf numFmtId="2" fontId="10" fillId="0" borderId="1" xfId="0" applyNumberFormat="1" applyFont="1" applyFill="1" applyBorder="1" applyAlignment="1" applyProtection="1">
      <alignment horizontal="center"/>
    </xf>
    <xf numFmtId="2" fontId="0" fillId="0" borderId="1" xfId="0" applyNumberFormat="1" applyFill="1" applyBorder="1" applyAlignment="1" applyProtection="1">
      <alignment horizontal="center" vertical="top"/>
    </xf>
    <xf numFmtId="2" fontId="0" fillId="0" borderId="3" xfId="0" applyNumberFormat="1" applyFill="1" applyBorder="1" applyAlignment="1" applyProtection="1">
      <alignment horizontal="center" vertical="top"/>
    </xf>
    <xf numFmtId="0" fontId="16" fillId="8" borderId="1" xfId="0" applyFont="1" applyFill="1" applyBorder="1" applyProtection="1"/>
    <xf numFmtId="2" fontId="50" fillId="0" borderId="1" xfId="0" applyNumberFormat="1" applyFont="1" applyBorder="1" applyAlignment="1" applyProtection="1">
      <alignment horizontal="center" vertical="center" wrapText="1"/>
    </xf>
    <xf numFmtId="0" fontId="51" fillId="0" borderId="1" xfId="0" applyFont="1" applyFill="1" applyBorder="1" applyAlignment="1" applyProtection="1">
      <alignment horizontal="center" vertical="center" wrapText="1"/>
    </xf>
    <xf numFmtId="0" fontId="50" fillId="9" borderId="1" xfId="0" applyFont="1" applyFill="1" applyBorder="1" applyAlignment="1" applyProtection="1">
      <alignment horizontal="center" vertical="center" wrapText="1"/>
    </xf>
    <xf numFmtId="164" fontId="5" fillId="0" borderId="1" xfId="0" applyNumberFormat="1" applyFont="1" applyBorder="1" applyAlignment="1" applyProtection="1">
      <alignment horizontal="center" vertical="center" wrapText="1"/>
    </xf>
    <xf numFmtId="0" fontId="13" fillId="10" borderId="1" xfId="0" applyFont="1" applyFill="1" applyBorder="1" applyAlignment="1">
      <alignment vertical="center"/>
    </xf>
    <xf numFmtId="0" fontId="13" fillId="10" borderId="4" xfId="0" applyFont="1" applyFill="1" applyBorder="1" applyAlignment="1">
      <alignment vertical="center"/>
    </xf>
    <xf numFmtId="166" fontId="12" fillId="0" borderId="0" xfId="0" applyNumberFormat="1" applyFont="1" applyAlignment="1">
      <alignment vertical="center"/>
    </xf>
    <xf numFmtId="0" fontId="14" fillId="0" borderId="1" xfId="0" applyFont="1" applyBorder="1" applyAlignment="1">
      <alignment horizontal="center" vertical="center" wrapText="1"/>
    </xf>
    <xf numFmtId="0" fontId="12" fillId="0" borderId="1" xfId="0" applyFont="1" applyBorder="1" applyAlignment="1">
      <alignment horizontal="left" vertical="center"/>
    </xf>
    <xf numFmtId="0" fontId="12" fillId="0" borderId="1" xfId="0" applyFont="1" applyBorder="1" applyAlignment="1">
      <alignment vertical="center"/>
    </xf>
    <xf numFmtId="0" fontId="12" fillId="0" borderId="1" xfId="0" applyFont="1" applyBorder="1" applyAlignment="1">
      <alignment horizontal="center" vertical="center"/>
    </xf>
    <xf numFmtId="0" fontId="14" fillId="10" borderId="0" xfId="0" applyFont="1" applyFill="1" applyAlignment="1">
      <alignment horizontal="center" vertical="center" wrapText="1"/>
    </xf>
    <xf numFmtId="0" fontId="12" fillId="10" borderId="0" xfId="0" applyFont="1" applyFill="1" applyAlignment="1">
      <alignment horizontal="left" vertical="center"/>
    </xf>
    <xf numFmtId="0" fontId="12" fillId="10" borderId="0" xfId="0" applyFont="1" applyFill="1" applyAlignment="1">
      <alignment vertical="center"/>
    </xf>
    <xf numFmtId="0" fontId="12" fillId="10" borderId="0" xfId="0" applyFont="1" applyFill="1" applyAlignment="1">
      <alignment horizontal="center" vertical="center"/>
    </xf>
    <xf numFmtId="0" fontId="14" fillId="11" borderId="0" xfId="0" applyFont="1" applyFill="1" applyAlignment="1">
      <alignment horizontal="center" vertical="center" wrapText="1"/>
    </xf>
    <xf numFmtId="0" fontId="12" fillId="11" borderId="0" xfId="0" applyFont="1" applyFill="1" applyAlignment="1">
      <alignment horizontal="left" vertical="center"/>
    </xf>
    <xf numFmtId="0" fontId="12" fillId="11" borderId="0" xfId="0" applyFont="1" applyFill="1" applyAlignment="1">
      <alignment vertical="center"/>
    </xf>
    <xf numFmtId="0" fontId="12" fillId="11" borderId="0" xfId="0" applyFont="1" applyFill="1" applyAlignment="1">
      <alignment horizontal="center" vertical="center"/>
    </xf>
    <xf numFmtId="0" fontId="14" fillId="10" borderId="1" xfId="0" applyFont="1" applyFill="1" applyBorder="1" applyAlignment="1">
      <alignment horizontal="center" vertical="center" wrapText="1"/>
    </xf>
    <xf numFmtId="0" fontId="12" fillId="10" borderId="1" xfId="0" applyFont="1" applyFill="1" applyBorder="1" applyAlignment="1">
      <alignment horizontal="left" vertical="center"/>
    </xf>
    <xf numFmtId="0" fontId="0" fillId="0" borderId="0" xfId="0" applyAlignment="1">
      <alignment horizontal="center"/>
    </xf>
    <xf numFmtId="0" fontId="0" fillId="0" borderId="0" xfId="0" applyProtection="1"/>
    <xf numFmtId="0" fontId="0" fillId="0" borderId="0" xfId="0" applyAlignment="1" applyProtection="1">
      <alignment vertical="top"/>
    </xf>
    <xf numFmtId="0" fontId="8" fillId="0" borderId="1" xfId="0" applyFont="1" applyFill="1" applyBorder="1" applyAlignment="1" applyProtection="1">
      <alignment wrapText="1"/>
    </xf>
    <xf numFmtId="0" fontId="5" fillId="0" borderId="1" xfId="0" applyFont="1" applyFill="1" applyBorder="1" applyAlignment="1" applyProtection="1">
      <alignment wrapText="1"/>
    </xf>
    <xf numFmtId="166" fontId="5" fillId="5" borderId="1" xfId="0" applyNumberFormat="1" applyFont="1" applyFill="1" applyBorder="1" applyAlignment="1" applyProtection="1">
      <alignment horizontal="center" vertical="center" wrapText="1"/>
    </xf>
    <xf numFmtId="166" fontId="5" fillId="5" borderId="1" xfId="0" applyNumberFormat="1" applyFont="1" applyFill="1" applyBorder="1" applyAlignment="1" applyProtection="1">
      <alignment horizontal="left" vertical="center" wrapText="1"/>
    </xf>
    <xf numFmtId="0" fontId="8" fillId="0" borderId="3" xfId="0" applyFont="1" applyFill="1" applyBorder="1" applyAlignment="1" applyProtection="1">
      <alignment wrapText="1"/>
    </xf>
    <xf numFmtId="0" fontId="8" fillId="0" borderId="0" xfId="0" applyFont="1" applyFill="1" applyAlignment="1" applyProtection="1">
      <alignment vertical="center"/>
    </xf>
    <xf numFmtId="0" fontId="0" fillId="0" borderId="1" xfId="0" applyBorder="1" applyAlignment="1" applyProtection="1">
      <alignment horizontal="center"/>
      <protection locked="0"/>
    </xf>
    <xf numFmtId="0" fontId="0" fillId="0" borderId="1" xfId="0" applyBorder="1" applyProtection="1">
      <protection locked="0"/>
    </xf>
    <xf numFmtId="0" fontId="0" fillId="0" borderId="1" xfId="0" applyBorder="1" applyAlignment="1" applyProtection="1">
      <alignment vertical="top" wrapText="1"/>
      <protection locked="0"/>
    </xf>
    <xf numFmtId="0" fontId="0" fillId="0" borderId="0" xfId="0" applyProtection="1">
      <protection locked="0"/>
    </xf>
    <xf numFmtId="0" fontId="0" fillId="0" borderId="1" xfId="0" applyBorder="1" applyAlignment="1" applyProtection="1">
      <protection locked="0"/>
    </xf>
    <xf numFmtId="0" fontId="0" fillId="2" borderId="1" xfId="0" applyFill="1" applyBorder="1" applyAlignment="1" applyProtection="1">
      <alignment horizontal="center"/>
    </xf>
    <xf numFmtId="0" fontId="0" fillId="2" borderId="1" xfId="0" applyFill="1" applyBorder="1" applyAlignment="1" applyProtection="1"/>
    <xf numFmtId="0" fontId="0" fillId="0" borderId="0" xfId="0" applyAlignment="1" applyProtection="1">
      <alignment horizontal="center"/>
    </xf>
    <xf numFmtId="0" fontId="10" fillId="2" borderId="1" xfId="0" applyFont="1" applyFill="1" applyBorder="1" applyAlignment="1" applyProtection="1">
      <alignment horizontal="center" vertical="top" wrapText="1"/>
    </xf>
    <xf numFmtId="0" fontId="10" fillId="2" borderId="1" xfId="0" applyFont="1" applyFill="1" applyBorder="1" applyAlignment="1" applyProtection="1">
      <alignment vertical="top" wrapText="1"/>
    </xf>
    <xf numFmtId="0" fontId="10" fillId="0" borderId="0" xfId="0" applyFont="1" applyAlignment="1" applyProtection="1">
      <alignment vertical="top" wrapText="1"/>
    </xf>
    <xf numFmtId="0" fontId="10" fillId="2" borderId="3" xfId="0" applyFont="1" applyFill="1" applyBorder="1" applyAlignment="1" applyProtection="1">
      <alignment horizontal="center" vertical="top" wrapText="1"/>
    </xf>
    <xf numFmtId="0" fontId="10" fillId="2" borderId="1" xfId="0" applyFont="1" applyFill="1" applyBorder="1" applyAlignment="1" applyProtection="1">
      <alignment vertical="top"/>
    </xf>
    <xf numFmtId="0" fontId="10" fillId="2" borderId="1" xfId="0" applyFont="1" applyFill="1" applyBorder="1" applyAlignment="1" applyProtection="1">
      <alignment horizontal="center" vertical="top"/>
    </xf>
    <xf numFmtId="0" fontId="10" fillId="0" borderId="0" xfId="0" applyFont="1" applyAlignment="1" applyProtection="1">
      <alignment vertical="top"/>
    </xf>
    <xf numFmtId="0" fontId="0" fillId="0" borderId="0" xfId="0" applyFill="1" applyProtection="1"/>
    <xf numFmtId="0" fontId="2" fillId="0" borderId="5" xfId="0" applyFont="1" applyFill="1" applyBorder="1" applyAlignment="1" applyProtection="1">
      <alignment horizontal="left" vertical="center" wrapText="1"/>
    </xf>
    <xf numFmtId="0" fontId="13" fillId="0" borderId="1" xfId="0" applyFont="1" applyFill="1" applyBorder="1" applyAlignment="1" applyProtection="1">
      <alignment vertical="center" wrapText="1"/>
    </xf>
    <xf numFmtId="0" fontId="11" fillId="0" borderId="1" xfId="0" applyFont="1" applyFill="1" applyBorder="1" applyAlignment="1" applyProtection="1">
      <alignment horizontal="center" vertical="center" wrapText="1"/>
    </xf>
    <xf numFmtId="0" fontId="3" fillId="0" borderId="5" xfId="0" applyFont="1" applyFill="1" applyBorder="1" applyAlignment="1" applyProtection="1">
      <alignment horizontal="left" vertical="center" wrapText="1"/>
    </xf>
    <xf numFmtId="0" fontId="2" fillId="0" borderId="1" xfId="0" applyFont="1" applyFill="1" applyBorder="1" applyAlignment="1" applyProtection="1">
      <alignment horizontal="left" vertical="center" wrapText="1"/>
    </xf>
    <xf numFmtId="0" fontId="13" fillId="0" borderId="1" xfId="0" applyFont="1" applyFill="1" applyBorder="1" applyAlignment="1" applyProtection="1">
      <alignment horizontal="center" vertical="center" wrapText="1"/>
    </xf>
    <xf numFmtId="1" fontId="13" fillId="0" borderId="1" xfId="0" applyNumberFormat="1" applyFont="1" applyFill="1" applyBorder="1" applyAlignment="1" applyProtection="1">
      <alignment horizontal="center" vertical="center" wrapText="1"/>
    </xf>
    <xf numFmtId="1" fontId="0" fillId="0" borderId="1" xfId="0" applyNumberFormat="1" applyFill="1" applyBorder="1" applyAlignment="1" applyProtection="1">
      <alignment horizontal="center"/>
    </xf>
    <xf numFmtId="0" fontId="3" fillId="0" borderId="6" xfId="0" applyFont="1" applyFill="1" applyBorder="1" applyAlignment="1" applyProtection="1">
      <alignment horizontal="left" vertical="center" wrapText="1"/>
    </xf>
    <xf numFmtId="0" fontId="49" fillId="0" borderId="1" xfId="0" applyFont="1" applyFill="1" applyBorder="1" applyAlignment="1" applyProtection="1">
      <alignment horizontal="center"/>
    </xf>
    <xf numFmtId="0" fontId="49" fillId="0" borderId="1" xfId="0" applyFont="1" applyFill="1" applyBorder="1" applyProtection="1"/>
    <xf numFmtId="0" fontId="49" fillId="0" borderId="0" xfId="0" applyFont="1" applyFill="1" applyProtection="1"/>
    <xf numFmtId="166" fontId="10" fillId="0" borderId="1" xfId="0" applyNumberFormat="1" applyFont="1" applyFill="1" applyBorder="1" applyAlignment="1" applyProtection="1">
      <alignment horizontal="center"/>
    </xf>
    <xf numFmtId="0" fontId="0" fillId="0" borderId="1" xfId="0" applyFill="1" applyBorder="1" applyAlignment="1" applyProtection="1">
      <alignment horizontal="center" vertical="center"/>
    </xf>
    <xf numFmtId="0" fontId="3" fillId="0" borderId="1" xfId="0" applyFont="1" applyFill="1" applyBorder="1" applyAlignment="1" applyProtection="1">
      <alignment horizontal="center" vertical="center" wrapText="1"/>
    </xf>
    <xf numFmtId="0" fontId="0" fillId="0" borderId="0" xfId="0" applyFill="1" applyAlignment="1" applyProtection="1">
      <alignment vertical="center"/>
    </xf>
    <xf numFmtId="0" fontId="10" fillId="0" borderId="1" xfId="0" applyFont="1" applyFill="1" applyBorder="1" applyAlignment="1" applyProtection="1">
      <alignment vertical="center"/>
    </xf>
    <xf numFmtId="0" fontId="0" fillId="0" borderId="0" xfId="0" applyFill="1" applyBorder="1" applyAlignment="1" applyProtection="1"/>
    <xf numFmtId="0" fontId="0" fillId="0" borderId="0" xfId="0" applyFill="1" applyBorder="1" applyProtection="1"/>
    <xf numFmtId="0" fontId="51" fillId="0" borderId="1" xfId="0" applyFont="1" applyFill="1" applyBorder="1" applyProtection="1"/>
    <xf numFmtId="0" fontId="5" fillId="0" borderId="1" xfId="0" applyFont="1" applyFill="1" applyBorder="1" applyAlignment="1" applyProtection="1">
      <alignment horizontal="left" vertical="center" wrapText="1"/>
    </xf>
    <xf numFmtId="0" fontId="5" fillId="0" borderId="1" xfId="0" applyFont="1" applyFill="1" applyBorder="1" applyAlignment="1" applyProtection="1">
      <alignment horizontal="center" vertical="center" wrapText="1"/>
    </xf>
    <xf numFmtId="0" fontId="5" fillId="0" borderId="1" xfId="0" applyFont="1" applyFill="1" applyBorder="1" applyAlignment="1" applyProtection="1">
      <alignment horizontal="center" vertical="center"/>
    </xf>
    <xf numFmtId="2" fontId="5" fillId="0" borderId="1" xfId="0" applyNumberFormat="1" applyFont="1" applyFill="1" applyBorder="1" applyAlignment="1" applyProtection="1">
      <alignment horizontal="center" vertical="center" wrapText="1"/>
    </xf>
    <xf numFmtId="0" fontId="51" fillId="0" borderId="0" xfId="0" applyFont="1" applyFill="1" applyProtection="1"/>
    <xf numFmtId="0" fontId="51" fillId="0" borderId="0" xfId="0" applyFont="1" applyFill="1" applyBorder="1" applyAlignment="1" applyProtection="1"/>
    <xf numFmtId="0" fontId="51" fillId="0" borderId="0" xfId="0" applyFont="1" applyFill="1" applyBorder="1" applyProtection="1"/>
    <xf numFmtId="0" fontId="3" fillId="0" borderId="1" xfId="0" applyFont="1" applyFill="1" applyBorder="1" applyAlignment="1" applyProtection="1">
      <alignment horizontal="left" vertical="center" wrapText="1"/>
    </xf>
    <xf numFmtId="0" fontId="3" fillId="0" borderId="1" xfId="0" applyFont="1" applyFill="1" applyBorder="1" applyAlignment="1" applyProtection="1">
      <alignment horizontal="center" vertical="center"/>
    </xf>
    <xf numFmtId="2" fontId="3" fillId="0" borderId="1" xfId="0" applyNumberFormat="1" applyFont="1" applyFill="1" applyBorder="1" applyAlignment="1" applyProtection="1">
      <alignment horizontal="center" vertical="center" wrapText="1"/>
    </xf>
    <xf numFmtId="0" fontId="0" fillId="8" borderId="1" xfId="0" applyFill="1" applyBorder="1" applyProtection="1"/>
    <xf numFmtId="0" fontId="10" fillId="8" borderId="1" xfId="0" applyFont="1" applyFill="1" applyBorder="1" applyProtection="1"/>
    <xf numFmtId="0" fontId="10" fillId="0" borderId="1" xfId="0" applyFont="1" applyFill="1" applyBorder="1" applyAlignment="1" applyProtection="1">
      <alignment wrapText="1"/>
    </xf>
    <xf numFmtId="0" fontId="0" fillId="0" borderId="1" xfId="0" applyFont="1" applyFill="1" applyBorder="1" applyProtection="1"/>
    <xf numFmtId="0" fontId="10" fillId="0" borderId="7" xfId="0" applyFont="1" applyFill="1" applyBorder="1" applyProtection="1"/>
    <xf numFmtId="0" fontId="0" fillId="0" borderId="1" xfId="0" applyFill="1" applyBorder="1" applyAlignment="1" applyProtection="1">
      <alignment wrapText="1"/>
    </xf>
    <xf numFmtId="0" fontId="10" fillId="0" borderId="0" xfId="0" applyFont="1" applyFill="1" applyProtection="1"/>
    <xf numFmtId="0" fontId="51" fillId="8" borderId="1" xfId="0" applyFont="1" applyFill="1" applyBorder="1" applyAlignment="1" applyProtection="1">
      <alignment horizontal="center"/>
    </xf>
    <xf numFmtId="0" fontId="5" fillId="8" borderId="1" xfId="0" applyFont="1" applyFill="1" applyBorder="1" applyAlignment="1" applyProtection="1">
      <alignment horizontal="center" vertical="center" wrapText="1"/>
    </xf>
    <xf numFmtId="0" fontId="8" fillId="0" borderId="8" xfId="0" applyFont="1" applyFill="1" applyBorder="1" applyAlignment="1" applyProtection="1">
      <alignment horizontal="center" vertical="center" wrapText="1"/>
    </xf>
    <xf numFmtId="0" fontId="4" fillId="0" borderId="1" xfId="0" applyFont="1" applyFill="1" applyBorder="1" applyProtection="1"/>
    <xf numFmtId="0" fontId="16" fillId="0" borderId="1" xfId="0" applyFont="1" applyFill="1" applyBorder="1" applyProtection="1"/>
    <xf numFmtId="0" fontId="0" fillId="0" borderId="1" xfId="0" applyFill="1" applyBorder="1" applyAlignment="1" applyProtection="1">
      <alignment vertical="center" wrapText="1"/>
    </xf>
    <xf numFmtId="0" fontId="0" fillId="0" borderId="1" xfId="0" applyFont="1" applyFill="1" applyBorder="1" applyAlignment="1" applyProtection="1">
      <alignment horizontal="center"/>
    </xf>
    <xf numFmtId="0" fontId="0" fillId="0" borderId="1" xfId="0" applyFill="1" applyBorder="1" applyAlignment="1" applyProtection="1">
      <alignment vertical="top" wrapText="1"/>
    </xf>
    <xf numFmtId="0" fontId="49" fillId="0" borderId="1" xfId="0" applyFont="1" applyFill="1" applyBorder="1" applyAlignment="1" applyProtection="1">
      <alignment wrapText="1"/>
    </xf>
    <xf numFmtId="0" fontId="13" fillId="0" borderId="3" xfId="0" applyFont="1" applyFill="1" applyBorder="1" applyAlignment="1" applyProtection="1">
      <alignment horizontal="center" vertical="center" wrapText="1"/>
    </xf>
    <xf numFmtId="0" fontId="0" fillId="0" borderId="1" xfId="0" applyFont="1" applyBorder="1" applyAlignment="1" applyProtection="1">
      <alignment horizontal="center" vertical="center"/>
    </xf>
    <xf numFmtId="0" fontId="0" fillId="0" borderId="9" xfId="0" applyFont="1" applyBorder="1" applyAlignment="1" applyProtection="1">
      <alignment horizontal="center" vertical="center"/>
    </xf>
    <xf numFmtId="0" fontId="49" fillId="8" borderId="1" xfId="0" applyFont="1" applyFill="1" applyBorder="1" applyAlignment="1" applyProtection="1">
      <alignment horizontal="center" vertical="center" wrapText="1"/>
    </xf>
    <xf numFmtId="0" fontId="49" fillId="8" borderId="1" xfId="0" applyFont="1" applyFill="1" applyBorder="1" applyAlignment="1" applyProtection="1">
      <alignment vertical="center" wrapText="1"/>
    </xf>
    <xf numFmtId="2" fontId="49" fillId="8" borderId="1" xfId="0" applyNumberFormat="1" applyFont="1" applyFill="1" applyBorder="1" applyAlignment="1" applyProtection="1">
      <alignment vertical="center" wrapText="1"/>
    </xf>
    <xf numFmtId="0" fontId="0" fillId="0" borderId="2" xfId="0" applyFont="1" applyFill="1" applyBorder="1" applyAlignment="1" applyProtection="1">
      <alignment horizontal="center" vertical="center" wrapText="1"/>
    </xf>
    <xf numFmtId="0" fontId="0" fillId="0" borderId="2" xfId="0" applyFont="1" applyFill="1" applyBorder="1" applyAlignment="1" applyProtection="1">
      <alignment vertical="center" wrapText="1"/>
    </xf>
    <xf numFmtId="2" fontId="0" fillId="0" borderId="2" xfId="0" applyNumberFormat="1" applyFont="1" applyFill="1" applyBorder="1" applyAlignment="1" applyProtection="1">
      <alignment horizontal="center" vertical="center" wrapText="1"/>
    </xf>
    <xf numFmtId="0" fontId="0" fillId="10" borderId="2" xfId="0" applyFont="1" applyFill="1" applyBorder="1" applyAlignment="1" applyProtection="1">
      <alignment horizontal="center" vertical="center" wrapText="1"/>
    </xf>
    <xf numFmtId="0" fontId="0" fillId="10" borderId="2" xfId="0" applyFont="1" applyFill="1" applyBorder="1" applyAlignment="1" applyProtection="1">
      <alignment vertical="center" wrapText="1"/>
    </xf>
    <xf numFmtId="2" fontId="0" fillId="10" borderId="2" xfId="0" applyNumberFormat="1" applyFont="1" applyFill="1" applyBorder="1" applyAlignment="1" applyProtection="1">
      <alignment horizontal="center" vertical="center" wrapText="1"/>
    </xf>
    <xf numFmtId="0" fontId="0" fillId="0" borderId="2" xfId="0" applyFill="1" applyBorder="1" applyAlignment="1" applyProtection="1">
      <alignment vertical="center" wrapText="1"/>
    </xf>
    <xf numFmtId="0" fontId="0" fillId="0" borderId="1" xfId="0" applyFont="1" applyBorder="1" applyAlignment="1" applyProtection="1">
      <alignment vertical="center" wrapText="1"/>
    </xf>
    <xf numFmtId="0" fontId="0" fillId="8" borderId="2" xfId="0" applyFont="1" applyFill="1" applyBorder="1" applyAlignment="1" applyProtection="1">
      <alignment horizontal="center" vertical="center" wrapText="1"/>
    </xf>
    <xf numFmtId="0" fontId="0" fillId="8" borderId="2" xfId="0" applyFont="1" applyFill="1" applyBorder="1" applyAlignment="1" applyProtection="1">
      <alignment vertical="center" wrapText="1"/>
    </xf>
    <xf numFmtId="2" fontId="0" fillId="8" borderId="2" xfId="0" applyNumberFormat="1" applyFont="1" applyFill="1" applyBorder="1" applyAlignment="1" applyProtection="1">
      <alignment horizontal="center" vertical="center" wrapText="1"/>
    </xf>
    <xf numFmtId="0" fontId="0" fillId="0" borderId="1" xfId="0" applyFont="1" applyFill="1" applyBorder="1" applyAlignment="1" applyProtection="1">
      <alignment horizontal="center" vertical="center" wrapText="1"/>
    </xf>
    <xf numFmtId="0" fontId="0" fillId="12" borderId="1" xfId="0" applyFont="1" applyFill="1" applyBorder="1" applyAlignment="1" applyProtection="1">
      <alignment vertical="center" wrapText="1"/>
    </xf>
    <xf numFmtId="1" fontId="0" fillId="0" borderId="1" xfId="0" applyNumberFormat="1" applyFont="1" applyBorder="1" applyAlignment="1" applyProtection="1">
      <alignment horizontal="center" vertical="center" wrapText="1"/>
    </xf>
    <xf numFmtId="0" fontId="0" fillId="12" borderId="2" xfId="0" applyFont="1" applyFill="1" applyBorder="1" applyAlignment="1" applyProtection="1">
      <alignment vertical="center" wrapText="1"/>
    </xf>
    <xf numFmtId="0" fontId="0" fillId="0" borderId="3" xfId="0" applyFont="1" applyBorder="1" applyAlignment="1" applyProtection="1">
      <alignment vertical="center" wrapText="1"/>
    </xf>
    <xf numFmtId="1" fontId="0" fillId="0" borderId="3" xfId="0" applyNumberFormat="1" applyFont="1" applyBorder="1" applyAlignment="1" applyProtection="1">
      <alignment horizontal="center" vertical="center" wrapText="1"/>
    </xf>
    <xf numFmtId="2" fontId="0" fillId="0" borderId="1" xfId="0" applyNumberFormat="1" applyFont="1" applyBorder="1" applyAlignment="1" applyProtection="1">
      <alignment horizontal="center" vertical="center" wrapText="1"/>
    </xf>
    <xf numFmtId="1" fontId="0" fillId="0" borderId="1" xfId="0" applyNumberFormat="1" applyFont="1" applyFill="1" applyBorder="1" applyAlignment="1" applyProtection="1">
      <alignment horizontal="center" vertical="center" wrapText="1"/>
    </xf>
    <xf numFmtId="0" fontId="0" fillId="10" borderId="1" xfId="0" applyFont="1" applyFill="1" applyBorder="1" applyAlignment="1" applyProtection="1">
      <alignment horizontal="center" vertical="center" wrapText="1"/>
    </xf>
    <xf numFmtId="0" fontId="49" fillId="10" borderId="1" xfId="0" applyFont="1" applyFill="1" applyBorder="1" applyAlignment="1" applyProtection="1">
      <alignment vertical="center" wrapText="1"/>
    </xf>
    <xf numFmtId="1" fontId="49" fillId="10" borderId="1" xfId="0" applyNumberFormat="1" applyFont="1" applyFill="1" applyBorder="1" applyAlignment="1" applyProtection="1">
      <alignment horizontal="center" vertical="center" wrapText="1"/>
    </xf>
    <xf numFmtId="0" fontId="51" fillId="0" borderId="2" xfId="0" applyFont="1" applyFill="1" applyBorder="1" applyAlignment="1" applyProtection="1">
      <alignment vertical="center" wrapText="1"/>
    </xf>
    <xf numFmtId="0" fontId="51" fillId="0" borderId="1" xfId="0" applyFont="1" applyFill="1" applyBorder="1" applyAlignment="1" applyProtection="1">
      <alignment vertical="center" wrapText="1"/>
    </xf>
    <xf numFmtId="166" fontId="51" fillId="0" borderId="1" xfId="0" applyNumberFormat="1" applyFont="1" applyFill="1" applyBorder="1" applyAlignment="1" applyProtection="1">
      <alignment horizontal="center" vertical="center" wrapText="1"/>
    </xf>
    <xf numFmtId="1" fontId="51" fillId="0" borderId="1" xfId="0" applyNumberFormat="1" applyFont="1" applyFill="1" applyBorder="1" applyAlignment="1" applyProtection="1">
      <alignment horizontal="center" vertical="center" wrapText="1"/>
    </xf>
    <xf numFmtId="0" fontId="51" fillId="0" borderId="3" xfId="0" applyFont="1" applyFill="1" applyBorder="1" applyAlignment="1" applyProtection="1">
      <alignment vertical="center" wrapText="1"/>
    </xf>
    <xf numFmtId="0" fontId="51" fillId="0" borderId="0" xfId="0" applyFont="1" applyAlignment="1" applyProtection="1">
      <alignment horizontal="center" vertical="center"/>
    </xf>
    <xf numFmtId="166" fontId="51" fillId="0" borderId="1" xfId="0" applyNumberFormat="1" applyFont="1" applyBorder="1" applyAlignment="1" applyProtection="1">
      <alignment horizontal="center" vertical="center"/>
    </xf>
    <xf numFmtId="2" fontId="51" fillId="0" borderId="1" xfId="0" applyNumberFormat="1" applyFont="1" applyBorder="1" applyAlignment="1" applyProtection="1">
      <alignment horizontal="center" vertical="center"/>
    </xf>
    <xf numFmtId="0" fontId="50" fillId="10" borderId="2" xfId="0" applyFont="1" applyFill="1" applyBorder="1" applyAlignment="1" applyProtection="1">
      <alignment horizontal="center" vertical="center" wrapText="1"/>
    </xf>
    <xf numFmtId="0" fontId="50" fillId="10" borderId="2" xfId="0" applyFont="1" applyFill="1" applyBorder="1" applyAlignment="1" applyProtection="1">
      <alignment vertical="center" wrapText="1"/>
    </xf>
    <xf numFmtId="0" fontId="50" fillId="10" borderId="3" xfId="0" applyFont="1" applyFill="1" applyBorder="1" applyAlignment="1" applyProtection="1">
      <alignment vertical="center" wrapText="1"/>
    </xf>
    <xf numFmtId="0" fontId="50" fillId="10" borderId="1" xfId="0" applyFont="1" applyFill="1" applyBorder="1" applyAlignment="1" applyProtection="1">
      <alignment vertical="center" wrapText="1"/>
    </xf>
    <xf numFmtId="1" fontId="50" fillId="10" borderId="1" xfId="0" applyNumberFormat="1" applyFont="1" applyFill="1" applyBorder="1" applyAlignment="1" applyProtection="1">
      <alignment horizontal="center" vertical="center" wrapText="1"/>
    </xf>
    <xf numFmtId="2" fontId="50" fillId="10" borderId="1" xfId="0" applyNumberFormat="1" applyFont="1" applyFill="1" applyBorder="1" applyAlignment="1" applyProtection="1">
      <alignment horizontal="center" vertical="center" wrapText="1"/>
    </xf>
    <xf numFmtId="0" fontId="8" fillId="0" borderId="1" xfId="0" applyFont="1" applyFill="1" applyBorder="1" applyAlignment="1" applyProtection="1">
      <alignment horizontal="center" vertical="center" wrapText="1"/>
      <protection locked="0"/>
    </xf>
    <xf numFmtId="1" fontId="5" fillId="5" borderId="1" xfId="0" applyNumberFormat="1" applyFont="1" applyFill="1" applyBorder="1" applyAlignment="1" applyProtection="1">
      <alignment horizontal="center" vertical="center" wrapText="1"/>
    </xf>
    <xf numFmtId="0" fontId="5" fillId="11" borderId="3" xfId="0" applyFont="1" applyFill="1" applyBorder="1" applyAlignment="1" applyProtection="1">
      <alignment horizontal="center" vertical="center" wrapText="1"/>
    </xf>
    <xf numFmtId="0" fontId="8" fillId="0" borderId="1" xfId="0" applyFont="1" applyFill="1" applyBorder="1" applyAlignment="1" applyProtection="1">
      <alignment horizontal="center" vertical="center" wrapText="1"/>
    </xf>
    <xf numFmtId="0" fontId="5" fillId="6" borderId="1" xfId="0" applyFont="1" applyFill="1" applyBorder="1" applyAlignment="1" applyProtection="1">
      <alignment horizontal="center" vertical="center" wrapText="1"/>
    </xf>
    <xf numFmtId="0" fontId="5" fillId="10" borderId="1" xfId="0" applyFont="1" applyFill="1" applyBorder="1" applyAlignment="1" applyProtection="1">
      <alignment horizontal="center" vertical="center" wrapText="1"/>
    </xf>
    <xf numFmtId="0" fontId="8" fillId="0" borderId="1" xfId="0" applyFont="1" applyBorder="1" applyAlignment="1" applyProtection="1">
      <alignment horizontal="center" vertical="center" wrapText="1"/>
    </xf>
    <xf numFmtId="0" fontId="16" fillId="10" borderId="9" xfId="0" applyFont="1" applyFill="1" applyBorder="1" applyAlignment="1" applyProtection="1">
      <alignment horizontal="center" vertical="center"/>
    </xf>
    <xf numFmtId="0" fontId="15" fillId="13" borderId="1" xfId="0" applyFont="1" applyFill="1" applyBorder="1" applyAlignment="1" applyProtection="1">
      <alignment horizontal="center" vertical="center" wrapText="1"/>
    </xf>
    <xf numFmtId="0" fontId="15" fillId="0" borderId="1" xfId="0" applyFont="1" applyFill="1" applyBorder="1" applyAlignment="1" applyProtection="1">
      <alignment horizontal="center" vertical="center"/>
    </xf>
    <xf numFmtId="0" fontId="52" fillId="10" borderId="5" xfId="0" applyFont="1" applyFill="1" applyBorder="1" applyAlignment="1" applyProtection="1">
      <alignment horizontal="center" vertical="center"/>
    </xf>
    <xf numFmtId="0" fontId="8" fillId="0" borderId="10" xfId="0" applyFont="1" applyFill="1" applyBorder="1" applyAlignment="1" applyProtection="1">
      <alignment horizontal="center" vertical="center" wrapText="1"/>
    </xf>
    <xf numFmtId="0" fontId="8" fillId="14" borderId="10" xfId="0" applyFont="1" applyFill="1" applyBorder="1" applyAlignment="1" applyProtection="1">
      <alignment horizontal="center" vertical="center" wrapText="1"/>
    </xf>
    <xf numFmtId="0" fontId="8" fillId="14" borderId="1" xfId="0" applyFont="1" applyFill="1" applyBorder="1" applyAlignment="1" applyProtection="1">
      <alignment horizontal="center" vertical="center" wrapText="1"/>
    </xf>
    <xf numFmtId="0" fontId="15" fillId="0" borderId="1" xfId="0" applyFont="1" applyBorder="1" applyAlignment="1" applyProtection="1">
      <alignment horizontal="center" vertical="center"/>
    </xf>
    <xf numFmtId="0" fontId="8" fillId="0" borderId="1" xfId="0" applyFont="1" applyBorder="1" applyAlignment="1" applyProtection="1">
      <alignment horizontal="center" vertical="center"/>
    </xf>
    <xf numFmtId="0" fontId="24" fillId="0" borderId="1" xfId="0" applyFont="1" applyBorder="1" applyAlignment="1" applyProtection="1">
      <alignment horizontal="center" vertical="center" wrapText="1"/>
    </xf>
    <xf numFmtId="0" fontId="24" fillId="13" borderId="1" xfId="0" applyFont="1" applyFill="1" applyBorder="1" applyAlignment="1" applyProtection="1">
      <alignment horizontal="center" vertical="center" wrapText="1"/>
    </xf>
    <xf numFmtId="0" fontId="27" fillId="0" borderId="1" xfId="0" applyFont="1" applyBorder="1" applyAlignment="1" applyProtection="1">
      <alignment horizontal="center" vertical="center" wrapText="1"/>
    </xf>
    <xf numFmtId="166" fontId="5" fillId="3" borderId="1" xfId="0" applyNumberFormat="1" applyFont="1" applyFill="1" applyBorder="1" applyAlignment="1" applyProtection="1">
      <alignment horizontal="center" vertical="center"/>
    </xf>
    <xf numFmtId="0" fontId="15" fillId="0" borderId="1" xfId="0" applyFont="1" applyBorder="1" applyAlignment="1" applyProtection="1">
      <alignment horizontal="center" vertical="center" wrapText="1"/>
    </xf>
    <xf numFmtId="0" fontId="8" fillId="0" borderId="2" xfId="0" applyFont="1" applyBorder="1" applyAlignment="1" applyProtection="1">
      <alignment horizontal="center" vertical="center" wrapText="1"/>
    </xf>
    <xf numFmtId="166" fontId="5" fillId="5" borderId="3" xfId="0" applyNumberFormat="1" applyFont="1" applyFill="1" applyBorder="1" applyAlignment="1" applyProtection="1">
      <alignment horizontal="center" vertical="center" wrapText="1"/>
    </xf>
    <xf numFmtId="0" fontId="8" fillId="0" borderId="3" xfId="0" applyFont="1" applyBorder="1" applyAlignment="1" applyProtection="1">
      <alignment horizontal="center" vertical="center" wrapText="1"/>
    </xf>
    <xf numFmtId="0" fontId="8" fillId="0" borderId="5" xfId="0" applyFont="1" applyBorder="1" applyAlignment="1" applyProtection="1">
      <alignment horizontal="center" vertical="center" wrapText="1"/>
    </xf>
    <xf numFmtId="0" fontId="8" fillId="0" borderId="0" xfId="0" applyFont="1" applyBorder="1" applyAlignment="1" applyProtection="1">
      <alignment horizontal="center" vertical="center" wrapText="1"/>
    </xf>
    <xf numFmtId="0" fontId="5" fillId="11" borderId="2" xfId="0" applyFont="1" applyFill="1" applyBorder="1" applyAlignment="1" applyProtection="1">
      <alignment horizontal="center" vertical="center"/>
    </xf>
    <xf numFmtId="0" fontId="5" fillId="11" borderId="7" xfId="0" applyFont="1" applyFill="1" applyBorder="1" applyAlignment="1" applyProtection="1">
      <alignment horizontal="center" vertical="center"/>
    </xf>
    <xf numFmtId="0" fontId="25" fillId="0" borderId="1" xfId="0" applyFont="1" applyFill="1" applyBorder="1" applyAlignment="1" applyProtection="1">
      <alignment horizontal="center" vertical="center" wrapText="1"/>
    </xf>
    <xf numFmtId="0" fontId="25" fillId="0" borderId="10" xfId="0" applyFont="1" applyFill="1" applyBorder="1" applyAlignment="1" applyProtection="1">
      <alignment horizontal="center" vertical="center" wrapText="1"/>
    </xf>
    <xf numFmtId="0" fontId="15" fillId="8" borderId="2" xfId="0" applyFont="1" applyFill="1" applyBorder="1" applyAlignment="1" applyProtection="1">
      <alignment horizontal="center" vertical="center" wrapText="1"/>
    </xf>
    <xf numFmtId="0" fontId="15" fillId="3" borderId="2" xfId="0" applyFont="1" applyFill="1" applyBorder="1" applyAlignment="1" applyProtection="1">
      <alignment horizontal="center" vertical="center" wrapText="1"/>
    </xf>
    <xf numFmtId="0" fontId="16" fillId="2" borderId="2" xfId="0" applyFont="1" applyFill="1" applyBorder="1" applyAlignment="1" applyProtection="1">
      <alignment horizontal="center" vertical="center" wrapText="1"/>
    </xf>
    <xf numFmtId="0" fontId="16" fillId="11" borderId="4" xfId="0" applyFont="1" applyFill="1" applyBorder="1" applyAlignment="1" applyProtection="1">
      <alignment horizontal="center" vertical="center" wrapText="1"/>
    </xf>
    <xf numFmtId="0" fontId="26" fillId="8" borderId="10" xfId="0" applyFont="1" applyFill="1" applyBorder="1" applyAlignment="1" applyProtection="1">
      <alignment horizontal="center" vertical="center" wrapText="1"/>
    </xf>
    <xf numFmtId="0" fontId="51" fillId="0" borderId="0" xfId="0" applyFont="1" applyFill="1" applyBorder="1" applyAlignment="1" applyProtection="1">
      <alignment horizontal="center" vertical="center" wrapText="1"/>
    </xf>
    <xf numFmtId="0" fontId="50" fillId="0" borderId="0" xfId="0" applyFont="1" applyBorder="1" applyAlignment="1" applyProtection="1">
      <alignment horizontal="center" vertical="center" wrapText="1"/>
    </xf>
    <xf numFmtId="0" fontId="5" fillId="5" borderId="1" xfId="0" applyFont="1" applyFill="1" applyBorder="1" applyAlignment="1" applyProtection="1">
      <alignment horizontal="center" vertical="center" wrapText="1"/>
    </xf>
    <xf numFmtId="0" fontId="8" fillId="10" borderId="1" xfId="0" applyFont="1" applyFill="1" applyBorder="1" applyAlignment="1" applyProtection="1">
      <alignment horizontal="center" vertical="center" wrapText="1"/>
    </xf>
    <xf numFmtId="0" fontId="5" fillId="11" borderId="1" xfId="0" applyFont="1" applyFill="1" applyBorder="1" applyAlignment="1" applyProtection="1">
      <alignment horizontal="center" vertical="center" wrapText="1"/>
    </xf>
    <xf numFmtId="0" fontId="16" fillId="0" borderId="1" xfId="0" applyFont="1" applyBorder="1" applyAlignment="1" applyProtection="1">
      <alignment horizontal="center" vertical="center"/>
    </xf>
    <xf numFmtId="0" fontId="15" fillId="10" borderId="1" xfId="0" applyFont="1" applyFill="1" applyBorder="1" applyAlignment="1" applyProtection="1">
      <alignment horizontal="center" vertical="center"/>
    </xf>
    <xf numFmtId="0" fontId="16" fillId="11" borderId="9" xfId="0" applyFont="1" applyFill="1" applyBorder="1" applyAlignment="1" applyProtection="1">
      <alignment horizontal="center" vertical="center"/>
    </xf>
    <xf numFmtId="0" fontId="5" fillId="15" borderId="1" xfId="0" applyFont="1" applyFill="1" applyBorder="1" applyAlignment="1" applyProtection="1">
      <alignment horizontal="center" vertical="center"/>
    </xf>
    <xf numFmtId="0" fontId="8" fillId="3" borderId="2" xfId="0" applyFont="1" applyFill="1" applyBorder="1" applyAlignment="1" applyProtection="1">
      <alignment horizontal="center" vertical="center" wrapText="1"/>
    </xf>
    <xf numFmtId="0" fontId="15" fillId="3" borderId="1" xfId="0" applyFont="1" applyFill="1" applyBorder="1" applyAlignment="1" applyProtection="1">
      <alignment horizontal="center" vertical="center" wrapText="1"/>
    </xf>
    <xf numFmtId="0" fontId="5" fillId="0" borderId="1" xfId="0" applyFont="1" applyBorder="1" applyAlignment="1" applyProtection="1">
      <alignment horizontal="center" vertical="center" wrapText="1"/>
    </xf>
    <xf numFmtId="0" fontId="5" fillId="0" borderId="3" xfId="0" applyFont="1" applyBorder="1" applyAlignment="1" applyProtection="1">
      <alignment horizontal="center" vertical="center" wrapText="1"/>
    </xf>
    <xf numFmtId="0" fontId="15" fillId="3" borderId="11" xfId="0" applyFont="1" applyFill="1" applyBorder="1" applyAlignment="1" applyProtection="1">
      <alignment horizontal="center" vertical="center"/>
    </xf>
    <xf numFmtId="0" fontId="15" fillId="0" borderId="10" xfId="0" applyFont="1" applyBorder="1" applyAlignment="1" applyProtection="1">
      <alignment horizontal="center" vertical="center"/>
    </xf>
    <xf numFmtId="0" fontId="5" fillId="0" borderId="0" xfId="0" applyFont="1" applyBorder="1" applyAlignment="1" applyProtection="1">
      <alignment horizontal="center" vertical="center"/>
    </xf>
    <xf numFmtId="0" fontId="8" fillId="0" borderId="0" xfId="0" applyFont="1" applyFill="1" applyBorder="1" applyAlignment="1" applyProtection="1">
      <alignment horizontal="center" vertical="center" wrapText="1"/>
    </xf>
    <xf numFmtId="0" fontId="8" fillId="0" borderId="12" xfId="0" applyFont="1" applyFill="1" applyBorder="1" applyAlignment="1" applyProtection="1">
      <alignment horizontal="center" vertical="center" wrapText="1"/>
    </xf>
    <xf numFmtId="0" fontId="8" fillId="3" borderId="0" xfId="0" applyFont="1" applyFill="1" applyBorder="1" applyAlignment="1" applyProtection="1">
      <alignment horizontal="center" vertical="center" wrapText="1"/>
    </xf>
    <xf numFmtId="0" fontId="8" fillId="0" borderId="10" xfId="0" applyFont="1" applyFill="1" applyBorder="1" applyAlignment="1" applyProtection="1">
      <alignment horizontal="center" vertical="center"/>
    </xf>
    <xf numFmtId="0" fontId="8" fillId="0" borderId="1" xfId="0" applyFont="1" applyBorder="1" applyAlignment="1" applyProtection="1">
      <alignment vertical="center" wrapText="1"/>
    </xf>
    <xf numFmtId="0" fontId="8" fillId="0" borderId="1" xfId="0" applyFont="1" applyFill="1" applyBorder="1" applyAlignment="1" applyProtection="1">
      <alignment horizontal="center" vertical="center"/>
      <protection locked="0"/>
    </xf>
    <xf numFmtId="166" fontId="8" fillId="16" borderId="10" xfId="0" applyNumberFormat="1" applyFont="1" applyFill="1" applyBorder="1" applyAlignment="1" applyProtection="1">
      <alignment horizontal="center" vertical="center"/>
    </xf>
    <xf numFmtId="0" fontId="8" fillId="0" borderId="1" xfId="0" applyFont="1" applyFill="1" applyBorder="1" applyAlignment="1" applyProtection="1">
      <alignment vertical="center" wrapText="1"/>
      <protection locked="0"/>
    </xf>
    <xf numFmtId="0" fontId="8" fillId="0" borderId="0" xfId="0" applyFont="1" applyAlignment="1" applyProtection="1">
      <alignment vertical="center"/>
    </xf>
    <xf numFmtId="0" fontId="34" fillId="17" borderId="0" xfId="0" applyFont="1" applyFill="1" applyAlignment="1" applyProtection="1">
      <alignment vertical="center"/>
    </xf>
    <xf numFmtId="0" fontId="8" fillId="0" borderId="1" xfId="0" applyFont="1" applyBorder="1" applyAlignment="1" applyProtection="1">
      <alignment vertical="center"/>
    </xf>
    <xf numFmtId="0" fontId="5" fillId="11" borderId="3" xfId="0" applyFont="1" applyFill="1" applyBorder="1" applyAlignment="1" applyProtection="1">
      <alignment horizontal="center" vertical="center"/>
    </xf>
    <xf numFmtId="2" fontId="50" fillId="11" borderId="13" xfId="0" applyNumberFormat="1" applyFont="1" applyFill="1" applyBorder="1" applyAlignment="1" applyProtection="1">
      <alignment horizontal="center" vertical="center" wrapText="1"/>
    </xf>
    <xf numFmtId="0" fontId="5" fillId="10" borderId="10" xfId="0" applyFont="1" applyFill="1" applyBorder="1" applyAlignment="1" applyProtection="1">
      <alignment horizontal="center" vertical="center"/>
    </xf>
    <xf numFmtId="0" fontId="5" fillId="10" borderId="1" xfId="0" applyFont="1" applyFill="1" applyBorder="1" applyAlignment="1" applyProtection="1">
      <alignment horizontal="left" vertical="center" wrapText="1"/>
    </xf>
    <xf numFmtId="0" fontId="5" fillId="10" borderId="1" xfId="0" applyFont="1" applyFill="1" applyBorder="1" applyAlignment="1" applyProtection="1">
      <alignment horizontal="center" vertical="center"/>
    </xf>
    <xf numFmtId="166" fontId="51" fillId="0" borderId="1" xfId="0" applyNumberFormat="1" applyFont="1" applyBorder="1" applyAlignment="1" applyProtection="1">
      <alignment horizontal="center" vertical="center"/>
      <protection locked="0"/>
    </xf>
    <xf numFmtId="0" fontId="5" fillId="10" borderId="1" xfId="0" applyFont="1" applyFill="1" applyBorder="1" applyAlignment="1" applyProtection="1">
      <alignment vertical="center" wrapText="1"/>
    </xf>
    <xf numFmtId="0" fontId="8" fillId="0" borderId="1" xfId="0" applyFont="1" applyBorder="1" applyAlignment="1" applyProtection="1">
      <alignment horizontal="left" vertical="center" wrapText="1"/>
    </xf>
    <xf numFmtId="166" fontId="8" fillId="5" borderId="1" xfId="0" applyNumberFormat="1" applyFont="1" applyFill="1" applyBorder="1" applyAlignment="1" applyProtection="1">
      <alignment horizontal="center" vertical="center" wrapText="1"/>
    </xf>
    <xf numFmtId="0" fontId="8" fillId="5" borderId="10" xfId="0" applyFont="1" applyFill="1" applyBorder="1" applyAlignment="1" applyProtection="1">
      <alignment horizontal="center" vertical="center"/>
    </xf>
    <xf numFmtId="0" fontId="5" fillId="5" borderId="1" xfId="0" applyFont="1" applyFill="1" applyBorder="1" applyAlignment="1" applyProtection="1">
      <alignment horizontal="left" vertical="center" wrapText="1"/>
    </xf>
    <xf numFmtId="0" fontId="8" fillId="0" borderId="1" xfId="0" applyFont="1" applyFill="1" applyBorder="1" applyAlignment="1" applyProtection="1">
      <alignment horizontal="left" vertical="center" wrapText="1"/>
    </xf>
    <xf numFmtId="0" fontId="8" fillId="0" borderId="1" xfId="0" applyFont="1" applyFill="1" applyBorder="1" applyAlignment="1" applyProtection="1">
      <alignment vertical="center" wrapText="1"/>
    </xf>
    <xf numFmtId="0" fontId="5" fillId="5" borderId="10" xfId="0" applyFont="1" applyFill="1" applyBorder="1" applyAlignment="1" applyProtection="1">
      <alignment horizontal="center" vertical="center"/>
    </xf>
    <xf numFmtId="0" fontId="5" fillId="11" borderId="10" xfId="0" applyFont="1" applyFill="1" applyBorder="1" applyAlignment="1" applyProtection="1">
      <alignment horizontal="center" vertical="center"/>
    </xf>
    <xf numFmtId="0" fontId="5" fillId="11" borderId="1" xfId="0" applyFont="1" applyFill="1" applyBorder="1" applyAlignment="1" applyProtection="1">
      <alignment vertical="center" wrapText="1"/>
    </xf>
    <xf numFmtId="0" fontId="16" fillId="0" borderId="1" xfId="0" applyFont="1" applyBorder="1" applyAlignment="1" applyProtection="1">
      <alignment vertical="center"/>
    </xf>
    <xf numFmtId="0" fontId="15" fillId="0" borderId="1" xfId="0" applyFont="1" applyBorder="1" applyAlignment="1" applyProtection="1">
      <alignment vertical="center"/>
    </xf>
    <xf numFmtId="0" fontId="16" fillId="10" borderId="1" xfId="0" applyFont="1" applyFill="1" applyBorder="1" applyAlignment="1" applyProtection="1">
      <alignment horizontal="center" vertical="center"/>
    </xf>
    <xf numFmtId="0" fontId="16" fillId="10" borderId="1" xfId="0" applyFont="1" applyFill="1" applyBorder="1" applyAlignment="1" applyProtection="1">
      <alignment vertical="center" wrapText="1"/>
    </xf>
    <xf numFmtId="166" fontId="51" fillId="16" borderId="1" xfId="0" applyNumberFormat="1" applyFont="1" applyFill="1" applyBorder="1" applyAlignment="1" applyProtection="1">
      <alignment horizontal="center" vertical="center" wrapText="1"/>
    </xf>
    <xf numFmtId="0" fontId="5" fillId="10" borderId="7" xfId="0" applyFont="1" applyFill="1" applyBorder="1" applyAlignment="1" applyProtection="1">
      <alignment vertical="center" wrapText="1"/>
    </xf>
    <xf numFmtId="0" fontId="8" fillId="10" borderId="0" xfId="0" applyFont="1" applyFill="1" applyAlignment="1" applyProtection="1">
      <alignment vertical="center"/>
    </xf>
    <xf numFmtId="0" fontId="8" fillId="0" borderId="1" xfId="0" applyFont="1" applyFill="1" applyBorder="1" applyAlignment="1" applyProtection="1">
      <alignment vertical="center"/>
      <protection locked="0"/>
    </xf>
    <xf numFmtId="0" fontId="15" fillId="0" borderId="1" xfId="0" applyFont="1" applyFill="1" applyBorder="1" applyAlignment="1" applyProtection="1">
      <alignment vertical="center"/>
    </xf>
    <xf numFmtId="0" fontId="8" fillId="0" borderId="1" xfId="0" applyFont="1" applyFill="1" applyBorder="1" applyAlignment="1" applyProtection="1">
      <alignment horizontal="center" vertical="center"/>
    </xf>
    <xf numFmtId="0" fontId="5" fillId="6" borderId="1" xfId="0" applyFont="1" applyFill="1" applyBorder="1" applyAlignment="1" applyProtection="1">
      <alignment horizontal="left" vertical="center" wrapText="1"/>
    </xf>
    <xf numFmtId="0" fontId="5" fillId="6" borderId="1" xfId="0" applyFont="1" applyFill="1" applyBorder="1" applyAlignment="1" applyProtection="1">
      <alignment horizontal="center" vertical="center"/>
    </xf>
    <xf numFmtId="0" fontId="16" fillId="11" borderId="1" xfId="0" applyFont="1" applyFill="1" applyBorder="1" applyAlignment="1" applyProtection="1">
      <alignment horizontal="center" vertical="center"/>
    </xf>
    <xf numFmtId="0" fontId="16" fillId="11" borderId="1" xfId="0" applyFont="1" applyFill="1" applyBorder="1" applyAlignment="1" applyProtection="1">
      <alignment vertical="center"/>
    </xf>
    <xf numFmtId="1" fontId="5" fillId="5" borderId="1" xfId="0" applyNumberFormat="1" applyFont="1" applyFill="1" applyBorder="1" applyAlignment="1" applyProtection="1">
      <alignment horizontal="left" vertical="center" wrapText="1"/>
    </xf>
    <xf numFmtId="1" fontId="8" fillId="0" borderId="0" xfId="0" applyNumberFormat="1" applyFont="1" applyFill="1" applyAlignment="1" applyProtection="1">
      <alignment vertical="center"/>
    </xf>
    <xf numFmtId="0" fontId="16" fillId="0" borderId="1" xfId="0" applyFont="1" applyFill="1" applyBorder="1" applyAlignment="1" applyProtection="1">
      <alignment vertical="center"/>
    </xf>
    <xf numFmtId="0" fontId="15" fillId="0" borderId="0" xfId="0" applyFont="1" applyAlignment="1" applyProtection="1">
      <alignment vertical="center"/>
    </xf>
    <xf numFmtId="0" fontId="5" fillId="0" borderId="10" xfId="0" applyFont="1" applyFill="1" applyBorder="1" applyAlignment="1" applyProtection="1">
      <alignment horizontal="center" vertical="center"/>
    </xf>
    <xf numFmtId="0" fontId="16" fillId="10" borderId="5" xfId="0" applyFont="1" applyFill="1" applyBorder="1" applyAlignment="1" applyProtection="1">
      <alignment horizontal="center" vertical="center"/>
    </xf>
    <xf numFmtId="0" fontId="15" fillId="13" borderId="1" xfId="0" applyFont="1" applyFill="1" applyBorder="1" applyAlignment="1" applyProtection="1">
      <alignment horizontal="center" vertical="center"/>
    </xf>
    <xf numFmtId="0" fontId="15" fillId="13" borderId="1" xfId="0" applyFont="1" applyFill="1" applyBorder="1" applyAlignment="1" applyProtection="1">
      <alignment horizontal="left" vertical="center"/>
    </xf>
    <xf numFmtId="0" fontId="15" fillId="0" borderId="1" xfId="0" applyFont="1" applyFill="1" applyBorder="1" applyAlignment="1" applyProtection="1">
      <alignment horizontal="left" vertical="center"/>
    </xf>
    <xf numFmtId="0" fontId="8" fillId="0" borderId="9" xfId="0" applyFont="1" applyFill="1" applyBorder="1" applyAlignment="1" applyProtection="1">
      <alignment vertical="center" wrapText="1"/>
      <protection locked="0"/>
    </xf>
    <xf numFmtId="0" fontId="16" fillId="11" borderId="10" xfId="0" applyFont="1" applyFill="1" applyBorder="1" applyAlignment="1" applyProtection="1">
      <alignment vertical="center"/>
    </xf>
    <xf numFmtId="0" fontId="16" fillId="0" borderId="1" xfId="0" applyFont="1" applyFill="1" applyBorder="1" applyAlignment="1" applyProtection="1">
      <alignment horizontal="center" vertical="center"/>
    </xf>
    <xf numFmtId="0" fontId="15" fillId="14" borderId="1" xfId="0" applyFont="1" applyFill="1" applyBorder="1" applyAlignment="1" applyProtection="1">
      <alignment horizontal="center" vertical="center"/>
    </xf>
    <xf numFmtId="0" fontId="15" fillId="14" borderId="1" xfId="0" applyFont="1" applyFill="1" applyBorder="1" applyAlignment="1" applyProtection="1">
      <alignment vertical="center"/>
    </xf>
    <xf numFmtId="0" fontId="51" fillId="14" borderId="1" xfId="0" applyFont="1" applyFill="1" applyBorder="1" applyAlignment="1" applyProtection="1">
      <alignment horizontal="center" vertical="center"/>
    </xf>
    <xf numFmtId="166" fontId="51" fillId="14" borderId="1" xfId="0" applyNumberFormat="1" applyFont="1" applyFill="1" applyBorder="1" applyAlignment="1" applyProtection="1">
      <alignment horizontal="center" vertical="center"/>
    </xf>
    <xf numFmtId="0" fontId="8" fillId="14" borderId="1" xfId="0" applyFont="1" applyFill="1" applyBorder="1" applyAlignment="1" applyProtection="1">
      <alignment vertical="center" wrapText="1"/>
      <protection locked="0"/>
    </xf>
    <xf numFmtId="0" fontId="8" fillId="14" borderId="9" xfId="0" applyFont="1" applyFill="1" applyBorder="1" applyAlignment="1" applyProtection="1">
      <alignment vertical="center" wrapText="1"/>
      <protection locked="0"/>
    </xf>
    <xf numFmtId="1" fontId="5" fillId="5" borderId="1" xfId="0" applyNumberFormat="1" applyFont="1" applyFill="1" applyBorder="1" applyAlignment="1" applyProtection="1">
      <alignment horizontal="center" vertical="center" wrapText="1"/>
      <protection locked="0"/>
    </xf>
    <xf numFmtId="0" fontId="8" fillId="10" borderId="9" xfId="0" applyFont="1" applyFill="1" applyBorder="1" applyAlignment="1" applyProtection="1">
      <alignment vertical="center" wrapText="1"/>
      <protection locked="0"/>
    </xf>
    <xf numFmtId="0" fontId="8" fillId="14" borderId="1" xfId="0" applyFont="1" applyFill="1" applyBorder="1" applyAlignment="1" applyProtection="1">
      <alignment vertical="center" wrapText="1"/>
    </xf>
    <xf numFmtId="0" fontId="8" fillId="14" borderId="9" xfId="0" applyFont="1" applyFill="1" applyBorder="1" applyAlignment="1" applyProtection="1">
      <alignment vertical="center" wrapText="1"/>
    </xf>
    <xf numFmtId="0" fontId="5" fillId="0" borderId="14" xfId="0" applyFont="1" applyFill="1" applyBorder="1" applyAlignment="1" applyProtection="1">
      <alignment horizontal="center" vertical="center"/>
    </xf>
    <xf numFmtId="0" fontId="5" fillId="15" borderId="1" xfId="0" applyFont="1" applyFill="1" applyBorder="1" applyAlignment="1" applyProtection="1">
      <alignment horizontal="left" vertical="center"/>
    </xf>
    <xf numFmtId="0" fontId="5" fillId="15" borderId="1" xfId="0" applyFont="1" applyFill="1" applyBorder="1" applyAlignment="1" applyProtection="1">
      <alignment vertical="center"/>
    </xf>
    <xf numFmtId="0" fontId="5" fillId="10" borderId="1" xfId="0" applyFont="1" applyFill="1" applyBorder="1" applyAlignment="1" applyProtection="1">
      <alignment horizontal="left" vertical="center"/>
    </xf>
    <xf numFmtId="0" fontId="5" fillId="10" borderId="5" xfId="0" applyFont="1" applyFill="1" applyBorder="1" applyAlignment="1" applyProtection="1">
      <alignment vertical="center"/>
    </xf>
    <xf numFmtId="0" fontId="8" fillId="0" borderId="9" xfId="0" applyFont="1" applyBorder="1" applyAlignment="1" applyProtection="1">
      <alignment horizontal="center" vertical="center"/>
    </xf>
    <xf numFmtId="0" fontId="8" fillId="10" borderId="1" xfId="0" applyFont="1" applyFill="1" applyBorder="1" applyAlignment="1" applyProtection="1">
      <alignment horizontal="center" vertical="center"/>
    </xf>
    <xf numFmtId="0" fontId="8" fillId="0" borderId="5" xfId="0" applyFont="1" applyFill="1" applyBorder="1" applyAlignment="1" applyProtection="1">
      <alignment horizontal="center" vertical="center"/>
      <protection locked="0"/>
    </xf>
    <xf numFmtId="0" fontId="5" fillId="10" borderId="8" xfId="0" applyFont="1" applyFill="1" applyBorder="1" applyAlignment="1" applyProtection="1">
      <alignment horizontal="center" vertical="center"/>
    </xf>
    <xf numFmtId="0" fontId="8" fillId="10" borderId="1" xfId="0" applyFont="1" applyFill="1" applyBorder="1" applyAlignment="1" applyProtection="1">
      <alignment vertical="center" wrapText="1"/>
      <protection locked="0"/>
    </xf>
    <xf numFmtId="0" fontId="8" fillId="0" borderId="8" xfId="0" applyFont="1" applyBorder="1" applyAlignment="1" applyProtection="1">
      <alignment horizontal="center" vertical="center"/>
    </xf>
    <xf numFmtId="166" fontId="8" fillId="12" borderId="1" xfId="0" applyNumberFormat="1" applyFont="1" applyFill="1" applyBorder="1" applyAlignment="1" applyProtection="1">
      <alignment horizontal="center" vertical="center"/>
      <protection locked="0"/>
    </xf>
    <xf numFmtId="0" fontId="15" fillId="0" borderId="15" xfId="0" applyFont="1" applyBorder="1" applyAlignment="1" applyProtection="1">
      <alignment horizontal="center" vertical="center"/>
    </xf>
    <xf numFmtId="0" fontId="15" fillId="0" borderId="1" xfId="0" applyFont="1" applyBorder="1" applyAlignment="1" applyProtection="1">
      <alignment vertical="center" wrapText="1"/>
    </xf>
    <xf numFmtId="166" fontId="8" fillId="0" borderId="1" xfId="0" applyNumberFormat="1" applyFont="1" applyFill="1" applyBorder="1" applyAlignment="1" applyProtection="1">
      <alignment horizontal="center" vertical="center"/>
      <protection locked="0"/>
    </xf>
    <xf numFmtId="0" fontId="24" fillId="10" borderId="1" xfId="0" applyFont="1" applyFill="1" applyBorder="1" applyAlignment="1" applyProtection="1">
      <alignment horizontal="center" vertical="center"/>
    </xf>
    <xf numFmtId="0" fontId="24" fillId="10" borderId="1" xfId="0" applyFont="1" applyFill="1" applyBorder="1" applyAlignment="1" applyProtection="1">
      <alignment horizontal="left" vertical="center" wrapText="1"/>
    </xf>
    <xf numFmtId="0" fontId="24" fillId="10" borderId="5" xfId="0" applyFont="1" applyFill="1" applyBorder="1" applyAlignment="1" applyProtection="1">
      <alignment vertical="center" wrapText="1"/>
    </xf>
    <xf numFmtId="0" fontId="8" fillId="13" borderId="1" xfId="0" applyFont="1" applyFill="1" applyBorder="1" applyAlignment="1" applyProtection="1">
      <alignment horizontal="center" vertical="center"/>
    </xf>
    <xf numFmtId="0" fontId="8" fillId="13" borderId="1" xfId="0" applyFont="1" applyFill="1" applyBorder="1" applyAlignment="1" applyProtection="1">
      <alignment horizontal="left" vertical="center" wrapText="1"/>
    </xf>
    <xf numFmtId="0" fontId="24" fillId="13" borderId="5" xfId="0" applyFont="1" applyFill="1" applyBorder="1" applyAlignment="1" applyProtection="1">
      <alignment vertical="center" wrapText="1"/>
      <protection locked="0"/>
    </xf>
    <xf numFmtId="0" fontId="8" fillId="3" borderId="1" xfId="0" applyFont="1" applyFill="1" applyBorder="1" applyAlignment="1" applyProtection="1">
      <alignment horizontal="center" vertical="center"/>
    </xf>
    <xf numFmtId="0" fontId="53" fillId="13" borderId="1" xfId="0" applyFont="1" applyFill="1" applyBorder="1" applyAlignment="1" applyProtection="1">
      <alignment horizontal="center" vertical="center"/>
    </xf>
    <xf numFmtId="0" fontId="24" fillId="13" borderId="5" xfId="0" applyFont="1" applyFill="1" applyBorder="1" applyAlignment="1" applyProtection="1">
      <alignment vertical="center" wrapText="1"/>
    </xf>
    <xf numFmtId="0" fontId="5" fillId="0" borderId="1" xfId="0" applyFont="1" applyBorder="1" applyAlignment="1" applyProtection="1">
      <alignment horizontal="left" vertical="center" wrapText="1"/>
    </xf>
    <xf numFmtId="166" fontId="5" fillId="0" borderId="1" xfId="0" applyNumberFormat="1" applyFont="1" applyFill="1" applyBorder="1" applyAlignment="1" applyProtection="1">
      <alignment horizontal="center" vertical="center" wrapText="1"/>
    </xf>
    <xf numFmtId="166" fontId="8" fillId="16" borderId="1" xfId="0" applyNumberFormat="1" applyFont="1" applyFill="1" applyBorder="1" applyAlignment="1" applyProtection="1">
      <alignment horizontal="center" vertical="center"/>
    </xf>
    <xf numFmtId="166" fontId="5" fillId="16" borderId="1" xfId="0" applyNumberFormat="1" applyFont="1" applyFill="1" applyBorder="1" applyAlignment="1" applyProtection="1">
      <alignment horizontal="center" vertical="center" wrapText="1"/>
    </xf>
    <xf numFmtId="0" fontId="8" fillId="3" borderId="0" xfId="0" applyFont="1" applyFill="1" applyBorder="1" applyAlignment="1" applyProtection="1">
      <alignment horizontal="center" vertical="center"/>
    </xf>
    <xf numFmtId="0" fontId="8" fillId="0" borderId="5" xfId="0" applyFont="1" applyFill="1" applyBorder="1" applyAlignment="1" applyProtection="1">
      <alignment vertical="center" wrapText="1"/>
      <protection locked="0"/>
    </xf>
    <xf numFmtId="166" fontId="5" fillId="3" borderId="1" xfId="0" applyNumberFormat="1" applyFont="1" applyFill="1" applyBorder="1" applyAlignment="1" applyProtection="1">
      <alignment horizontal="left" vertical="center"/>
    </xf>
    <xf numFmtId="166" fontId="8" fillId="0" borderId="0" xfId="0" applyNumberFormat="1" applyFont="1" applyAlignment="1" applyProtection="1">
      <alignment vertical="center"/>
    </xf>
    <xf numFmtId="0" fontId="26" fillId="0" borderId="5" xfId="0" applyFont="1" applyFill="1" applyBorder="1" applyAlignment="1" applyProtection="1">
      <alignment vertical="center" wrapText="1"/>
      <protection locked="0"/>
    </xf>
    <xf numFmtId="0" fontId="8" fillId="11" borderId="1" xfId="0" applyFont="1" applyFill="1" applyBorder="1" applyAlignment="1" applyProtection="1">
      <alignment horizontal="center" vertical="center"/>
    </xf>
    <xf numFmtId="0" fontId="8" fillId="11" borderId="1" xfId="0" applyFont="1" applyFill="1" applyBorder="1" applyAlignment="1" applyProtection="1">
      <alignment vertical="center" wrapText="1"/>
      <protection locked="0"/>
    </xf>
    <xf numFmtId="0" fontId="15" fillId="0" borderId="1" xfId="0" applyFont="1" applyFill="1" applyBorder="1" applyAlignment="1" applyProtection="1">
      <alignment vertical="center" wrapText="1"/>
      <protection locked="0"/>
    </xf>
    <xf numFmtId="0" fontId="15" fillId="0" borderId="16" xfId="0" applyFont="1" applyBorder="1" applyAlignment="1" applyProtection="1">
      <alignment vertical="center"/>
    </xf>
    <xf numFmtId="0" fontId="5" fillId="0" borderId="1" xfId="0" applyFont="1" applyBorder="1" applyAlignment="1" applyProtection="1">
      <alignment vertical="center" wrapText="1"/>
    </xf>
    <xf numFmtId="0" fontId="8" fillId="0" borderId="0" xfId="0" applyFont="1" applyFill="1" applyBorder="1" applyAlignment="1" applyProtection="1">
      <alignment horizontal="center" vertical="center"/>
    </xf>
    <xf numFmtId="0" fontId="8" fillId="0" borderId="3" xfId="0" applyFont="1" applyBorder="1" applyAlignment="1" applyProtection="1">
      <alignment horizontal="center" vertical="center"/>
    </xf>
    <xf numFmtId="0" fontId="8" fillId="0" borderId="2" xfId="0" applyFont="1" applyBorder="1" applyAlignment="1" applyProtection="1">
      <alignment horizontal="center" vertical="center"/>
    </xf>
    <xf numFmtId="0" fontId="24" fillId="10" borderId="1" xfId="0" applyFont="1" applyFill="1" applyBorder="1" applyAlignment="1" applyProtection="1">
      <alignment vertical="center" wrapText="1"/>
    </xf>
    <xf numFmtId="166" fontId="5" fillId="5" borderId="3" xfId="0" applyNumberFormat="1" applyFont="1" applyFill="1" applyBorder="1" applyAlignment="1" applyProtection="1">
      <alignment horizontal="left" vertical="center" wrapText="1"/>
    </xf>
    <xf numFmtId="0" fontId="24" fillId="0" borderId="14" xfId="0" applyFont="1" applyFill="1" applyBorder="1" applyAlignment="1" applyProtection="1">
      <alignment horizontal="center" vertical="center"/>
    </xf>
    <xf numFmtId="0" fontId="8" fillId="0" borderId="3" xfId="0" applyFont="1" applyBorder="1" applyAlignment="1" applyProtection="1">
      <alignment horizontal="left" vertical="center" wrapText="1"/>
    </xf>
    <xf numFmtId="0" fontId="8" fillId="0" borderId="6" xfId="0" applyFont="1" applyFill="1" applyBorder="1" applyAlignment="1" applyProtection="1">
      <alignment vertical="center" wrapText="1"/>
      <protection locked="0"/>
    </xf>
    <xf numFmtId="0" fontId="8" fillId="0" borderId="2" xfId="0" applyFont="1" applyBorder="1" applyAlignment="1" applyProtection="1">
      <alignment horizontal="left" vertical="center" wrapText="1"/>
    </xf>
    <xf numFmtId="166" fontId="5" fillId="5" borderId="1" xfId="0" applyNumberFormat="1" applyFont="1" applyFill="1" applyBorder="1" applyAlignment="1" applyProtection="1">
      <alignment horizontal="center" vertical="center" wrapText="1"/>
      <protection locked="0"/>
    </xf>
    <xf numFmtId="0" fontId="5" fillId="0" borderId="3" xfId="0" applyFont="1" applyBorder="1" applyAlignment="1" applyProtection="1">
      <alignment vertical="center" wrapText="1"/>
    </xf>
    <xf numFmtId="0" fontId="24" fillId="0" borderId="10" xfId="0" applyFont="1" applyFill="1" applyBorder="1" applyAlignment="1" applyProtection="1">
      <alignment horizontal="center" vertical="center"/>
    </xf>
    <xf numFmtId="0" fontId="24" fillId="0" borderId="1" xfId="0" applyFont="1" applyBorder="1" applyAlignment="1" applyProtection="1">
      <alignment vertical="center" wrapText="1"/>
    </xf>
    <xf numFmtId="0" fontId="8" fillId="3" borderId="1" xfId="0" applyFont="1" applyFill="1" applyBorder="1" applyAlignment="1" applyProtection="1">
      <alignment horizontal="left" vertical="center" wrapText="1"/>
    </xf>
    <xf numFmtId="0" fontId="5" fillId="11" borderId="1" xfId="0" applyFont="1" applyFill="1" applyBorder="1" applyAlignment="1" applyProtection="1">
      <alignment horizontal="center" vertical="center"/>
      <protection locked="0"/>
    </xf>
    <xf numFmtId="0" fontId="5" fillId="11" borderId="7" xfId="0" applyFont="1" applyFill="1" applyBorder="1" applyAlignment="1" applyProtection="1">
      <alignment horizontal="center" vertical="center" wrapText="1"/>
    </xf>
    <xf numFmtId="0" fontId="25" fillId="11" borderId="1" xfId="0" applyFont="1" applyFill="1" applyBorder="1" applyAlignment="1" applyProtection="1">
      <alignment horizontal="center" vertical="center" wrapText="1"/>
    </xf>
    <xf numFmtId="0" fontId="25" fillId="11" borderId="1" xfId="0" applyFont="1" applyFill="1" applyBorder="1" applyAlignment="1" applyProtection="1">
      <alignment horizontal="left" vertical="center" wrapText="1"/>
    </xf>
    <xf numFmtId="0" fontId="8" fillId="4" borderId="0" xfId="0" applyFont="1" applyFill="1" applyBorder="1" applyAlignment="1" applyProtection="1">
      <alignment vertical="center"/>
    </xf>
    <xf numFmtId="0" fontId="25" fillId="0" borderId="1" xfId="0" applyFont="1" applyFill="1" applyBorder="1" applyAlignment="1" applyProtection="1">
      <alignment horizontal="center" vertical="center"/>
    </xf>
    <xf numFmtId="0" fontId="25" fillId="0" borderId="1" xfId="0" applyFont="1" applyFill="1" applyBorder="1" applyAlignment="1" applyProtection="1">
      <alignment horizontal="left" vertical="center" wrapText="1"/>
    </xf>
    <xf numFmtId="0" fontId="26" fillId="0" borderId="1" xfId="0" applyFont="1" applyFill="1" applyBorder="1" applyAlignment="1" applyProtection="1">
      <alignment horizontal="center" vertical="center"/>
      <protection locked="0"/>
    </xf>
    <xf numFmtId="0" fontId="5" fillId="0" borderId="16" xfId="0" applyFont="1" applyBorder="1" applyAlignment="1" applyProtection="1">
      <alignment vertical="center" wrapText="1"/>
    </xf>
    <xf numFmtId="0" fontId="8" fillId="0" borderId="0" xfId="0" applyFont="1" applyBorder="1" applyAlignment="1" applyProtection="1">
      <alignment vertical="center"/>
    </xf>
    <xf numFmtId="0" fontId="5" fillId="0" borderId="16" xfId="0" applyFont="1" applyBorder="1" applyAlignment="1" applyProtection="1">
      <alignment horizontal="left" vertical="center" wrapText="1"/>
    </xf>
    <xf numFmtId="0" fontId="5" fillId="0" borderId="16" xfId="0" applyFont="1" applyBorder="1" applyAlignment="1" applyProtection="1">
      <alignment horizontal="right" vertical="center"/>
    </xf>
    <xf numFmtId="0" fontId="25" fillId="0" borderId="9" xfId="0" applyFont="1" applyFill="1" applyBorder="1" applyAlignment="1" applyProtection="1">
      <alignment horizontal="center" vertical="center" wrapText="1"/>
    </xf>
    <xf numFmtId="0" fontId="26" fillId="0" borderId="1" xfId="0" applyFont="1" applyFill="1" applyBorder="1" applyAlignment="1" applyProtection="1">
      <alignment horizontal="center" vertical="center"/>
    </xf>
    <xf numFmtId="0" fontId="5" fillId="0" borderId="16" xfId="0" applyFont="1" applyFill="1" applyBorder="1" applyAlignment="1" applyProtection="1">
      <alignment horizontal="right" vertical="center"/>
    </xf>
    <xf numFmtId="0" fontId="16" fillId="8" borderId="18" xfId="0" applyFont="1" applyFill="1" applyBorder="1" applyAlignment="1" applyProtection="1">
      <alignment horizontal="center" vertical="center"/>
    </xf>
    <xf numFmtId="0" fontId="16" fillId="8" borderId="2" xfId="0" applyFont="1" applyFill="1" applyBorder="1" applyAlignment="1" applyProtection="1">
      <alignment vertical="center" wrapText="1"/>
    </xf>
    <xf numFmtId="2" fontId="51" fillId="8" borderId="2" xfId="0" applyNumberFormat="1" applyFont="1" applyFill="1" applyBorder="1" applyAlignment="1" applyProtection="1">
      <alignment horizontal="center" vertical="center"/>
    </xf>
    <xf numFmtId="0" fontId="15" fillId="8" borderId="2" xfId="0" applyFont="1" applyFill="1" applyBorder="1" applyAlignment="1" applyProtection="1">
      <alignment vertical="center" wrapText="1"/>
    </xf>
    <xf numFmtId="0" fontId="15" fillId="3" borderId="18" xfId="0" applyFont="1" applyFill="1" applyBorder="1" applyAlignment="1" applyProtection="1">
      <alignment horizontal="center" vertical="center"/>
    </xf>
    <xf numFmtId="0" fontId="15" fillId="3" borderId="2" xfId="0" applyFont="1" applyFill="1" applyBorder="1" applyAlignment="1" applyProtection="1">
      <alignment vertical="center" wrapText="1"/>
    </xf>
    <xf numFmtId="0" fontId="15" fillId="3" borderId="2" xfId="0" applyFont="1" applyFill="1" applyBorder="1" applyAlignment="1" applyProtection="1">
      <alignment vertical="center" wrapText="1"/>
      <protection locked="0"/>
    </xf>
    <xf numFmtId="0" fontId="16" fillId="11" borderId="19" xfId="0" applyFont="1" applyFill="1" applyBorder="1" applyAlignment="1" applyProtection="1">
      <alignment horizontal="center" vertical="center" wrapText="1"/>
    </xf>
    <xf numFmtId="0" fontId="16" fillId="11" borderId="4" xfId="0" applyFont="1" applyFill="1" applyBorder="1" applyAlignment="1" applyProtection="1">
      <alignment vertical="center" wrapText="1"/>
    </xf>
    <xf numFmtId="0" fontId="26" fillId="8" borderId="1" xfId="0" applyFont="1" applyFill="1" applyBorder="1" applyAlignment="1" applyProtection="1">
      <alignment horizontal="center" vertical="center"/>
    </xf>
    <xf numFmtId="0" fontId="26" fillId="8" borderId="1" xfId="0" applyFont="1" applyFill="1" applyBorder="1" applyAlignment="1" applyProtection="1">
      <alignment horizontal="left" vertical="center" wrapText="1"/>
    </xf>
    <xf numFmtId="0" fontId="26" fillId="8" borderId="9" xfId="0" applyFont="1" applyFill="1" applyBorder="1" applyAlignment="1" applyProtection="1">
      <alignment horizontal="center" vertical="center" wrapText="1"/>
    </xf>
    <xf numFmtId="0" fontId="8" fillId="8" borderId="16" xfId="0" applyFont="1" applyFill="1" applyBorder="1" applyAlignment="1" applyProtection="1">
      <alignment horizontal="right" vertical="center"/>
    </xf>
    <xf numFmtId="0" fontId="8" fillId="8" borderId="0" xfId="0" applyFont="1" applyFill="1" applyAlignment="1" applyProtection="1">
      <alignment vertical="center"/>
    </xf>
    <xf numFmtId="0" fontId="26" fillId="0" borderId="1" xfId="0" applyFont="1" applyFill="1" applyBorder="1" applyAlignment="1" applyProtection="1">
      <alignment horizontal="left" vertical="center" wrapText="1"/>
    </xf>
    <xf numFmtId="0" fontId="26" fillId="0" borderId="9" xfId="0" applyFont="1" applyFill="1" applyBorder="1" applyAlignment="1" applyProtection="1">
      <alignment horizontal="center" vertical="center" wrapText="1"/>
    </xf>
    <xf numFmtId="0" fontId="8" fillId="0" borderId="16" xfId="0" applyFont="1" applyFill="1" applyBorder="1" applyAlignment="1" applyProtection="1">
      <alignment horizontal="right" vertical="center"/>
    </xf>
    <xf numFmtId="0" fontId="15" fillId="10" borderId="18" xfId="0" applyFont="1" applyFill="1" applyBorder="1" applyAlignment="1" applyProtection="1">
      <alignment horizontal="center" vertical="center"/>
    </xf>
    <xf numFmtId="0" fontId="15" fillId="10" borderId="2" xfId="0" applyFont="1" applyFill="1" applyBorder="1" applyAlignment="1" applyProtection="1">
      <alignment vertical="center" wrapText="1"/>
    </xf>
    <xf numFmtId="0" fontId="15" fillId="10" borderId="2" xfId="0" applyFont="1" applyFill="1" applyBorder="1" applyAlignment="1" applyProtection="1">
      <alignment vertical="center" wrapText="1"/>
      <protection locked="0"/>
    </xf>
    <xf numFmtId="0" fontId="15" fillId="10" borderId="20" xfId="0" applyFont="1" applyFill="1" applyBorder="1" applyAlignment="1" applyProtection="1">
      <alignment vertical="center"/>
    </xf>
    <xf numFmtId="0" fontId="15" fillId="10" borderId="11" xfId="0" applyFont="1" applyFill="1" applyBorder="1" applyAlignment="1" applyProtection="1">
      <alignment vertical="center"/>
    </xf>
    <xf numFmtId="0" fontId="16" fillId="10" borderId="18" xfId="0" applyFont="1" applyFill="1" applyBorder="1" applyAlignment="1" applyProtection="1">
      <alignment horizontal="center" vertical="center"/>
    </xf>
    <xf numFmtId="0" fontId="16" fillId="10" borderId="2" xfId="0" applyFont="1" applyFill="1" applyBorder="1" applyAlignment="1" applyProtection="1">
      <alignment vertical="center" wrapText="1"/>
    </xf>
    <xf numFmtId="0" fontId="16" fillId="10" borderId="2" xfId="0" applyFont="1" applyFill="1" applyBorder="1" applyAlignment="1" applyProtection="1">
      <alignment vertical="center" wrapText="1"/>
      <protection locked="0"/>
    </xf>
    <xf numFmtId="0" fontId="16" fillId="10" borderId="16" xfId="0" applyFont="1" applyFill="1" applyBorder="1" applyAlignment="1" applyProtection="1">
      <alignment vertical="center"/>
    </xf>
    <xf numFmtId="0" fontId="16" fillId="10" borderId="0" xfId="0" applyFont="1" applyFill="1" applyBorder="1" applyAlignment="1" applyProtection="1">
      <alignment vertical="center"/>
    </xf>
    <xf numFmtId="0" fontId="15" fillId="0" borderId="18" xfId="0" applyFont="1" applyFill="1" applyBorder="1" applyAlignment="1" applyProtection="1">
      <alignment horizontal="center" vertical="center"/>
    </xf>
    <xf numFmtId="0" fontId="15" fillId="0" borderId="2" xfId="0" applyFont="1" applyFill="1" applyBorder="1" applyAlignment="1" applyProtection="1">
      <alignment vertical="center" wrapText="1"/>
    </xf>
    <xf numFmtId="0" fontId="15" fillId="0" borderId="16" xfId="0" applyFont="1" applyFill="1" applyBorder="1" applyAlignment="1" applyProtection="1">
      <alignment vertical="center"/>
    </xf>
    <xf numFmtId="0" fontId="15" fillId="0" borderId="0" xfId="0" applyFont="1" applyFill="1" applyBorder="1" applyAlignment="1" applyProtection="1">
      <alignment vertical="center"/>
    </xf>
    <xf numFmtId="0" fontId="15" fillId="10" borderId="16" xfId="0" applyFont="1" applyFill="1" applyBorder="1" applyAlignment="1" applyProtection="1">
      <alignment vertical="center"/>
    </xf>
    <xf numFmtId="0" fontId="15" fillId="10" borderId="0" xfId="0" applyFont="1" applyFill="1" applyBorder="1" applyAlignment="1" applyProtection="1">
      <alignment vertical="center"/>
    </xf>
    <xf numFmtId="0" fontId="15" fillId="0" borderId="9" xfId="0" applyFont="1" applyBorder="1" applyAlignment="1" applyProtection="1">
      <alignment horizontal="center" vertical="center"/>
    </xf>
    <xf numFmtId="0" fontId="8" fillId="0" borderId="16" xfId="0" applyFont="1" applyBorder="1" applyAlignment="1" applyProtection="1">
      <alignment vertical="center"/>
    </xf>
    <xf numFmtId="0" fontId="5" fillId="0" borderId="0" xfId="0" applyFont="1" applyBorder="1" applyAlignment="1" applyProtection="1">
      <alignment horizontal="right" vertical="center"/>
    </xf>
    <xf numFmtId="0" fontId="5" fillId="0" borderId="16" xfId="0" applyFont="1" applyBorder="1" applyAlignment="1" applyProtection="1">
      <alignment vertical="center"/>
    </xf>
    <xf numFmtId="0" fontId="51" fillId="18" borderId="21" xfId="0" applyFont="1" applyFill="1" applyBorder="1" applyAlignment="1" applyProtection="1">
      <alignment horizontal="center" vertical="center"/>
    </xf>
    <xf numFmtId="0" fontId="51" fillId="0" borderId="22" xfId="0" applyFont="1" applyFill="1" applyBorder="1" applyAlignment="1" applyProtection="1">
      <alignment vertical="center" wrapText="1"/>
    </xf>
    <xf numFmtId="0" fontId="51" fillId="0" borderId="23" xfId="0" applyFont="1" applyFill="1" applyBorder="1" applyAlignment="1" applyProtection="1">
      <alignment horizontal="center" vertical="center" wrapText="1"/>
    </xf>
    <xf numFmtId="0" fontId="53" fillId="0" borderId="0" xfId="0" applyFont="1" applyFill="1" applyBorder="1" applyAlignment="1" applyProtection="1">
      <alignment vertical="center"/>
    </xf>
    <xf numFmtId="0" fontId="51" fillId="0" borderId="24" xfId="0" applyFont="1" applyFill="1" applyBorder="1" applyAlignment="1" applyProtection="1">
      <alignment horizontal="center" vertical="center"/>
    </xf>
    <xf numFmtId="0" fontId="50" fillId="0" borderId="25" xfId="0" applyFont="1" applyBorder="1" applyAlignment="1" applyProtection="1">
      <alignment horizontal="left" vertical="center"/>
    </xf>
    <xf numFmtId="0" fontId="50" fillId="0" borderId="0" xfId="0" applyFont="1" applyBorder="1" applyAlignment="1" applyProtection="1">
      <alignment horizontal="center" vertical="center"/>
    </xf>
    <xf numFmtId="0" fontId="50" fillId="0" borderId="0" xfId="0" applyFont="1" applyBorder="1" applyAlignment="1" applyProtection="1">
      <alignment vertical="center"/>
    </xf>
    <xf numFmtId="0" fontId="50" fillId="0" borderId="23" xfId="0" applyFont="1" applyBorder="1" applyAlignment="1" applyProtection="1">
      <alignment vertical="center"/>
    </xf>
    <xf numFmtId="0" fontId="53" fillId="19" borderId="1" xfId="0" applyFont="1" applyFill="1" applyBorder="1" applyAlignment="1" applyProtection="1">
      <alignment horizontal="center" vertical="center" wrapText="1"/>
    </xf>
    <xf numFmtId="0" fontId="51" fillId="12" borderId="25" xfId="0" applyFont="1" applyFill="1" applyBorder="1" applyAlignment="1" applyProtection="1">
      <alignment vertical="center" wrapText="1"/>
    </xf>
    <xf numFmtId="2" fontId="51" fillId="20" borderId="26" xfId="0" applyNumberFormat="1" applyFont="1" applyFill="1" applyBorder="1" applyAlignment="1" applyProtection="1">
      <alignment horizontal="center" vertical="center"/>
    </xf>
    <xf numFmtId="0" fontId="51" fillId="12" borderId="27" xfId="0" applyFont="1" applyFill="1" applyBorder="1" applyAlignment="1" applyProtection="1">
      <alignment vertical="center" wrapText="1"/>
    </xf>
    <xf numFmtId="0" fontId="50" fillId="0" borderId="0" xfId="0" applyFont="1" applyFill="1" applyBorder="1" applyAlignment="1" applyProtection="1">
      <alignment horizontal="center" vertical="center"/>
    </xf>
    <xf numFmtId="0" fontId="50" fillId="0" borderId="0" xfId="0" applyFont="1" applyFill="1" applyBorder="1" applyAlignment="1" applyProtection="1">
      <alignment vertical="center"/>
    </xf>
    <xf numFmtId="0" fontId="50" fillId="0" borderId="23" xfId="0" applyFont="1" applyFill="1" applyBorder="1" applyAlignment="1" applyProtection="1">
      <alignment vertical="center"/>
    </xf>
    <xf numFmtId="0" fontId="51" fillId="21" borderId="21" xfId="0" applyFont="1" applyFill="1" applyBorder="1" applyAlignment="1" applyProtection="1">
      <alignment horizontal="center" vertical="center"/>
    </xf>
    <xf numFmtId="2" fontId="51" fillId="9" borderId="26" xfId="0" applyNumberFormat="1" applyFont="1" applyFill="1" applyBorder="1" applyAlignment="1" applyProtection="1">
      <alignment horizontal="center" vertical="center"/>
    </xf>
    <xf numFmtId="0" fontId="50" fillId="0" borderId="23" xfId="0" applyFont="1" applyFill="1" applyBorder="1" applyAlignment="1" applyProtection="1">
      <alignment horizontal="center" vertical="center" wrapText="1"/>
    </xf>
    <xf numFmtId="0" fontId="51" fillId="0" borderId="0" xfId="0" applyFont="1" applyFill="1" applyBorder="1" applyAlignment="1" applyProtection="1">
      <alignment vertical="center" wrapText="1"/>
    </xf>
    <xf numFmtId="0" fontId="51" fillId="0" borderId="28" xfId="0" applyFont="1" applyFill="1" applyBorder="1" applyAlignment="1" applyProtection="1">
      <alignment horizontal="center" vertical="center" wrapText="1"/>
    </xf>
    <xf numFmtId="0" fontId="50" fillId="0" borderId="16" xfId="0" applyFont="1" applyFill="1" applyBorder="1" applyAlignment="1" applyProtection="1">
      <alignment horizontal="center" vertical="center"/>
    </xf>
    <xf numFmtId="0" fontId="50" fillId="0" borderId="28" xfId="0" applyFont="1" applyBorder="1" applyAlignment="1" applyProtection="1">
      <alignment horizontal="center" vertical="center"/>
    </xf>
    <xf numFmtId="0" fontId="50" fillId="0" borderId="16" xfId="0" applyFont="1" applyBorder="1" applyAlignment="1" applyProtection="1">
      <alignment horizontal="center" vertical="center"/>
    </xf>
    <xf numFmtId="0" fontId="8" fillId="0" borderId="0" xfId="0" applyFont="1" applyFill="1" applyBorder="1" applyAlignment="1" applyProtection="1">
      <alignment vertical="center" wrapText="1"/>
    </xf>
    <xf numFmtId="0" fontId="8" fillId="0" borderId="12" xfId="0" applyFont="1" applyBorder="1" applyAlignment="1" applyProtection="1">
      <alignment vertical="center"/>
    </xf>
    <xf numFmtId="0" fontId="8" fillId="0" borderId="12" xfId="0" applyFont="1" applyFill="1" applyBorder="1" applyAlignment="1" applyProtection="1">
      <alignment vertical="center" wrapText="1"/>
    </xf>
    <xf numFmtId="0" fontId="8" fillId="0" borderId="12" xfId="0" applyFont="1" applyFill="1" applyBorder="1" applyAlignment="1" applyProtection="1">
      <alignment horizontal="center" vertical="center"/>
    </xf>
    <xf numFmtId="0" fontId="8" fillId="0" borderId="28" xfId="0" applyFont="1" applyFill="1" applyBorder="1" applyAlignment="1" applyProtection="1">
      <alignment vertical="center"/>
    </xf>
    <xf numFmtId="0" fontId="8" fillId="3" borderId="0" xfId="0" applyFont="1" applyFill="1" applyBorder="1" applyAlignment="1" applyProtection="1">
      <alignment vertical="center" wrapText="1"/>
    </xf>
    <xf numFmtId="0" fontId="50" fillId="0" borderId="28" xfId="0" applyFont="1" applyFill="1" applyBorder="1" applyAlignment="1" applyProtection="1">
      <alignment vertical="center"/>
    </xf>
    <xf numFmtId="0" fontId="50" fillId="0" borderId="16" xfId="0" applyFont="1" applyFill="1" applyBorder="1" applyAlignment="1" applyProtection="1">
      <alignment vertical="center"/>
    </xf>
    <xf numFmtId="0" fontId="50" fillId="9" borderId="1" xfId="0" applyFont="1" applyFill="1" applyBorder="1" applyAlignment="1" applyProtection="1">
      <alignment horizontal="left" vertical="center" wrapText="1"/>
    </xf>
    <xf numFmtId="2" fontId="8" fillId="0" borderId="1" xfId="0" applyNumberFormat="1" applyFont="1" applyBorder="1" applyAlignment="1" applyProtection="1">
      <alignment horizontal="center" vertical="center" wrapText="1"/>
    </xf>
    <xf numFmtId="2" fontId="8" fillId="0" borderId="1" xfId="0" applyNumberFormat="1" applyFont="1" applyFill="1" applyBorder="1" applyAlignment="1" applyProtection="1">
      <alignment horizontal="center" vertical="center" wrapText="1"/>
    </xf>
    <xf numFmtId="0" fontId="5" fillId="0" borderId="1" xfId="0" applyFont="1" applyFill="1" applyBorder="1" applyAlignment="1" applyProtection="1">
      <alignment horizontal="center" vertical="center" wrapText="1"/>
      <protection locked="0"/>
    </xf>
    <xf numFmtId="164" fontId="8" fillId="0" borderId="0" xfId="0" applyNumberFormat="1" applyFont="1" applyFill="1" applyBorder="1" applyAlignment="1" applyProtection="1">
      <alignment horizontal="center" vertical="center" wrapText="1"/>
    </xf>
    <xf numFmtId="0" fontId="54" fillId="2" borderId="1" xfId="0" applyFont="1" applyFill="1" applyBorder="1" applyAlignment="1">
      <alignment horizontal="center" vertical="center" wrapText="1"/>
    </xf>
    <xf numFmtId="0" fontId="54" fillId="2" borderId="1" xfId="0" applyFont="1" applyFill="1" applyBorder="1" applyAlignment="1">
      <alignment horizontal="left" vertical="center" wrapText="1"/>
    </xf>
    <xf numFmtId="0" fontId="55" fillId="0" borderId="1" xfId="0" applyFont="1" applyBorder="1" applyAlignment="1">
      <alignment horizontal="center" vertical="center"/>
    </xf>
    <xf numFmtId="0" fontId="55" fillId="0" borderId="1" xfId="0" applyFont="1" applyBorder="1" applyAlignment="1">
      <alignment horizontal="left" vertical="center"/>
    </xf>
    <xf numFmtId="0" fontId="55" fillId="0" borderId="1" xfId="0" applyFont="1" applyBorder="1" applyAlignment="1">
      <alignment horizontal="left" vertical="center" wrapText="1"/>
    </xf>
    <xf numFmtId="1" fontId="55" fillId="0" borderId="1" xfId="0" applyNumberFormat="1" applyFont="1" applyBorder="1" applyAlignment="1">
      <alignment horizontal="center" vertical="center"/>
    </xf>
    <xf numFmtId="0" fontId="54" fillId="2" borderId="1" xfId="0" applyFont="1" applyFill="1" applyBorder="1" applyAlignment="1">
      <alignment horizontal="center" vertical="center"/>
    </xf>
    <xf numFmtId="1" fontId="54" fillId="2" borderId="1" xfId="0" applyNumberFormat="1" applyFont="1" applyFill="1" applyBorder="1" applyAlignment="1">
      <alignment horizontal="center" vertical="center"/>
    </xf>
    <xf numFmtId="0" fontId="55" fillId="0" borderId="1" xfId="0" applyFont="1" applyBorder="1" applyAlignment="1">
      <alignment horizontal="center" vertical="center" wrapText="1"/>
    </xf>
    <xf numFmtId="1" fontId="55" fillId="0" borderId="1" xfId="0" applyNumberFormat="1" applyFont="1" applyFill="1" applyBorder="1" applyAlignment="1">
      <alignment horizontal="center" vertical="center"/>
    </xf>
    <xf numFmtId="0" fontId="54" fillId="10" borderId="1" xfId="0" applyFont="1" applyFill="1" applyBorder="1" applyAlignment="1">
      <alignment horizontal="center" vertical="center"/>
    </xf>
    <xf numFmtId="0" fontId="54" fillId="10" borderId="1" xfId="0" applyFont="1" applyFill="1" applyBorder="1" applyAlignment="1">
      <alignment horizontal="left" vertical="center" wrapText="1"/>
    </xf>
    <xf numFmtId="0" fontId="54" fillId="11" borderId="1" xfId="0" applyFont="1" applyFill="1" applyBorder="1" applyAlignment="1">
      <alignment horizontal="left" vertical="center" wrapText="1"/>
    </xf>
    <xf numFmtId="0" fontId="56" fillId="0" borderId="0" xfId="0" applyFont="1" applyAlignment="1">
      <alignment vertical="center"/>
    </xf>
    <xf numFmtId="0" fontId="56" fillId="0" borderId="0" xfId="0" applyFont="1" applyFill="1" applyAlignment="1">
      <alignment vertical="center"/>
    </xf>
    <xf numFmtId="164" fontId="55" fillId="0" borderId="1" xfId="0" applyNumberFormat="1" applyFont="1" applyFill="1" applyBorder="1" applyAlignment="1">
      <alignment horizontal="center" vertical="center"/>
    </xf>
    <xf numFmtId="0" fontId="55" fillId="0" borderId="1" xfId="0" applyFont="1" applyFill="1" applyBorder="1" applyAlignment="1">
      <alignment horizontal="center" vertical="center"/>
    </xf>
    <xf numFmtId="0" fontId="55" fillId="0" borderId="1" xfId="0" applyFont="1" applyFill="1" applyBorder="1" applyAlignment="1">
      <alignment vertical="center"/>
    </xf>
    <xf numFmtId="0" fontId="54" fillId="10" borderId="1" xfId="0" applyFont="1" applyFill="1" applyBorder="1" applyAlignment="1">
      <alignment vertical="center"/>
    </xf>
    <xf numFmtId="0" fontId="55" fillId="11" borderId="1" xfId="0" applyFont="1" applyFill="1" applyBorder="1" applyAlignment="1">
      <alignment horizontal="center" vertical="center"/>
    </xf>
    <xf numFmtId="1" fontId="55" fillId="11" borderId="1" xfId="0" applyNumberFormat="1" applyFont="1" applyFill="1" applyBorder="1" applyAlignment="1">
      <alignment horizontal="center" vertical="center"/>
    </xf>
    <xf numFmtId="0" fontId="57" fillId="10" borderId="1" xfId="0" applyFont="1" applyFill="1" applyBorder="1" applyAlignment="1">
      <alignment horizontal="center" vertical="center"/>
    </xf>
    <xf numFmtId="0" fontId="57" fillId="10" borderId="1" xfId="0" applyFont="1" applyFill="1" applyBorder="1" applyAlignment="1">
      <alignment horizontal="left" vertical="center" wrapText="1"/>
    </xf>
    <xf numFmtId="0" fontId="57" fillId="10" borderId="1" xfId="0" applyFont="1" applyFill="1" applyBorder="1" applyAlignment="1">
      <alignment horizontal="center" vertical="center" wrapText="1"/>
    </xf>
    <xf numFmtId="0" fontId="58" fillId="0" borderId="0" xfId="0" applyFont="1" applyAlignment="1">
      <alignment vertical="center"/>
    </xf>
    <xf numFmtId="0" fontId="53" fillId="0" borderId="1" xfId="0" applyFont="1" applyBorder="1" applyAlignment="1">
      <alignment horizontal="center" vertical="center"/>
    </xf>
    <xf numFmtId="0" fontId="57" fillId="0" borderId="1" xfId="0" applyFont="1" applyFill="1" applyBorder="1" applyAlignment="1">
      <alignment horizontal="left" vertical="center" wrapText="1"/>
    </xf>
    <xf numFmtId="0" fontId="53" fillId="0" borderId="1" xfId="0" applyFont="1" applyFill="1" applyBorder="1" applyAlignment="1">
      <alignment horizontal="center" vertical="center" wrapText="1"/>
    </xf>
    <xf numFmtId="0" fontId="53" fillId="0" borderId="1" xfId="0" applyFont="1" applyFill="1" applyBorder="1" applyAlignment="1">
      <alignment horizontal="left" vertical="center" wrapText="1"/>
    </xf>
    <xf numFmtId="0" fontId="53" fillId="0" borderId="1" xfId="0" applyFont="1" applyBorder="1" applyAlignment="1">
      <alignment vertical="center"/>
    </xf>
    <xf numFmtId="1" fontId="53" fillId="0" borderId="1" xfId="0" applyNumberFormat="1" applyFont="1" applyBorder="1" applyAlignment="1">
      <alignment horizontal="center" vertical="center"/>
    </xf>
    <xf numFmtId="2" fontId="53" fillId="0" borderId="1" xfId="0" applyNumberFormat="1" applyFont="1" applyBorder="1" applyAlignment="1">
      <alignment horizontal="center" vertical="center"/>
    </xf>
    <xf numFmtId="2" fontId="57" fillId="10" borderId="1" xfId="0" applyNumberFormat="1" applyFont="1" applyFill="1" applyBorder="1" applyAlignment="1">
      <alignment horizontal="center" vertical="center"/>
    </xf>
    <xf numFmtId="1" fontId="57" fillId="10" borderId="1" xfId="0" applyNumberFormat="1" applyFont="1" applyFill="1" applyBorder="1" applyAlignment="1">
      <alignment horizontal="center" vertical="center"/>
    </xf>
    <xf numFmtId="0" fontId="57" fillId="0" borderId="0" xfId="0" applyFont="1" applyAlignment="1">
      <alignment vertical="center"/>
    </xf>
    <xf numFmtId="164" fontId="53" fillId="0" borderId="1" xfId="0" applyNumberFormat="1" applyFont="1" applyBorder="1" applyAlignment="1">
      <alignment horizontal="center" vertical="center"/>
    </xf>
    <xf numFmtId="0" fontId="53" fillId="0" borderId="0" xfId="0" applyFont="1" applyAlignment="1">
      <alignment horizontal="center" vertical="center"/>
    </xf>
    <xf numFmtId="0" fontId="53" fillId="0" borderId="0" xfId="0" applyFont="1" applyAlignment="1">
      <alignment vertical="center"/>
    </xf>
    <xf numFmtId="0" fontId="56" fillId="0" borderId="0" xfId="0" applyFont="1" applyAlignment="1">
      <alignment horizontal="center" vertical="center"/>
    </xf>
    <xf numFmtId="0" fontId="0" fillId="0" borderId="9" xfId="0" applyFont="1" applyBorder="1" applyAlignment="1" applyProtection="1">
      <alignment horizontal="center" vertical="center"/>
    </xf>
    <xf numFmtId="164" fontId="57" fillId="10" borderId="1" xfId="0" applyNumberFormat="1" applyFont="1" applyFill="1" applyBorder="1" applyAlignment="1">
      <alignment horizontal="center" vertical="center"/>
    </xf>
    <xf numFmtId="0" fontId="17" fillId="10" borderId="1" xfId="0" applyFont="1" applyFill="1" applyBorder="1" applyAlignment="1">
      <alignment horizontal="left" vertical="center"/>
    </xf>
    <xf numFmtId="0" fontId="20" fillId="10" borderId="1" xfId="0" applyFont="1" applyFill="1" applyBorder="1" applyAlignment="1">
      <alignment vertical="center" wrapText="1"/>
    </xf>
    <xf numFmtId="2" fontId="17" fillId="10" borderId="1" xfId="0" applyNumberFormat="1" applyFont="1" applyFill="1" applyBorder="1" applyAlignment="1">
      <alignment horizontal="center" vertical="center"/>
    </xf>
    <xf numFmtId="0" fontId="3" fillId="10" borderId="1" xfId="0" applyFont="1" applyFill="1" applyBorder="1" applyAlignment="1">
      <alignment vertical="center" wrapText="1"/>
    </xf>
    <xf numFmtId="0" fontId="17" fillId="10" borderId="1" xfId="0" applyFont="1" applyFill="1" applyBorder="1" applyAlignment="1">
      <alignment horizontal="left" vertical="center" wrapText="1"/>
    </xf>
    <xf numFmtId="0" fontId="17" fillId="10" borderId="1" xfId="0" applyFont="1" applyFill="1" applyBorder="1" applyAlignment="1">
      <alignment horizontal="center" vertical="center"/>
    </xf>
    <xf numFmtId="2" fontId="17" fillId="10" borderId="1" xfId="2" applyNumberFormat="1" applyFont="1" applyFill="1" applyBorder="1" applyAlignment="1">
      <alignment horizontal="center" vertical="center"/>
    </xf>
    <xf numFmtId="2" fontId="17" fillId="0" borderId="0" xfId="0" applyNumberFormat="1" applyFont="1" applyBorder="1" applyAlignment="1">
      <alignment horizontal="center" vertical="center"/>
    </xf>
    <xf numFmtId="166" fontId="5" fillId="5" borderId="1" xfId="0" applyNumberFormat="1" applyFont="1" applyFill="1" applyBorder="1" applyAlignment="1" applyProtection="1">
      <alignment vertical="center" wrapText="1"/>
    </xf>
    <xf numFmtId="166" fontId="5" fillId="11" borderId="3" xfId="0" applyNumberFormat="1" applyFont="1" applyFill="1" applyBorder="1" applyAlignment="1" applyProtection="1">
      <alignment horizontal="center" vertical="center" wrapText="1"/>
    </xf>
    <xf numFmtId="166" fontId="5" fillId="10" borderId="1" xfId="0" applyNumberFormat="1" applyFont="1" applyFill="1" applyBorder="1" applyAlignment="1" applyProtection="1">
      <alignment horizontal="center" vertical="center"/>
    </xf>
    <xf numFmtId="166" fontId="5" fillId="10" borderId="10" xfId="0" applyNumberFormat="1" applyFont="1" applyFill="1" applyBorder="1" applyAlignment="1" applyProtection="1">
      <alignment horizontal="center" vertical="center" wrapText="1"/>
    </xf>
    <xf numFmtId="166" fontId="8" fillId="0" borderId="10" xfId="0" applyNumberFormat="1" applyFont="1" applyBorder="1" applyAlignment="1" applyProtection="1">
      <alignment horizontal="center" vertical="center"/>
      <protection locked="0"/>
    </xf>
    <xf numFmtId="166" fontId="5" fillId="10" borderId="10" xfId="0" applyNumberFormat="1" applyFont="1" applyFill="1" applyBorder="1" applyAlignment="1" applyProtection="1">
      <alignment horizontal="center" vertical="center"/>
    </xf>
    <xf numFmtId="166" fontId="8" fillId="0" borderId="10" xfId="0" applyNumberFormat="1" applyFont="1" applyBorder="1" applyAlignment="1" applyProtection="1">
      <alignment horizontal="center" vertical="center" wrapText="1"/>
      <protection locked="0"/>
    </xf>
    <xf numFmtId="166" fontId="8" fillId="10" borderId="1" xfId="0" applyNumberFormat="1" applyFont="1" applyFill="1" applyBorder="1" applyAlignment="1" applyProtection="1">
      <alignment horizontal="center" vertical="center"/>
    </xf>
    <xf numFmtId="166" fontId="8" fillId="10" borderId="10" xfId="0" applyNumberFormat="1" applyFont="1" applyFill="1" applyBorder="1" applyAlignment="1" applyProtection="1">
      <alignment horizontal="center" vertical="center" wrapText="1"/>
    </xf>
    <xf numFmtId="166" fontId="8" fillId="10" borderId="1" xfId="0" applyNumberFormat="1" applyFont="1" applyFill="1" applyBorder="1" applyAlignment="1" applyProtection="1">
      <alignment horizontal="center" vertical="center" wrapText="1"/>
    </xf>
    <xf numFmtId="166" fontId="8" fillId="10" borderId="10" xfId="0" applyNumberFormat="1" applyFont="1" applyFill="1" applyBorder="1" applyAlignment="1" applyProtection="1">
      <alignment horizontal="center" vertical="center"/>
    </xf>
    <xf numFmtId="166" fontId="8" fillId="12" borderId="10" xfId="0" applyNumberFormat="1" applyFont="1" applyFill="1" applyBorder="1" applyAlignment="1" applyProtection="1">
      <alignment horizontal="center" vertical="center"/>
      <protection locked="0"/>
    </xf>
    <xf numFmtId="166" fontId="8" fillId="3" borderId="1" xfId="0" applyNumberFormat="1" applyFont="1" applyFill="1" applyBorder="1" applyAlignment="1" applyProtection="1">
      <alignment horizontal="center" vertical="center" wrapText="1"/>
      <protection locked="0"/>
    </xf>
    <xf numFmtId="166" fontId="8" fillId="0" borderId="1" xfId="0" applyNumberFormat="1" applyFont="1" applyBorder="1" applyAlignment="1" applyProtection="1">
      <alignment horizontal="center" vertical="center" wrapText="1"/>
      <protection locked="0"/>
    </xf>
    <xf numFmtId="166" fontId="5" fillId="0" borderId="1" xfId="0" applyNumberFormat="1" applyFont="1" applyFill="1" applyBorder="1" applyAlignment="1" applyProtection="1">
      <alignment horizontal="center" vertical="center" wrapText="1"/>
      <protection locked="0"/>
    </xf>
    <xf numFmtId="166" fontId="5" fillId="10" borderId="1" xfId="0" applyNumberFormat="1" applyFont="1" applyFill="1" applyBorder="1" applyAlignment="1" applyProtection="1">
      <alignment horizontal="center" vertical="center" wrapText="1"/>
    </xf>
    <xf numFmtId="166" fontId="5" fillId="10" borderId="1" xfId="0" applyNumberFormat="1" applyFont="1" applyFill="1" applyBorder="1" applyAlignment="1" applyProtection="1">
      <alignment vertical="center"/>
    </xf>
    <xf numFmtId="166" fontId="8" fillId="11" borderId="10" xfId="0" applyNumberFormat="1" applyFont="1" applyFill="1" applyBorder="1" applyAlignment="1" applyProtection="1">
      <alignment horizontal="center" vertical="center"/>
    </xf>
    <xf numFmtId="166" fontId="8" fillId="11" borderId="10" xfId="0" applyNumberFormat="1" applyFont="1" applyFill="1" applyBorder="1" applyAlignment="1" applyProtection="1">
      <alignment horizontal="center" vertical="center" wrapText="1"/>
    </xf>
    <xf numFmtId="166" fontId="5" fillId="11" borderId="10" xfId="0" applyNumberFormat="1" applyFont="1" applyFill="1" applyBorder="1" applyAlignment="1" applyProtection="1">
      <alignment horizontal="center" vertical="center"/>
    </xf>
    <xf numFmtId="166" fontId="5" fillId="0" borderId="10" xfId="0" applyNumberFormat="1" applyFont="1" applyFill="1" applyBorder="1" applyAlignment="1" applyProtection="1">
      <alignment horizontal="center" vertical="center"/>
      <protection locked="0"/>
    </xf>
    <xf numFmtId="166" fontId="8" fillId="0" borderId="10" xfId="0" applyNumberFormat="1" applyFont="1" applyFill="1" applyBorder="1" applyAlignment="1" applyProtection="1">
      <alignment horizontal="center" vertical="center" wrapText="1"/>
      <protection locked="0"/>
    </xf>
    <xf numFmtId="166" fontId="51" fillId="0" borderId="10" xfId="0" applyNumberFormat="1" applyFont="1" applyBorder="1" applyAlignment="1" applyProtection="1">
      <alignment horizontal="center" vertical="center"/>
    </xf>
    <xf numFmtId="166" fontId="15" fillId="0" borderId="1" xfId="0" applyNumberFormat="1" applyFont="1" applyBorder="1" applyAlignment="1" applyProtection="1">
      <alignment vertical="center"/>
    </xf>
    <xf numFmtId="166" fontId="5" fillId="12" borderId="1" xfId="0" applyNumberFormat="1" applyFont="1" applyFill="1" applyBorder="1" applyAlignment="1" applyProtection="1">
      <alignment horizontal="center" vertical="center"/>
      <protection locked="0"/>
    </xf>
    <xf numFmtId="166" fontId="51" fillId="0" borderId="1" xfId="0" applyNumberFormat="1" applyFont="1" applyFill="1" applyBorder="1" applyAlignment="1" applyProtection="1">
      <alignment horizontal="center" vertical="center"/>
      <protection locked="0"/>
    </xf>
    <xf numFmtId="166" fontId="50" fillId="10" borderId="1" xfId="0" applyNumberFormat="1" applyFont="1" applyFill="1" applyBorder="1" applyAlignment="1" applyProtection="1">
      <alignment horizontal="center" vertical="center"/>
    </xf>
    <xf numFmtId="166" fontId="51" fillId="0" borderId="10" xfId="0" applyNumberFormat="1" applyFont="1" applyBorder="1" applyAlignment="1" applyProtection="1">
      <alignment horizontal="center" vertical="center"/>
      <protection locked="0"/>
    </xf>
    <xf numFmtId="166" fontId="8" fillId="0" borderId="1" xfId="0" applyNumberFormat="1" applyFont="1" applyFill="1" applyBorder="1" applyAlignment="1" applyProtection="1">
      <alignment horizontal="center" vertical="center" wrapText="1"/>
      <protection locked="0"/>
    </xf>
    <xf numFmtId="166" fontId="51" fillId="18" borderId="1" xfId="0" applyNumberFormat="1" applyFont="1" applyFill="1" applyBorder="1" applyAlignment="1" applyProtection="1">
      <alignment horizontal="center" vertical="center" wrapText="1"/>
      <protection locked="0"/>
    </xf>
    <xf numFmtId="166" fontId="50" fillId="0" borderId="10" xfId="0" applyNumberFormat="1" applyFont="1" applyFill="1" applyBorder="1" applyAlignment="1" applyProtection="1">
      <alignment horizontal="center" vertical="center"/>
      <protection locked="0"/>
    </xf>
    <xf numFmtId="166" fontId="8" fillId="0" borderId="1" xfId="0" applyNumberFormat="1" applyFont="1" applyBorder="1" applyAlignment="1" applyProtection="1">
      <alignment horizontal="center" vertical="center"/>
    </xf>
    <xf numFmtId="166" fontId="8" fillId="11" borderId="1" xfId="0" applyNumberFormat="1" applyFont="1" applyFill="1" applyBorder="1" applyAlignment="1" applyProtection="1">
      <alignment horizontal="center" vertical="center"/>
    </xf>
    <xf numFmtId="166" fontId="8" fillId="11" borderId="1" xfId="0" applyNumberFormat="1" applyFont="1" applyFill="1" applyBorder="1" applyAlignment="1" applyProtection="1">
      <alignment horizontal="center" vertical="center" wrapText="1"/>
    </xf>
    <xf numFmtId="166" fontId="51" fillId="16" borderId="1" xfId="0" applyNumberFormat="1" applyFont="1" applyFill="1" applyBorder="1" applyAlignment="1" applyProtection="1">
      <alignment horizontal="center" vertical="center"/>
    </xf>
    <xf numFmtId="166" fontId="5" fillId="11" borderId="1" xfId="0" applyNumberFormat="1" applyFont="1" applyFill="1" applyBorder="1" applyAlignment="1" applyProtection="1">
      <alignment horizontal="center" vertical="center" wrapText="1"/>
    </xf>
    <xf numFmtId="166" fontId="8" fillId="0" borderId="3" xfId="0" applyNumberFormat="1" applyFont="1" applyFill="1" applyBorder="1" applyAlignment="1" applyProtection="1">
      <alignment horizontal="center" vertical="center" wrapText="1"/>
    </xf>
    <xf numFmtId="166" fontId="8" fillId="0" borderId="1" xfId="0" applyNumberFormat="1" applyFont="1" applyFill="1" applyBorder="1" applyAlignment="1" applyProtection="1">
      <alignment horizontal="center" vertical="center"/>
    </xf>
    <xf numFmtId="166" fontId="8" fillId="0" borderId="1" xfId="0" applyNumberFormat="1" applyFont="1" applyFill="1" applyBorder="1" applyAlignment="1" applyProtection="1">
      <alignment horizontal="center" vertical="center" wrapText="1"/>
    </xf>
    <xf numFmtId="166" fontId="8" fillId="0" borderId="1" xfId="0" applyNumberFormat="1" applyFont="1" applyBorder="1" applyAlignment="1" applyProtection="1">
      <alignment horizontal="center" vertical="center" wrapText="1"/>
    </xf>
    <xf numFmtId="166" fontId="50" fillId="0" borderId="1" xfId="0" applyNumberFormat="1" applyFont="1" applyFill="1" applyBorder="1" applyAlignment="1" applyProtection="1">
      <alignment horizontal="center" vertical="center"/>
    </xf>
    <xf numFmtId="166" fontId="50" fillId="0" borderId="1" xfId="0" applyNumberFormat="1" applyFont="1" applyFill="1" applyBorder="1" applyAlignment="1" applyProtection="1">
      <alignment horizontal="center" vertical="center"/>
      <protection locked="0"/>
    </xf>
    <xf numFmtId="166" fontId="51" fillId="11" borderId="1" xfId="0" applyNumberFormat="1" applyFont="1" applyFill="1" applyBorder="1" applyAlignment="1" applyProtection="1">
      <alignment horizontal="center" vertical="center"/>
    </xf>
    <xf numFmtId="166" fontId="15" fillId="11" borderId="5" xfId="0" applyNumberFormat="1" applyFont="1" applyFill="1" applyBorder="1" applyAlignment="1" applyProtection="1">
      <alignment vertical="center"/>
    </xf>
    <xf numFmtId="166" fontId="52" fillId="10" borderId="1" xfId="0" applyNumberFormat="1" applyFont="1" applyFill="1" applyBorder="1" applyAlignment="1" applyProtection="1">
      <alignment horizontal="center" vertical="center"/>
    </xf>
    <xf numFmtId="166" fontId="52" fillId="10" borderId="5" xfId="0" applyNumberFormat="1" applyFont="1" applyFill="1" applyBorder="1" applyAlignment="1" applyProtection="1">
      <alignment horizontal="center" vertical="center"/>
    </xf>
    <xf numFmtId="166" fontId="16" fillId="10" borderId="5" xfId="0" applyNumberFormat="1" applyFont="1" applyFill="1" applyBorder="1" applyAlignment="1" applyProtection="1">
      <alignment horizontal="center" vertical="center"/>
    </xf>
    <xf numFmtId="166" fontId="15" fillId="0" borderId="1" xfId="0" applyNumberFormat="1" applyFont="1" applyFill="1" applyBorder="1" applyAlignment="1" applyProtection="1">
      <alignment horizontal="center" vertical="center"/>
      <protection locked="0"/>
    </xf>
    <xf numFmtId="166" fontId="5" fillId="15" borderId="1" xfId="0" applyNumberFormat="1" applyFont="1" applyFill="1" applyBorder="1" applyAlignment="1" applyProtection="1">
      <alignment vertical="center"/>
    </xf>
    <xf numFmtId="166" fontId="5" fillId="15" borderId="1" xfId="0" applyNumberFormat="1" applyFont="1" applyFill="1" applyBorder="1" applyAlignment="1" applyProtection="1">
      <alignment horizontal="center" vertical="center"/>
    </xf>
    <xf numFmtId="166" fontId="53" fillId="0" borderId="1" xfId="0" applyNumberFormat="1" applyFont="1" applyFill="1" applyBorder="1" applyAlignment="1" applyProtection="1">
      <alignment horizontal="center" vertical="center"/>
      <protection locked="0"/>
    </xf>
    <xf numFmtId="166" fontId="51" fillId="16" borderId="10" xfId="0" applyNumberFormat="1" applyFont="1" applyFill="1" applyBorder="1" applyAlignment="1" applyProtection="1">
      <alignment horizontal="center" vertical="center" wrapText="1"/>
    </xf>
    <xf numFmtId="166" fontId="53" fillId="0" borderId="1" xfId="0" applyNumberFormat="1" applyFont="1" applyFill="1" applyBorder="1" applyAlignment="1" applyProtection="1">
      <alignment horizontal="center" vertical="center" wrapText="1"/>
      <protection locked="0"/>
    </xf>
    <xf numFmtId="166" fontId="8" fillId="0" borderId="1" xfId="0" applyNumberFormat="1" applyFont="1" applyBorder="1" applyAlignment="1" applyProtection="1">
      <alignment horizontal="center" vertical="center"/>
      <protection locked="0"/>
    </xf>
    <xf numFmtId="166" fontId="5" fillId="10" borderId="1" xfId="0" applyNumberFormat="1" applyFont="1" applyFill="1" applyBorder="1" applyAlignment="1" applyProtection="1">
      <alignment vertical="center" wrapText="1"/>
    </xf>
    <xf numFmtId="166" fontId="8" fillId="10" borderId="1" xfId="0" applyNumberFormat="1" applyFont="1" applyFill="1" applyBorder="1" applyAlignment="1" applyProtection="1">
      <alignment horizontal="center" vertical="center"/>
      <protection locked="0"/>
    </xf>
    <xf numFmtId="166" fontId="8" fillId="10" borderId="1" xfId="0" applyNumberFormat="1" applyFont="1" applyFill="1" applyBorder="1" applyAlignment="1" applyProtection="1">
      <alignment horizontal="center" vertical="center" wrapText="1"/>
      <protection locked="0"/>
    </xf>
    <xf numFmtId="166" fontId="8" fillId="12" borderId="1" xfId="0" applyNumberFormat="1" applyFont="1" applyFill="1" applyBorder="1" applyAlignment="1" applyProtection="1">
      <alignment horizontal="center" vertical="center" wrapText="1"/>
      <protection locked="0"/>
    </xf>
    <xf numFmtId="166" fontId="15" fillId="13" borderId="1" xfId="0" applyNumberFormat="1" applyFont="1" applyFill="1" applyBorder="1" applyAlignment="1" applyProtection="1">
      <alignment horizontal="center" vertical="center" wrapText="1"/>
      <protection locked="0"/>
    </xf>
    <xf numFmtId="166" fontId="53" fillId="13" borderId="1" xfId="0" applyNumberFormat="1" applyFont="1" applyFill="1" applyBorder="1" applyAlignment="1" applyProtection="1">
      <alignment horizontal="center" vertical="center"/>
      <protection locked="0"/>
    </xf>
    <xf numFmtId="166" fontId="57" fillId="0" borderId="1" xfId="0" applyNumberFormat="1" applyFont="1" applyFill="1" applyBorder="1" applyAlignment="1" applyProtection="1">
      <alignment horizontal="center" vertical="center"/>
      <protection locked="0"/>
    </xf>
    <xf numFmtId="166" fontId="8" fillId="3" borderId="0" xfId="0" applyNumberFormat="1" applyFont="1" applyFill="1" applyBorder="1" applyAlignment="1" applyProtection="1">
      <alignment horizontal="center" vertical="center"/>
    </xf>
    <xf numFmtId="166" fontId="8" fillId="10" borderId="10" xfId="0" applyNumberFormat="1" applyFont="1" applyFill="1" applyBorder="1" applyAlignment="1" applyProtection="1">
      <alignment horizontal="center" vertical="center" wrapText="1"/>
      <protection locked="0"/>
    </xf>
    <xf numFmtId="166" fontId="8" fillId="0" borderId="2" xfId="0" applyNumberFormat="1" applyFont="1" applyFill="1" applyBorder="1" applyAlignment="1" applyProtection="1">
      <alignment horizontal="center" vertical="center" wrapText="1"/>
      <protection locked="0"/>
    </xf>
    <xf numFmtId="166" fontId="8" fillId="0" borderId="10" xfId="0" applyNumberFormat="1" applyFont="1" applyFill="1" applyBorder="1" applyAlignment="1" applyProtection="1">
      <alignment horizontal="center" vertical="center"/>
      <protection locked="0"/>
    </xf>
    <xf numFmtId="166" fontId="8" fillId="0" borderId="2" xfId="0" applyNumberFormat="1" applyFont="1" applyFill="1" applyBorder="1" applyAlignment="1" applyProtection="1">
      <alignment horizontal="center" vertical="center"/>
      <protection locked="0"/>
    </xf>
    <xf numFmtId="166" fontId="8" fillId="0" borderId="29" xfId="0" applyNumberFormat="1" applyFont="1" applyFill="1" applyBorder="1" applyAlignment="1" applyProtection="1">
      <alignment horizontal="center" vertical="center"/>
      <protection locked="0"/>
    </xf>
    <xf numFmtId="166" fontId="8" fillId="12" borderId="10" xfId="0" applyNumberFormat="1" applyFont="1" applyFill="1" applyBorder="1" applyAlignment="1" applyProtection="1">
      <alignment horizontal="center" vertical="center" wrapText="1"/>
      <protection locked="0"/>
    </xf>
    <xf numFmtId="166" fontId="8" fillId="0" borderId="9" xfId="0" applyNumberFormat="1" applyFont="1" applyFill="1" applyBorder="1" applyAlignment="1" applyProtection="1">
      <alignment horizontal="center" vertical="center" wrapText="1"/>
      <protection locked="0"/>
    </xf>
    <xf numFmtId="166" fontId="8" fillId="0" borderId="0" xfId="0" applyNumberFormat="1" applyFont="1" applyFill="1" applyBorder="1" applyAlignment="1" applyProtection="1">
      <alignment horizontal="center" vertical="center" wrapText="1"/>
      <protection locked="0"/>
    </xf>
    <xf numFmtId="166" fontId="8" fillId="12" borderId="29" xfId="0" applyNumberFormat="1" applyFont="1" applyFill="1" applyBorder="1" applyAlignment="1" applyProtection="1">
      <alignment horizontal="center" vertical="center" wrapText="1"/>
      <protection locked="0"/>
    </xf>
    <xf numFmtId="166" fontId="5" fillId="11" borderId="2" xfId="0" applyNumberFormat="1" applyFont="1" applyFill="1" applyBorder="1" applyAlignment="1" applyProtection="1">
      <alignment horizontal="center" vertical="center"/>
    </xf>
    <xf numFmtId="166" fontId="5" fillId="11" borderId="7" xfId="0" applyNumberFormat="1" applyFont="1" applyFill="1" applyBorder="1" applyAlignment="1" applyProtection="1">
      <alignment horizontal="center" vertical="center"/>
    </xf>
    <xf numFmtId="166" fontId="26" fillId="0" borderId="1" xfId="0" applyNumberFormat="1" applyFont="1" applyFill="1" applyBorder="1" applyAlignment="1" applyProtection="1">
      <alignment horizontal="center" vertical="center"/>
      <protection locked="0"/>
    </xf>
    <xf numFmtId="166" fontId="26" fillId="0" borderId="1" xfId="0" applyNumberFormat="1" applyFont="1" applyFill="1" applyBorder="1" applyAlignment="1" applyProtection="1">
      <alignment horizontal="center" vertical="center"/>
    </xf>
    <xf numFmtId="166" fontId="26" fillId="0" borderId="10" xfId="0" applyNumberFormat="1" applyFont="1" applyFill="1" applyBorder="1" applyAlignment="1" applyProtection="1">
      <alignment horizontal="center" vertical="center"/>
    </xf>
    <xf numFmtId="166" fontId="25" fillId="0" borderId="9" xfId="0" applyNumberFormat="1" applyFont="1" applyFill="1" applyBorder="1" applyAlignment="1" applyProtection="1">
      <alignment horizontal="center" vertical="center" wrapText="1"/>
    </xf>
    <xf numFmtId="166" fontId="51" fillId="8" borderId="2" xfId="0" applyNumberFormat="1" applyFont="1" applyFill="1" applyBorder="1" applyAlignment="1" applyProtection="1">
      <alignment horizontal="center" vertical="center"/>
    </xf>
    <xf numFmtId="166" fontId="15" fillId="8" borderId="2" xfId="0" applyNumberFormat="1" applyFont="1" applyFill="1" applyBorder="1" applyAlignment="1" applyProtection="1">
      <alignment horizontal="center" vertical="center" wrapText="1"/>
    </xf>
    <xf numFmtId="166" fontId="15" fillId="3" borderId="2" xfId="0" applyNumberFormat="1" applyFont="1" applyFill="1" applyBorder="1" applyAlignment="1" applyProtection="1">
      <alignment horizontal="center" vertical="center" wrapText="1"/>
    </xf>
    <xf numFmtId="166" fontId="51" fillId="12" borderId="1" xfId="0" applyNumberFormat="1" applyFont="1" applyFill="1" applyBorder="1" applyAlignment="1" applyProtection="1">
      <alignment horizontal="center" vertical="center"/>
      <protection locked="0"/>
    </xf>
    <xf numFmtId="166" fontId="51" fillId="12" borderId="1" xfId="0" applyNumberFormat="1" applyFont="1" applyFill="1" applyBorder="1" applyAlignment="1" applyProtection="1">
      <alignment horizontal="left" vertical="center" wrapText="1"/>
      <protection locked="0"/>
    </xf>
    <xf numFmtId="166" fontId="51" fillId="12" borderId="1" xfId="0" applyNumberFormat="1" applyFont="1" applyFill="1" applyBorder="1" applyAlignment="1" applyProtection="1">
      <alignment horizontal="center" vertical="center"/>
    </xf>
    <xf numFmtId="166" fontId="16" fillId="11" borderId="29" xfId="0" applyNumberFormat="1" applyFont="1" applyFill="1" applyBorder="1" applyAlignment="1" applyProtection="1">
      <alignment horizontal="center" vertical="center" wrapText="1"/>
    </xf>
    <xf numFmtId="166" fontId="26" fillId="8" borderId="1" xfId="0" applyNumberFormat="1" applyFont="1" applyFill="1" applyBorder="1" applyAlignment="1" applyProtection="1">
      <alignment horizontal="center" vertical="center"/>
    </xf>
    <xf numFmtId="166" fontId="26" fillId="8" borderId="9" xfId="0" applyNumberFormat="1" applyFont="1" applyFill="1" applyBorder="1" applyAlignment="1" applyProtection="1">
      <alignment horizontal="center" vertical="center" wrapText="1"/>
    </xf>
    <xf numFmtId="166" fontId="26" fillId="0" borderId="9" xfId="0" applyNumberFormat="1" applyFont="1" applyFill="1" applyBorder="1" applyAlignment="1" applyProtection="1">
      <alignment horizontal="center" vertical="center" wrapText="1"/>
      <protection locked="0"/>
    </xf>
    <xf numFmtId="166" fontId="25" fillId="0" borderId="1" xfId="0" applyNumberFormat="1" applyFont="1" applyFill="1" applyBorder="1" applyAlignment="1" applyProtection="1">
      <alignment horizontal="center" vertical="center"/>
      <protection locked="0"/>
    </xf>
    <xf numFmtId="166" fontId="25" fillId="16" borderId="1" xfId="0" applyNumberFormat="1" applyFont="1" applyFill="1" applyBorder="1" applyAlignment="1" applyProtection="1">
      <alignment horizontal="center" vertical="center"/>
    </xf>
    <xf numFmtId="166" fontId="50" fillId="10" borderId="1" xfId="0" applyNumberFormat="1" applyFont="1" applyFill="1" applyBorder="1" applyAlignment="1" applyProtection="1">
      <alignment horizontal="center" vertical="center"/>
      <protection locked="0"/>
    </xf>
    <xf numFmtId="166" fontId="15" fillId="0" borderId="9" xfId="0" applyNumberFormat="1" applyFont="1" applyBorder="1" applyAlignment="1" applyProtection="1">
      <alignment horizontal="center" vertical="center"/>
    </xf>
    <xf numFmtId="166" fontId="5" fillId="0" borderId="0" xfId="0" applyNumberFormat="1" applyFont="1" applyBorder="1" applyAlignment="1" applyProtection="1">
      <alignment horizontal="right" vertical="center"/>
    </xf>
    <xf numFmtId="166" fontId="5" fillId="0" borderId="0" xfId="0" applyNumberFormat="1" applyFont="1" applyBorder="1" applyAlignment="1" applyProtection="1">
      <alignment horizontal="center" vertical="center"/>
    </xf>
    <xf numFmtId="166" fontId="51" fillId="0" borderId="0" xfId="0" applyNumberFormat="1" applyFont="1" applyFill="1" applyBorder="1" applyAlignment="1" applyProtection="1">
      <alignment horizontal="center" vertical="center" wrapText="1"/>
    </xf>
    <xf numFmtId="166" fontId="50" fillId="0" borderId="0" xfId="0" applyNumberFormat="1" applyFont="1" applyBorder="1" applyAlignment="1" applyProtection="1">
      <alignment vertical="center"/>
    </xf>
    <xf numFmtId="166" fontId="50" fillId="0" borderId="0" xfId="0" applyNumberFormat="1" applyFont="1" applyFill="1" applyBorder="1" applyAlignment="1" applyProtection="1">
      <alignment vertical="center"/>
    </xf>
    <xf numFmtId="166" fontId="50" fillId="0" borderId="0" xfId="0" applyNumberFormat="1" applyFont="1" applyFill="1" applyBorder="1" applyAlignment="1" applyProtection="1">
      <alignment horizontal="center" vertical="center" wrapText="1"/>
    </xf>
    <xf numFmtId="166" fontId="50" fillId="0" borderId="0" xfId="0" applyNumberFormat="1" applyFont="1" applyFill="1" applyBorder="1" applyAlignment="1" applyProtection="1">
      <alignment horizontal="center" vertical="center"/>
    </xf>
    <xf numFmtId="166" fontId="50" fillId="0" borderId="0" xfId="0" applyNumberFormat="1" applyFont="1" applyBorder="1" applyAlignment="1" applyProtection="1">
      <alignment horizontal="center" vertical="center"/>
    </xf>
    <xf numFmtId="166" fontId="8" fillId="0" borderId="0" xfId="0" applyNumberFormat="1" applyFont="1" applyFill="1" applyBorder="1" applyAlignment="1" applyProtection="1">
      <alignment horizontal="center" vertical="center"/>
    </xf>
    <xf numFmtId="166" fontId="8" fillId="0" borderId="0" xfId="0" applyNumberFormat="1" applyFont="1" applyFill="1" applyBorder="1" applyAlignment="1" applyProtection="1">
      <alignment horizontal="center" vertical="center" wrapText="1"/>
    </xf>
    <xf numFmtId="166" fontId="8" fillId="0" borderId="12" xfId="0" applyNumberFormat="1" applyFont="1" applyFill="1" applyBorder="1" applyAlignment="1" applyProtection="1">
      <alignment horizontal="center" vertical="center"/>
    </xf>
    <xf numFmtId="166" fontId="8" fillId="0" borderId="12" xfId="0" applyNumberFormat="1" applyFont="1" applyFill="1" applyBorder="1" applyAlignment="1" applyProtection="1">
      <alignment horizontal="center" vertical="center" wrapText="1"/>
    </xf>
    <xf numFmtId="166" fontId="8" fillId="3" borderId="0" xfId="0" applyNumberFormat="1" applyFont="1" applyFill="1" applyBorder="1" applyAlignment="1" applyProtection="1">
      <alignment horizontal="center" vertical="center" wrapText="1"/>
    </xf>
    <xf numFmtId="0" fontId="4" fillId="0" borderId="1" xfId="0" applyFont="1" applyFill="1" applyBorder="1" applyAlignment="1" applyProtection="1">
      <alignment horizontal="center" vertical="center"/>
    </xf>
    <xf numFmtId="166" fontId="10" fillId="0" borderId="1" xfId="0" applyNumberFormat="1" applyFont="1" applyFill="1" applyBorder="1" applyAlignment="1" applyProtection="1">
      <alignment horizontal="center" vertical="center"/>
    </xf>
    <xf numFmtId="0" fontId="19" fillId="3" borderId="1" xfId="0" applyFont="1" applyFill="1" applyBorder="1" applyAlignment="1">
      <alignment horizontal="center" vertical="center"/>
    </xf>
    <xf numFmtId="0" fontId="17" fillId="3" borderId="1" xfId="0" applyFont="1" applyFill="1" applyBorder="1" applyAlignment="1">
      <alignment horizontal="center" vertical="center"/>
    </xf>
    <xf numFmtId="0" fontId="3" fillId="0" borderId="1" xfId="0" applyFont="1" applyBorder="1" applyAlignment="1">
      <alignment horizontal="center" vertical="center"/>
    </xf>
    <xf numFmtId="0" fontId="19" fillId="0" borderId="1" xfId="0" applyFont="1" applyBorder="1" applyAlignment="1">
      <alignment horizontal="center" vertical="center"/>
    </xf>
    <xf numFmtId="0" fontId="17" fillId="0" borderId="1" xfId="0" applyFont="1" applyFill="1" applyBorder="1" applyAlignment="1">
      <alignment horizontal="center" vertical="center"/>
    </xf>
    <xf numFmtId="0" fontId="19" fillId="0" borderId="1" xfId="0" applyFont="1" applyFill="1" applyBorder="1" applyAlignment="1">
      <alignment horizontal="center" vertical="center"/>
    </xf>
    <xf numFmtId="0" fontId="19" fillId="10" borderId="1" xfId="0" applyFont="1" applyFill="1" applyBorder="1" applyAlignment="1">
      <alignment horizontal="center" vertical="center"/>
    </xf>
    <xf numFmtId="0" fontId="17" fillId="0" borderId="0" xfId="0" applyFont="1" applyAlignment="1">
      <alignment horizontal="center" vertical="center"/>
    </xf>
    <xf numFmtId="0" fontId="19" fillId="2" borderId="1" xfId="0" applyFont="1" applyFill="1" applyBorder="1" applyAlignment="1">
      <alignment horizontal="center" vertical="center" wrapText="1"/>
    </xf>
    <xf numFmtId="0" fontId="13" fillId="10" borderId="1" xfId="0" applyFont="1" applyFill="1" applyBorder="1" applyAlignment="1" applyProtection="1">
      <alignment vertical="center"/>
      <protection locked="0"/>
    </xf>
    <xf numFmtId="0" fontId="13" fillId="10" borderId="1" xfId="0" applyFont="1" applyFill="1" applyBorder="1" applyAlignment="1" applyProtection="1">
      <alignment vertical="center"/>
    </xf>
    <xf numFmtId="0" fontId="8" fillId="0" borderId="0" xfId="0" applyFont="1" applyAlignment="1" applyProtection="1">
      <alignment vertical="center"/>
      <protection locked="0"/>
    </xf>
    <xf numFmtId="0" fontId="5" fillId="10" borderId="1" xfId="0" applyFont="1" applyFill="1" applyBorder="1" applyAlignment="1" applyProtection="1">
      <alignment vertical="center" wrapText="1"/>
      <protection locked="0"/>
    </xf>
    <xf numFmtId="0" fontId="5" fillId="0" borderId="0" xfId="0" applyFont="1" applyAlignment="1" applyProtection="1">
      <alignment vertical="center"/>
      <protection locked="0"/>
    </xf>
    <xf numFmtId="0" fontId="5" fillId="11" borderId="1" xfId="0" applyFont="1" applyFill="1" applyBorder="1" applyAlignment="1" applyProtection="1">
      <alignment vertical="center" wrapText="1"/>
      <protection locked="0"/>
    </xf>
    <xf numFmtId="0" fontId="8" fillId="0" borderId="0" xfId="0" applyFont="1" applyFill="1" applyAlignment="1" applyProtection="1">
      <alignment vertical="center"/>
      <protection locked="0"/>
    </xf>
    <xf numFmtId="0" fontId="15" fillId="0" borderId="1" xfId="0" applyFont="1" applyBorder="1" applyAlignment="1" applyProtection="1">
      <alignment horizontal="right" vertical="center"/>
      <protection locked="0"/>
    </xf>
    <xf numFmtId="0" fontId="15" fillId="0" borderId="1" xfId="0" applyFont="1" applyBorder="1" applyAlignment="1" applyProtection="1">
      <alignment vertical="center"/>
      <protection locked="0"/>
    </xf>
    <xf numFmtId="2" fontId="5" fillId="0" borderId="1" xfId="0" applyNumberFormat="1" applyFont="1" applyFill="1" applyBorder="1" applyAlignment="1" applyProtection="1">
      <alignment horizontal="center" vertical="center" wrapText="1"/>
      <protection locked="0"/>
    </xf>
    <xf numFmtId="0" fontId="8" fillId="10" borderId="1" xfId="0" applyFont="1" applyFill="1" applyBorder="1" applyAlignment="1" applyProtection="1">
      <alignment vertical="center"/>
      <protection locked="0"/>
    </xf>
    <xf numFmtId="2" fontId="16" fillId="0" borderId="1" xfId="0" applyNumberFormat="1" applyFont="1" applyFill="1" applyBorder="1" applyAlignment="1" applyProtection="1">
      <alignment horizontal="center" vertical="center"/>
      <protection locked="0"/>
    </xf>
    <xf numFmtId="2" fontId="16" fillId="10" borderId="1" xfId="0" applyNumberFormat="1" applyFont="1" applyFill="1" applyBorder="1" applyAlignment="1" applyProtection="1">
      <alignment horizontal="center" vertical="center"/>
      <protection locked="0"/>
    </xf>
    <xf numFmtId="0" fontId="8" fillId="10" borderId="0" xfId="0" applyFont="1" applyFill="1" applyAlignment="1" applyProtection="1">
      <alignment vertical="center"/>
      <protection locked="0"/>
    </xf>
    <xf numFmtId="1" fontId="8" fillId="0" borderId="0" xfId="0" applyNumberFormat="1" applyFont="1" applyFill="1" applyAlignment="1" applyProtection="1">
      <alignment vertical="center"/>
      <protection locked="0"/>
    </xf>
    <xf numFmtId="0" fontId="8" fillId="0" borderId="3" xfId="0" applyFont="1" applyFill="1" applyBorder="1" applyAlignment="1" applyProtection="1">
      <alignment vertical="center" wrapText="1"/>
      <protection locked="0"/>
    </xf>
    <xf numFmtId="0" fontId="15" fillId="0" borderId="0" xfId="0" applyFont="1" applyAlignment="1" applyProtection="1">
      <alignment vertical="center"/>
      <protection locked="0"/>
    </xf>
    <xf numFmtId="0" fontId="5" fillId="4" borderId="30" xfId="0" applyFont="1" applyFill="1" applyBorder="1" applyAlignment="1" applyProtection="1">
      <alignment horizontal="center" vertical="center"/>
      <protection locked="0"/>
    </xf>
    <xf numFmtId="0" fontId="5" fillId="4" borderId="31" xfId="0" applyFont="1" applyFill="1" applyBorder="1" applyAlignment="1" applyProtection="1">
      <alignment horizontal="center" vertical="center"/>
      <protection locked="0"/>
    </xf>
    <xf numFmtId="0" fontId="8" fillId="13" borderId="9" xfId="0" applyFont="1" applyFill="1" applyBorder="1" applyAlignment="1" applyProtection="1">
      <alignment vertical="center" wrapText="1"/>
      <protection locked="0"/>
    </xf>
    <xf numFmtId="0" fontId="8" fillId="13" borderId="0" xfId="0" applyFont="1" applyFill="1" applyAlignment="1" applyProtection="1">
      <alignment vertical="center"/>
      <protection locked="0"/>
    </xf>
    <xf numFmtId="166" fontId="31" fillId="13" borderId="1" xfId="0" applyNumberFormat="1" applyFont="1" applyFill="1" applyBorder="1" applyAlignment="1" applyProtection="1">
      <alignment horizontal="center" vertical="center"/>
      <protection locked="0"/>
    </xf>
    <xf numFmtId="0" fontId="31" fillId="13" borderId="1" xfId="0" applyFont="1" applyFill="1" applyBorder="1" applyAlignment="1" applyProtection="1">
      <alignment horizontal="center" vertical="center"/>
      <protection locked="0"/>
    </xf>
    <xf numFmtId="0" fontId="59" fillId="15" borderId="1" xfId="0" applyFont="1" applyFill="1" applyBorder="1" applyAlignment="1" applyProtection="1">
      <alignment horizontal="center" vertical="center" wrapText="1"/>
    </xf>
    <xf numFmtId="0" fontId="60" fillId="15" borderId="1" xfId="0" applyFont="1" applyFill="1" applyBorder="1" applyAlignment="1" applyProtection="1">
      <alignment vertical="center"/>
    </xf>
    <xf numFmtId="0" fontId="61" fillId="15" borderId="1" xfId="0" applyFont="1" applyFill="1" applyBorder="1" applyAlignment="1" applyProtection="1">
      <alignment horizontal="center" vertical="center" wrapText="1"/>
    </xf>
    <xf numFmtId="0" fontId="61" fillId="15" borderId="1" xfId="0" applyFont="1" applyFill="1" applyBorder="1" applyAlignment="1" applyProtection="1">
      <alignment horizontal="center" vertical="center"/>
    </xf>
    <xf numFmtId="2" fontId="61" fillId="15" borderId="1" xfId="0" applyNumberFormat="1" applyFont="1" applyFill="1" applyBorder="1" applyAlignment="1" applyProtection="1">
      <alignment horizontal="center" vertical="center" wrapText="1"/>
    </xf>
    <xf numFmtId="0" fontId="59" fillId="15" borderId="1" xfId="0" applyFont="1" applyFill="1" applyBorder="1" applyAlignment="1" applyProtection="1">
      <alignment horizontal="left" vertical="center" wrapText="1"/>
    </xf>
    <xf numFmtId="0" fontId="59" fillId="15" borderId="5" xfId="0" applyFont="1" applyFill="1" applyBorder="1" applyAlignment="1" applyProtection="1">
      <alignment horizontal="left" vertical="center" wrapText="1"/>
    </xf>
    <xf numFmtId="2" fontId="51" fillId="9" borderId="1" xfId="0" applyNumberFormat="1" applyFont="1" applyFill="1" applyBorder="1" applyAlignment="1" applyProtection="1">
      <alignment horizontal="center" vertical="center"/>
      <protection locked="0"/>
    </xf>
    <xf numFmtId="1" fontId="50" fillId="9" borderId="1" xfId="0" applyNumberFormat="1" applyFont="1" applyFill="1" applyBorder="1" applyAlignment="1" applyProtection="1">
      <alignment horizontal="center" vertical="center" wrapText="1"/>
    </xf>
    <xf numFmtId="166" fontId="8" fillId="4" borderId="1" xfId="0" applyNumberFormat="1" applyFont="1" applyFill="1" applyBorder="1" applyAlignment="1" applyProtection="1">
      <alignment horizontal="center" vertical="center"/>
      <protection locked="0"/>
    </xf>
    <xf numFmtId="0" fontId="24" fillId="10" borderId="1" xfId="0" applyFont="1" applyFill="1" applyBorder="1" applyAlignment="1" applyProtection="1">
      <alignment horizontal="center" vertical="center" wrapText="1"/>
    </xf>
    <xf numFmtId="166" fontId="15" fillId="5" borderId="1" xfId="0" applyNumberFormat="1" applyFont="1" applyFill="1" applyBorder="1" applyAlignment="1" applyProtection="1">
      <alignment horizontal="center" vertical="center" wrapText="1"/>
    </xf>
    <xf numFmtId="0" fontId="0" fillId="0" borderId="5" xfId="0" applyBorder="1"/>
    <xf numFmtId="0" fontId="0" fillId="0" borderId="10" xfId="0" applyBorder="1"/>
    <xf numFmtId="0" fontId="0" fillId="0" borderId="9" xfId="0" applyBorder="1"/>
    <xf numFmtId="0" fontId="15" fillId="22" borderId="0" xfId="0" applyFont="1" applyFill="1" applyBorder="1" applyAlignment="1" applyProtection="1">
      <alignment vertical="center"/>
      <protection locked="0"/>
    </xf>
    <xf numFmtId="0" fontId="8" fillId="22" borderId="0" xfId="0" applyFont="1" applyFill="1" applyAlignment="1" applyProtection="1">
      <alignment vertical="center"/>
      <protection locked="0"/>
    </xf>
    <xf numFmtId="0" fontId="15" fillId="22" borderId="1" xfId="0" applyFont="1" applyFill="1" applyBorder="1" applyAlignment="1" applyProtection="1">
      <alignment vertical="center"/>
      <protection locked="0"/>
    </xf>
    <xf numFmtId="2" fontId="16" fillId="22" borderId="1" xfId="0" applyNumberFormat="1" applyFont="1" applyFill="1" applyBorder="1" applyAlignment="1" applyProtection="1">
      <alignment horizontal="center" vertical="center"/>
      <protection locked="0"/>
    </xf>
    <xf numFmtId="0" fontId="8" fillId="22" borderId="0" xfId="0" applyFont="1" applyFill="1" applyAlignment="1" applyProtection="1">
      <alignment vertical="center"/>
    </xf>
    <xf numFmtId="0" fontId="0" fillId="0" borderId="0" xfId="0" applyBorder="1"/>
    <xf numFmtId="166" fontId="5" fillId="5" borderId="2" xfId="0" applyNumberFormat="1" applyFont="1" applyFill="1" applyBorder="1" applyAlignment="1" applyProtection="1">
      <alignment horizontal="center" vertical="center" wrapText="1"/>
    </xf>
    <xf numFmtId="166" fontId="5" fillId="5" borderId="2" xfId="0" applyNumberFormat="1" applyFont="1" applyFill="1" applyBorder="1" applyAlignment="1" applyProtection="1">
      <alignment horizontal="left" vertical="center" wrapText="1"/>
    </xf>
    <xf numFmtId="0" fontId="5" fillId="10" borderId="3" xfId="0" applyFont="1" applyFill="1" applyBorder="1" applyAlignment="1" applyProtection="1">
      <alignment horizontal="left" vertical="center"/>
    </xf>
    <xf numFmtId="0" fontId="24" fillId="10" borderId="1" xfId="0" applyFont="1" applyFill="1" applyBorder="1" applyAlignment="1" applyProtection="1">
      <alignment horizontal="center" vertical="center" wrapText="1"/>
    </xf>
    <xf numFmtId="0" fontId="24" fillId="10" borderId="1" xfId="0" applyFont="1" applyFill="1" applyBorder="1" applyAlignment="1" applyProtection="1">
      <alignment horizontal="center" vertical="center" wrapText="1"/>
      <protection locked="0"/>
    </xf>
    <xf numFmtId="0" fontId="5" fillId="15" borderId="10" xfId="0" applyFont="1" applyFill="1" applyBorder="1" applyAlignment="1" applyProtection="1">
      <alignment horizontal="center" vertical="center"/>
    </xf>
    <xf numFmtId="166" fontId="5" fillId="5" borderId="10" xfId="0" applyNumberFormat="1" applyFont="1" applyFill="1" applyBorder="1" applyAlignment="1" applyProtection="1">
      <alignment horizontal="center" vertical="center" wrapText="1"/>
    </xf>
    <xf numFmtId="0" fontId="5" fillId="10" borderId="14" xfId="0" applyFont="1" applyFill="1" applyBorder="1" applyAlignment="1" applyProtection="1">
      <alignment horizontal="center" vertical="center"/>
    </xf>
    <xf numFmtId="0" fontId="5" fillId="15" borderId="5" xfId="0" applyFont="1" applyFill="1" applyBorder="1" applyAlignment="1" applyProtection="1">
      <alignment horizontal="left" vertical="center"/>
    </xf>
    <xf numFmtId="166" fontId="5" fillId="5" borderId="5" xfId="0" applyNumberFormat="1" applyFont="1" applyFill="1" applyBorder="1" applyAlignment="1" applyProtection="1">
      <alignment horizontal="center" vertical="center" wrapText="1"/>
    </xf>
    <xf numFmtId="0" fontId="24" fillId="10" borderId="5" xfId="0" applyFont="1" applyFill="1" applyBorder="1" applyAlignment="1" applyProtection="1">
      <alignment horizontal="center" vertical="center"/>
    </xf>
    <xf numFmtId="0" fontId="8" fillId="13" borderId="5" xfId="0" applyFont="1" applyFill="1" applyBorder="1" applyAlignment="1" applyProtection="1">
      <alignment horizontal="center" vertical="center"/>
    </xf>
    <xf numFmtId="0" fontId="24" fillId="0" borderId="1" xfId="0" applyFont="1" applyBorder="1" applyAlignment="1" applyProtection="1">
      <alignment vertical="center" wrapText="1"/>
      <protection locked="0"/>
    </xf>
    <xf numFmtId="0" fontId="24" fillId="13" borderId="1" xfId="0" applyFont="1" applyFill="1" applyBorder="1" applyAlignment="1" applyProtection="1">
      <alignment vertical="center" wrapText="1"/>
      <protection locked="0"/>
    </xf>
    <xf numFmtId="0" fontId="8" fillId="0" borderId="1" xfId="0" applyFont="1" applyFill="1" applyBorder="1" applyAlignment="1" applyProtection="1">
      <alignment vertical="center"/>
    </xf>
    <xf numFmtId="166" fontId="8" fillId="3" borderId="1" xfId="0" applyNumberFormat="1" applyFont="1" applyFill="1" applyBorder="1" applyAlignment="1" applyProtection="1">
      <alignment horizontal="center" vertical="center"/>
    </xf>
    <xf numFmtId="0" fontId="24" fillId="10" borderId="1" xfId="0" applyFont="1" applyFill="1" applyBorder="1" applyAlignment="1" applyProtection="1">
      <alignment horizontal="center" vertical="center" wrapText="1"/>
    </xf>
    <xf numFmtId="0" fontId="24" fillId="10" borderId="1" xfId="0" applyFont="1" applyFill="1" applyBorder="1" applyAlignment="1" applyProtection="1">
      <alignment horizontal="center" vertical="center" wrapText="1"/>
    </xf>
    <xf numFmtId="0" fontId="8" fillId="0" borderId="10" xfId="0" applyFont="1" applyBorder="1" applyAlignment="1" applyProtection="1">
      <alignment vertical="center"/>
    </xf>
    <xf numFmtId="0" fontId="8" fillId="0" borderId="9" xfId="0" applyFont="1" applyBorder="1" applyAlignment="1" applyProtection="1">
      <alignment vertical="center"/>
    </xf>
    <xf numFmtId="0" fontId="8" fillId="0" borderId="5" xfId="0" applyFont="1" applyBorder="1" applyAlignment="1" applyProtection="1">
      <alignment vertical="center"/>
    </xf>
    <xf numFmtId="0" fontId="24" fillId="10" borderId="1" xfId="0" applyFont="1" applyFill="1" applyBorder="1" applyAlignment="1" applyProtection="1">
      <alignment horizontal="center" vertical="center" wrapText="1"/>
    </xf>
    <xf numFmtId="0" fontId="24" fillId="0" borderId="1" xfId="0" applyFont="1" applyFill="1" applyBorder="1" applyAlignment="1" applyProtection="1">
      <alignment vertical="center" wrapText="1"/>
    </xf>
    <xf numFmtId="0" fontId="24" fillId="0" borderId="1" xfId="0" applyFont="1" applyFill="1" applyBorder="1" applyAlignment="1" applyProtection="1">
      <alignment horizontal="center" vertical="center" wrapText="1"/>
    </xf>
    <xf numFmtId="0" fontId="15" fillId="0" borderId="1" xfId="0" applyFont="1" applyFill="1" applyBorder="1" applyAlignment="1" applyProtection="1">
      <alignment vertical="center" wrapText="1"/>
    </xf>
    <xf numFmtId="0" fontId="15" fillId="0" borderId="1" xfId="0" applyFont="1" applyFill="1" applyBorder="1" applyAlignment="1" applyProtection="1">
      <alignment horizontal="center" vertical="center" wrapText="1"/>
    </xf>
    <xf numFmtId="0" fontId="8" fillId="0" borderId="2" xfId="0" applyFont="1" applyFill="1" applyBorder="1" applyAlignment="1" applyProtection="1">
      <alignment horizontal="left" vertical="center" wrapText="1"/>
    </xf>
    <xf numFmtId="0" fontId="8" fillId="0" borderId="2" xfId="0" applyFont="1" applyFill="1" applyBorder="1" applyAlignment="1" applyProtection="1">
      <alignment horizontal="center" vertical="center"/>
    </xf>
    <xf numFmtId="0" fontId="5" fillId="10" borderId="10" xfId="0" applyFont="1" applyFill="1" applyBorder="1" applyAlignment="1" applyProtection="1">
      <alignment horizontal="center" vertical="center"/>
    </xf>
    <xf numFmtId="1" fontId="5" fillId="0" borderId="1" xfId="0" applyNumberFormat="1" applyFont="1" applyFill="1" applyBorder="1" applyAlignment="1" applyProtection="1">
      <alignment horizontal="center" vertical="center" wrapText="1"/>
    </xf>
    <xf numFmtId="1" fontId="5" fillId="0" borderId="1" xfId="0" applyNumberFormat="1" applyFont="1" applyFill="1" applyBorder="1" applyAlignment="1" applyProtection="1">
      <alignment horizontal="left" vertical="center" wrapText="1"/>
    </xf>
    <xf numFmtId="1" fontId="5" fillId="0" borderId="1" xfId="0" applyNumberFormat="1" applyFont="1" applyFill="1" applyBorder="1" applyAlignment="1" applyProtection="1">
      <alignment horizontal="center" vertical="center" wrapText="1"/>
      <protection locked="0"/>
    </xf>
    <xf numFmtId="0" fontId="24" fillId="0" borderId="1" xfId="0" applyFont="1" applyFill="1" applyBorder="1" applyAlignment="1" applyProtection="1">
      <alignment vertical="center" wrapText="1"/>
      <protection locked="0"/>
    </xf>
    <xf numFmtId="0" fontId="3" fillId="0" borderId="1" xfId="0" applyFont="1" applyBorder="1" applyAlignment="1">
      <alignment horizontal="left" vertical="center" wrapText="1"/>
    </xf>
    <xf numFmtId="0" fontId="3" fillId="0" borderId="1" xfId="0" applyFont="1" applyBorder="1" applyAlignment="1">
      <alignment horizontal="left" vertical="center"/>
    </xf>
    <xf numFmtId="166" fontId="8" fillId="0" borderId="3" xfId="0" applyNumberFormat="1" applyFont="1" applyFill="1" applyBorder="1" applyAlignment="1" applyProtection="1">
      <alignment horizontal="left" vertical="center" wrapText="1"/>
    </xf>
    <xf numFmtId="0" fontId="5" fillId="8" borderId="10" xfId="0" applyFont="1" applyFill="1" applyBorder="1" applyAlignment="1" applyProtection="1">
      <alignment horizontal="center" vertical="center"/>
    </xf>
    <xf numFmtId="0" fontId="5" fillId="8" borderId="1" xfId="0" applyFont="1" applyFill="1" applyBorder="1" applyAlignment="1" applyProtection="1">
      <alignment vertical="center" wrapText="1"/>
    </xf>
    <xf numFmtId="0" fontId="8" fillId="8" borderId="1" xfId="0" applyFont="1" applyFill="1" applyBorder="1" applyAlignment="1" applyProtection="1">
      <alignment horizontal="center" vertical="center"/>
    </xf>
    <xf numFmtId="166" fontId="8" fillId="8" borderId="1" xfId="0" applyNumberFormat="1" applyFont="1" applyFill="1" applyBorder="1" applyAlignment="1" applyProtection="1">
      <alignment horizontal="center" vertical="center"/>
    </xf>
    <xf numFmtId="166" fontId="8" fillId="8" borderId="10" xfId="0" applyNumberFormat="1" applyFont="1" applyFill="1" applyBorder="1" applyAlignment="1" applyProtection="1">
      <alignment horizontal="center" vertical="center" wrapText="1"/>
    </xf>
    <xf numFmtId="166" fontId="5" fillId="16" borderId="1" xfId="0" applyNumberFormat="1" applyFont="1" applyFill="1" applyBorder="1" applyAlignment="1" applyProtection="1">
      <alignment horizontal="left" vertical="center"/>
    </xf>
    <xf numFmtId="166" fontId="5" fillId="16" borderId="1" xfId="0" applyNumberFormat="1" applyFont="1" applyFill="1" applyBorder="1" applyAlignment="1" applyProtection="1">
      <alignment horizontal="center" vertical="center"/>
    </xf>
    <xf numFmtId="0" fontId="5" fillId="0" borderId="0" xfId="0" applyFont="1" applyAlignment="1" applyProtection="1">
      <alignment vertical="center"/>
    </xf>
    <xf numFmtId="1" fontId="5" fillId="0" borderId="0" xfId="0" applyNumberFormat="1" applyFont="1" applyFill="1" applyAlignment="1" applyProtection="1">
      <alignment vertical="center"/>
    </xf>
    <xf numFmtId="0" fontId="8" fillId="11" borderId="1" xfId="0" applyFont="1" applyFill="1" applyBorder="1" applyAlignment="1" applyProtection="1">
      <alignment horizontal="center" vertical="center" wrapText="1"/>
    </xf>
    <xf numFmtId="0" fontId="26" fillId="0" borderId="10" xfId="0" applyFont="1" applyBorder="1" applyAlignment="1" applyProtection="1">
      <alignment vertical="center"/>
    </xf>
    <xf numFmtId="0" fontId="26" fillId="0" borderId="9" xfId="0" applyFont="1" applyBorder="1" applyAlignment="1" applyProtection="1">
      <alignment vertical="center"/>
    </xf>
    <xf numFmtId="0" fontId="26" fillId="0" borderId="5" xfId="0" applyFont="1" applyBorder="1" applyAlignment="1" applyProtection="1">
      <alignment vertical="center"/>
    </xf>
    <xf numFmtId="0" fontId="8" fillId="5" borderId="1" xfId="0" applyFont="1" applyFill="1" applyBorder="1" applyAlignment="1" applyProtection="1">
      <alignment vertical="center" wrapText="1"/>
      <protection locked="0"/>
    </xf>
    <xf numFmtId="0" fontId="56" fillId="0" borderId="1" xfId="0" applyFont="1" applyBorder="1" applyAlignment="1">
      <alignment vertical="center"/>
    </xf>
    <xf numFmtId="0" fontId="55" fillId="0" borderId="1" xfId="0" applyFont="1" applyBorder="1" applyAlignment="1">
      <alignment vertical="center" wrapText="1"/>
    </xf>
    <xf numFmtId="0" fontId="3" fillId="0" borderId="32" xfId="0" applyFont="1" applyBorder="1" applyAlignment="1" applyProtection="1">
      <alignment vertical="center"/>
      <protection locked="0"/>
    </xf>
    <xf numFmtId="0" fontId="0" fillId="0" borderId="7" xfId="0" applyFill="1" applyBorder="1" applyProtection="1">
      <protection locked="0"/>
    </xf>
    <xf numFmtId="17" fontId="0" fillId="0" borderId="1" xfId="0" applyNumberFormat="1" applyBorder="1" applyAlignment="1" applyProtection="1">
      <alignment horizontal="center"/>
      <protection locked="0"/>
    </xf>
    <xf numFmtId="164" fontId="8" fillId="16" borderId="10" xfId="0" applyNumberFormat="1" applyFont="1" applyFill="1" applyBorder="1" applyAlignment="1" applyProtection="1">
      <alignment horizontal="center" vertical="center"/>
    </xf>
    <xf numFmtId="167" fontId="8" fillId="0" borderId="0" xfId="0" applyNumberFormat="1" applyFont="1" applyFill="1" applyBorder="1" applyAlignment="1" applyProtection="1">
      <alignment horizontal="center" vertical="center" wrapText="1"/>
    </xf>
    <xf numFmtId="0" fontId="50" fillId="0" borderId="1" xfId="0" applyFont="1" applyFill="1" applyBorder="1" applyAlignment="1" applyProtection="1">
      <alignment horizontal="center" vertical="center" wrapText="1"/>
    </xf>
    <xf numFmtId="0" fontId="24" fillId="13" borderId="1" xfId="0" applyFont="1" applyFill="1" applyBorder="1" applyAlignment="1" applyProtection="1">
      <alignment horizontal="center" vertical="center" wrapText="1"/>
      <protection locked="0"/>
    </xf>
    <xf numFmtId="166" fontId="5" fillId="23" borderId="1" xfId="0" applyNumberFormat="1" applyFont="1" applyFill="1" applyBorder="1" applyAlignment="1" applyProtection="1">
      <alignment horizontal="center" vertical="center" wrapText="1"/>
    </xf>
    <xf numFmtId="166" fontId="51" fillId="23" borderId="1" xfId="0" applyNumberFormat="1" applyFont="1" applyFill="1" applyBorder="1" applyAlignment="1" applyProtection="1">
      <alignment horizontal="center" vertical="center"/>
    </xf>
    <xf numFmtId="166" fontId="15" fillId="23" borderId="2" xfId="0" applyNumberFormat="1" applyFont="1" applyFill="1" applyBorder="1" applyAlignment="1" applyProtection="1">
      <alignment horizontal="center" vertical="center" wrapText="1"/>
    </xf>
    <xf numFmtId="166" fontId="51" fillId="23" borderId="1" xfId="0" applyNumberFormat="1" applyFont="1" applyFill="1" applyBorder="1" applyAlignment="1" applyProtection="1">
      <alignment horizontal="left" vertical="center" wrapText="1"/>
    </xf>
    <xf numFmtId="166" fontId="8" fillId="16" borderId="1" xfId="0" applyNumberFormat="1" applyFont="1" applyFill="1" applyBorder="1" applyAlignment="1" applyProtection="1">
      <alignment horizontal="center" vertical="center"/>
      <protection locked="0"/>
    </xf>
    <xf numFmtId="0" fontId="16" fillId="11" borderId="6" xfId="0" applyFont="1" applyFill="1" applyBorder="1" applyAlignment="1" applyProtection="1">
      <alignment horizontal="center" vertical="center" wrapText="1"/>
    </xf>
    <xf numFmtId="0" fontId="15" fillId="10" borderId="6" xfId="0" applyFont="1" applyFill="1" applyBorder="1" applyAlignment="1" applyProtection="1">
      <alignment horizontal="center" vertical="center" wrapText="1"/>
    </xf>
    <xf numFmtId="0" fontId="16" fillId="10" borderId="6" xfId="0" applyFont="1" applyFill="1" applyBorder="1" applyAlignment="1" applyProtection="1">
      <alignment horizontal="center" vertical="center" wrapText="1"/>
    </xf>
    <xf numFmtId="0" fontId="15" fillId="0" borderId="6" xfId="0" applyFont="1" applyFill="1" applyBorder="1" applyAlignment="1" applyProtection="1">
      <alignment horizontal="center" vertical="center" wrapText="1"/>
    </xf>
    <xf numFmtId="0" fontId="26" fillId="0" borderId="1" xfId="0" applyFont="1" applyFill="1" applyBorder="1" applyAlignment="1" applyProtection="1">
      <alignment horizontal="center" vertical="center" wrapText="1"/>
    </xf>
    <xf numFmtId="0" fontId="26" fillId="8" borderId="1" xfId="0" applyFont="1" applyFill="1" applyBorder="1" applyAlignment="1" applyProtection="1">
      <alignment horizontal="center" vertical="center" wrapText="1"/>
    </xf>
    <xf numFmtId="0" fontId="15" fillId="10" borderId="1" xfId="0" applyFont="1" applyFill="1" applyBorder="1" applyAlignment="1" applyProtection="1">
      <alignment horizontal="center" vertical="center" wrapText="1"/>
    </xf>
    <xf numFmtId="0" fontId="16" fillId="11" borderId="1" xfId="0" applyFont="1" applyFill="1" applyBorder="1" applyAlignment="1" applyProtection="1">
      <alignment horizontal="center" vertical="center" wrapText="1"/>
    </xf>
    <xf numFmtId="0" fontId="16" fillId="10" borderId="1" xfId="0" applyFont="1" applyFill="1" applyBorder="1" applyAlignment="1" applyProtection="1">
      <alignment horizontal="center" vertical="center" wrapText="1"/>
    </xf>
    <xf numFmtId="0" fontId="2" fillId="10" borderId="15" xfId="0" applyFont="1" applyFill="1" applyBorder="1" applyAlignment="1">
      <alignment horizontal="center" vertical="center" wrapText="1"/>
    </xf>
    <xf numFmtId="0" fontId="15" fillId="11" borderId="5" xfId="0" applyFont="1" applyFill="1" applyBorder="1" applyAlignment="1" applyProtection="1">
      <alignment vertical="center" wrapText="1"/>
      <protection locked="0"/>
    </xf>
    <xf numFmtId="0" fontId="5" fillId="15" borderId="1" xfId="0" applyFont="1" applyFill="1" applyBorder="1" applyAlignment="1" applyProtection="1">
      <alignment vertical="center"/>
      <protection locked="0"/>
    </xf>
    <xf numFmtId="0" fontId="5" fillId="10" borderId="5" xfId="0" applyFont="1" applyFill="1" applyBorder="1" applyAlignment="1" applyProtection="1">
      <alignment vertical="center"/>
      <protection locked="0"/>
    </xf>
    <xf numFmtId="166" fontId="51" fillId="16" borderId="1" xfId="0" applyNumberFormat="1" applyFont="1" applyFill="1" applyBorder="1" applyAlignment="1" applyProtection="1">
      <alignment horizontal="center" vertical="center" wrapText="1"/>
      <protection locked="0"/>
    </xf>
    <xf numFmtId="0" fontId="24" fillId="10" borderId="1" xfId="0" applyFont="1" applyFill="1" applyBorder="1" applyAlignment="1" applyProtection="1">
      <alignment vertical="center" wrapText="1"/>
      <protection locked="0"/>
    </xf>
    <xf numFmtId="0" fontId="24" fillId="10" borderId="5" xfId="0" applyFont="1" applyFill="1" applyBorder="1" applyAlignment="1" applyProtection="1">
      <alignment vertical="center" wrapText="1"/>
      <protection locked="0"/>
    </xf>
    <xf numFmtId="0" fontId="8" fillId="0" borderId="5" xfId="0" applyFont="1" applyFill="1" applyBorder="1" applyAlignment="1" applyProtection="1">
      <alignment vertical="center"/>
      <protection locked="0"/>
    </xf>
    <xf numFmtId="0" fontId="8" fillId="0" borderId="30" xfId="0" applyFont="1" applyFill="1" applyBorder="1" applyAlignment="1" applyProtection="1">
      <alignment horizontal="center" vertical="center"/>
      <protection locked="0"/>
    </xf>
    <xf numFmtId="0" fontId="8" fillId="0" borderId="31" xfId="0" applyFont="1" applyFill="1" applyBorder="1" applyAlignment="1" applyProtection="1">
      <alignment horizontal="center" vertical="center"/>
      <protection locked="0"/>
    </xf>
    <xf numFmtId="0" fontId="5" fillId="4" borderId="0" xfId="0" applyFont="1" applyFill="1" applyBorder="1" applyAlignment="1" applyProtection="1">
      <alignment horizontal="center" vertical="center"/>
      <protection locked="0"/>
    </xf>
    <xf numFmtId="0" fontId="5" fillId="3" borderId="0" xfId="0" applyFont="1" applyFill="1" applyBorder="1" applyAlignment="1" applyProtection="1">
      <alignment horizontal="center" vertical="center"/>
      <protection locked="0"/>
    </xf>
    <xf numFmtId="0" fontId="5" fillId="0" borderId="0" xfId="0" applyFont="1" applyFill="1" applyBorder="1" applyAlignment="1" applyProtection="1">
      <alignment horizontal="center" vertical="center"/>
      <protection locked="0"/>
    </xf>
    <xf numFmtId="0" fontId="8" fillId="8" borderId="1" xfId="0" applyFont="1" applyFill="1" applyBorder="1" applyAlignment="1" applyProtection="1">
      <alignment vertical="center" wrapText="1"/>
      <protection locked="0"/>
    </xf>
    <xf numFmtId="0" fontId="8" fillId="0" borderId="0" xfId="0" applyFont="1" applyFill="1" applyBorder="1" applyAlignment="1" applyProtection="1">
      <alignment horizontal="center" vertical="center"/>
      <protection locked="0"/>
    </xf>
    <xf numFmtId="0" fontId="8" fillId="3" borderId="0" xfId="0" applyFont="1" applyFill="1" applyAlignment="1" applyProtection="1">
      <alignment vertical="center"/>
      <protection locked="0"/>
    </xf>
    <xf numFmtId="0" fontId="8" fillId="4" borderId="0" xfId="0" applyFont="1" applyFill="1" applyBorder="1" applyAlignment="1" applyProtection="1">
      <alignment vertical="center"/>
      <protection locked="0"/>
    </xf>
    <xf numFmtId="0" fontId="5" fillId="0" borderId="16" xfId="0" applyFont="1" applyBorder="1" applyAlignment="1" applyProtection="1">
      <alignment vertical="center" wrapText="1"/>
      <protection locked="0"/>
    </xf>
    <xf numFmtId="0" fontId="8" fillId="11" borderId="5" xfId="0" applyFont="1" applyFill="1" applyBorder="1" applyAlignment="1" applyProtection="1">
      <alignment vertical="center" wrapText="1"/>
    </xf>
    <xf numFmtId="0" fontId="15" fillId="8" borderId="2" xfId="0" applyFont="1" applyFill="1" applyBorder="1" applyAlignment="1" applyProtection="1">
      <alignment vertical="center" wrapText="1"/>
      <protection locked="0"/>
    </xf>
    <xf numFmtId="0" fontId="15" fillId="2" borderId="1" xfId="0" applyFont="1" applyFill="1" applyBorder="1" applyAlignment="1" applyProtection="1">
      <alignment horizontal="left" vertical="center"/>
      <protection locked="0"/>
    </xf>
    <xf numFmtId="0" fontId="16" fillId="11" borderId="4" xfId="0" applyFont="1" applyFill="1" applyBorder="1" applyAlignment="1" applyProtection="1">
      <alignment horizontal="center" vertical="center" wrapText="1"/>
      <protection locked="0"/>
    </xf>
    <xf numFmtId="0" fontId="26" fillId="8" borderId="1" xfId="0" applyFont="1" applyFill="1" applyBorder="1" applyAlignment="1" applyProtection="1">
      <alignment horizontal="center" vertical="center"/>
      <protection locked="0"/>
    </xf>
    <xf numFmtId="0" fontId="5" fillId="10" borderId="1" xfId="0" applyFont="1" applyFill="1" applyBorder="1" applyAlignment="1" applyProtection="1">
      <alignment horizontal="center" vertical="center"/>
    </xf>
    <xf numFmtId="0" fontId="16" fillId="10" borderId="10" xfId="0" applyFont="1" applyFill="1" applyBorder="1" applyAlignment="1" applyProtection="1">
      <alignment horizontal="left" vertical="center"/>
    </xf>
    <xf numFmtId="0" fontId="5" fillId="10" borderId="10" xfId="0" applyFont="1" applyFill="1" applyBorder="1" applyAlignment="1" applyProtection="1">
      <alignment horizontal="center" vertical="center"/>
    </xf>
    <xf numFmtId="0" fontId="50" fillId="0" borderId="28" xfId="0" applyFont="1" applyBorder="1" applyAlignment="1" applyProtection="1">
      <alignment horizontal="left" vertical="center"/>
    </xf>
    <xf numFmtId="0" fontId="50" fillId="0" borderId="0" xfId="0" applyFont="1" applyFill="1" applyBorder="1" applyAlignment="1" applyProtection="1">
      <alignment horizontal="center" vertical="center" wrapText="1"/>
    </xf>
    <xf numFmtId="0" fontId="5" fillId="10" borderId="10" xfId="0" applyFont="1" applyFill="1" applyBorder="1" applyAlignment="1" applyProtection="1">
      <alignment horizontal="center" vertical="center"/>
    </xf>
    <xf numFmtId="0" fontId="5" fillId="10" borderId="3" xfId="0" applyFont="1" applyFill="1" applyBorder="1" applyAlignment="1" applyProtection="1">
      <alignment horizontal="center" vertical="center"/>
    </xf>
    <xf numFmtId="0" fontId="24" fillId="10" borderId="1" xfId="0" applyFont="1" applyFill="1" applyBorder="1" applyAlignment="1" applyProtection="1">
      <alignment horizontal="center" vertical="center" wrapText="1"/>
      <protection locked="0"/>
    </xf>
    <xf numFmtId="0" fontId="51" fillId="21" borderId="1" xfId="0" applyFont="1" applyFill="1" applyBorder="1" applyAlignment="1" applyProtection="1">
      <alignment horizontal="center" vertical="center"/>
    </xf>
    <xf numFmtId="164" fontId="51" fillId="16" borderId="10" xfId="0" applyNumberFormat="1" applyFont="1" applyFill="1" applyBorder="1" applyAlignment="1" applyProtection="1">
      <alignment horizontal="center" vertical="center" wrapText="1"/>
    </xf>
    <xf numFmtId="1" fontId="51" fillId="16" borderId="10" xfId="0" applyNumberFormat="1" applyFont="1" applyFill="1" applyBorder="1" applyAlignment="1" applyProtection="1">
      <alignment horizontal="center" vertical="center" wrapText="1"/>
    </xf>
    <xf numFmtId="0" fontId="24" fillId="10" borderId="10" xfId="0" applyFont="1" applyFill="1" applyBorder="1" applyAlignment="1" applyProtection="1">
      <alignment vertical="center" wrapText="1"/>
    </xf>
    <xf numFmtId="0" fontId="24" fillId="10" borderId="9" xfId="0" applyFont="1" applyFill="1" applyBorder="1" applyAlignment="1" applyProtection="1">
      <alignment vertical="center" wrapText="1"/>
    </xf>
    <xf numFmtId="1" fontId="5" fillId="5" borderId="2" xfId="0" applyNumberFormat="1" applyFont="1" applyFill="1" applyBorder="1" applyAlignment="1" applyProtection="1">
      <alignment horizontal="center" vertical="center" wrapText="1"/>
    </xf>
    <xf numFmtId="0" fontId="24" fillId="10" borderId="1" xfId="0" applyFont="1" applyFill="1" applyBorder="1" applyAlignment="1" applyProtection="1">
      <alignment horizontal="center" vertical="center" wrapText="1"/>
      <protection locked="0"/>
    </xf>
    <xf numFmtId="166" fontId="50" fillId="10" borderId="10" xfId="0" applyNumberFormat="1" applyFont="1" applyFill="1" applyBorder="1" applyAlignment="1" applyProtection="1">
      <alignment horizontal="center" vertical="center"/>
      <protection locked="0"/>
    </xf>
    <xf numFmtId="166" fontId="5" fillId="10" borderId="1" xfId="0" applyNumberFormat="1" applyFont="1" applyFill="1" applyBorder="1" applyAlignment="1" applyProtection="1">
      <alignment horizontal="center" vertical="center" wrapText="1"/>
      <protection locked="0"/>
    </xf>
    <xf numFmtId="166" fontId="51" fillId="10" borderId="1" xfId="0" applyNumberFormat="1" applyFont="1" applyFill="1" applyBorder="1" applyAlignment="1" applyProtection="1">
      <alignment horizontal="center" vertical="center"/>
      <protection locked="0"/>
    </xf>
    <xf numFmtId="166" fontId="51" fillId="10" borderId="10" xfId="0" applyNumberFormat="1" applyFont="1" applyFill="1" applyBorder="1" applyAlignment="1" applyProtection="1">
      <alignment horizontal="center" vertical="center"/>
      <protection locked="0"/>
    </xf>
    <xf numFmtId="166" fontId="15" fillId="10" borderId="1" xfId="0" applyNumberFormat="1" applyFont="1" applyFill="1" applyBorder="1" applyAlignment="1" applyProtection="1">
      <alignment vertical="center"/>
      <protection locked="0"/>
    </xf>
    <xf numFmtId="166" fontId="5" fillId="10" borderId="10" xfId="0" applyNumberFormat="1" applyFont="1" applyFill="1" applyBorder="1" applyAlignment="1" applyProtection="1">
      <alignment horizontal="center" vertical="center"/>
      <protection locked="0"/>
    </xf>
    <xf numFmtId="166" fontId="5" fillId="10" borderId="10" xfId="0" applyNumberFormat="1" applyFont="1" applyFill="1" applyBorder="1" applyAlignment="1" applyProtection="1">
      <alignment horizontal="center" vertical="center" wrapText="1"/>
      <protection locked="0"/>
    </xf>
    <xf numFmtId="0" fontId="8" fillId="11" borderId="9" xfId="0" applyFont="1" applyFill="1" applyBorder="1" applyAlignment="1" applyProtection="1">
      <alignment vertical="center" wrapText="1"/>
    </xf>
    <xf numFmtId="166" fontId="15" fillId="10" borderId="5" xfId="0" applyNumberFormat="1" applyFont="1" applyFill="1" applyBorder="1" applyAlignment="1" applyProtection="1">
      <alignment vertical="center"/>
      <protection locked="0"/>
    </xf>
    <xf numFmtId="166" fontId="52" fillId="10" borderId="1" xfId="0" applyNumberFormat="1" applyFont="1" applyFill="1" applyBorder="1" applyAlignment="1" applyProtection="1">
      <alignment horizontal="center" vertical="center"/>
      <protection locked="0"/>
    </xf>
    <xf numFmtId="166" fontId="52" fillId="10" borderId="5" xfId="0" applyNumberFormat="1" applyFont="1" applyFill="1" applyBorder="1" applyAlignment="1" applyProtection="1">
      <alignment horizontal="center" vertical="center"/>
      <protection locked="0"/>
    </xf>
    <xf numFmtId="166" fontId="16" fillId="10" borderId="5" xfId="0" applyNumberFormat="1" applyFont="1" applyFill="1" applyBorder="1" applyAlignment="1" applyProtection="1">
      <alignment horizontal="center" vertical="center"/>
      <protection locked="0"/>
    </xf>
    <xf numFmtId="166" fontId="53" fillId="13" borderId="1" xfId="0" applyNumberFormat="1" applyFont="1" applyFill="1" applyBorder="1" applyAlignment="1" applyProtection="1">
      <alignment horizontal="center" vertical="center"/>
    </xf>
    <xf numFmtId="166" fontId="51" fillId="16" borderId="3" xfId="0" applyNumberFormat="1" applyFont="1" applyFill="1" applyBorder="1" applyAlignment="1" applyProtection="1">
      <alignment horizontal="center" vertical="center" wrapText="1"/>
    </xf>
    <xf numFmtId="166" fontId="8" fillId="0" borderId="3" xfId="0" applyNumberFormat="1" applyFont="1" applyBorder="1" applyAlignment="1" applyProtection="1">
      <alignment horizontal="center" vertical="center"/>
      <protection locked="0"/>
    </xf>
    <xf numFmtId="166" fontId="8" fillId="12" borderId="3" xfId="0" applyNumberFormat="1" applyFont="1" applyFill="1" applyBorder="1" applyAlignment="1" applyProtection="1">
      <alignment horizontal="center" vertical="center"/>
      <protection locked="0"/>
    </xf>
    <xf numFmtId="166" fontId="8" fillId="12" borderId="14" xfId="0" applyNumberFormat="1" applyFont="1" applyFill="1" applyBorder="1" applyAlignment="1" applyProtection="1">
      <alignment horizontal="center" vertical="center" wrapText="1"/>
      <protection locked="0"/>
    </xf>
    <xf numFmtId="166" fontId="8" fillId="0" borderId="3" xfId="0" applyNumberFormat="1" applyFont="1" applyFill="1" applyBorder="1" applyAlignment="1" applyProtection="1">
      <alignment horizontal="center" vertical="center"/>
      <protection locked="0"/>
    </xf>
    <xf numFmtId="166" fontId="8" fillId="0" borderId="14" xfId="0" applyNumberFormat="1" applyFont="1" applyFill="1" applyBorder="1" applyAlignment="1" applyProtection="1">
      <alignment horizontal="center" vertical="center" wrapText="1"/>
      <protection locked="0"/>
    </xf>
    <xf numFmtId="166" fontId="51" fillId="18" borderId="1" xfId="0" applyNumberFormat="1" applyFont="1" applyFill="1" applyBorder="1" applyAlignment="1" applyProtection="1">
      <alignment horizontal="center" vertical="center" wrapText="1"/>
    </xf>
    <xf numFmtId="0" fontId="15" fillId="8" borderId="2" xfId="0" applyFont="1" applyFill="1" applyBorder="1" applyAlignment="1" applyProtection="1">
      <alignment horizontal="center" vertical="center" wrapText="1"/>
      <protection locked="0"/>
    </xf>
    <xf numFmtId="166" fontId="51" fillId="8" borderId="2" xfId="0" applyNumberFormat="1" applyFont="1" applyFill="1" applyBorder="1" applyAlignment="1" applyProtection="1">
      <alignment horizontal="center" vertical="center"/>
      <protection locked="0"/>
    </xf>
    <xf numFmtId="166" fontId="15" fillId="8" borderId="2" xfId="0" applyNumberFormat="1" applyFont="1" applyFill="1" applyBorder="1" applyAlignment="1" applyProtection="1">
      <alignment horizontal="center" vertical="center" wrapText="1"/>
      <protection locked="0"/>
    </xf>
    <xf numFmtId="166" fontId="15" fillId="3" borderId="2" xfId="0" applyNumberFormat="1" applyFont="1" applyFill="1" applyBorder="1" applyAlignment="1" applyProtection="1">
      <alignment horizontal="center" vertical="center" wrapText="1"/>
      <protection locked="0"/>
    </xf>
    <xf numFmtId="0" fontId="15" fillId="3" borderId="5" xfId="0" applyFont="1" applyFill="1" applyBorder="1" applyAlignment="1" applyProtection="1">
      <alignment vertical="center"/>
    </xf>
    <xf numFmtId="0" fontId="26" fillId="0" borderId="9" xfId="0" applyFont="1" applyBorder="1" applyAlignment="1" applyProtection="1">
      <alignment vertical="center"/>
      <protection locked="0"/>
    </xf>
    <xf numFmtId="0" fontId="26" fillId="0" borderId="5" xfId="0" applyFont="1" applyBorder="1" applyAlignment="1" applyProtection="1">
      <alignment vertical="center"/>
      <protection locked="0"/>
    </xf>
    <xf numFmtId="166" fontId="16" fillId="2" borderId="2" xfId="0" applyNumberFormat="1" applyFont="1" applyFill="1" applyBorder="1" applyAlignment="1" applyProtection="1">
      <alignment horizontal="center" vertical="center" wrapText="1"/>
      <protection locked="0"/>
    </xf>
    <xf numFmtId="166" fontId="16" fillId="2" borderId="2" xfId="0" applyNumberFormat="1" applyFont="1" applyFill="1" applyBorder="1" applyAlignment="1" applyProtection="1">
      <alignment horizontal="center" vertical="center"/>
      <protection locked="0"/>
    </xf>
    <xf numFmtId="166" fontId="16" fillId="2" borderId="29" xfId="0" applyNumberFormat="1" applyFont="1" applyFill="1" applyBorder="1" applyAlignment="1" applyProtection="1">
      <alignment horizontal="center" vertical="center"/>
      <protection locked="0"/>
    </xf>
    <xf numFmtId="166" fontId="16" fillId="11" borderId="29" xfId="0" applyNumberFormat="1" applyFont="1" applyFill="1" applyBorder="1" applyAlignment="1" applyProtection="1">
      <alignment horizontal="center" vertical="center" wrapText="1"/>
      <protection locked="0"/>
    </xf>
    <xf numFmtId="166" fontId="26" fillId="8" borderId="1" xfId="0" applyNumberFormat="1" applyFont="1" applyFill="1" applyBorder="1" applyAlignment="1" applyProtection="1">
      <alignment horizontal="center" vertical="center"/>
      <protection locked="0"/>
    </xf>
    <xf numFmtId="166" fontId="26" fillId="8" borderId="9" xfId="0" applyNumberFormat="1" applyFont="1" applyFill="1" applyBorder="1" applyAlignment="1" applyProtection="1">
      <alignment horizontal="center" vertical="center" wrapText="1"/>
      <protection locked="0"/>
    </xf>
    <xf numFmtId="166" fontId="50" fillId="11" borderId="1" xfId="0" applyNumberFormat="1" applyFont="1" applyFill="1" applyBorder="1" applyAlignment="1" applyProtection="1">
      <alignment vertical="center"/>
      <protection locked="0"/>
    </xf>
    <xf numFmtId="166" fontId="5" fillId="5" borderId="2" xfId="0" applyNumberFormat="1" applyFont="1" applyFill="1" applyBorder="1" applyAlignment="1" applyProtection="1">
      <alignment horizontal="center" vertical="center" wrapText="1"/>
      <protection locked="0"/>
    </xf>
    <xf numFmtId="166" fontId="5" fillId="5" borderId="3" xfId="0" applyNumberFormat="1" applyFont="1" applyFill="1" applyBorder="1" applyAlignment="1" applyProtection="1">
      <alignment horizontal="center" vertical="center" wrapText="1"/>
      <protection locked="0"/>
    </xf>
    <xf numFmtId="0" fontId="0" fillId="0" borderId="5" xfId="0" applyBorder="1" applyProtection="1">
      <protection locked="0"/>
    </xf>
    <xf numFmtId="0" fontId="5" fillId="0" borderId="5" xfId="0" applyFont="1" applyFill="1" applyBorder="1" applyAlignment="1" applyProtection="1">
      <alignment vertical="center"/>
      <protection locked="0"/>
    </xf>
    <xf numFmtId="166" fontId="5" fillId="5" borderId="10" xfId="0" applyNumberFormat="1" applyFont="1" applyFill="1" applyBorder="1" applyAlignment="1" applyProtection="1">
      <alignment horizontal="center" vertical="center" wrapText="1"/>
      <protection locked="0"/>
    </xf>
    <xf numFmtId="2" fontId="51" fillId="9" borderId="1" xfId="0" applyNumberFormat="1" applyFont="1" applyFill="1" applyBorder="1" applyAlignment="1" applyProtection="1">
      <alignment horizontal="center" vertical="center"/>
    </xf>
    <xf numFmtId="0" fontId="0" fillId="0" borderId="10" xfId="0" applyBorder="1" applyProtection="1"/>
    <xf numFmtId="0" fontId="0" fillId="0" borderId="1" xfId="0" applyBorder="1" applyProtection="1"/>
    <xf numFmtId="0" fontId="0" fillId="0" borderId="9" xfId="0" applyBorder="1" applyProtection="1"/>
    <xf numFmtId="0" fontId="5" fillId="10" borderId="1" xfId="0" applyFont="1" applyFill="1" applyBorder="1" applyAlignment="1" applyProtection="1">
      <alignment vertical="center"/>
    </xf>
    <xf numFmtId="0" fontId="0" fillId="0" borderId="0" xfId="0" applyBorder="1" applyProtection="1"/>
    <xf numFmtId="0" fontId="0" fillId="0" borderId="3" xfId="0" applyBorder="1" applyProtection="1"/>
    <xf numFmtId="0" fontId="13" fillId="0" borderId="1" xfId="0" applyFont="1" applyBorder="1" applyAlignment="1" applyProtection="1">
      <alignment vertical="center"/>
    </xf>
    <xf numFmtId="0" fontId="3" fillId="0" borderId="1" xfId="0" applyFont="1" applyBorder="1" applyAlignment="1" applyProtection="1">
      <alignment vertical="center"/>
    </xf>
    <xf numFmtId="164" fontId="8" fillId="0" borderId="1" xfId="0" applyNumberFormat="1" applyFont="1" applyFill="1" applyBorder="1" applyAlignment="1" applyProtection="1">
      <alignment horizontal="center" vertical="center" wrapText="1"/>
    </xf>
    <xf numFmtId="1" fontId="8" fillId="0" borderId="1" xfId="0" applyNumberFormat="1" applyFont="1" applyFill="1" applyBorder="1" applyAlignment="1" applyProtection="1">
      <alignment horizontal="center" vertical="center" wrapText="1"/>
    </xf>
    <xf numFmtId="0" fontId="8" fillId="3" borderId="1" xfId="0" applyFont="1" applyFill="1" applyBorder="1" applyAlignment="1" applyProtection="1">
      <alignment vertical="center"/>
    </xf>
    <xf numFmtId="0" fontId="5" fillId="3" borderId="1" xfId="0" applyFont="1" applyFill="1" applyBorder="1" applyAlignment="1" applyProtection="1">
      <alignment vertical="center" wrapText="1"/>
    </xf>
    <xf numFmtId="2" fontId="5" fillId="11" borderId="1" xfId="0" applyNumberFormat="1" applyFont="1" applyFill="1" applyBorder="1" applyAlignment="1" applyProtection="1">
      <alignment horizontal="center" vertical="center" wrapText="1"/>
    </xf>
    <xf numFmtId="0" fontId="13" fillId="0" borderId="1" xfId="0" applyFont="1" applyFill="1" applyBorder="1" applyAlignment="1" applyProtection="1">
      <alignment vertical="center"/>
    </xf>
    <xf numFmtId="0" fontId="13" fillId="0" borderId="1" xfId="0" applyFont="1" applyBorder="1" applyAlignment="1" applyProtection="1">
      <alignment horizontal="center" vertical="center"/>
    </xf>
    <xf numFmtId="0" fontId="3" fillId="0" borderId="1" xfId="0" applyFont="1" applyBorder="1" applyAlignment="1" applyProtection="1">
      <alignment horizontal="center" vertical="center"/>
    </xf>
    <xf numFmtId="0" fontId="0" fillId="0" borderId="1" xfId="0" applyFill="1" applyBorder="1" applyAlignment="1" applyProtection="1">
      <alignment horizontal="left" vertical="center" wrapText="1"/>
    </xf>
    <xf numFmtId="0" fontId="8" fillId="3" borderId="1" xfId="0" applyFont="1" applyFill="1" applyBorder="1" applyAlignment="1" applyProtection="1">
      <alignment horizontal="center" vertical="center" wrapText="1"/>
    </xf>
    <xf numFmtId="0" fontId="2" fillId="0" borderId="1" xfId="0" applyFont="1" applyBorder="1" applyAlignment="1" applyProtection="1">
      <alignment vertical="center"/>
    </xf>
    <xf numFmtId="0" fontId="5" fillId="3" borderId="1" xfId="0" applyFont="1" applyFill="1" applyBorder="1" applyAlignment="1" applyProtection="1">
      <alignment horizontal="left" vertical="center" wrapText="1"/>
    </xf>
    <xf numFmtId="0" fontId="8" fillId="3" borderId="0" xfId="0" applyFont="1" applyFill="1" applyBorder="1" applyAlignment="1" applyProtection="1">
      <alignment horizontal="left" vertical="center" wrapText="1"/>
    </xf>
    <xf numFmtId="0" fontId="13" fillId="0" borderId="0" xfId="0" applyFont="1" applyFill="1" applyBorder="1" applyAlignment="1" applyProtection="1">
      <alignment horizontal="center" vertical="center" wrapText="1"/>
    </xf>
    <xf numFmtId="0" fontId="13" fillId="0" borderId="0" xfId="0" applyFont="1" applyAlignment="1" applyProtection="1">
      <alignment vertical="center"/>
    </xf>
    <xf numFmtId="0" fontId="2" fillId="0" borderId="0" xfId="0" applyFont="1" applyBorder="1" applyAlignment="1" applyProtection="1">
      <alignment horizontal="left" vertical="center" wrapText="1"/>
    </xf>
    <xf numFmtId="0" fontId="13" fillId="0" borderId="0" xfId="0" applyFont="1" applyBorder="1" applyAlignment="1" applyProtection="1">
      <alignment vertical="center"/>
    </xf>
    <xf numFmtId="0" fontId="2" fillId="0" borderId="28" xfId="0" applyFont="1" applyBorder="1" applyAlignment="1" applyProtection="1">
      <alignment horizontal="center" vertical="center" wrapText="1"/>
    </xf>
    <xf numFmtId="0" fontId="2" fillId="0" borderId="0" xfId="0" applyFont="1" applyBorder="1" applyAlignment="1" applyProtection="1">
      <alignment horizontal="center" vertical="center" wrapText="1"/>
    </xf>
    <xf numFmtId="0" fontId="2" fillId="0" borderId="0" xfId="0" applyFont="1" applyBorder="1" applyAlignment="1" applyProtection="1">
      <alignment horizontal="right" vertical="center"/>
    </xf>
    <xf numFmtId="0" fontId="2" fillId="0" borderId="28" xfId="0" applyFont="1" applyBorder="1" applyAlignment="1" applyProtection="1">
      <alignment horizontal="center" vertical="center"/>
    </xf>
    <xf numFmtId="0" fontId="2" fillId="0" borderId="0" xfId="0" applyFont="1" applyBorder="1" applyAlignment="1" applyProtection="1">
      <alignment vertical="center"/>
    </xf>
    <xf numFmtId="0" fontId="2" fillId="0" borderId="0" xfId="0" applyFont="1" applyBorder="1" applyAlignment="1" applyProtection="1">
      <alignment horizontal="center" vertical="center"/>
    </xf>
    <xf numFmtId="0" fontId="2" fillId="0" borderId="0" xfId="0" applyFont="1" applyBorder="1" applyAlignment="1" applyProtection="1">
      <alignment horizontal="left" vertical="center"/>
    </xf>
    <xf numFmtId="0" fontId="13" fillId="0" borderId="33" xfId="0" applyFont="1" applyBorder="1" applyAlignment="1" applyProtection="1">
      <alignment horizontal="center" vertical="center"/>
    </xf>
    <xf numFmtId="0" fontId="13" fillId="0" borderId="12" xfId="0" applyFont="1" applyBorder="1" applyAlignment="1" applyProtection="1">
      <alignment vertical="center"/>
    </xf>
    <xf numFmtId="0" fontId="13" fillId="0" borderId="12" xfId="0" applyFont="1" applyBorder="1" applyAlignment="1" applyProtection="1">
      <alignment horizontal="center" vertical="center"/>
    </xf>
    <xf numFmtId="0" fontId="13" fillId="0" borderId="0" xfId="0" applyFont="1" applyAlignment="1" applyProtection="1">
      <alignment horizontal="center" vertical="center"/>
    </xf>
    <xf numFmtId="0" fontId="13" fillId="0" borderId="0" xfId="0" applyFont="1" applyBorder="1" applyAlignment="1" applyProtection="1">
      <alignment horizontal="center" vertical="center"/>
    </xf>
    <xf numFmtId="0" fontId="4" fillId="2" borderId="2" xfId="0" applyFont="1" applyFill="1" applyBorder="1" applyAlignment="1" applyProtection="1">
      <alignment horizontal="center" vertical="top" wrapText="1"/>
    </xf>
    <xf numFmtId="0" fontId="2" fillId="0" borderId="1" xfId="0" applyFont="1" applyBorder="1" applyAlignment="1">
      <alignment horizontal="left" vertical="center" wrapText="1"/>
    </xf>
    <xf numFmtId="0" fontId="2" fillId="0" borderId="1" xfId="0" applyFont="1" applyBorder="1" applyAlignment="1">
      <alignment horizontal="left" vertical="center"/>
    </xf>
    <xf numFmtId="2" fontId="2" fillId="0" borderId="1" xfId="0" applyNumberFormat="1" applyFont="1" applyBorder="1" applyAlignment="1">
      <alignment horizontal="center" vertical="center"/>
    </xf>
    <xf numFmtId="164" fontId="0" fillId="0" borderId="2" xfId="0" applyNumberFormat="1" applyFont="1" applyFill="1" applyBorder="1" applyAlignment="1" applyProtection="1">
      <alignment horizontal="center" vertical="center" wrapText="1"/>
    </xf>
    <xf numFmtId="1" fontId="0" fillId="0" borderId="2" xfId="0" applyNumberFormat="1" applyFont="1" applyFill="1" applyBorder="1" applyAlignment="1" applyProtection="1">
      <alignment horizontal="center" vertical="center" wrapText="1"/>
    </xf>
    <xf numFmtId="164" fontId="51" fillId="0" borderId="1" xfId="0" applyNumberFormat="1" applyFont="1" applyFill="1" applyBorder="1" applyAlignment="1" applyProtection="1">
      <alignment horizontal="center" vertical="center" wrapText="1"/>
    </xf>
    <xf numFmtId="0" fontId="51" fillId="0" borderId="3" xfId="0" quotePrefix="1" applyFont="1" applyFill="1" applyBorder="1" applyAlignment="1" applyProtection="1">
      <alignment horizontal="left" vertical="center" wrapText="1"/>
    </xf>
    <xf numFmtId="0" fontId="38" fillId="0" borderId="1" xfId="0" applyFont="1" applyBorder="1" applyAlignment="1">
      <alignment horizontal="left" vertical="center" wrapText="1"/>
    </xf>
    <xf numFmtId="0" fontId="3" fillId="0" borderId="1" xfId="0" applyFont="1" applyFill="1" applyBorder="1" applyAlignment="1">
      <alignment horizontal="left" vertical="center" wrapText="1"/>
    </xf>
    <xf numFmtId="2" fontId="17" fillId="0" borderId="0" xfId="0" applyNumberFormat="1" applyFont="1" applyFill="1" applyBorder="1" applyAlignment="1">
      <alignment horizontal="center" vertical="center"/>
    </xf>
    <xf numFmtId="0" fontId="17" fillId="0" borderId="0" xfId="0" applyFont="1" applyFill="1" applyAlignment="1">
      <alignment vertical="center"/>
    </xf>
    <xf numFmtId="0" fontId="24" fillId="10" borderId="1" xfId="0" applyFont="1" applyFill="1" applyBorder="1" applyAlignment="1" applyProtection="1">
      <alignment horizontal="center" vertical="center" wrapText="1"/>
    </xf>
    <xf numFmtId="0" fontId="50" fillId="0" borderId="0" xfId="0" applyFont="1" applyFill="1" applyBorder="1" applyAlignment="1" applyProtection="1">
      <alignment horizontal="center" vertical="center" wrapText="1"/>
    </xf>
    <xf numFmtId="0" fontId="24" fillId="10" borderId="9" xfId="0" applyFont="1" applyFill="1" applyBorder="1" applyAlignment="1" applyProtection="1">
      <alignment horizontal="center" vertical="center" wrapText="1"/>
    </xf>
    <xf numFmtId="0" fontId="5" fillId="10" borderId="1" xfId="0" applyFont="1" applyFill="1" applyBorder="1" applyAlignment="1" applyProtection="1">
      <alignment horizontal="center" vertical="center"/>
    </xf>
    <xf numFmtId="0" fontId="8" fillId="0" borderId="10" xfId="0" applyFont="1" applyBorder="1" applyAlignment="1" applyProtection="1">
      <alignment horizontal="center" vertical="center"/>
    </xf>
    <xf numFmtId="0" fontId="0" fillId="0" borderId="9" xfId="0" applyFont="1" applyBorder="1" applyAlignment="1" applyProtection="1">
      <alignment horizontal="center" vertical="center"/>
    </xf>
    <xf numFmtId="0" fontId="16" fillId="8" borderId="0" xfId="0" applyFont="1" applyFill="1" applyBorder="1" applyAlignment="1" applyProtection="1">
      <alignment horizontal="center" vertical="center"/>
    </xf>
    <xf numFmtId="0" fontId="16" fillId="8" borderId="0" xfId="0" applyFont="1" applyFill="1" applyBorder="1" applyAlignment="1" applyProtection="1">
      <alignment vertical="center" wrapText="1"/>
    </xf>
    <xf numFmtId="0" fontId="15" fillId="8" borderId="0" xfId="0" applyFont="1" applyFill="1" applyBorder="1" applyAlignment="1" applyProtection="1">
      <alignment horizontal="center" vertical="center" wrapText="1"/>
    </xf>
    <xf numFmtId="2" fontId="51" fillId="8" borderId="0" xfId="0" applyNumberFormat="1" applyFont="1" applyFill="1" applyBorder="1" applyAlignment="1" applyProtection="1">
      <alignment horizontal="center" vertical="center"/>
    </xf>
    <xf numFmtId="0" fontId="15" fillId="8" borderId="0" xfId="0" applyFont="1" applyFill="1" applyBorder="1" applyAlignment="1" applyProtection="1">
      <alignment vertical="center" wrapText="1"/>
    </xf>
    <xf numFmtId="0" fontId="0" fillId="12" borderId="1" xfId="0" applyFill="1" applyBorder="1" applyAlignment="1" applyProtection="1">
      <alignment vertical="center" wrapText="1"/>
    </xf>
    <xf numFmtId="0" fontId="0" fillId="12" borderId="1" xfId="0" applyFont="1" applyFill="1" applyBorder="1" applyAlignment="1" applyProtection="1">
      <alignment horizontal="center" vertical="center" wrapText="1"/>
    </xf>
    <xf numFmtId="166" fontId="15" fillId="0" borderId="2" xfId="0" applyNumberFormat="1" applyFont="1" applyFill="1" applyBorder="1" applyAlignment="1" applyProtection="1">
      <alignment horizontal="center" vertical="center" wrapText="1"/>
    </xf>
    <xf numFmtId="0" fontId="2" fillId="2" borderId="1" xfId="0" applyFont="1" applyFill="1" applyBorder="1" applyAlignment="1">
      <alignment horizontal="left" vertical="center" wrapText="1"/>
    </xf>
    <xf numFmtId="0" fontId="54" fillId="10" borderId="1" xfId="0" applyFont="1" applyFill="1" applyBorder="1" applyAlignment="1">
      <alignment horizontal="center" vertical="center" wrapText="1"/>
    </xf>
    <xf numFmtId="2" fontId="55" fillId="0" borderId="1" xfId="0" applyNumberFormat="1" applyFont="1" applyBorder="1" applyAlignment="1">
      <alignment horizontal="center" vertical="center"/>
    </xf>
    <xf numFmtId="0" fontId="4" fillId="0" borderId="1" xfId="0" applyFont="1" applyFill="1" applyBorder="1" applyAlignment="1" applyProtection="1">
      <alignment vertical="center"/>
    </xf>
    <xf numFmtId="0" fontId="2" fillId="0" borderId="1" xfId="0" applyFont="1" applyFill="1" applyBorder="1" applyAlignment="1" applyProtection="1">
      <alignment horizontal="center" vertical="center" wrapText="1"/>
    </xf>
    <xf numFmtId="0" fontId="1" fillId="0" borderId="1" xfId="0" applyFont="1" applyFill="1" applyBorder="1" applyAlignment="1" applyProtection="1">
      <alignment horizontal="center"/>
    </xf>
    <xf numFmtId="0" fontId="8" fillId="0" borderId="1" xfId="0" applyFont="1" applyFill="1" applyBorder="1" applyAlignment="1" applyProtection="1">
      <alignment horizontal="center" wrapText="1"/>
    </xf>
    <xf numFmtId="166" fontId="0" fillId="0" borderId="1" xfId="0" applyNumberFormat="1" applyFill="1" applyBorder="1" applyAlignment="1" applyProtection="1">
      <alignment horizontal="center" vertical="center"/>
    </xf>
    <xf numFmtId="0" fontId="0" fillId="0" borderId="2" xfId="0" applyFill="1" applyBorder="1" applyAlignment="1" applyProtection="1">
      <alignment horizontal="center" vertical="center"/>
    </xf>
    <xf numFmtId="0" fontId="49" fillId="0" borderId="1" xfId="0" applyFont="1" applyFill="1" applyBorder="1" applyAlignment="1" applyProtection="1">
      <alignment vertical="center"/>
    </xf>
    <xf numFmtId="1" fontId="0" fillId="0" borderId="1" xfId="0" applyNumberFormat="1" applyFill="1" applyBorder="1" applyAlignment="1" applyProtection="1">
      <alignment horizontal="center" vertical="center"/>
    </xf>
    <xf numFmtId="0" fontId="49" fillId="0" borderId="1" xfId="0" applyFont="1" applyFill="1" applyBorder="1" applyAlignment="1" applyProtection="1">
      <alignment horizontal="center" vertical="center"/>
    </xf>
    <xf numFmtId="1" fontId="0" fillId="0" borderId="1" xfId="0" applyNumberFormat="1" applyFill="1" applyBorder="1" applyAlignment="1" applyProtection="1">
      <alignment vertical="center"/>
    </xf>
    <xf numFmtId="0" fontId="0" fillId="0" borderId="0" xfId="0" applyFill="1" applyAlignment="1" applyProtection="1">
      <alignment horizontal="center" vertical="center"/>
    </xf>
    <xf numFmtId="0" fontId="10" fillId="0" borderId="1" xfId="0" applyFont="1" applyFill="1" applyBorder="1" applyAlignment="1" applyProtection="1">
      <alignment horizontal="center" vertical="center"/>
    </xf>
    <xf numFmtId="0" fontId="49" fillId="0" borderId="5" xfId="0" applyFont="1" applyFill="1" applyBorder="1" applyAlignment="1" applyProtection="1">
      <alignment vertical="center"/>
    </xf>
    <xf numFmtId="0" fontId="0" fillId="0" borderId="5" xfId="0" applyFont="1" applyFill="1" applyBorder="1" applyAlignment="1" applyProtection="1">
      <alignment vertical="center"/>
    </xf>
    <xf numFmtId="0" fontId="0" fillId="0" borderId="5" xfId="0" applyFill="1" applyBorder="1" applyAlignment="1" applyProtection="1">
      <alignment vertical="center"/>
    </xf>
    <xf numFmtId="0" fontId="26" fillId="0" borderId="9" xfId="0" applyFont="1" applyBorder="1" applyAlignment="1" applyProtection="1">
      <alignment horizontal="center" vertical="center"/>
    </xf>
    <xf numFmtId="0" fontId="53" fillId="10" borderId="1" xfId="0" applyFont="1" applyFill="1" applyBorder="1" applyAlignment="1">
      <alignment horizontal="center" vertical="center" wrapText="1"/>
    </xf>
    <xf numFmtId="0" fontId="62" fillId="0" borderId="1" xfId="0" applyFont="1" applyBorder="1" applyAlignment="1" applyProtection="1">
      <alignment horizontal="center" vertical="center" wrapText="1"/>
    </xf>
    <xf numFmtId="0" fontId="63" fillId="0" borderId="1" xfId="0" applyFont="1" applyBorder="1" applyAlignment="1" applyProtection="1">
      <alignment horizontal="center" vertical="center" wrapText="1"/>
    </xf>
    <xf numFmtId="0" fontId="50" fillId="0" borderId="1" xfId="0" quotePrefix="1" applyFont="1" applyFill="1" applyBorder="1" applyAlignment="1" applyProtection="1">
      <alignment horizontal="center" vertical="center" wrapText="1"/>
    </xf>
    <xf numFmtId="0" fontId="51" fillId="0" borderId="1" xfId="0" applyFont="1" applyBorder="1" applyAlignment="1" applyProtection="1">
      <alignment horizontal="center" vertical="center" wrapText="1"/>
    </xf>
    <xf numFmtId="166" fontId="53" fillId="0" borderId="1" xfId="0" applyNumberFormat="1" applyFont="1" applyBorder="1" applyAlignment="1">
      <alignment horizontal="center" vertical="center"/>
    </xf>
    <xf numFmtId="166" fontId="5" fillId="0" borderId="1" xfId="0" applyNumberFormat="1" applyFont="1" applyBorder="1" applyAlignment="1" applyProtection="1">
      <alignment horizontal="center" vertical="center" wrapText="1"/>
    </xf>
    <xf numFmtId="0" fontId="13" fillId="0" borderId="1" xfId="0" applyFont="1" applyBorder="1" applyAlignment="1" applyProtection="1">
      <alignment vertical="center"/>
      <protection locked="0"/>
    </xf>
    <xf numFmtId="0" fontId="3" fillId="0" borderId="4" xfId="0" applyFont="1" applyBorder="1" applyAlignment="1" applyProtection="1">
      <alignment vertical="center"/>
      <protection locked="0"/>
    </xf>
    <xf numFmtId="0" fontId="64" fillId="11" borderId="1" xfId="0" applyFont="1" applyFill="1" applyBorder="1" applyAlignment="1" applyProtection="1">
      <alignment horizontal="center" vertical="top" wrapText="1"/>
    </xf>
    <xf numFmtId="0" fontId="41" fillId="11" borderId="1" xfId="0" applyFont="1" applyFill="1" applyBorder="1" applyAlignment="1" applyProtection="1">
      <alignment horizontal="center" vertical="top" wrapText="1"/>
    </xf>
    <xf numFmtId="0" fontId="41" fillId="10" borderId="1" xfId="0" applyFont="1" applyFill="1" applyBorder="1" applyAlignment="1" applyProtection="1">
      <alignment horizontal="center" vertical="top"/>
    </xf>
    <xf numFmtId="0" fontId="41" fillId="10" borderId="1" xfId="0" applyFont="1" applyFill="1" applyBorder="1" applyAlignment="1" applyProtection="1">
      <alignment horizontal="left" vertical="top" wrapText="1"/>
    </xf>
    <xf numFmtId="0" fontId="65" fillId="0" borderId="1" xfId="0" applyFont="1" applyBorder="1" applyAlignment="1">
      <alignment vertical="top" wrapText="1"/>
    </xf>
    <xf numFmtId="0" fontId="52" fillId="0" borderId="1" xfId="0" applyFont="1" applyBorder="1" applyAlignment="1" applyProtection="1">
      <alignment vertical="top" wrapText="1"/>
    </xf>
    <xf numFmtId="0" fontId="65" fillId="0" borderId="1" xfId="0" applyFont="1" applyBorder="1" applyAlignment="1" applyProtection="1">
      <alignment vertical="top" wrapText="1"/>
    </xf>
    <xf numFmtId="0" fontId="42" fillId="0" borderId="1" xfId="0" applyFont="1" applyFill="1" applyBorder="1" applyAlignment="1" applyProtection="1">
      <alignment horizontal="center" vertical="top"/>
    </xf>
    <xf numFmtId="0" fontId="42" fillId="0" borderId="1" xfId="0" applyFont="1" applyBorder="1" applyAlignment="1" applyProtection="1">
      <alignment vertical="top" wrapText="1"/>
    </xf>
    <xf numFmtId="0" fontId="41" fillId="10" borderId="1" xfId="0" applyFont="1" applyFill="1" applyBorder="1" applyAlignment="1" applyProtection="1">
      <alignment vertical="top" wrapText="1"/>
    </xf>
    <xf numFmtId="0" fontId="42" fillId="0" borderId="1" xfId="0" applyFont="1" applyBorder="1" applyAlignment="1" applyProtection="1">
      <alignment horizontal="left" vertical="top" wrapText="1"/>
    </xf>
    <xf numFmtId="0" fontId="42" fillId="5" borderId="1" xfId="0" applyFont="1" applyFill="1" applyBorder="1" applyAlignment="1" applyProtection="1">
      <alignment horizontal="center" vertical="top"/>
    </xf>
    <xf numFmtId="0" fontId="41" fillId="5" borderId="1" xfId="0" applyFont="1" applyFill="1" applyBorder="1" applyAlignment="1" applyProtection="1">
      <alignment horizontal="left" vertical="top" wrapText="1"/>
    </xf>
    <xf numFmtId="0" fontId="42" fillId="0" borderId="1" xfId="0" applyFont="1" applyFill="1" applyBorder="1" applyAlignment="1" applyProtection="1">
      <alignment horizontal="left" vertical="top" wrapText="1"/>
    </xf>
    <xf numFmtId="0" fontId="42" fillId="0" borderId="1" xfId="0" applyFont="1" applyFill="1" applyBorder="1" applyAlignment="1" applyProtection="1">
      <alignment vertical="top" wrapText="1"/>
    </xf>
    <xf numFmtId="0" fontId="41" fillId="5" borderId="1" xfId="0" applyFont="1" applyFill="1" applyBorder="1" applyAlignment="1" applyProtection="1">
      <alignment horizontal="center" vertical="top"/>
    </xf>
    <xf numFmtId="0" fontId="42" fillId="0" borderId="1" xfId="0" applyFont="1" applyBorder="1" applyAlignment="1" applyProtection="1">
      <alignment vertical="center"/>
    </xf>
    <xf numFmtId="0" fontId="42" fillId="0" borderId="1" xfId="0" applyFont="1" applyBorder="1" applyAlignment="1" applyProtection="1">
      <alignment vertical="center" wrapText="1"/>
    </xf>
    <xf numFmtId="0" fontId="65" fillId="0" borderId="1" xfId="0" applyFont="1" applyBorder="1" applyAlignment="1">
      <alignment wrapText="1"/>
    </xf>
    <xf numFmtId="0" fontId="41" fillId="11" borderId="1" xfId="0" applyFont="1" applyFill="1" applyBorder="1" applyAlignment="1" applyProtection="1">
      <alignment horizontal="center" vertical="center"/>
    </xf>
    <xf numFmtId="0" fontId="41" fillId="11" borderId="1" xfId="0" applyFont="1" applyFill="1" applyBorder="1" applyAlignment="1" applyProtection="1">
      <alignment vertical="center" wrapText="1"/>
    </xf>
    <xf numFmtId="0" fontId="41" fillId="10" borderId="1" xfId="0" applyFont="1" applyFill="1" applyBorder="1" applyAlignment="1" applyProtection="1">
      <alignment horizontal="center" vertical="center"/>
    </xf>
    <xf numFmtId="0" fontId="41" fillId="10" borderId="1" xfId="0" applyFont="1" applyFill="1" applyBorder="1" applyAlignment="1" applyProtection="1">
      <alignment vertical="center" wrapText="1"/>
    </xf>
    <xf numFmtId="0" fontId="42" fillId="0" borderId="1" xfId="0" applyFont="1" applyFill="1" applyBorder="1" applyAlignment="1" applyProtection="1">
      <alignment horizontal="center" vertical="center"/>
    </xf>
    <xf numFmtId="0" fontId="42" fillId="0" borderId="1" xfId="0" applyFont="1" applyFill="1" applyBorder="1" applyAlignment="1" applyProtection="1">
      <alignment vertical="center" wrapText="1"/>
    </xf>
    <xf numFmtId="166" fontId="41" fillId="5" borderId="1" xfId="0" applyNumberFormat="1" applyFont="1" applyFill="1" applyBorder="1" applyAlignment="1" applyProtection="1">
      <alignment horizontal="center" vertical="center" wrapText="1"/>
    </xf>
    <xf numFmtId="166" fontId="41" fillId="5" borderId="1" xfId="0" applyNumberFormat="1" applyFont="1" applyFill="1" applyBorder="1" applyAlignment="1" applyProtection="1">
      <alignment horizontal="left" vertical="center" wrapText="1"/>
    </xf>
    <xf numFmtId="0" fontId="43" fillId="0" borderId="1" xfId="0" applyFont="1" applyBorder="1" applyAlignment="1" applyProtection="1">
      <alignment horizontal="center" vertical="center"/>
    </xf>
    <xf numFmtId="0" fontId="43" fillId="0" borderId="1" xfId="0" applyFont="1" applyBorder="1" applyAlignment="1" applyProtection="1">
      <alignment vertical="center" wrapText="1"/>
    </xf>
    <xf numFmtId="0" fontId="39" fillId="0" borderId="1" xfId="0" applyFont="1" applyBorder="1" applyAlignment="1" applyProtection="1">
      <alignment horizontal="center" vertical="center"/>
    </xf>
    <xf numFmtId="0" fontId="43" fillId="10" borderId="1" xfId="0" applyFont="1" applyFill="1" applyBorder="1" applyAlignment="1" applyProtection="1">
      <alignment horizontal="center" vertical="center"/>
    </xf>
    <xf numFmtId="0" fontId="43" fillId="10" borderId="1" xfId="0" applyFont="1" applyFill="1" applyBorder="1" applyAlignment="1" applyProtection="1">
      <alignment vertical="center" wrapText="1"/>
    </xf>
    <xf numFmtId="0" fontId="39" fillId="0" borderId="1" xfId="0" applyFont="1" applyFill="1" applyBorder="1" applyAlignment="1" applyProtection="1">
      <alignment horizontal="center" vertical="center"/>
    </xf>
    <xf numFmtId="0" fontId="41" fillId="10" borderId="1" xfId="0" applyFont="1" applyFill="1" applyBorder="1" applyAlignment="1" applyProtection="1">
      <alignment horizontal="left" vertical="center" wrapText="1"/>
    </xf>
    <xf numFmtId="0" fontId="39" fillId="0" borderId="1" xfId="0" applyFont="1" applyFill="1" applyBorder="1" applyAlignment="1" applyProtection="1">
      <alignment vertical="center" wrapText="1"/>
    </xf>
    <xf numFmtId="0" fontId="44" fillId="0" borderId="1" xfId="0" applyFont="1" applyBorder="1" applyAlignment="1" applyProtection="1">
      <alignment vertical="center"/>
    </xf>
    <xf numFmtId="0" fontId="44" fillId="0" borderId="1" xfId="0" applyFont="1" applyBorder="1" applyAlignment="1" applyProtection="1">
      <alignment vertical="center" wrapText="1"/>
    </xf>
    <xf numFmtId="0" fontId="41" fillId="6" borderId="1" xfId="0" applyFont="1" applyFill="1" applyBorder="1" applyAlignment="1" applyProtection="1">
      <alignment horizontal="left" vertical="center" wrapText="1"/>
    </xf>
    <xf numFmtId="0" fontId="65" fillId="0" borderId="1" xfId="0" quotePrefix="1" applyFont="1" applyBorder="1" applyAlignment="1">
      <alignment wrapText="1"/>
    </xf>
    <xf numFmtId="0" fontId="43" fillId="11" borderId="1" xfId="0" applyFont="1" applyFill="1" applyBorder="1" applyAlignment="1" applyProtection="1">
      <alignment horizontal="center" vertical="center"/>
    </xf>
    <xf numFmtId="0" fontId="43" fillId="11" borderId="1" xfId="0" applyFont="1" applyFill="1" applyBorder="1" applyAlignment="1" applyProtection="1">
      <alignment vertical="center" wrapText="1"/>
    </xf>
    <xf numFmtId="0" fontId="39" fillId="0" borderId="1" xfId="0" applyFont="1" applyBorder="1" applyAlignment="1" applyProtection="1">
      <alignment vertical="center" wrapText="1"/>
    </xf>
    <xf numFmtId="1" fontId="41" fillId="5" borderId="1" xfId="0" applyNumberFormat="1" applyFont="1" applyFill="1" applyBorder="1" applyAlignment="1" applyProtection="1">
      <alignment horizontal="center" vertical="center" wrapText="1"/>
    </xf>
    <xf numFmtId="1" fontId="41" fillId="5" borderId="1" xfId="0" applyNumberFormat="1" applyFont="1" applyFill="1" applyBorder="1" applyAlignment="1" applyProtection="1">
      <alignment horizontal="left" vertical="center" wrapText="1"/>
    </xf>
    <xf numFmtId="0" fontId="43" fillId="0" borderId="1" xfId="0" applyFont="1" applyFill="1" applyBorder="1" applyAlignment="1" applyProtection="1">
      <alignment vertical="center" wrapText="1"/>
    </xf>
    <xf numFmtId="0" fontId="43" fillId="11" borderId="1" xfId="0" applyFont="1" applyFill="1" applyBorder="1" applyAlignment="1" applyProtection="1">
      <alignment horizontal="left" vertical="center" wrapText="1"/>
    </xf>
    <xf numFmtId="0" fontId="43" fillId="10" borderId="1" xfId="0" applyFont="1" applyFill="1" applyBorder="1" applyAlignment="1" applyProtection="1">
      <alignment horizontal="left" vertical="center" wrapText="1"/>
    </xf>
    <xf numFmtId="0" fontId="39" fillId="13" borderId="1" xfId="0" applyFont="1" applyFill="1" applyBorder="1" applyAlignment="1" applyProtection="1">
      <alignment horizontal="center" vertical="center"/>
    </xf>
    <xf numFmtId="0" fontId="39" fillId="13" borderId="1" xfId="0" applyFont="1" applyFill="1" applyBorder="1" applyAlignment="1" applyProtection="1">
      <alignment horizontal="left" vertical="center" wrapText="1"/>
    </xf>
    <xf numFmtId="0" fontId="39" fillId="0" borderId="1" xfId="0" applyFont="1" applyFill="1" applyBorder="1" applyAlignment="1" applyProtection="1">
      <alignment horizontal="left" vertical="center" wrapText="1"/>
    </xf>
    <xf numFmtId="0" fontId="39" fillId="14" borderId="1" xfId="0" applyFont="1" applyFill="1" applyBorder="1" applyAlignment="1" applyProtection="1">
      <alignment horizontal="center" vertical="center"/>
    </xf>
    <xf numFmtId="0" fontId="39" fillId="14" borderId="1" xfId="0" applyFont="1" applyFill="1" applyBorder="1" applyAlignment="1" applyProtection="1">
      <alignment vertical="center" wrapText="1"/>
    </xf>
    <xf numFmtId="0" fontId="43" fillId="0" borderId="1" xfId="0" applyFont="1" applyFill="1" applyBorder="1" applyAlignment="1" applyProtection="1">
      <alignment horizontal="center" vertical="center"/>
    </xf>
    <xf numFmtId="0" fontId="41" fillId="15" borderId="1" xfId="0" applyFont="1" applyFill="1" applyBorder="1" applyAlignment="1" applyProtection="1">
      <alignment horizontal="center" vertical="center"/>
    </xf>
    <xf numFmtId="0" fontId="41" fillId="15" borderId="1" xfId="0" applyFont="1" applyFill="1" applyBorder="1" applyAlignment="1" applyProtection="1">
      <alignment horizontal="left" vertical="center" wrapText="1"/>
    </xf>
    <xf numFmtId="0" fontId="66" fillId="0" borderId="0" xfId="0" applyFont="1" applyAlignment="1">
      <alignment wrapText="1"/>
    </xf>
    <xf numFmtId="0" fontId="42" fillId="0" borderId="1" xfId="0" applyFont="1" applyBorder="1" applyAlignment="1" applyProtection="1">
      <alignment horizontal="center" vertical="center"/>
    </xf>
    <xf numFmtId="0" fontId="66" fillId="0" borderId="0" xfId="0" applyFont="1" applyAlignment="1">
      <alignment horizontal="left" wrapText="1" indent="1"/>
    </xf>
    <xf numFmtId="0" fontId="42" fillId="0" borderId="1" xfId="0" applyFont="1" applyFill="1" applyBorder="1" applyAlignment="1" applyProtection="1">
      <alignment horizontal="left" vertical="center" wrapText="1"/>
    </xf>
    <xf numFmtId="166" fontId="41" fillId="16" borderId="1" xfId="0" applyNumberFormat="1" applyFont="1" applyFill="1" applyBorder="1" applyAlignment="1" applyProtection="1">
      <alignment horizontal="center" vertical="center"/>
    </xf>
    <xf numFmtId="166" fontId="41" fillId="16" borderId="1" xfId="0" applyNumberFormat="1" applyFont="1" applyFill="1" applyBorder="1" applyAlignment="1" applyProtection="1">
      <alignment horizontal="left" vertical="center" wrapText="1"/>
    </xf>
    <xf numFmtId="0" fontId="45" fillId="10" borderId="1" xfId="0" applyFont="1" applyFill="1" applyBorder="1" applyAlignment="1" applyProtection="1">
      <alignment horizontal="center" vertical="center"/>
    </xf>
    <xf numFmtId="0" fontId="45" fillId="10" borderId="1" xfId="0" applyFont="1" applyFill="1" applyBorder="1" applyAlignment="1" applyProtection="1">
      <alignment horizontal="left" vertical="center" wrapText="1"/>
    </xf>
    <xf numFmtId="0" fontId="42" fillId="13" borderId="1" xfId="0" applyFont="1" applyFill="1" applyBorder="1" applyAlignment="1" applyProtection="1">
      <alignment horizontal="center" vertical="center"/>
    </xf>
    <xf numFmtId="0" fontId="42" fillId="13" borderId="1" xfId="0" applyFont="1" applyFill="1" applyBorder="1" applyAlignment="1" applyProtection="1">
      <alignment horizontal="left" vertical="center" wrapText="1"/>
    </xf>
    <xf numFmtId="0" fontId="64" fillId="0" borderId="1" xfId="0" applyFont="1" applyBorder="1" applyAlignment="1" applyProtection="1">
      <alignment vertical="top" wrapText="1"/>
    </xf>
    <xf numFmtId="0" fontId="42" fillId="0" borderId="1" xfId="0" applyFont="1" applyBorder="1" applyAlignment="1" applyProtection="1">
      <alignment horizontal="left" vertical="center" wrapText="1"/>
    </xf>
    <xf numFmtId="0" fontId="42" fillId="3" borderId="1" xfId="0" applyFont="1" applyFill="1" applyBorder="1" applyAlignment="1" applyProtection="1">
      <alignment horizontal="center" vertical="center"/>
    </xf>
    <xf numFmtId="0" fontId="42" fillId="0" borderId="1" xfId="0" applyFont="1" applyBorder="1" applyAlignment="1" applyProtection="1">
      <alignment horizontal="center" vertical="center" wrapText="1"/>
    </xf>
    <xf numFmtId="166" fontId="41" fillId="3" borderId="1" xfId="0" applyNumberFormat="1" applyFont="1" applyFill="1" applyBorder="1" applyAlignment="1" applyProtection="1">
      <alignment horizontal="center" vertical="center"/>
    </xf>
    <xf numFmtId="166" fontId="41" fillId="3" borderId="1" xfId="0" applyNumberFormat="1" applyFont="1" applyFill="1" applyBorder="1" applyAlignment="1" applyProtection="1">
      <alignment horizontal="left" vertical="center" wrapText="1"/>
    </xf>
    <xf numFmtId="0" fontId="45" fillId="10" borderId="1" xfId="0" applyFont="1" applyFill="1" applyBorder="1" applyAlignment="1" applyProtection="1">
      <alignment vertical="center" wrapText="1"/>
    </xf>
    <xf numFmtId="0" fontId="45" fillId="0" borderId="1" xfId="0" applyFont="1" applyFill="1" applyBorder="1" applyAlignment="1" applyProtection="1">
      <alignment horizontal="center" vertical="center"/>
    </xf>
    <xf numFmtId="0" fontId="45" fillId="0" borderId="1" xfId="0" applyFont="1" applyBorder="1" applyAlignment="1" applyProtection="1">
      <alignment vertical="center" wrapText="1"/>
    </xf>
    <xf numFmtId="0" fontId="41" fillId="0" borderId="1" xfId="0" applyFont="1" applyFill="1" applyBorder="1" applyAlignment="1" applyProtection="1">
      <alignment horizontal="center" vertical="center"/>
    </xf>
    <xf numFmtId="0" fontId="41" fillId="0" borderId="1" xfId="0" applyFont="1" applyBorder="1" applyAlignment="1" applyProtection="1">
      <alignment vertical="center" wrapText="1"/>
    </xf>
    <xf numFmtId="0" fontId="42" fillId="3" borderId="1" xfId="0" applyFont="1" applyFill="1" applyBorder="1" applyAlignment="1" applyProtection="1">
      <alignment horizontal="left" vertical="center" wrapText="1"/>
    </xf>
    <xf numFmtId="0" fontId="45" fillId="0" borderId="1" xfId="0" applyFont="1" applyFill="1" applyBorder="1" applyAlignment="1" applyProtection="1">
      <alignment vertical="center" wrapText="1"/>
    </xf>
    <xf numFmtId="0" fontId="41" fillId="8" borderId="1" xfId="0" applyFont="1" applyFill="1" applyBorder="1" applyAlignment="1" applyProtection="1">
      <alignment horizontal="center" vertical="center"/>
    </xf>
    <xf numFmtId="0" fontId="41" fillId="8" borderId="1" xfId="0" applyFont="1" applyFill="1" applyBorder="1" applyAlignment="1" applyProtection="1">
      <alignment vertical="center" wrapText="1"/>
    </xf>
    <xf numFmtId="166" fontId="42" fillId="0" borderId="1" xfId="0" applyNumberFormat="1" applyFont="1" applyFill="1" applyBorder="1" applyAlignment="1" applyProtection="1">
      <alignment horizontal="center" vertical="center" wrapText="1"/>
    </xf>
    <xf numFmtId="166" fontId="42" fillId="0" borderId="1" xfId="0" applyNumberFormat="1" applyFont="1" applyFill="1" applyBorder="1" applyAlignment="1" applyProtection="1">
      <alignment horizontal="left" vertical="center" wrapText="1"/>
    </xf>
    <xf numFmtId="0" fontId="41" fillId="11" borderId="1" xfId="0" applyFont="1" applyFill="1" applyBorder="1" applyAlignment="1" applyProtection="1">
      <alignment horizontal="center" vertical="center" wrapText="1"/>
    </xf>
    <xf numFmtId="0" fontId="46" fillId="11" borderId="1" xfId="0" applyFont="1" applyFill="1" applyBorder="1" applyAlignment="1" applyProtection="1">
      <alignment horizontal="center" vertical="center" wrapText="1"/>
    </xf>
    <xf numFmtId="0" fontId="46" fillId="11" borderId="1" xfId="0" applyFont="1" applyFill="1" applyBorder="1" applyAlignment="1" applyProtection="1">
      <alignment horizontal="left" vertical="center" wrapText="1"/>
    </xf>
    <xf numFmtId="0" fontId="46" fillId="0" borderId="1" xfId="0" applyFont="1" applyFill="1" applyBorder="1" applyAlignment="1" applyProtection="1">
      <alignment horizontal="center" vertical="center"/>
    </xf>
    <xf numFmtId="0" fontId="46" fillId="0" borderId="1" xfId="0" applyFont="1" applyFill="1" applyBorder="1" applyAlignment="1" applyProtection="1">
      <alignment horizontal="left" vertical="center" wrapText="1"/>
    </xf>
    <xf numFmtId="0" fontId="65" fillId="0" borderId="0" xfId="0" applyFont="1" applyBorder="1" applyAlignment="1">
      <alignment horizontal="center" wrapText="1"/>
    </xf>
    <xf numFmtId="0" fontId="43" fillId="8" borderId="1" xfId="0" applyFont="1" applyFill="1" applyBorder="1" applyAlignment="1" applyProtection="1">
      <alignment horizontal="center" vertical="center"/>
    </xf>
    <xf numFmtId="0" fontId="43" fillId="8" borderId="1" xfId="0" applyFont="1" applyFill="1" applyBorder="1" applyAlignment="1" applyProtection="1">
      <alignment vertical="center" wrapText="1"/>
    </xf>
    <xf numFmtId="0" fontId="39" fillId="3" borderId="1" xfId="0" applyFont="1" applyFill="1" applyBorder="1" applyAlignment="1" applyProtection="1">
      <alignment horizontal="center" vertical="center"/>
    </xf>
    <xf numFmtId="0" fontId="39" fillId="3" borderId="1" xfId="0" applyFont="1" applyFill="1" applyBorder="1" applyAlignment="1" applyProtection="1">
      <alignment vertical="center" wrapText="1"/>
    </xf>
    <xf numFmtId="0" fontId="65" fillId="12" borderId="1" xfId="0" applyFont="1" applyFill="1" applyBorder="1" applyAlignment="1" applyProtection="1">
      <alignment vertical="center" wrapText="1"/>
    </xf>
    <xf numFmtId="0" fontId="43" fillId="11" borderId="1" xfId="0" applyFont="1" applyFill="1" applyBorder="1" applyAlignment="1" applyProtection="1">
      <alignment horizontal="center" vertical="center" wrapText="1"/>
    </xf>
    <xf numFmtId="0" fontId="44" fillId="8" borderId="1" xfId="0" applyFont="1" applyFill="1" applyBorder="1" applyAlignment="1" applyProtection="1">
      <alignment horizontal="center" vertical="center"/>
    </xf>
    <xf numFmtId="0" fontId="44" fillId="8" borderId="1" xfId="0" applyFont="1" applyFill="1" applyBorder="1" applyAlignment="1" applyProtection="1">
      <alignment horizontal="left" vertical="center" wrapText="1"/>
    </xf>
    <xf numFmtId="0" fontId="44" fillId="0" borderId="1" xfId="0" applyFont="1" applyFill="1" applyBorder="1" applyAlignment="1" applyProtection="1">
      <alignment horizontal="left" vertical="center" wrapText="1"/>
    </xf>
    <xf numFmtId="0" fontId="39" fillId="10" borderId="1" xfId="0" applyFont="1" applyFill="1" applyBorder="1" applyAlignment="1" applyProtection="1">
      <alignment horizontal="center" vertical="center"/>
    </xf>
    <xf numFmtId="0" fontId="39" fillId="10" borderId="1" xfId="0" applyFont="1" applyFill="1" applyBorder="1" applyAlignment="1" applyProtection="1">
      <alignment vertical="center" wrapText="1"/>
    </xf>
    <xf numFmtId="0" fontId="41" fillId="0" borderId="1" xfId="0" applyFont="1" applyBorder="1" applyAlignment="1" applyProtection="1">
      <alignment horizontal="right" vertical="center" wrapText="1"/>
    </xf>
    <xf numFmtId="0" fontId="52" fillId="18" borderId="1" xfId="0" applyFont="1" applyFill="1" applyBorder="1" applyAlignment="1" applyProtection="1">
      <alignment horizontal="center" vertical="center"/>
    </xf>
    <xf numFmtId="0" fontId="52" fillId="0" borderId="1" xfId="0" applyFont="1" applyFill="1" applyBorder="1" applyAlignment="1" applyProtection="1">
      <alignment vertical="center" wrapText="1"/>
    </xf>
    <xf numFmtId="0" fontId="52" fillId="0" borderId="1" xfId="0" applyFont="1" applyFill="1" applyBorder="1" applyAlignment="1" applyProtection="1">
      <alignment horizontal="center" vertical="center"/>
    </xf>
    <xf numFmtId="0" fontId="67" fillId="0" borderId="1" xfId="0" applyFont="1" applyBorder="1" applyAlignment="1" applyProtection="1">
      <alignment horizontal="left" vertical="center" wrapText="1"/>
    </xf>
    <xf numFmtId="0" fontId="68" fillId="19" borderId="1" xfId="0" applyFont="1" applyFill="1" applyBorder="1" applyAlignment="1" applyProtection="1">
      <alignment horizontal="center" vertical="center" wrapText="1"/>
    </xf>
    <xf numFmtId="0" fontId="52" fillId="12" borderId="1" xfId="0" applyFont="1" applyFill="1" applyBorder="1" applyAlignment="1" applyProtection="1">
      <alignment vertical="center" wrapText="1"/>
    </xf>
    <xf numFmtId="2" fontId="52" fillId="20" borderId="1" xfId="0" applyNumberFormat="1" applyFont="1" applyFill="1" applyBorder="1" applyAlignment="1" applyProtection="1">
      <alignment horizontal="center" vertical="center"/>
    </xf>
    <xf numFmtId="0" fontId="52" fillId="21" borderId="1" xfId="0" applyFont="1" applyFill="1" applyBorder="1" applyAlignment="1" applyProtection="1">
      <alignment horizontal="center" vertical="center"/>
    </xf>
    <xf numFmtId="2" fontId="52" fillId="9" borderId="1" xfId="0" applyNumberFormat="1" applyFont="1" applyFill="1" applyBorder="1" applyAlignment="1" applyProtection="1">
      <alignment horizontal="center" vertical="center"/>
    </xf>
    <xf numFmtId="0" fontId="65" fillId="0" borderId="0" xfId="0" applyFont="1" applyBorder="1" applyAlignment="1">
      <alignment wrapText="1"/>
    </xf>
    <xf numFmtId="0" fontId="52" fillId="0" borderId="0" xfId="0" applyFont="1" applyFill="1" applyBorder="1" applyAlignment="1" applyProtection="1">
      <alignment horizontal="center" vertical="center" wrapText="1"/>
    </xf>
    <xf numFmtId="0" fontId="52" fillId="0" borderId="0" xfId="0" applyFont="1" applyFill="1" applyBorder="1" applyAlignment="1" applyProtection="1">
      <alignment vertical="center" wrapText="1"/>
    </xf>
    <xf numFmtId="0" fontId="67" fillId="0" borderId="0" xfId="0" applyFont="1" applyFill="1" applyBorder="1" applyAlignment="1" applyProtection="1">
      <alignment vertical="center"/>
    </xf>
    <xf numFmtId="0" fontId="67" fillId="0" borderId="0" xfId="0" applyFont="1" applyFill="1" applyBorder="1" applyAlignment="1" applyProtection="1">
      <alignment vertical="center" wrapText="1"/>
    </xf>
    <xf numFmtId="0" fontId="67" fillId="0" borderId="0" xfId="0" applyFont="1" applyBorder="1" applyAlignment="1" applyProtection="1">
      <alignment vertical="center" wrapText="1"/>
    </xf>
    <xf numFmtId="0" fontId="67" fillId="0" borderId="0" xfId="0" applyFont="1" applyBorder="1" applyAlignment="1" applyProtection="1">
      <alignment horizontal="center" vertical="center"/>
    </xf>
    <xf numFmtId="0" fontId="65" fillId="0" borderId="1" xfId="0" applyFont="1" applyBorder="1" applyAlignment="1">
      <alignment horizontal="center" vertical="top" wrapText="1"/>
    </xf>
    <xf numFmtId="0" fontId="65" fillId="0" borderId="1" xfId="0" applyFont="1" applyBorder="1" applyAlignment="1">
      <alignment horizontal="center" wrapText="1"/>
    </xf>
    <xf numFmtId="0" fontId="65" fillId="0" borderId="1" xfId="0" applyFont="1" applyBorder="1" applyAlignment="1" applyProtection="1">
      <alignment horizontal="center" vertical="top" wrapText="1"/>
    </xf>
    <xf numFmtId="0" fontId="65" fillId="0" borderId="0" xfId="0" applyFont="1"/>
    <xf numFmtId="0" fontId="69" fillId="0" borderId="0" xfId="0" applyFont="1" applyAlignment="1">
      <alignment horizontal="left" wrapText="1" indent="1"/>
    </xf>
    <xf numFmtId="0" fontId="65" fillId="0" borderId="0" xfId="0" applyFont="1" applyAlignment="1">
      <alignment wrapText="1"/>
    </xf>
    <xf numFmtId="0" fontId="65" fillId="0" borderId="0" xfId="0" applyFont="1" applyAlignment="1">
      <alignment horizontal="center" wrapText="1"/>
    </xf>
    <xf numFmtId="0" fontId="42" fillId="0" borderId="0" xfId="0" applyFont="1" applyBorder="1" applyAlignment="1" applyProtection="1">
      <alignment vertical="center"/>
    </xf>
    <xf numFmtId="0" fontId="42" fillId="0" borderId="0" xfId="0" applyFont="1" applyFill="1" applyBorder="1" applyAlignment="1" applyProtection="1">
      <alignment vertical="center" wrapText="1"/>
    </xf>
    <xf numFmtId="0" fontId="42" fillId="0" borderId="0" xfId="0" applyFont="1" applyAlignment="1" applyProtection="1">
      <alignment vertical="center"/>
    </xf>
    <xf numFmtId="0" fontId="42" fillId="0" borderId="28" xfId="0" applyFont="1" applyFill="1" applyBorder="1" applyAlignment="1" applyProtection="1">
      <alignment vertical="center"/>
    </xf>
    <xf numFmtId="0" fontId="42" fillId="3" borderId="0" xfId="0" applyFont="1" applyFill="1" applyBorder="1" applyAlignment="1" applyProtection="1">
      <alignment vertical="center" wrapText="1"/>
    </xf>
    <xf numFmtId="0" fontId="70" fillId="0" borderId="0" xfId="0" applyFont="1" applyAlignment="1" applyProtection="1">
      <alignment horizontal="left" vertical="center"/>
    </xf>
    <xf numFmtId="0" fontId="56" fillId="0" borderId="0" xfId="0" applyFont="1" applyAlignment="1" applyProtection="1"/>
    <xf numFmtId="0" fontId="56" fillId="0" borderId="0" xfId="0" applyFont="1" applyAlignment="1" applyProtection="1">
      <alignment horizontal="center" vertical="center"/>
    </xf>
    <xf numFmtId="0" fontId="70" fillId="0" borderId="0" xfId="0" applyFont="1" applyAlignment="1" applyProtection="1">
      <alignment vertical="center"/>
    </xf>
    <xf numFmtId="0" fontId="56" fillId="0" borderId="0" xfId="0" applyFont="1" applyAlignment="1" applyProtection="1">
      <alignment wrapText="1"/>
    </xf>
    <xf numFmtId="0" fontId="70" fillId="0" borderId="0" xfId="0" applyFont="1" applyAlignment="1" applyProtection="1">
      <alignment horizontal="left" vertical="center" wrapText="1"/>
    </xf>
    <xf numFmtId="0" fontId="71" fillId="24" borderId="1" xfId="0" applyFont="1" applyFill="1" applyBorder="1" applyAlignment="1">
      <alignment horizontal="center" vertical="center" wrapText="1"/>
    </xf>
    <xf numFmtId="0" fontId="71" fillId="24" borderId="1" xfId="0" applyFont="1" applyFill="1" applyBorder="1" applyAlignment="1">
      <alignment vertical="center" wrapText="1"/>
    </xf>
    <xf numFmtId="0" fontId="72" fillId="0" borderId="1" xfId="0" applyFont="1" applyBorder="1" applyAlignment="1">
      <alignment horizontal="center" vertical="center" wrapText="1"/>
    </xf>
    <xf numFmtId="0" fontId="72" fillId="0" borderId="1" xfId="0" applyFont="1" applyBorder="1" applyAlignment="1">
      <alignment vertical="center" wrapText="1"/>
    </xf>
    <xf numFmtId="0" fontId="72" fillId="0" borderId="1" xfId="0" applyFont="1" applyBorder="1" applyAlignment="1">
      <alignment horizontal="justify" vertical="center" wrapText="1"/>
    </xf>
    <xf numFmtId="0" fontId="72" fillId="0" borderId="1" xfId="0" applyFont="1" applyBorder="1" applyAlignment="1">
      <alignment horizontal="center" vertical="center"/>
    </xf>
    <xf numFmtId="0" fontId="73" fillId="0" borderId="1" xfId="0" applyFont="1" applyBorder="1" applyAlignment="1">
      <alignment vertical="center" wrapText="1"/>
    </xf>
    <xf numFmtId="1" fontId="72" fillId="0" borderId="1" xfId="0" applyNumberFormat="1" applyFont="1" applyBorder="1" applyAlignment="1">
      <alignment horizontal="center" vertical="center" wrapText="1"/>
    </xf>
    <xf numFmtId="0" fontId="73" fillId="0" borderId="1" xfId="0" quotePrefix="1" applyFont="1" applyBorder="1" applyAlignment="1">
      <alignment vertical="center" wrapText="1"/>
    </xf>
    <xf numFmtId="2" fontId="72" fillId="0" borderId="1" xfId="0" applyNumberFormat="1" applyFont="1" applyBorder="1" applyAlignment="1">
      <alignment horizontal="center" vertical="center" wrapText="1"/>
    </xf>
    <xf numFmtId="164" fontId="72" fillId="0" borderId="1" xfId="0" applyNumberFormat="1" applyFont="1" applyFill="1" applyBorder="1" applyAlignment="1">
      <alignment horizontal="center" vertical="center" wrapText="1"/>
    </xf>
    <xf numFmtId="0" fontId="74" fillId="24" borderId="1" xfId="0" applyFont="1" applyFill="1" applyBorder="1" applyAlignment="1" applyProtection="1">
      <alignment horizontal="center" vertical="center" wrapText="1"/>
      <protection locked="0"/>
    </xf>
    <xf numFmtId="0" fontId="75" fillId="10" borderId="1" xfId="0" applyFont="1" applyFill="1" applyBorder="1" applyAlignment="1">
      <alignment horizontal="center" vertical="center" wrapText="1"/>
    </xf>
    <xf numFmtId="0" fontId="75" fillId="10" borderId="1" xfId="0" quotePrefix="1" applyFont="1" applyFill="1" applyBorder="1" applyAlignment="1">
      <alignment horizontal="center" vertical="center" wrapText="1"/>
    </xf>
    <xf numFmtId="0" fontId="74" fillId="24" borderId="1" xfId="0" applyFont="1" applyFill="1" applyBorder="1" applyAlignment="1">
      <alignment horizontal="center" vertical="center" wrapText="1"/>
    </xf>
    <xf numFmtId="0" fontId="56" fillId="0" borderId="0" xfId="0" applyFont="1"/>
    <xf numFmtId="0" fontId="71" fillId="10" borderId="1" xfId="0" applyFont="1" applyFill="1" applyBorder="1" applyAlignment="1">
      <alignment horizontal="center" vertical="center" wrapText="1"/>
    </xf>
    <xf numFmtId="0" fontId="75" fillId="10" borderId="1" xfId="0" applyFont="1" applyFill="1" applyBorder="1" applyAlignment="1" applyProtection="1">
      <alignment horizontal="center" vertical="center"/>
    </xf>
    <xf numFmtId="0" fontId="75" fillId="10" borderId="1" xfId="0" applyFont="1" applyFill="1" applyBorder="1" applyAlignment="1" applyProtection="1">
      <alignment vertical="center" wrapText="1"/>
    </xf>
    <xf numFmtId="0" fontId="5" fillId="25" borderId="1" xfId="0" applyFont="1" applyFill="1" applyBorder="1" applyAlignment="1" applyProtection="1">
      <alignment horizontal="center" vertical="center" wrapText="1"/>
    </xf>
    <xf numFmtId="0" fontId="5" fillId="25" borderId="1" xfId="0" applyFont="1" applyFill="1" applyBorder="1" applyAlignment="1" applyProtection="1">
      <alignment horizontal="left" vertical="center" wrapText="1"/>
    </xf>
    <xf numFmtId="0" fontId="50" fillId="25" borderId="1" xfId="0" applyFont="1" applyFill="1" applyBorder="1" applyAlignment="1" applyProtection="1">
      <alignment horizontal="center" vertical="center" wrapText="1"/>
    </xf>
    <xf numFmtId="0" fontId="2" fillId="25" borderId="1" xfId="0" applyFont="1" applyFill="1" applyBorder="1" applyAlignment="1" applyProtection="1">
      <alignment vertical="center"/>
    </xf>
    <xf numFmtId="164" fontId="5" fillId="0" borderId="1" xfId="0" applyNumberFormat="1" applyFont="1" applyFill="1" applyBorder="1" applyAlignment="1" applyProtection="1">
      <alignment horizontal="center" vertical="center" wrapText="1"/>
    </xf>
    <xf numFmtId="0" fontId="56" fillId="0" borderId="1" xfId="0" applyFont="1" applyBorder="1" applyAlignment="1" applyProtection="1">
      <alignment horizontal="left" vertical="center" wrapText="1"/>
    </xf>
    <xf numFmtId="2" fontId="53" fillId="0" borderId="2" xfId="0" applyNumberFormat="1" applyFont="1" applyFill="1" applyBorder="1" applyAlignment="1" applyProtection="1">
      <alignment horizontal="left" vertical="center" wrapText="1"/>
    </xf>
    <xf numFmtId="168" fontId="8" fillId="0" borderId="0" xfId="0" applyNumberFormat="1" applyFont="1" applyFill="1" applyBorder="1" applyAlignment="1" applyProtection="1">
      <alignment horizontal="center" vertical="center" wrapText="1"/>
    </xf>
    <xf numFmtId="0" fontId="67" fillId="0" borderId="0" xfId="0" applyFont="1" applyBorder="1" applyAlignment="1" applyProtection="1">
      <alignment horizontal="left" vertical="center"/>
    </xf>
    <xf numFmtId="0" fontId="49" fillId="11" borderId="3" xfId="0" quotePrefix="1" applyFont="1" applyFill="1" applyBorder="1" applyAlignment="1" applyProtection="1">
      <alignment horizontal="center" vertical="center" wrapText="1"/>
    </xf>
    <xf numFmtId="2" fontId="49" fillId="11" borderId="3" xfId="0" applyNumberFormat="1" applyFont="1" applyFill="1" applyBorder="1" applyAlignment="1" applyProtection="1">
      <alignment horizontal="center" vertical="center" wrapText="1"/>
    </xf>
    <xf numFmtId="2" fontId="54" fillId="2" borderId="1" xfId="0" applyNumberFormat="1" applyFont="1" applyFill="1" applyBorder="1" applyAlignment="1">
      <alignment horizontal="center" vertical="center" wrapText="1"/>
    </xf>
    <xf numFmtId="2" fontId="59" fillId="15" borderId="1" xfId="0" applyNumberFormat="1" applyFont="1" applyFill="1" applyBorder="1" applyAlignment="1" applyProtection="1">
      <alignment horizontal="center" vertical="center" wrapText="1"/>
    </xf>
    <xf numFmtId="2" fontId="19" fillId="2" borderId="1" xfId="0" applyNumberFormat="1" applyFont="1" applyFill="1" applyBorder="1" applyAlignment="1">
      <alignment horizontal="center" vertical="top" wrapText="1"/>
    </xf>
    <xf numFmtId="0" fontId="64" fillId="0" borderId="1" xfId="0" applyFont="1" applyBorder="1" applyAlignment="1" applyProtection="1">
      <alignment horizontal="center"/>
    </xf>
    <xf numFmtId="0" fontId="64" fillId="0" borderId="1" xfId="0" applyFont="1" applyBorder="1" applyProtection="1"/>
    <xf numFmtId="0" fontId="65" fillId="0" borderId="1" xfId="0" applyFont="1" applyBorder="1" applyAlignment="1" applyProtection="1">
      <alignment vertical="top"/>
    </xf>
    <xf numFmtId="0" fontId="65" fillId="0" borderId="0" xfId="0" applyFont="1" applyFill="1" applyAlignment="1" applyProtection="1">
      <alignment vertical="top" wrapText="1"/>
    </xf>
    <xf numFmtId="0" fontId="65" fillId="0" borderId="0" xfId="0" applyFont="1" applyProtection="1"/>
    <xf numFmtId="0" fontId="65" fillId="0" borderId="1" xfId="0" applyFont="1" applyBorder="1" applyAlignment="1" applyProtection="1">
      <alignment horizontal="center"/>
    </xf>
    <xf numFmtId="0" fontId="65" fillId="0" borderId="1" xfId="0" applyFont="1" applyBorder="1" applyAlignment="1" applyProtection="1">
      <alignment wrapText="1"/>
    </xf>
    <xf numFmtId="0" fontId="65" fillId="0" borderId="1" xfId="0" applyFont="1" applyBorder="1" applyProtection="1"/>
    <xf numFmtId="0" fontId="65" fillId="0" borderId="1" xfId="0" applyFont="1" applyBorder="1" applyAlignment="1" applyProtection="1">
      <alignment horizontal="left" wrapText="1"/>
    </xf>
    <xf numFmtId="0" fontId="64" fillId="0" borderId="1" xfId="0" applyFont="1" applyBorder="1" applyAlignment="1" applyProtection="1">
      <alignment vertical="top"/>
    </xf>
    <xf numFmtId="0" fontId="64" fillId="0" borderId="0" xfId="0" applyFont="1" applyFill="1" applyAlignment="1" applyProtection="1">
      <alignment vertical="top" wrapText="1"/>
    </xf>
    <xf numFmtId="0" fontId="64" fillId="0" borderId="0" xfId="0" applyFont="1" applyProtection="1"/>
    <xf numFmtId="0" fontId="65" fillId="0" borderId="1" xfId="0" applyFont="1" applyBorder="1" applyAlignment="1" applyProtection="1">
      <alignment horizontal="left" vertical="top" wrapText="1"/>
    </xf>
    <xf numFmtId="0" fontId="64" fillId="0" borderId="1" xfId="0" applyFont="1" applyBorder="1" applyAlignment="1" applyProtection="1">
      <alignment horizontal="left" wrapText="1"/>
    </xf>
    <xf numFmtId="0" fontId="65" fillId="0" borderId="1" xfId="0" applyFont="1" applyBorder="1" applyAlignment="1" applyProtection="1">
      <alignment horizontal="center" vertical="center"/>
    </xf>
    <xf numFmtId="0" fontId="65" fillId="0" borderId="1" xfId="0" applyFont="1" applyBorder="1" applyAlignment="1" applyProtection="1">
      <alignment horizontal="left" vertical="center" wrapText="1"/>
    </xf>
    <xf numFmtId="0" fontId="65" fillId="0" borderId="1" xfId="0" applyFont="1" applyBorder="1" applyAlignment="1" applyProtection="1">
      <alignment horizontal="left"/>
    </xf>
    <xf numFmtId="0" fontId="75" fillId="0" borderId="0" xfId="0" applyFont="1" applyAlignment="1" applyProtection="1">
      <alignment horizontal="left" vertical="center" wrapText="1"/>
    </xf>
    <xf numFmtId="0" fontId="56" fillId="0" borderId="0" xfId="0" applyFont="1" applyAlignment="1" applyProtection="1">
      <alignment horizontal="center"/>
    </xf>
    <xf numFmtId="0" fontId="56" fillId="0" borderId="0" xfId="0" applyFont="1" applyProtection="1"/>
    <xf numFmtId="0" fontId="58" fillId="0" borderId="0" xfId="0" applyFont="1" applyAlignment="1" applyProtection="1">
      <alignment horizontal="center" vertical="center" wrapText="1"/>
    </xf>
    <xf numFmtId="0" fontId="56" fillId="0" borderId="0" xfId="0" applyFont="1" applyAlignment="1" applyProtection="1">
      <alignment horizontal="left" vertical="center" wrapText="1"/>
    </xf>
    <xf numFmtId="0" fontId="56" fillId="0" borderId="0" xfId="0" applyFont="1" applyAlignment="1" applyProtection="1">
      <alignment horizontal="center" vertical="center" wrapText="1"/>
    </xf>
    <xf numFmtId="0" fontId="56" fillId="0" borderId="0" xfId="0" applyFont="1" applyBorder="1" applyProtection="1"/>
    <xf numFmtId="0" fontId="72" fillId="0" borderId="0" xfId="0" applyFont="1" applyBorder="1" applyAlignment="1">
      <alignment horizontal="center" vertical="center"/>
    </xf>
    <xf numFmtId="0" fontId="72" fillId="0" borderId="0" xfId="0" applyFont="1" applyBorder="1" applyAlignment="1">
      <alignment vertical="center" wrapText="1"/>
    </xf>
    <xf numFmtId="0" fontId="76" fillId="0" borderId="0" xfId="0" applyFont="1" applyBorder="1" applyAlignment="1" applyProtection="1">
      <alignment horizontal="center" vertical="center" wrapText="1"/>
    </xf>
    <xf numFmtId="0" fontId="24" fillId="10" borderId="1" xfId="0" applyFont="1" applyFill="1" applyBorder="1" applyAlignment="1" applyProtection="1">
      <alignment horizontal="center" vertical="center" wrapText="1"/>
    </xf>
    <xf numFmtId="0" fontId="77" fillId="0" borderId="1" xfId="0" applyFont="1" applyBorder="1" applyProtection="1">
      <protection locked="0"/>
    </xf>
    <xf numFmtId="2" fontId="72" fillId="0" borderId="1" xfId="0" applyNumberFormat="1" applyFont="1" applyFill="1" applyBorder="1" applyAlignment="1">
      <alignment horizontal="center" vertical="center" wrapText="1"/>
    </xf>
    <xf numFmtId="0" fontId="15" fillId="0" borderId="1" xfId="0" applyFont="1" applyBorder="1" applyAlignment="1" applyProtection="1">
      <alignment horizontal="left" vertical="center" wrapText="1"/>
    </xf>
    <xf numFmtId="165" fontId="8" fillId="0" borderId="1" xfId="0" applyNumberFormat="1" applyFont="1" applyFill="1" applyBorder="1" applyAlignment="1" applyProtection="1">
      <alignment horizontal="center" vertical="center"/>
      <protection locked="0"/>
    </xf>
    <xf numFmtId="165" fontId="51" fillId="16" borderId="1" xfId="0" applyNumberFormat="1" applyFont="1" applyFill="1" applyBorder="1" applyAlignment="1" applyProtection="1">
      <alignment horizontal="center" vertical="center" wrapText="1"/>
    </xf>
    <xf numFmtId="1" fontId="8" fillId="0" borderId="1" xfId="0" applyNumberFormat="1" applyFont="1" applyFill="1" applyBorder="1" applyAlignment="1" applyProtection="1">
      <alignment horizontal="center" vertical="center"/>
      <protection locked="0"/>
    </xf>
    <xf numFmtId="0" fontId="5" fillId="0" borderId="17" xfId="0" applyFont="1" applyBorder="1" applyAlignment="1" applyProtection="1">
      <alignment vertical="center" wrapText="1"/>
    </xf>
    <xf numFmtId="0" fontId="8" fillId="9" borderId="1" xfId="0" applyFont="1" applyFill="1" applyBorder="1" applyAlignment="1" applyProtection="1">
      <alignment vertical="center" wrapText="1"/>
      <protection locked="0"/>
    </xf>
    <xf numFmtId="1" fontId="8" fillId="9" borderId="1" xfId="0" applyNumberFormat="1" applyFont="1" applyFill="1" applyBorder="1" applyAlignment="1" applyProtection="1">
      <alignment vertical="center" wrapText="1"/>
      <protection locked="0"/>
    </xf>
    <xf numFmtId="0" fontId="5" fillId="9" borderId="1" xfId="0" applyFont="1" applyFill="1" applyBorder="1" applyAlignment="1" applyProtection="1">
      <alignment vertical="center" wrapText="1"/>
      <protection locked="0"/>
    </xf>
    <xf numFmtId="0" fontId="8" fillId="9" borderId="1" xfId="0" applyFont="1" applyFill="1" applyBorder="1" applyAlignment="1" applyProtection="1">
      <alignment vertical="center"/>
      <protection locked="0"/>
    </xf>
    <xf numFmtId="0" fontId="8" fillId="13" borderId="11" xfId="0" applyFont="1" applyFill="1" applyBorder="1" applyAlignment="1" applyProtection="1">
      <alignment horizontal="center" vertical="center"/>
    </xf>
    <xf numFmtId="0" fontId="8" fillId="13" borderId="2" xfId="0" applyFont="1" applyFill="1" applyBorder="1" applyAlignment="1" applyProtection="1">
      <alignment horizontal="left" vertical="center" wrapText="1"/>
    </xf>
    <xf numFmtId="0" fontId="24" fillId="13" borderId="2" xfId="0" applyFont="1" applyFill="1" applyBorder="1" applyAlignment="1" applyProtection="1">
      <alignment horizontal="center" vertical="center" wrapText="1"/>
    </xf>
    <xf numFmtId="166" fontId="53" fillId="13" borderId="29" xfId="0" applyNumberFormat="1" applyFont="1" applyFill="1" applyBorder="1" applyAlignment="1" applyProtection="1">
      <alignment horizontal="center" vertical="center"/>
      <protection locked="0"/>
    </xf>
    <xf numFmtId="0" fontId="24" fillId="13" borderId="6" xfId="0" applyFont="1" applyFill="1" applyBorder="1" applyAlignment="1" applyProtection="1">
      <alignment vertical="center" wrapText="1"/>
      <protection locked="0"/>
    </xf>
    <xf numFmtId="0" fontId="4" fillId="2" borderId="1" xfId="0" applyFont="1" applyFill="1" applyBorder="1" applyAlignment="1">
      <alignment horizontal="center" vertical="top" wrapText="1"/>
    </xf>
    <xf numFmtId="165" fontId="5" fillId="25" borderId="1" xfId="0" applyNumberFormat="1" applyFont="1" applyFill="1" applyBorder="1" applyAlignment="1" applyProtection="1">
      <alignment horizontal="center" vertical="center" wrapText="1"/>
    </xf>
    <xf numFmtId="165" fontId="5" fillId="10" borderId="1" xfId="0" applyNumberFormat="1" applyFont="1" applyFill="1" applyBorder="1" applyAlignment="1" applyProtection="1">
      <alignment horizontal="center" vertical="center" wrapText="1"/>
    </xf>
    <xf numFmtId="165" fontId="2" fillId="0" borderId="1" xfId="0" applyNumberFormat="1" applyFont="1" applyFill="1" applyBorder="1" applyAlignment="1" applyProtection="1">
      <alignment horizontal="center" vertical="center"/>
    </xf>
    <xf numFmtId="165" fontId="50" fillId="9" borderId="1" xfId="0" applyNumberFormat="1" applyFont="1" applyFill="1" applyBorder="1" applyAlignment="1" applyProtection="1">
      <alignment horizontal="center" vertical="center" wrapText="1"/>
    </xf>
    <xf numFmtId="1" fontId="5" fillId="26" borderId="1" xfId="0" applyNumberFormat="1" applyFont="1" applyFill="1" applyBorder="1" applyAlignment="1" applyProtection="1">
      <alignment horizontal="center" vertical="center" wrapText="1"/>
    </xf>
    <xf numFmtId="0" fontId="4" fillId="2" borderId="1" xfId="0" applyFont="1" applyFill="1" applyBorder="1" applyAlignment="1" applyProtection="1">
      <alignment horizontal="center" vertical="top" wrapText="1"/>
    </xf>
    <xf numFmtId="0" fontId="89" fillId="0" borderId="1" xfId="0" applyFont="1" applyBorder="1" applyAlignment="1" applyProtection="1">
      <alignment horizontal="center"/>
      <protection locked="0"/>
    </xf>
    <xf numFmtId="166" fontId="0" fillId="0" borderId="1" xfId="0" applyNumberFormat="1" applyBorder="1" applyAlignment="1" applyProtection="1">
      <alignment horizontal="center" vertical="center"/>
      <protection locked="0"/>
    </xf>
    <xf numFmtId="0" fontId="0" fillId="18" borderId="1" xfId="0" applyFill="1" applyBorder="1" applyAlignment="1" applyProtection="1">
      <alignment horizontal="center"/>
      <protection locked="0"/>
    </xf>
    <xf numFmtId="166" fontId="8" fillId="18" borderId="10" xfId="0" applyNumberFormat="1" applyFont="1" applyFill="1" applyBorder="1" applyAlignment="1" applyProtection="1">
      <alignment horizontal="center" vertical="center" wrapText="1"/>
      <protection locked="0"/>
    </xf>
    <xf numFmtId="166" fontId="8" fillId="18" borderId="1" xfId="0" applyNumberFormat="1" applyFont="1" applyFill="1" applyBorder="1" applyAlignment="1" applyProtection="1">
      <alignment horizontal="center" vertical="center" wrapText="1"/>
      <protection locked="0"/>
    </xf>
    <xf numFmtId="166" fontId="8" fillId="9" borderId="1" xfId="0" applyNumberFormat="1" applyFont="1" applyFill="1" applyBorder="1" applyAlignment="1" applyProtection="1">
      <alignment vertical="center"/>
      <protection locked="0"/>
    </xf>
    <xf numFmtId="166" fontId="0" fillId="0" borderId="1" xfId="0" applyNumberFormat="1" applyFont="1" applyBorder="1" applyAlignment="1" applyProtection="1">
      <alignment horizontal="center" vertical="center"/>
      <protection locked="0"/>
    </xf>
    <xf numFmtId="166" fontId="53" fillId="18" borderId="1" xfId="0" applyNumberFormat="1" applyFont="1" applyFill="1" applyBorder="1" applyAlignment="1" applyProtection="1">
      <alignment horizontal="center" vertical="center" wrapText="1"/>
      <protection locked="0"/>
    </xf>
    <xf numFmtId="166" fontId="51" fillId="12" borderId="1" xfId="0" applyNumberFormat="1" applyFont="1" applyFill="1" applyBorder="1" applyAlignment="1" applyProtection="1">
      <alignment horizontal="center" vertical="center" wrapText="1"/>
      <protection locked="0"/>
    </xf>
    <xf numFmtId="0" fontId="0" fillId="18" borderId="1" xfId="0" applyFill="1" applyBorder="1" applyAlignment="1" applyProtection="1">
      <alignment horizontal="center" vertical="center"/>
      <protection locked="0"/>
    </xf>
    <xf numFmtId="166" fontId="90" fillId="0" borderId="10" xfId="0" applyNumberFormat="1" applyFont="1" applyBorder="1" applyAlignment="1" applyProtection="1">
      <alignment horizontal="center" vertical="center" wrapText="1"/>
      <protection locked="0"/>
    </xf>
    <xf numFmtId="166" fontId="15" fillId="18" borderId="1" xfId="0" applyNumberFormat="1" applyFont="1" applyFill="1" applyBorder="1" applyAlignment="1" applyProtection="1">
      <alignment horizontal="center" vertical="center"/>
      <protection locked="0"/>
    </xf>
    <xf numFmtId="166" fontId="51" fillId="0" borderId="1" xfId="0" applyNumberFormat="1" applyFont="1" applyBorder="1" applyAlignment="1" applyProtection="1">
      <alignment horizontal="center"/>
      <protection locked="0"/>
    </xf>
    <xf numFmtId="166" fontId="0" fillId="18" borderId="1" xfId="0" applyNumberFormat="1" applyFill="1" applyBorder="1" applyAlignment="1" applyProtection="1">
      <alignment horizontal="center" vertical="center"/>
      <protection locked="0"/>
    </xf>
    <xf numFmtId="166" fontId="0" fillId="0" borderId="1" xfId="0" applyNumberFormat="1" applyBorder="1" applyAlignment="1" applyProtection="1">
      <alignment horizontal="center"/>
      <protection locked="0"/>
    </xf>
    <xf numFmtId="166" fontId="0" fillId="0" borderId="0" xfId="0" applyNumberFormat="1" applyAlignment="1" applyProtection="1">
      <alignment horizontal="center" vertical="center"/>
      <protection locked="0"/>
    </xf>
    <xf numFmtId="166" fontId="8" fillId="3" borderId="10" xfId="0" applyNumberFormat="1" applyFont="1" applyFill="1" applyBorder="1" applyAlignment="1" applyProtection="1">
      <alignment horizontal="center" vertical="center"/>
      <protection locked="0"/>
    </xf>
    <xf numFmtId="166" fontId="15" fillId="0" borderId="10" xfId="0" applyNumberFormat="1" applyFont="1" applyBorder="1" applyAlignment="1" applyProtection="1">
      <alignment horizontal="center" vertical="center"/>
      <protection locked="0"/>
    </xf>
    <xf numFmtId="166" fontId="15" fillId="28" borderId="1" xfId="0" applyNumberFormat="1" applyFont="1" applyFill="1" applyBorder="1" applyAlignment="1" applyProtection="1">
      <alignment horizontal="center" vertical="center" wrapText="1"/>
      <protection locked="0"/>
    </xf>
    <xf numFmtId="166" fontId="15" fillId="0" borderId="1" xfId="0" applyNumberFormat="1" applyFont="1" applyBorder="1" applyAlignment="1" applyProtection="1">
      <alignment horizontal="center" vertical="center"/>
      <protection locked="0"/>
    </xf>
    <xf numFmtId="166" fontId="51" fillId="18" borderId="10" xfId="0" applyNumberFormat="1" applyFont="1" applyFill="1" applyBorder="1" applyAlignment="1" applyProtection="1">
      <alignment horizontal="center" vertical="center"/>
      <protection locked="0"/>
    </xf>
    <xf numFmtId="166" fontId="16" fillId="0" borderId="1" xfId="0" applyNumberFormat="1" applyFont="1" applyFill="1" applyBorder="1" applyAlignment="1" applyProtection="1">
      <alignment horizontal="center" vertical="center"/>
      <protection locked="0"/>
    </xf>
    <xf numFmtId="166" fontId="15" fillId="18" borderId="1" xfId="0" applyNumberFormat="1" applyFont="1" applyFill="1" applyBorder="1" applyAlignment="1" applyProtection="1">
      <alignment horizontal="center" vertical="center" wrapText="1"/>
      <protection locked="0"/>
    </xf>
    <xf numFmtId="166" fontId="5" fillId="3" borderId="1" xfId="0" applyNumberFormat="1" applyFont="1" applyFill="1" applyBorder="1" applyAlignment="1" applyProtection="1">
      <alignment horizontal="center" vertical="center"/>
      <protection locked="0"/>
    </xf>
    <xf numFmtId="166" fontId="15" fillId="12" borderId="10" xfId="0" applyNumberFormat="1" applyFont="1" applyFill="1" applyBorder="1" applyAlignment="1" applyProtection="1">
      <alignment horizontal="center" vertical="center"/>
      <protection locked="0"/>
    </xf>
    <xf numFmtId="166" fontId="5" fillId="0" borderId="1" xfId="0" applyNumberFormat="1" applyFont="1" applyFill="1" applyBorder="1" applyAlignment="1" applyProtection="1">
      <alignment horizontal="center" vertical="center"/>
      <protection locked="0"/>
    </xf>
    <xf numFmtId="2" fontId="51" fillId="9" borderId="1" xfId="0" applyNumberFormat="1" applyFont="1" applyFill="1" applyBorder="1" applyAlignment="1" applyProtection="1">
      <alignment horizontal="center" vertical="center" wrapText="1"/>
      <protection locked="0"/>
    </xf>
    <xf numFmtId="166" fontId="15" fillId="5" borderId="1" xfId="0" applyNumberFormat="1" applyFont="1" applyFill="1" applyBorder="1" applyAlignment="1" applyProtection="1">
      <alignment horizontal="center" vertical="center" wrapText="1"/>
      <protection locked="0"/>
    </xf>
    <xf numFmtId="166" fontId="8" fillId="29" borderId="1" xfId="0" applyNumberFormat="1" applyFont="1" applyFill="1" applyBorder="1" applyAlignment="1" applyProtection="1">
      <alignment horizontal="center" vertical="center"/>
      <protection locked="0"/>
    </xf>
    <xf numFmtId="0" fontId="65" fillId="0" borderId="10" xfId="0" applyFont="1" applyBorder="1" applyAlignment="1">
      <alignment horizontal="center" wrapText="1"/>
    </xf>
    <xf numFmtId="0" fontId="65" fillId="0" borderId="9" xfId="0" applyFont="1" applyBorder="1" applyAlignment="1">
      <alignment horizontal="center" wrapText="1"/>
    </xf>
    <xf numFmtId="0" fontId="65" fillId="0" borderId="5" xfId="0" applyFont="1" applyBorder="1" applyAlignment="1">
      <alignment horizontal="center" wrapText="1"/>
    </xf>
    <xf numFmtId="0" fontId="39" fillId="3" borderId="1" xfId="0" applyFont="1" applyFill="1" applyBorder="1" applyAlignment="1" applyProtection="1">
      <alignment horizontal="left" vertical="center" wrapText="1"/>
    </xf>
    <xf numFmtId="0" fontId="65" fillId="0" borderId="29" xfId="0" applyFont="1" applyBorder="1" applyAlignment="1">
      <alignment horizontal="center" vertical="top" wrapText="1"/>
    </xf>
    <xf numFmtId="0" fontId="65" fillId="0" borderId="11" xfId="0" applyFont="1" applyBorder="1" applyAlignment="1">
      <alignment horizontal="center" vertical="top" wrapText="1"/>
    </xf>
    <xf numFmtId="0" fontId="65" fillId="0" borderId="6" xfId="0" applyFont="1" applyBorder="1" applyAlignment="1">
      <alignment horizontal="center" vertical="top" wrapText="1"/>
    </xf>
    <xf numFmtId="0" fontId="65" fillId="0" borderId="34" xfId="0" applyFont="1" applyBorder="1" applyAlignment="1">
      <alignment horizontal="center" vertical="top" wrapText="1"/>
    </xf>
    <xf numFmtId="0" fontId="65" fillId="0" borderId="0" xfId="0" applyFont="1" applyBorder="1" applyAlignment="1">
      <alignment horizontal="center" vertical="top" wrapText="1"/>
    </xf>
    <xf numFmtId="0" fontId="65" fillId="0" borderId="23" xfId="0" applyFont="1" applyBorder="1" applyAlignment="1">
      <alignment horizontal="center" vertical="top" wrapText="1"/>
    </xf>
    <xf numFmtId="0" fontId="65" fillId="0" borderId="14" xfId="0" applyFont="1" applyBorder="1" applyAlignment="1">
      <alignment horizontal="center" vertical="top" wrapText="1"/>
    </xf>
    <xf numFmtId="0" fontId="65" fillId="0" borderId="35" xfId="0" applyFont="1" applyBorder="1" applyAlignment="1">
      <alignment horizontal="center" vertical="top" wrapText="1"/>
    </xf>
    <xf numFmtId="0" fontId="65" fillId="0" borderId="36" xfId="0" applyFont="1" applyBorder="1" applyAlignment="1">
      <alignment horizontal="center" vertical="top" wrapText="1"/>
    </xf>
    <xf numFmtId="0" fontId="67" fillId="0" borderId="0" xfId="0" applyFont="1" applyBorder="1" applyAlignment="1" applyProtection="1">
      <alignment horizontal="left" vertical="center"/>
    </xf>
    <xf numFmtId="0" fontId="78" fillId="17" borderId="1" xfId="0" applyFont="1" applyFill="1" applyBorder="1" applyAlignment="1" applyProtection="1">
      <alignment horizontal="center" vertical="center"/>
    </xf>
    <xf numFmtId="0" fontId="65" fillId="0" borderId="2" xfId="0" applyFont="1" applyBorder="1" applyAlignment="1">
      <alignment horizontal="center" wrapText="1"/>
    </xf>
    <xf numFmtId="0" fontId="65" fillId="0" borderId="3" xfId="0" applyFont="1" applyBorder="1" applyAlignment="1">
      <alignment horizontal="center" wrapText="1"/>
    </xf>
    <xf numFmtId="0" fontId="65" fillId="0" borderId="29" xfId="0" applyFont="1" applyBorder="1" applyAlignment="1">
      <alignment horizontal="center" vertical="center" wrapText="1"/>
    </xf>
    <xf numFmtId="0" fontId="65" fillId="0" borderId="11" xfId="0" applyFont="1" applyBorder="1" applyAlignment="1">
      <alignment horizontal="center" vertical="center" wrapText="1"/>
    </xf>
    <xf numFmtId="0" fontId="65" fillId="0" borderId="6" xfId="0" applyFont="1" applyBorder="1" applyAlignment="1">
      <alignment horizontal="center" vertical="center" wrapText="1"/>
    </xf>
    <xf numFmtId="0" fontId="65" fillId="0" borderId="34" xfId="0" applyFont="1" applyBorder="1" applyAlignment="1">
      <alignment horizontal="center" vertical="center" wrapText="1"/>
    </xf>
    <xf numFmtId="0" fontId="65" fillId="0" borderId="0" xfId="0" applyFont="1" applyBorder="1" applyAlignment="1">
      <alignment horizontal="center" vertical="center" wrapText="1"/>
    </xf>
    <xf numFmtId="0" fontId="65" fillId="0" borderId="23" xfId="0" applyFont="1" applyBorder="1" applyAlignment="1">
      <alignment horizontal="center" vertical="center" wrapText="1"/>
    </xf>
    <xf numFmtId="0" fontId="65" fillId="0" borderId="14" xfId="0" applyFont="1" applyBorder="1" applyAlignment="1">
      <alignment horizontal="center" vertical="center" wrapText="1"/>
    </xf>
    <xf numFmtId="0" fontId="65" fillId="0" borderId="35" xfId="0" applyFont="1" applyBorder="1" applyAlignment="1">
      <alignment horizontal="center" vertical="center" wrapText="1"/>
    </xf>
    <xf numFmtId="0" fontId="65" fillId="0" borderId="36" xfId="0" applyFont="1" applyBorder="1" applyAlignment="1">
      <alignment horizontal="center" vertical="center" wrapText="1"/>
    </xf>
    <xf numFmtId="0" fontId="65" fillId="0" borderId="29" xfId="0" applyFont="1" applyBorder="1" applyAlignment="1">
      <alignment horizontal="center" wrapText="1"/>
    </xf>
    <xf numFmtId="0" fontId="65" fillId="0" borderId="11" xfId="0" applyFont="1" applyBorder="1" applyAlignment="1">
      <alignment horizontal="center" wrapText="1"/>
    </xf>
    <xf numFmtId="0" fontId="65" fillId="0" borderId="6" xfId="0" applyFont="1" applyBorder="1" applyAlignment="1">
      <alignment horizontal="center" wrapText="1"/>
    </xf>
    <xf numFmtId="0" fontId="65" fillId="0" borderId="14" xfId="0" applyFont="1" applyBorder="1" applyAlignment="1">
      <alignment horizontal="center" wrapText="1"/>
    </xf>
    <xf numFmtId="0" fontId="65" fillId="0" borderId="35" xfId="0" applyFont="1" applyBorder="1" applyAlignment="1">
      <alignment horizontal="center" wrapText="1"/>
    </xf>
    <xf numFmtId="0" fontId="65" fillId="0" borderId="36" xfId="0" applyFont="1" applyBorder="1" applyAlignment="1">
      <alignment horizontal="center" wrapText="1"/>
    </xf>
    <xf numFmtId="0" fontId="40" fillId="0" borderId="10" xfId="0" applyFont="1" applyBorder="1" applyAlignment="1" applyProtection="1">
      <alignment horizontal="center" vertical="top"/>
    </xf>
    <xf numFmtId="0" fontId="40" fillId="0" borderId="9" xfId="0" applyFont="1" applyBorder="1" applyAlignment="1" applyProtection="1">
      <alignment horizontal="center" vertical="top"/>
    </xf>
    <xf numFmtId="0" fontId="49" fillId="22" borderId="10" xfId="0" applyFont="1" applyFill="1" applyBorder="1" applyAlignment="1" applyProtection="1">
      <alignment horizontal="center" vertical="center" wrapText="1"/>
    </xf>
    <xf numFmtId="0" fontId="49" fillId="22" borderId="9" xfId="0" applyFont="1" applyFill="1" applyBorder="1" applyAlignment="1" applyProtection="1">
      <alignment horizontal="center" vertical="center" wrapText="1"/>
    </xf>
    <xf numFmtId="0" fontId="49" fillId="22" borderId="5" xfId="0" applyFont="1" applyFill="1" applyBorder="1" applyAlignment="1" applyProtection="1">
      <alignment horizontal="center" vertical="center" wrapText="1"/>
    </xf>
    <xf numFmtId="0" fontId="79" fillId="22" borderId="10" xfId="0" applyFont="1" applyFill="1" applyBorder="1" applyAlignment="1">
      <alignment horizontal="center" vertical="center" wrapText="1"/>
    </xf>
    <xf numFmtId="0" fontId="79" fillId="22" borderId="9" xfId="0" applyFont="1" applyFill="1" applyBorder="1" applyAlignment="1">
      <alignment horizontal="center" vertical="center" wrapText="1"/>
    </xf>
    <xf numFmtId="0" fontId="79" fillId="22" borderId="5" xfId="0" applyFont="1" applyFill="1" applyBorder="1" applyAlignment="1">
      <alignment horizontal="center" vertical="center" wrapText="1"/>
    </xf>
    <xf numFmtId="0" fontId="11" fillId="10" borderId="1" xfId="0" applyFont="1" applyFill="1" applyBorder="1" applyAlignment="1">
      <alignment horizontal="left" vertical="center"/>
    </xf>
    <xf numFmtId="0" fontId="11" fillId="10" borderId="32" xfId="0" applyFont="1" applyFill="1" applyBorder="1" applyAlignment="1">
      <alignment horizontal="left" vertical="center"/>
    </xf>
    <xf numFmtId="0" fontId="2" fillId="10" borderId="15" xfId="0" applyFont="1" applyFill="1" applyBorder="1" applyAlignment="1">
      <alignment horizontal="center" vertical="center" wrapText="1"/>
    </xf>
    <xf numFmtId="0" fontId="13" fillId="10" borderId="10" xfId="0" applyFont="1" applyFill="1" applyBorder="1" applyAlignment="1">
      <alignment horizontal="left" vertical="center"/>
    </xf>
    <xf numFmtId="0" fontId="13" fillId="10" borderId="5" xfId="0" applyFont="1" applyFill="1" applyBorder="1" applyAlignment="1">
      <alignment horizontal="left" vertical="center"/>
    </xf>
    <xf numFmtId="0" fontId="3" fillId="0" borderId="1" xfId="0" applyFont="1" applyBorder="1" applyAlignment="1" applyProtection="1">
      <alignment horizontal="center" vertical="center"/>
      <protection locked="0"/>
    </xf>
    <xf numFmtId="0" fontId="13" fillId="0" borderId="1"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13" fillId="0" borderId="9" xfId="0" applyFont="1" applyBorder="1" applyAlignment="1" applyProtection="1">
      <alignment horizontal="center" vertical="center"/>
      <protection locked="0"/>
    </xf>
    <xf numFmtId="0" fontId="13" fillId="0" borderId="37" xfId="0" applyFont="1" applyBorder="1" applyAlignment="1" applyProtection="1">
      <alignment horizontal="center" vertical="center"/>
      <protection locked="0"/>
    </xf>
    <xf numFmtId="0" fontId="3" fillId="0" borderId="1" xfId="0" applyFont="1" applyBorder="1" applyAlignment="1" applyProtection="1">
      <alignment horizontal="left" vertical="center"/>
      <protection locked="0"/>
    </xf>
    <xf numFmtId="0" fontId="13" fillId="0" borderId="1" xfId="0" applyFont="1" applyBorder="1" applyAlignment="1" applyProtection="1">
      <alignment horizontal="left" vertical="center"/>
      <protection locked="0"/>
    </xf>
    <xf numFmtId="0" fontId="13" fillId="0" borderId="32" xfId="0" applyFont="1" applyBorder="1" applyAlignment="1" applyProtection="1">
      <alignment horizontal="left" vertical="center"/>
      <protection locked="0"/>
    </xf>
    <xf numFmtId="0" fontId="3" fillId="0" borderId="10" xfId="0" applyFont="1" applyBorder="1" applyAlignment="1" applyProtection="1">
      <alignment horizontal="left" vertical="center"/>
      <protection locked="0"/>
    </xf>
    <xf numFmtId="0" fontId="13" fillId="0" borderId="9" xfId="0" applyFont="1" applyBorder="1" applyAlignment="1" applyProtection="1">
      <alignment horizontal="left" vertical="center"/>
      <protection locked="0"/>
    </xf>
    <xf numFmtId="0" fontId="13" fillId="0" borderId="37" xfId="0" applyFont="1" applyBorder="1" applyAlignment="1" applyProtection="1">
      <alignment horizontal="left" vertical="center"/>
      <protection locked="0"/>
    </xf>
    <xf numFmtId="0" fontId="2" fillId="10" borderId="38" xfId="0" applyFont="1" applyFill="1" applyBorder="1" applyAlignment="1">
      <alignment horizontal="center" vertical="center" wrapText="1"/>
    </xf>
    <xf numFmtId="0" fontId="3" fillId="0" borderId="32" xfId="0" applyFont="1" applyBorder="1" applyAlignment="1" applyProtection="1">
      <alignment horizontal="center" vertical="center"/>
      <protection locked="0"/>
    </xf>
    <xf numFmtId="0" fontId="13" fillId="10" borderId="1" xfId="0" applyFont="1" applyFill="1" applyBorder="1" applyAlignment="1" applyProtection="1">
      <alignment horizontal="center" vertical="center"/>
    </xf>
    <xf numFmtId="0" fontId="48" fillId="0" borderId="4" xfId="1" applyBorder="1" applyAlignment="1" applyProtection="1">
      <alignment horizontal="center" vertical="center"/>
      <protection locked="0"/>
    </xf>
    <xf numFmtId="0" fontId="3" fillId="0" borderId="4" xfId="0" applyFont="1" applyBorder="1" applyAlignment="1" applyProtection="1">
      <alignment horizontal="center" vertical="center"/>
      <protection locked="0"/>
    </xf>
    <xf numFmtId="0" fontId="3" fillId="0" borderId="39" xfId="0" applyFont="1" applyBorder="1" applyAlignment="1" applyProtection="1">
      <alignment horizontal="center" vertical="center"/>
      <protection locked="0"/>
    </xf>
    <xf numFmtId="0" fontId="3" fillId="0" borderId="9" xfId="0" applyFont="1" applyBorder="1" applyAlignment="1" applyProtection="1">
      <alignment horizontal="center" vertical="center"/>
      <protection locked="0"/>
    </xf>
    <xf numFmtId="0" fontId="3" fillId="0" borderId="37" xfId="0" applyFont="1" applyBorder="1" applyAlignment="1" applyProtection="1">
      <alignment horizontal="center" vertical="center"/>
      <protection locked="0"/>
    </xf>
    <xf numFmtId="0" fontId="3" fillId="10" borderId="15" xfId="0" applyFont="1" applyFill="1" applyBorder="1" applyAlignment="1">
      <alignment horizontal="center" vertical="center" wrapText="1"/>
    </xf>
    <xf numFmtId="0" fontId="48" fillId="0" borderId="1" xfId="1" applyBorder="1" applyAlignment="1" applyProtection="1">
      <alignment horizontal="center" vertical="center"/>
      <protection locked="0"/>
    </xf>
    <xf numFmtId="0" fontId="13" fillId="10" borderId="10" xfId="0" applyFont="1" applyFill="1" applyBorder="1" applyAlignment="1">
      <alignment horizontal="left" vertical="center" wrapText="1"/>
    </xf>
    <xf numFmtId="0" fontId="13" fillId="10" borderId="5" xfId="0" applyFont="1" applyFill="1" applyBorder="1" applyAlignment="1">
      <alignment horizontal="left" vertical="center" wrapText="1"/>
    </xf>
    <xf numFmtId="0" fontId="3" fillId="0" borderId="10" xfId="0" applyFont="1" applyFill="1" applyBorder="1" applyAlignment="1" applyProtection="1">
      <alignment horizontal="center" vertical="center"/>
      <protection locked="0"/>
    </xf>
    <xf numFmtId="0" fontId="3" fillId="0" borderId="9" xfId="0" applyFont="1" applyFill="1" applyBorder="1" applyAlignment="1" applyProtection="1">
      <alignment horizontal="center" vertical="center"/>
      <protection locked="0"/>
    </xf>
    <xf numFmtId="0" fontId="3" fillId="0" borderId="37" xfId="0" applyFont="1" applyFill="1" applyBorder="1" applyAlignment="1" applyProtection="1">
      <alignment horizontal="center" vertical="center"/>
      <protection locked="0"/>
    </xf>
    <xf numFmtId="0" fontId="3" fillId="0" borderId="9" xfId="0" applyFont="1" applyBorder="1" applyAlignment="1" applyProtection="1">
      <alignment horizontal="left" vertical="center"/>
      <protection locked="0"/>
    </xf>
    <xf numFmtId="0" fontId="3" fillId="0" borderId="37" xfId="0" applyFont="1" applyBorder="1" applyAlignment="1" applyProtection="1">
      <alignment horizontal="left" vertical="center"/>
      <protection locked="0"/>
    </xf>
    <xf numFmtId="0" fontId="3" fillId="0" borderId="5" xfId="0" applyFont="1" applyBorder="1" applyAlignment="1" applyProtection="1">
      <alignment horizontal="center" vertical="center"/>
      <protection locked="0"/>
    </xf>
    <xf numFmtId="0" fontId="2" fillId="10" borderId="10" xfId="0" applyFont="1" applyFill="1" applyBorder="1" applyAlignment="1">
      <alignment horizontal="left" vertical="center"/>
    </xf>
    <xf numFmtId="0" fontId="2" fillId="10" borderId="5" xfId="0" applyFont="1" applyFill="1" applyBorder="1" applyAlignment="1">
      <alignment horizontal="left" vertical="center"/>
    </xf>
    <xf numFmtId="0" fontId="35" fillId="17" borderId="35" xfId="0" applyFont="1" applyFill="1" applyBorder="1" applyAlignment="1">
      <alignment horizontal="center" vertical="center"/>
    </xf>
    <xf numFmtId="0" fontId="28" fillId="27" borderId="15" xfId="0" applyFont="1" applyFill="1" applyBorder="1" applyAlignment="1">
      <alignment horizontal="center" vertical="center"/>
    </xf>
    <xf numFmtId="0" fontId="28" fillId="27" borderId="1" xfId="0" applyFont="1" applyFill="1" applyBorder="1" applyAlignment="1">
      <alignment horizontal="center" vertical="center"/>
    </xf>
    <xf numFmtId="0" fontId="28" fillId="27" borderId="32" xfId="0" applyFont="1" applyFill="1" applyBorder="1" applyAlignment="1">
      <alignment horizontal="center" vertical="center"/>
    </xf>
    <xf numFmtId="0" fontId="11" fillId="10" borderId="10" xfId="0" applyFont="1" applyFill="1" applyBorder="1" applyAlignment="1">
      <alignment horizontal="left" vertical="center"/>
    </xf>
    <xf numFmtId="0" fontId="11" fillId="10" borderId="5" xfId="0" applyFont="1" applyFill="1" applyBorder="1" applyAlignment="1">
      <alignment horizontal="left" vertical="center"/>
    </xf>
    <xf numFmtId="0" fontId="2" fillId="10" borderId="40" xfId="0" applyFont="1" applyFill="1" applyBorder="1" applyAlignment="1">
      <alignment horizontal="center" vertical="center" wrapText="1"/>
    </xf>
    <xf numFmtId="0" fontId="2" fillId="10" borderId="41" xfId="0" applyFont="1" applyFill="1" applyBorder="1" applyAlignment="1">
      <alignment horizontal="center" vertical="center" wrapText="1"/>
    </xf>
    <xf numFmtId="0" fontId="2" fillId="10" borderId="10" xfId="0" applyFont="1" applyFill="1" applyBorder="1" applyAlignment="1">
      <alignment horizontal="left" vertical="center" wrapText="1"/>
    </xf>
    <xf numFmtId="0" fontId="2" fillId="10" borderId="5" xfId="0" applyFont="1" applyFill="1" applyBorder="1" applyAlignment="1">
      <alignment horizontal="left" vertical="center" wrapText="1"/>
    </xf>
    <xf numFmtId="0" fontId="12" fillId="10" borderId="1" xfId="0" applyFont="1" applyFill="1" applyBorder="1" applyAlignment="1">
      <alignment horizontal="center" vertical="center"/>
    </xf>
    <xf numFmtId="0" fontId="12" fillId="10" borderId="0" xfId="0" applyFont="1" applyFill="1" applyAlignment="1">
      <alignment horizontal="center" vertical="center"/>
    </xf>
    <xf numFmtId="0" fontId="12" fillId="0" borderId="0" xfId="0" applyFont="1" applyAlignment="1">
      <alignment horizontal="center" vertical="center"/>
    </xf>
    <xf numFmtId="0" fontId="13" fillId="0" borderId="9" xfId="0" applyFont="1" applyFill="1" applyBorder="1" applyAlignment="1" applyProtection="1">
      <alignment horizontal="center" vertical="center"/>
      <protection locked="0"/>
    </xf>
    <xf numFmtId="0" fontId="13" fillId="0" borderId="37" xfId="0" applyFont="1" applyFill="1" applyBorder="1" applyAlignment="1" applyProtection="1">
      <alignment horizontal="center" vertical="center"/>
      <protection locked="0"/>
    </xf>
    <xf numFmtId="0" fontId="13" fillId="0" borderId="32" xfId="0" applyFont="1" applyBorder="1" applyAlignment="1" applyProtection="1">
      <alignment horizontal="center" vertical="center"/>
      <protection locked="0"/>
    </xf>
    <xf numFmtId="0" fontId="72" fillId="0" borderId="1" xfId="0" applyFont="1" applyBorder="1" applyAlignment="1">
      <alignment horizontal="left" vertical="center" wrapText="1"/>
    </xf>
    <xf numFmtId="0" fontId="72" fillId="0" borderId="1" xfId="0" applyFont="1" applyBorder="1" applyAlignment="1">
      <alignment horizontal="center" vertical="center" wrapText="1"/>
    </xf>
    <xf numFmtId="0" fontId="74" fillId="24" borderId="1" xfId="0" applyFont="1" applyFill="1" applyBorder="1" applyAlignment="1" applyProtection="1">
      <alignment vertical="center" wrapText="1"/>
      <protection locked="0"/>
    </xf>
    <xf numFmtId="0" fontId="76" fillId="0" borderId="10" xfId="0" applyFont="1" applyBorder="1" applyAlignment="1" applyProtection="1">
      <alignment horizontal="center" vertical="center" wrapText="1"/>
    </xf>
    <xf numFmtId="0" fontId="76" fillId="0" borderId="5" xfId="0" applyFont="1" applyBorder="1" applyAlignment="1" applyProtection="1">
      <alignment horizontal="center" vertical="center" wrapText="1"/>
    </xf>
    <xf numFmtId="0" fontId="74" fillId="10" borderId="1" xfId="0" applyFont="1" applyFill="1" applyBorder="1" applyAlignment="1">
      <alignment horizontal="justify" vertical="center" wrapText="1"/>
    </xf>
    <xf numFmtId="0" fontId="75" fillId="10" borderId="1" xfId="0" applyFont="1" applyFill="1" applyBorder="1" applyAlignment="1" applyProtection="1">
      <alignment vertical="center" wrapText="1"/>
    </xf>
    <xf numFmtId="0" fontId="75" fillId="10" borderId="10" xfId="0" applyFont="1" applyFill="1" applyBorder="1" applyAlignment="1">
      <alignment horizontal="left" vertical="center" wrapText="1"/>
    </xf>
    <xf numFmtId="0" fontId="75" fillId="10" borderId="9" xfId="0" applyFont="1" applyFill="1" applyBorder="1" applyAlignment="1">
      <alignment horizontal="left" vertical="center" wrapText="1"/>
    </xf>
    <xf numFmtId="0" fontId="75" fillId="10" borderId="5" xfId="0" applyFont="1" applyFill="1" applyBorder="1" applyAlignment="1">
      <alignment horizontal="left" vertical="center" wrapText="1"/>
    </xf>
    <xf numFmtId="0" fontId="75" fillId="10" borderId="2" xfId="0" applyFont="1" applyFill="1" applyBorder="1" applyAlignment="1">
      <alignment horizontal="center" vertical="center" wrapText="1"/>
    </xf>
    <xf numFmtId="0" fontId="75" fillId="10" borderId="3" xfId="0" applyFont="1" applyFill="1" applyBorder="1" applyAlignment="1">
      <alignment horizontal="center" vertical="center" wrapText="1"/>
    </xf>
    <xf numFmtId="0" fontId="75" fillId="10" borderId="2" xfId="0" applyFont="1" applyFill="1" applyBorder="1" applyAlignment="1">
      <alignment horizontal="left" vertical="center" wrapText="1"/>
    </xf>
    <xf numFmtId="0" fontId="75" fillId="10" borderId="3" xfId="0" applyFont="1" applyFill="1" applyBorder="1" applyAlignment="1">
      <alignment horizontal="left" vertical="center" wrapText="1"/>
    </xf>
    <xf numFmtId="0" fontId="72" fillId="0" borderId="1" xfId="0" applyFont="1" applyBorder="1" applyAlignment="1">
      <alignment vertical="center" wrapText="1"/>
    </xf>
    <xf numFmtId="0" fontId="71" fillId="10" borderId="1" xfId="0" applyFont="1" applyFill="1" applyBorder="1" applyAlignment="1">
      <alignment horizontal="left" vertical="center" wrapText="1"/>
    </xf>
    <xf numFmtId="0" fontId="72" fillId="0" borderId="1" xfId="0" applyFont="1" applyBorder="1" applyAlignment="1">
      <alignment horizontal="center" vertical="center"/>
    </xf>
    <xf numFmtId="0" fontId="71" fillId="24" borderId="1" xfId="0" applyFont="1" applyFill="1" applyBorder="1" applyAlignment="1">
      <alignment horizontal="left" vertical="center" wrapText="1"/>
    </xf>
    <xf numFmtId="0" fontId="75" fillId="24" borderId="2" xfId="0" applyFont="1" applyFill="1" applyBorder="1" applyAlignment="1">
      <alignment horizontal="center" vertical="center" wrapText="1"/>
    </xf>
    <xf numFmtId="0" fontId="75" fillId="24" borderId="3" xfId="0" applyFont="1" applyFill="1" applyBorder="1" applyAlignment="1">
      <alignment horizontal="center" vertical="center" wrapText="1"/>
    </xf>
    <xf numFmtId="0" fontId="71" fillId="0" borderId="1" xfId="0" applyFont="1" applyBorder="1" applyAlignment="1">
      <alignment horizontal="center" vertical="center" wrapText="1"/>
    </xf>
    <xf numFmtId="0" fontId="71" fillId="24" borderId="1" xfId="0" applyFont="1" applyFill="1" applyBorder="1" applyAlignment="1">
      <alignment horizontal="center" vertical="center"/>
    </xf>
    <xf numFmtId="0" fontId="72" fillId="0" borderId="1" xfId="0" applyFont="1" applyBorder="1" applyAlignment="1">
      <alignment horizontal="left" vertical="center"/>
    </xf>
    <xf numFmtId="0" fontId="75" fillId="0" borderId="0" xfId="0" applyFont="1" applyAlignment="1" applyProtection="1">
      <alignment horizontal="left" vertical="center" wrapText="1"/>
    </xf>
    <xf numFmtId="0" fontId="75" fillId="10" borderId="10" xfId="0" applyFont="1" applyFill="1" applyBorder="1" applyAlignment="1" applyProtection="1">
      <alignment horizontal="center" vertical="center" wrapText="1"/>
    </xf>
    <xf numFmtId="0" fontId="75" fillId="10" borderId="5" xfId="0" applyFont="1" applyFill="1" applyBorder="1" applyAlignment="1" applyProtection="1">
      <alignment horizontal="center" vertical="center" wrapText="1"/>
    </xf>
    <xf numFmtId="0" fontId="72" fillId="0" borderId="2" xfId="0" applyFont="1" applyBorder="1" applyAlignment="1">
      <alignment horizontal="center" vertical="center"/>
    </xf>
    <xf numFmtId="0" fontId="72" fillId="0" borderId="3" xfId="0" applyFont="1" applyBorder="1" applyAlignment="1">
      <alignment horizontal="center" vertical="center"/>
    </xf>
    <xf numFmtId="0" fontId="72" fillId="0" borderId="7" xfId="0" applyFont="1" applyBorder="1" applyAlignment="1">
      <alignment horizontal="center" vertical="center"/>
    </xf>
    <xf numFmtId="0" fontId="50" fillId="0" borderId="28" xfId="0" applyFont="1" applyBorder="1" applyAlignment="1" applyProtection="1">
      <alignment horizontal="left" vertical="center"/>
    </xf>
    <xf numFmtId="0" fontId="50" fillId="0" borderId="0" xfId="0" applyFont="1" applyBorder="1" applyAlignment="1" applyProtection="1">
      <alignment horizontal="left" vertical="center"/>
    </xf>
    <xf numFmtId="166" fontId="50" fillId="11" borderId="10" xfId="0" applyNumberFormat="1" applyFont="1" applyFill="1" applyBorder="1" applyAlignment="1" applyProtection="1">
      <alignment horizontal="center" vertical="center"/>
      <protection locked="0"/>
    </xf>
    <xf numFmtId="166" fontId="50" fillId="11" borderId="9" xfId="0" applyNumberFormat="1" applyFont="1" applyFill="1" applyBorder="1" applyAlignment="1" applyProtection="1">
      <alignment horizontal="center" vertical="center"/>
      <protection locked="0"/>
    </xf>
    <xf numFmtId="166" fontId="50" fillId="11" borderId="5" xfId="0" applyNumberFormat="1" applyFont="1" applyFill="1" applyBorder="1" applyAlignment="1" applyProtection="1">
      <alignment horizontal="center" vertical="center"/>
      <protection locked="0"/>
    </xf>
    <xf numFmtId="166" fontId="50" fillId="11" borderId="1" xfId="0" applyNumberFormat="1" applyFont="1" applyFill="1" applyBorder="1" applyAlignment="1" applyProtection="1">
      <alignment horizontal="center" vertical="center"/>
      <protection locked="0"/>
    </xf>
    <xf numFmtId="0" fontId="24" fillId="10" borderId="1" xfId="0" applyFont="1" applyFill="1" applyBorder="1" applyAlignment="1" applyProtection="1">
      <alignment horizontal="center" vertical="center" wrapText="1"/>
    </xf>
    <xf numFmtId="166" fontId="50" fillId="11" borderId="2" xfId="0" applyNumberFormat="1" applyFont="1" applyFill="1" applyBorder="1" applyAlignment="1" applyProtection="1">
      <alignment horizontal="center" vertical="center"/>
    </xf>
    <xf numFmtId="0" fontId="50" fillId="0" borderId="28" xfId="0" applyFont="1" applyFill="1" applyBorder="1" applyAlignment="1" applyProtection="1">
      <alignment horizontal="center" vertical="center" wrapText="1"/>
    </xf>
    <xf numFmtId="0" fontId="50" fillId="0" borderId="0" xfId="0" applyFont="1" applyFill="1" applyBorder="1" applyAlignment="1" applyProtection="1">
      <alignment horizontal="center" vertical="center" wrapText="1"/>
    </xf>
    <xf numFmtId="0" fontId="50" fillId="0" borderId="16" xfId="0" applyFont="1" applyFill="1" applyBorder="1" applyAlignment="1" applyProtection="1">
      <alignment horizontal="center" vertical="center" wrapText="1"/>
    </xf>
    <xf numFmtId="0" fontId="50" fillId="0" borderId="0" xfId="0" applyFont="1" applyBorder="1" applyAlignment="1" applyProtection="1">
      <alignment horizontal="right" vertical="center"/>
    </xf>
    <xf numFmtId="0" fontId="50" fillId="0" borderId="16" xfId="0" applyFont="1" applyBorder="1" applyAlignment="1" applyProtection="1">
      <alignment horizontal="right" vertical="center"/>
    </xf>
    <xf numFmtId="0" fontId="8" fillId="11" borderId="10" xfId="0" applyFont="1" applyFill="1" applyBorder="1" applyAlignment="1" applyProtection="1">
      <alignment horizontal="center" vertical="center" wrapText="1"/>
    </xf>
    <xf numFmtId="0" fontId="8" fillId="11" borderId="9" xfId="0" applyFont="1" applyFill="1" applyBorder="1" applyAlignment="1" applyProtection="1">
      <alignment horizontal="center" vertical="center" wrapText="1"/>
    </xf>
    <xf numFmtId="0" fontId="8" fillId="11" borderId="5" xfId="0" applyFont="1" applyFill="1" applyBorder="1" applyAlignment="1" applyProtection="1">
      <alignment horizontal="center" vertical="center" wrapText="1"/>
    </xf>
    <xf numFmtId="0" fontId="15" fillId="3" borderId="8" xfId="0" applyFont="1" applyFill="1" applyBorder="1" applyAlignment="1" applyProtection="1">
      <alignment horizontal="left" vertical="center"/>
    </xf>
    <xf numFmtId="0" fontId="15" fillId="3" borderId="9" xfId="0" applyFont="1" applyFill="1" applyBorder="1" applyAlignment="1" applyProtection="1">
      <alignment horizontal="left" vertical="center"/>
    </xf>
    <xf numFmtId="0" fontId="15" fillId="3" borderId="5" xfId="0" applyFont="1" applyFill="1" applyBorder="1" applyAlignment="1" applyProtection="1">
      <alignment horizontal="left" vertical="center"/>
    </xf>
    <xf numFmtId="0" fontId="24" fillId="10" borderId="10" xfId="0" applyFont="1" applyFill="1" applyBorder="1" applyAlignment="1" applyProtection="1">
      <alignment horizontal="center" vertical="center" wrapText="1"/>
    </xf>
    <xf numFmtId="0" fontId="24" fillId="10" borderId="9" xfId="0" applyFont="1" applyFill="1" applyBorder="1" applyAlignment="1" applyProtection="1">
      <alignment horizontal="center" vertical="center" wrapText="1"/>
    </xf>
    <xf numFmtId="0" fontId="24" fillId="10" borderId="5" xfId="0" applyFont="1" applyFill="1" applyBorder="1" applyAlignment="1" applyProtection="1">
      <alignment horizontal="center" vertical="center" wrapText="1"/>
    </xf>
    <xf numFmtId="0" fontId="24" fillId="10" borderId="9" xfId="0" applyFont="1" applyFill="1" applyBorder="1" applyAlignment="1" applyProtection="1">
      <alignment horizontal="center" vertical="center" wrapText="1"/>
      <protection locked="0"/>
    </xf>
    <xf numFmtId="0" fontId="24" fillId="10" borderId="5" xfId="0" applyFont="1" applyFill="1" applyBorder="1" applyAlignment="1" applyProtection="1">
      <alignment horizontal="center" vertical="center" wrapText="1"/>
      <protection locked="0"/>
    </xf>
    <xf numFmtId="0" fontId="5" fillId="10" borderId="10" xfId="0" applyFont="1" applyFill="1" applyBorder="1" applyAlignment="1" applyProtection="1">
      <alignment horizontal="center" vertical="center" wrapText="1"/>
    </xf>
    <xf numFmtId="0" fontId="5" fillId="10" borderId="9" xfId="0" applyFont="1" applyFill="1" applyBorder="1" applyAlignment="1" applyProtection="1">
      <alignment horizontal="center" vertical="center" wrapText="1"/>
    </xf>
    <xf numFmtId="0" fontId="5" fillId="10" borderId="5" xfId="0" applyFont="1" applyFill="1" applyBorder="1" applyAlignment="1" applyProtection="1">
      <alignment horizontal="center" vertical="center" wrapText="1"/>
    </xf>
    <xf numFmtId="0" fontId="24" fillId="0" borderId="5" xfId="0" applyFont="1" applyBorder="1" applyAlignment="1" applyProtection="1">
      <alignment horizontal="center" vertical="center" wrapText="1"/>
    </xf>
    <xf numFmtId="0" fontId="24" fillId="0" borderId="1" xfId="0" applyFont="1" applyBorder="1" applyAlignment="1" applyProtection="1">
      <alignment horizontal="center" vertical="center" wrapText="1"/>
    </xf>
    <xf numFmtId="0" fontId="5" fillId="0" borderId="10" xfId="0" applyFont="1" applyBorder="1" applyAlignment="1" applyProtection="1">
      <alignment horizontal="center" vertical="center" wrapText="1"/>
    </xf>
    <xf numFmtId="0" fontId="5" fillId="0" borderId="9" xfId="0" applyFont="1" applyBorder="1" applyAlignment="1" applyProtection="1">
      <alignment horizontal="center" vertical="center" wrapText="1"/>
    </xf>
    <xf numFmtId="0" fontId="5" fillId="0" borderId="5" xfId="0" applyFont="1" applyBorder="1" applyAlignment="1" applyProtection="1">
      <alignment horizontal="center" vertical="center" wrapText="1"/>
    </xf>
    <xf numFmtId="0" fontId="5" fillId="0" borderId="28" xfId="0" applyFont="1" applyBorder="1" applyAlignment="1" applyProtection="1">
      <alignment horizontal="center" vertical="center" wrapText="1"/>
    </xf>
    <xf numFmtId="0" fontId="5" fillId="0" borderId="0" xfId="0" applyFont="1" applyBorder="1" applyAlignment="1" applyProtection="1">
      <alignment horizontal="center" vertical="center" wrapText="1"/>
    </xf>
    <xf numFmtId="0" fontId="5" fillId="0" borderId="23" xfId="0" applyFont="1" applyBorder="1" applyAlignment="1" applyProtection="1">
      <alignment horizontal="center" vertical="center" wrapText="1"/>
    </xf>
    <xf numFmtId="0" fontId="80" fillId="17" borderId="35" xfId="0" applyFont="1" applyFill="1" applyBorder="1" applyAlignment="1" applyProtection="1">
      <alignment horizontal="center" vertical="center"/>
    </xf>
    <xf numFmtId="0" fontId="30" fillId="0" borderId="10" xfId="0" applyFont="1" applyBorder="1" applyAlignment="1" applyProtection="1">
      <alignment horizontal="center" vertical="center"/>
    </xf>
    <xf numFmtId="0" fontId="30" fillId="0" borderId="9" xfId="0" applyFont="1" applyBorder="1" applyAlignment="1" applyProtection="1">
      <alignment horizontal="center" vertical="center"/>
    </xf>
    <xf numFmtId="0" fontId="30" fillId="0" borderId="5" xfId="0" applyFont="1" applyBorder="1" applyAlignment="1" applyProtection="1">
      <alignment horizontal="center" vertical="center"/>
    </xf>
    <xf numFmtId="0" fontId="5" fillId="0" borderId="1" xfId="0" applyFont="1" applyFill="1" applyBorder="1" applyAlignment="1" applyProtection="1">
      <alignment horizontal="center" vertical="center"/>
    </xf>
    <xf numFmtId="0" fontId="29" fillId="0" borderId="10" xfId="0" applyFont="1" applyFill="1" applyBorder="1" applyAlignment="1" applyProtection="1">
      <alignment horizontal="left" vertical="center"/>
    </xf>
    <xf numFmtId="0" fontId="29" fillId="0" borderId="9" xfId="0" applyFont="1" applyFill="1" applyBorder="1" applyAlignment="1" applyProtection="1">
      <alignment horizontal="left" vertical="center"/>
    </xf>
    <xf numFmtId="0" fontId="29" fillId="0" borderId="5" xfId="0" applyFont="1" applyFill="1" applyBorder="1" applyAlignment="1" applyProtection="1">
      <alignment horizontal="left" vertical="center"/>
    </xf>
    <xf numFmtId="0" fontId="5" fillId="10" borderId="1" xfId="0" applyFont="1" applyFill="1" applyBorder="1" applyAlignment="1" applyProtection="1">
      <alignment horizontal="center" vertical="center"/>
    </xf>
    <xf numFmtId="0" fontId="15" fillId="11" borderId="10" xfId="0" applyFont="1" applyFill="1" applyBorder="1" applyAlignment="1" applyProtection="1">
      <alignment horizontal="center" vertical="center" wrapText="1"/>
      <protection locked="0"/>
    </xf>
    <xf numFmtId="0" fontId="15" fillId="11" borderId="9" xfId="0" applyFont="1" applyFill="1" applyBorder="1" applyAlignment="1" applyProtection="1">
      <alignment horizontal="center" vertical="center" wrapText="1"/>
      <protection locked="0"/>
    </xf>
    <xf numFmtId="0" fontId="15" fillId="11" borderId="5" xfId="0" applyFont="1" applyFill="1" applyBorder="1" applyAlignment="1" applyProtection="1">
      <alignment horizontal="center" vertical="center" wrapText="1"/>
      <protection locked="0"/>
    </xf>
    <xf numFmtId="0" fontId="5" fillId="10" borderId="2" xfId="0" applyFont="1" applyFill="1" applyBorder="1" applyAlignment="1" applyProtection="1">
      <alignment horizontal="center" vertical="center"/>
    </xf>
    <xf numFmtId="0" fontId="16" fillId="11" borderId="10" xfId="0" applyFont="1" applyFill="1" applyBorder="1" applyAlignment="1" applyProtection="1">
      <alignment horizontal="left" vertical="center" wrapText="1"/>
    </xf>
    <xf numFmtId="0" fontId="15" fillId="11" borderId="9" xfId="0" applyFont="1" applyFill="1" applyBorder="1" applyAlignment="1" applyProtection="1">
      <alignment vertical="center" wrapText="1"/>
    </xf>
    <xf numFmtId="0" fontId="15" fillId="11" borderId="5" xfId="0" applyFont="1" applyFill="1" applyBorder="1" applyAlignment="1" applyProtection="1">
      <alignment vertical="center" wrapText="1"/>
    </xf>
    <xf numFmtId="0" fontId="16" fillId="10" borderId="10" xfId="0" applyFont="1" applyFill="1" applyBorder="1" applyAlignment="1" applyProtection="1">
      <alignment horizontal="left" vertical="center"/>
    </xf>
    <xf numFmtId="0" fontId="15" fillId="10" borderId="9" xfId="0" applyFont="1" applyFill="1" applyBorder="1" applyAlignment="1" applyProtection="1">
      <alignment vertical="center"/>
    </xf>
    <xf numFmtId="0" fontId="15" fillId="10" borderId="5" xfId="0" applyFont="1" applyFill="1" applyBorder="1" applyAlignment="1" applyProtection="1">
      <alignment vertical="center"/>
    </xf>
    <xf numFmtId="0" fontId="5" fillId="10" borderId="9" xfId="0" applyFont="1" applyFill="1" applyBorder="1" applyAlignment="1" applyProtection="1">
      <alignment horizontal="center" vertical="center"/>
    </xf>
    <xf numFmtId="0" fontId="5" fillId="10" borderId="5" xfId="0" applyFont="1" applyFill="1" applyBorder="1" applyAlignment="1" applyProtection="1">
      <alignment horizontal="center" vertical="center"/>
    </xf>
    <xf numFmtId="0" fontId="5" fillId="10" borderId="5" xfId="0" applyFont="1" applyFill="1" applyBorder="1" applyAlignment="1" applyProtection="1">
      <alignment horizontal="center" vertical="center"/>
      <protection locked="0"/>
    </xf>
    <xf numFmtId="0" fontId="5" fillId="10" borderId="1" xfId="0" applyFont="1" applyFill="1" applyBorder="1" applyAlignment="1" applyProtection="1">
      <alignment horizontal="center" vertical="center"/>
      <protection locked="0"/>
    </xf>
    <xf numFmtId="0" fontId="81" fillId="17" borderId="35" xfId="0" applyFont="1" applyFill="1" applyBorder="1" applyAlignment="1" applyProtection="1">
      <alignment horizontal="center" vertical="center"/>
    </xf>
    <xf numFmtId="0" fontId="29" fillId="0" borderId="10" xfId="0" applyFont="1" applyBorder="1" applyAlignment="1" applyProtection="1">
      <alignment horizontal="center" vertical="center"/>
    </xf>
    <xf numFmtId="0" fontId="29" fillId="0" borderId="9" xfId="0" applyFont="1" applyBorder="1" applyAlignment="1" applyProtection="1">
      <alignment horizontal="center" vertical="center"/>
    </xf>
    <xf numFmtId="0" fontId="29" fillId="0" borderId="5" xfId="0" applyFont="1" applyBorder="1" applyAlignment="1" applyProtection="1">
      <alignment horizontal="center" vertical="center"/>
    </xf>
    <xf numFmtId="0" fontId="8" fillId="0" borderId="1" xfId="0" applyFont="1" applyBorder="1" applyAlignment="1" applyProtection="1">
      <alignment horizontal="center" vertical="center"/>
    </xf>
    <xf numFmtId="0" fontId="24" fillId="10" borderId="1" xfId="0" applyFont="1" applyFill="1" applyBorder="1" applyAlignment="1" applyProtection="1">
      <alignment horizontal="center" vertical="center" wrapText="1"/>
      <protection locked="0"/>
    </xf>
    <xf numFmtId="0" fontId="8" fillId="0" borderId="10" xfId="0" applyFont="1" applyBorder="1" applyAlignment="1" applyProtection="1">
      <alignment horizontal="center" vertical="center"/>
    </xf>
    <xf numFmtId="0" fontId="8" fillId="0" borderId="9" xfId="0" applyFont="1" applyBorder="1" applyAlignment="1" applyProtection="1">
      <alignment horizontal="center" vertical="center"/>
    </xf>
    <xf numFmtId="0" fontId="8" fillId="0" borderId="5" xfId="0" applyFont="1" applyBorder="1" applyAlignment="1" applyProtection="1">
      <alignment horizontal="center" vertical="center"/>
    </xf>
    <xf numFmtId="0" fontId="0" fillId="2" borderId="10" xfId="0" applyFill="1" applyBorder="1" applyAlignment="1" applyProtection="1">
      <alignment horizontal="center"/>
    </xf>
    <xf numFmtId="0" fontId="0" fillId="2" borderId="9" xfId="0" applyFill="1" applyBorder="1" applyAlignment="1" applyProtection="1">
      <alignment horizontal="center"/>
    </xf>
    <xf numFmtId="0" fontId="0" fillId="2" borderId="5" xfId="0" applyFill="1" applyBorder="1" applyAlignment="1" applyProtection="1">
      <alignment horizontal="center"/>
    </xf>
    <xf numFmtId="0" fontId="23" fillId="7" borderId="42" xfId="0" applyFont="1" applyFill="1" applyBorder="1" applyAlignment="1" applyProtection="1">
      <alignment horizontal="center" vertical="center"/>
    </xf>
    <xf numFmtId="0" fontId="23" fillId="7" borderId="43" xfId="0" applyFont="1" applyFill="1" applyBorder="1" applyAlignment="1" applyProtection="1">
      <alignment horizontal="center" vertical="center"/>
    </xf>
    <xf numFmtId="0" fontId="4" fillId="0" borderId="1" xfId="0" applyFont="1" applyBorder="1" applyAlignment="1" applyProtection="1">
      <alignment horizontal="center" vertical="center"/>
    </xf>
    <xf numFmtId="0" fontId="10" fillId="0" borderId="1" xfId="0" applyFont="1" applyBorder="1" applyAlignment="1" applyProtection="1">
      <alignment horizontal="center" vertical="center"/>
    </xf>
    <xf numFmtId="0" fontId="82" fillId="0" borderId="9" xfId="0" applyFont="1" applyFill="1" applyBorder="1" applyAlignment="1" applyProtection="1">
      <alignment horizontal="center" vertical="center"/>
    </xf>
    <xf numFmtId="0" fontId="0" fillId="0" borderId="9" xfId="0" applyFont="1" applyBorder="1" applyAlignment="1" applyProtection="1">
      <alignment horizontal="center" vertical="top"/>
    </xf>
    <xf numFmtId="0" fontId="0" fillId="0" borderId="5" xfId="0" applyFont="1" applyBorder="1" applyAlignment="1" applyProtection="1">
      <alignment horizontal="center" vertical="top"/>
    </xf>
    <xf numFmtId="0" fontId="0" fillId="0" borderId="10" xfId="0" applyBorder="1" applyAlignment="1" applyProtection="1">
      <alignment horizontal="center" vertical="top"/>
    </xf>
    <xf numFmtId="0" fontId="0" fillId="0" borderId="9" xfId="0" applyBorder="1" applyAlignment="1" applyProtection="1">
      <alignment horizontal="center" vertical="top"/>
    </xf>
    <xf numFmtId="0" fontId="10" fillId="2" borderId="2" xfId="0" applyFont="1" applyFill="1" applyBorder="1" applyAlignment="1" applyProtection="1">
      <alignment horizontal="center" vertical="top" wrapText="1"/>
    </xf>
    <xf numFmtId="0" fontId="10" fillId="2" borderId="3" xfId="0" applyFont="1" applyFill="1" applyBorder="1" applyAlignment="1" applyProtection="1">
      <alignment horizontal="center" vertical="top" wrapText="1"/>
    </xf>
    <xf numFmtId="0" fontId="0" fillId="2" borderId="10" xfId="0" applyFill="1" applyBorder="1" applyAlignment="1">
      <alignment horizontal="center"/>
    </xf>
    <xf numFmtId="0" fontId="0" fillId="2" borderId="9" xfId="0" applyFill="1" applyBorder="1" applyAlignment="1">
      <alignment horizontal="center"/>
    </xf>
    <xf numFmtId="0" fontId="0" fillId="2" borderId="5" xfId="0" applyFill="1" applyBorder="1" applyAlignment="1">
      <alignment horizontal="center"/>
    </xf>
    <xf numFmtId="0" fontId="82" fillId="0" borderId="10" xfId="0" applyFont="1" applyFill="1" applyBorder="1" applyAlignment="1" applyProtection="1">
      <alignment horizontal="center" vertical="center"/>
    </xf>
    <xf numFmtId="0" fontId="0" fillId="0" borderId="9" xfId="0" applyBorder="1" applyAlignment="1">
      <alignment horizontal="center" vertical="top"/>
    </xf>
    <xf numFmtId="0" fontId="0" fillId="0" borderId="5" xfId="0" applyBorder="1" applyAlignment="1">
      <alignment horizontal="center" vertical="top"/>
    </xf>
    <xf numFmtId="0" fontId="0" fillId="0" borderId="10" xfId="0" applyBorder="1" applyAlignment="1">
      <alignment horizontal="center" vertical="top"/>
    </xf>
    <xf numFmtId="0" fontId="10" fillId="2" borderId="2" xfId="0" applyFont="1" applyFill="1" applyBorder="1" applyAlignment="1">
      <alignment horizontal="center" vertical="top" wrapText="1"/>
    </xf>
    <xf numFmtId="0" fontId="10" fillId="2" borderId="3" xfId="0" applyFont="1" applyFill="1" applyBorder="1" applyAlignment="1">
      <alignment horizontal="center" vertical="top" wrapText="1"/>
    </xf>
    <xf numFmtId="0" fontId="35" fillId="7" borderId="1" xfId="0" applyFont="1" applyFill="1" applyBorder="1" applyAlignment="1" applyProtection="1">
      <alignment horizontal="center" vertical="center"/>
    </xf>
    <xf numFmtId="0" fontId="29" fillId="3" borderId="1" xfId="0" applyFont="1" applyFill="1" applyBorder="1" applyAlignment="1" applyProtection="1">
      <alignment horizontal="center" vertical="center" wrapText="1"/>
    </xf>
    <xf numFmtId="0" fontId="5" fillId="3" borderId="1" xfId="0" applyFont="1" applyFill="1" applyBorder="1" applyAlignment="1" applyProtection="1">
      <alignment horizontal="center" vertical="center" wrapText="1"/>
    </xf>
    <xf numFmtId="0" fontId="2" fillId="0" borderId="0" xfId="0" applyFont="1" applyBorder="1" applyAlignment="1" applyProtection="1">
      <alignment horizontal="right" vertical="center"/>
    </xf>
    <xf numFmtId="0" fontId="2" fillId="0" borderId="28" xfId="0" applyFont="1" applyBorder="1" applyAlignment="1" applyProtection="1">
      <alignment horizontal="left" vertical="center" wrapText="1"/>
    </xf>
    <xf numFmtId="0" fontId="2" fillId="0" borderId="0" xfId="0" applyFont="1" applyBorder="1" applyAlignment="1" applyProtection="1">
      <alignment horizontal="left" vertical="center" wrapText="1"/>
    </xf>
    <xf numFmtId="0" fontId="2" fillId="0" borderId="28" xfId="0" applyFont="1" applyBorder="1" applyAlignment="1" applyProtection="1">
      <alignment horizontal="right" vertical="center"/>
    </xf>
    <xf numFmtId="0" fontId="83" fillId="17" borderId="1" xfId="0" applyFont="1" applyFill="1" applyBorder="1" applyAlignment="1">
      <alignment horizontal="center" vertical="center"/>
    </xf>
    <xf numFmtId="0" fontId="84" fillId="0" borderId="1" xfId="0" applyFont="1" applyBorder="1" applyAlignment="1">
      <alignment horizontal="center" vertical="center"/>
    </xf>
    <xf numFmtId="0" fontId="81" fillId="17" borderId="1" xfId="0" applyFont="1" applyFill="1" applyBorder="1" applyAlignment="1" applyProtection="1">
      <alignment horizontal="center"/>
    </xf>
    <xf numFmtId="0" fontId="18" fillId="0" borderId="10" xfId="0" applyFont="1" applyFill="1" applyBorder="1" applyAlignment="1" applyProtection="1">
      <alignment horizontal="center"/>
    </xf>
    <xf numFmtId="0" fontId="21" fillId="0" borderId="5" xfId="0" applyFont="1" applyFill="1" applyBorder="1" applyAlignment="1" applyProtection="1">
      <alignment horizontal="center"/>
    </xf>
    <xf numFmtId="0" fontId="85" fillId="0" borderId="10" xfId="0" applyFont="1" applyFill="1" applyBorder="1" applyAlignment="1" applyProtection="1">
      <alignment horizontal="center"/>
    </xf>
    <xf numFmtId="0" fontId="85" fillId="0" borderId="9" xfId="0" applyFont="1" applyFill="1" applyBorder="1" applyAlignment="1" applyProtection="1">
      <alignment horizontal="center"/>
    </xf>
    <xf numFmtId="0" fontId="85" fillId="0" borderId="5" xfId="0" applyFont="1" applyFill="1" applyBorder="1" applyAlignment="1" applyProtection="1">
      <alignment horizontal="center"/>
    </xf>
    <xf numFmtId="2" fontId="19" fillId="0" borderId="1" xfId="0" applyNumberFormat="1" applyFont="1" applyFill="1" applyBorder="1" applyAlignment="1" applyProtection="1">
      <alignment horizontal="center" vertical="center" wrapText="1"/>
    </xf>
    <xf numFmtId="0" fontId="10" fillId="0" borderId="10" xfId="0" applyFont="1" applyFill="1" applyBorder="1" applyAlignment="1" applyProtection="1">
      <alignment horizontal="center" wrapText="1"/>
    </xf>
    <xf numFmtId="0" fontId="10" fillId="0" borderId="9" xfId="0" applyFont="1" applyFill="1" applyBorder="1" applyAlignment="1" applyProtection="1">
      <alignment horizontal="center" wrapText="1"/>
    </xf>
    <xf numFmtId="0" fontId="10" fillId="0" borderId="5" xfId="0" applyFont="1" applyFill="1" applyBorder="1" applyAlignment="1" applyProtection="1">
      <alignment horizontal="center" wrapText="1"/>
    </xf>
    <xf numFmtId="2" fontId="10" fillId="0" borderId="29" xfId="0" applyNumberFormat="1" applyFont="1" applyFill="1" applyBorder="1" applyAlignment="1" applyProtection="1">
      <alignment horizontal="center" vertical="center" wrapText="1"/>
    </xf>
    <xf numFmtId="2" fontId="10" fillId="0" borderId="11" xfId="0" applyNumberFormat="1" applyFont="1" applyFill="1" applyBorder="1" applyAlignment="1" applyProtection="1">
      <alignment horizontal="center" vertical="center" wrapText="1"/>
    </xf>
    <xf numFmtId="2" fontId="10" fillId="0" borderId="6" xfId="0" applyNumberFormat="1" applyFont="1" applyFill="1" applyBorder="1" applyAlignment="1" applyProtection="1">
      <alignment horizontal="center" vertical="center" wrapText="1"/>
    </xf>
    <xf numFmtId="0" fontId="4" fillId="0" borderId="10" xfId="0" applyFont="1" applyFill="1" applyBorder="1" applyAlignment="1" applyProtection="1">
      <alignment horizontal="center" wrapText="1"/>
    </xf>
    <xf numFmtId="0" fontId="4" fillId="0" borderId="9" xfId="0" applyFont="1" applyFill="1" applyBorder="1" applyAlignment="1" applyProtection="1">
      <alignment horizontal="center" wrapText="1"/>
    </xf>
    <xf numFmtId="0" fontId="4" fillId="0" borderId="5" xfId="0" applyFont="1" applyFill="1" applyBorder="1" applyAlignment="1" applyProtection="1">
      <alignment horizontal="center" wrapText="1"/>
    </xf>
    <xf numFmtId="0" fontId="21" fillId="0" borderId="10" xfId="0" applyFont="1" applyFill="1" applyBorder="1" applyAlignment="1" applyProtection="1">
      <alignment horizontal="center"/>
    </xf>
    <xf numFmtId="0" fontId="21" fillId="0" borderId="9" xfId="0" applyFont="1" applyFill="1" applyBorder="1" applyAlignment="1" applyProtection="1">
      <alignment horizontal="center"/>
    </xf>
    <xf numFmtId="0" fontId="0" fillId="0" borderId="10" xfId="0" applyFont="1" applyBorder="1" applyAlignment="1" applyProtection="1">
      <alignment horizontal="center" vertical="center"/>
    </xf>
    <xf numFmtId="0" fontId="0" fillId="0" borderId="9" xfId="0" applyFont="1" applyBorder="1" applyAlignment="1" applyProtection="1">
      <alignment horizontal="center" vertical="center"/>
    </xf>
    <xf numFmtId="0" fontId="0" fillId="0" borderId="5" xfId="0" applyFont="1" applyBorder="1" applyAlignment="1" applyProtection="1">
      <alignment horizontal="center" vertical="center"/>
    </xf>
    <xf numFmtId="0" fontId="54" fillId="0" borderId="10" xfId="0" applyFont="1" applyFill="1" applyBorder="1" applyAlignment="1">
      <alignment horizontal="center" vertical="center" wrapText="1"/>
    </xf>
    <xf numFmtId="0" fontId="54" fillId="0" borderId="9" xfId="0" applyFont="1" applyFill="1" applyBorder="1" applyAlignment="1">
      <alignment horizontal="center" vertical="center" wrapText="1"/>
    </xf>
    <xf numFmtId="0" fontId="54" fillId="0" borderId="5" xfId="0" applyFont="1" applyFill="1" applyBorder="1" applyAlignment="1">
      <alignment horizontal="center" vertical="center" wrapText="1"/>
    </xf>
    <xf numFmtId="0" fontId="86" fillId="17" borderId="1" xfId="0" applyFont="1" applyFill="1" applyBorder="1" applyAlignment="1">
      <alignment horizontal="center" vertical="center"/>
    </xf>
    <xf numFmtId="0" fontId="84" fillId="0" borderId="10" xfId="0" applyFont="1" applyBorder="1" applyAlignment="1">
      <alignment horizontal="center" vertical="center" wrapText="1"/>
    </xf>
    <xf numFmtId="0" fontId="84" fillId="0" borderId="9" xfId="0" applyFont="1" applyBorder="1" applyAlignment="1">
      <alignment horizontal="center" vertical="center" wrapText="1"/>
    </xf>
    <xf numFmtId="0" fontId="84" fillId="0" borderId="10" xfId="0" applyFont="1" applyBorder="1" applyAlignment="1">
      <alignment horizontal="center" vertical="center"/>
    </xf>
    <xf numFmtId="0" fontId="84" fillId="0" borderId="9" xfId="0" applyFont="1" applyBorder="1" applyAlignment="1">
      <alignment horizontal="center" vertical="center"/>
    </xf>
    <xf numFmtId="0" fontId="84" fillId="0" borderId="5" xfId="0" applyFont="1" applyBorder="1" applyAlignment="1">
      <alignment horizontal="center" vertical="center"/>
    </xf>
    <xf numFmtId="0" fontId="54" fillId="2" borderId="10" xfId="0" applyFont="1" applyFill="1" applyBorder="1" applyAlignment="1">
      <alignment horizontal="center" vertical="center" wrapText="1"/>
    </xf>
    <xf numFmtId="0" fontId="54" fillId="2" borderId="9" xfId="0" applyFont="1" applyFill="1" applyBorder="1" applyAlignment="1">
      <alignment horizontal="center" vertical="center" wrapText="1"/>
    </xf>
    <xf numFmtId="0" fontId="54" fillId="2" borderId="5" xfId="0" applyFont="1" applyFill="1" applyBorder="1" applyAlignment="1">
      <alignment horizontal="center" vertical="center" wrapText="1"/>
    </xf>
    <xf numFmtId="0" fontId="87" fillId="17" borderId="1" xfId="0" applyFont="1" applyFill="1" applyBorder="1" applyAlignment="1">
      <alignment horizontal="center" vertical="center"/>
    </xf>
    <xf numFmtId="0" fontId="18" fillId="0" borderId="10" xfId="0" applyFont="1" applyBorder="1" applyAlignment="1">
      <alignment horizontal="center" vertical="center"/>
    </xf>
    <xf numFmtId="0" fontId="18" fillId="0" borderId="5" xfId="0" applyFont="1" applyBorder="1" applyAlignment="1">
      <alignment horizontal="center" vertical="center"/>
    </xf>
    <xf numFmtId="0" fontId="18" fillId="0" borderId="1" xfId="0" applyFont="1" applyBorder="1" applyAlignment="1">
      <alignment horizontal="center" vertical="center"/>
    </xf>
    <xf numFmtId="0" fontId="88" fillId="17" borderId="10" xfId="0" applyFont="1" applyFill="1" applyBorder="1" applyAlignment="1" applyProtection="1">
      <alignment horizontal="center" vertical="center" wrapText="1"/>
    </xf>
    <xf numFmtId="0" fontId="88" fillId="17" borderId="9" xfId="0" applyFont="1" applyFill="1" applyBorder="1" applyAlignment="1" applyProtection="1">
      <alignment horizontal="center" vertical="center" wrapText="1"/>
    </xf>
    <xf numFmtId="0" fontId="88" fillId="17" borderId="5" xfId="0" applyFont="1" applyFill="1" applyBorder="1" applyAlignment="1" applyProtection="1">
      <alignment horizontal="center" vertical="center" wrapText="1"/>
    </xf>
    <xf numFmtId="2" fontId="77" fillId="0" borderId="1" xfId="0" applyNumberFormat="1" applyFont="1" applyBorder="1" applyAlignment="1" applyProtection="1">
      <alignment horizontal="center" vertical="center" wrapText="1"/>
    </xf>
    <xf numFmtId="0" fontId="77" fillId="0" borderId="1" xfId="0" applyFont="1" applyBorder="1" applyAlignment="1" applyProtection="1">
      <alignment horizontal="center" vertical="center" wrapText="1"/>
    </xf>
    <xf numFmtId="2" fontId="77" fillId="0" borderId="9" xfId="0" applyNumberFormat="1" applyFont="1" applyBorder="1" applyAlignment="1" applyProtection="1">
      <alignment horizontal="center" vertical="center" wrapText="1"/>
    </xf>
    <xf numFmtId="0" fontId="77" fillId="0" borderId="9" xfId="0" applyFont="1" applyBorder="1" applyAlignment="1" applyProtection="1">
      <alignment horizontal="center" vertical="center" wrapText="1"/>
    </xf>
    <xf numFmtId="0" fontId="77" fillId="0" borderId="5" xfId="0" applyFont="1" applyBorder="1" applyAlignment="1" applyProtection="1">
      <alignment horizontal="center" vertical="center" wrapText="1"/>
    </xf>
    <xf numFmtId="0" fontId="49" fillId="0" borderId="10" xfId="0" applyFont="1" applyFill="1" applyBorder="1" applyAlignment="1" applyProtection="1">
      <alignment horizontal="center" vertical="center"/>
    </xf>
    <xf numFmtId="0" fontId="49" fillId="0" borderId="9" xfId="0" applyFont="1" applyFill="1" applyBorder="1" applyAlignment="1" applyProtection="1">
      <alignment horizontal="center" vertical="center"/>
    </xf>
    <xf numFmtId="0" fontId="49" fillId="0" borderId="5" xfId="0" applyFont="1" applyFill="1" applyBorder="1" applyAlignment="1" applyProtection="1">
      <alignment horizontal="center" vertical="center"/>
    </xf>
    <xf numFmtId="166" fontId="15" fillId="18" borderId="10" xfId="0" applyNumberFormat="1" applyFont="1" applyFill="1" applyBorder="1" applyAlignment="1" applyProtection="1">
      <alignment horizontal="center" vertical="center"/>
      <protection locked="0"/>
    </xf>
    <xf numFmtId="166" fontId="5" fillId="18" borderId="1" xfId="0" applyNumberFormat="1" applyFont="1" applyFill="1" applyBorder="1" applyAlignment="1" applyProtection="1">
      <alignment horizontal="center" vertical="center" wrapText="1"/>
      <protection locked="0"/>
    </xf>
    <xf numFmtId="166" fontId="8" fillId="18" borderId="1" xfId="0" applyNumberFormat="1" applyFont="1" applyFill="1" applyBorder="1" applyAlignment="1" applyProtection="1">
      <alignment horizontal="center" vertical="center"/>
      <protection locked="0"/>
    </xf>
  </cellXfs>
  <cellStyles count="3">
    <cellStyle name="Hyperlink" xfId="1" builtinId="8"/>
    <cellStyle name="Normal" xfId="0" builtinId="0"/>
    <cellStyle name="Percent" xfId="2" builtinId="5"/>
  </cellStyles>
  <dxfs count="2824">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rgb="FFA5A5A5"/>
        </patternFill>
      </fill>
    </dxf>
    <dxf>
      <fill>
        <patternFill>
          <bgColor rgb="FFD8D8D8"/>
        </patternFill>
      </fill>
    </dxf>
    <dxf>
      <fill>
        <patternFill>
          <bgColor rgb="FFA5A5A5"/>
        </patternFill>
      </fill>
    </dxf>
    <dxf>
      <fill>
        <patternFill>
          <bgColor rgb="FFD8D8D8"/>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rgb="FFA5A5A5"/>
        </patternFill>
      </fill>
    </dxf>
    <dxf>
      <fill>
        <patternFill>
          <bgColor rgb="FFD8D8D8"/>
        </patternFill>
      </fill>
    </dxf>
    <dxf>
      <fill>
        <patternFill>
          <bgColor theme="0" tint="-0.34998626667073579"/>
        </patternFill>
      </fill>
    </dxf>
    <dxf>
      <fill>
        <patternFill>
          <bgColor theme="0" tint="-0.14996795556505021"/>
        </patternFill>
      </fill>
    </dxf>
    <dxf>
      <fill>
        <patternFill>
          <bgColor rgb="FFA5A5A5"/>
        </patternFill>
      </fill>
    </dxf>
    <dxf>
      <fill>
        <patternFill>
          <bgColor rgb="FFD8D8D8"/>
        </patternFill>
      </fill>
    </dxf>
    <dxf>
      <fill>
        <patternFill>
          <bgColor theme="0" tint="-0.34998626667073579"/>
        </patternFill>
      </fill>
    </dxf>
    <dxf>
      <fill>
        <patternFill>
          <bgColor theme="0" tint="-0.14996795556505021"/>
        </patternFill>
      </fill>
    </dxf>
    <dxf>
      <fill>
        <patternFill>
          <bgColor rgb="FFA5A5A5"/>
        </patternFill>
      </fill>
    </dxf>
    <dxf>
      <fill>
        <patternFill>
          <bgColor rgb="FFD8D8D8"/>
        </patternFill>
      </fill>
    </dxf>
    <dxf>
      <fill>
        <patternFill>
          <bgColor theme="0" tint="-0.34998626667073579"/>
        </patternFill>
      </fill>
    </dxf>
    <dxf>
      <fill>
        <patternFill>
          <bgColor theme="0" tint="-0.14996795556505021"/>
        </patternFill>
      </fill>
    </dxf>
    <dxf>
      <fill>
        <patternFill>
          <bgColor rgb="FFA5A5A5"/>
        </patternFill>
      </fill>
    </dxf>
    <dxf>
      <fill>
        <patternFill>
          <bgColor rgb="FFD8D8D8"/>
        </patternFill>
      </fill>
    </dxf>
    <dxf>
      <fill>
        <patternFill>
          <bgColor theme="0" tint="-0.34998626667073579"/>
        </patternFill>
      </fill>
    </dxf>
    <dxf>
      <fill>
        <patternFill>
          <bgColor theme="0" tint="-0.14996795556505021"/>
        </patternFill>
      </fill>
    </dxf>
    <dxf>
      <fill>
        <patternFill>
          <bgColor rgb="FFA5A5A5"/>
        </patternFill>
      </fill>
    </dxf>
    <dxf>
      <fill>
        <patternFill>
          <bgColor rgb="FFD8D8D8"/>
        </patternFill>
      </fill>
    </dxf>
    <dxf>
      <fill>
        <patternFill>
          <bgColor theme="0" tint="-0.34998626667073579"/>
        </patternFill>
      </fill>
    </dxf>
    <dxf>
      <fill>
        <patternFill>
          <bgColor theme="0" tint="-0.14996795556505021"/>
        </patternFill>
      </fill>
    </dxf>
    <dxf>
      <fill>
        <patternFill>
          <bgColor rgb="FFA5A5A5"/>
        </patternFill>
      </fill>
    </dxf>
    <dxf>
      <fill>
        <patternFill>
          <bgColor rgb="FFD8D8D8"/>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rgb="FFA5A5A5"/>
        </patternFill>
      </fill>
    </dxf>
    <dxf>
      <fill>
        <patternFill>
          <bgColor rgb="FFD8D8D8"/>
        </patternFill>
      </fill>
    </dxf>
    <dxf>
      <fill>
        <patternFill>
          <bgColor theme="0" tint="-0.34998626667073579"/>
        </patternFill>
      </fill>
    </dxf>
    <dxf>
      <fill>
        <patternFill>
          <bgColor theme="0" tint="-0.14996795556505021"/>
        </patternFill>
      </fill>
    </dxf>
    <dxf>
      <fill>
        <patternFill>
          <bgColor rgb="FFA5A5A5"/>
        </patternFill>
      </fill>
    </dxf>
    <dxf>
      <fill>
        <patternFill>
          <bgColor rgb="FFD8D8D8"/>
        </patternFill>
      </fill>
    </dxf>
    <dxf>
      <fill>
        <patternFill>
          <bgColor theme="0" tint="-0.34998626667073579"/>
        </patternFill>
      </fill>
    </dxf>
    <dxf>
      <fill>
        <patternFill>
          <bgColor theme="0" tint="-0.14996795556505021"/>
        </patternFill>
      </fill>
    </dxf>
    <dxf>
      <fill>
        <patternFill>
          <bgColor rgb="FFA5A5A5"/>
        </patternFill>
      </fill>
    </dxf>
    <dxf>
      <fill>
        <patternFill>
          <bgColor rgb="FFD8D8D8"/>
        </patternFill>
      </fill>
    </dxf>
    <dxf>
      <fill>
        <patternFill>
          <bgColor theme="0" tint="-0.34998626667073579"/>
        </patternFill>
      </fill>
    </dxf>
    <dxf>
      <fill>
        <patternFill>
          <bgColor theme="0" tint="-0.14996795556505021"/>
        </patternFill>
      </fill>
    </dxf>
    <dxf>
      <fill>
        <patternFill>
          <bgColor rgb="FFA5A5A5"/>
        </patternFill>
      </fill>
    </dxf>
    <dxf>
      <fill>
        <patternFill>
          <bgColor rgb="FFD8D8D8"/>
        </patternFill>
      </fill>
    </dxf>
    <dxf>
      <fill>
        <patternFill>
          <bgColor theme="0" tint="-0.34998626667073579"/>
        </patternFill>
      </fill>
    </dxf>
    <dxf>
      <fill>
        <patternFill>
          <bgColor theme="0" tint="-0.14996795556505021"/>
        </patternFill>
      </fill>
    </dxf>
    <dxf>
      <fill>
        <patternFill>
          <bgColor rgb="FFA5A5A5"/>
        </patternFill>
      </fill>
    </dxf>
    <dxf>
      <fill>
        <patternFill>
          <bgColor rgb="FFD8D8D8"/>
        </patternFill>
      </fill>
    </dxf>
    <dxf>
      <fill>
        <patternFill>
          <bgColor theme="0" tint="-0.34998626667073579"/>
        </patternFill>
      </fill>
    </dxf>
    <dxf>
      <fill>
        <patternFill>
          <bgColor theme="0" tint="-0.14996795556505021"/>
        </patternFill>
      </fill>
    </dxf>
    <dxf>
      <fill>
        <patternFill>
          <bgColor rgb="FFA5A5A5"/>
        </patternFill>
      </fill>
    </dxf>
    <dxf>
      <fill>
        <patternFill>
          <bgColor rgb="FFD8D8D8"/>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rgb="FFA5A5A5"/>
        </patternFill>
      </fill>
    </dxf>
    <dxf>
      <fill>
        <patternFill>
          <bgColor rgb="FFD8D8D8"/>
        </patternFill>
      </fill>
    </dxf>
    <dxf>
      <fill>
        <patternFill>
          <bgColor theme="0" tint="-0.34998626667073579"/>
        </patternFill>
      </fill>
    </dxf>
    <dxf>
      <fill>
        <patternFill>
          <bgColor theme="0" tint="-0.14996795556505021"/>
        </patternFill>
      </fill>
    </dxf>
    <dxf>
      <fill>
        <patternFill>
          <bgColor rgb="FFA5A5A5"/>
        </patternFill>
      </fill>
    </dxf>
    <dxf>
      <fill>
        <patternFill>
          <bgColor rgb="FFD8D8D8"/>
        </patternFill>
      </fill>
    </dxf>
    <dxf>
      <fill>
        <patternFill>
          <bgColor theme="0" tint="-0.34998626667073579"/>
        </patternFill>
      </fill>
    </dxf>
    <dxf>
      <fill>
        <patternFill>
          <bgColor theme="0" tint="-0.14996795556505021"/>
        </patternFill>
      </fill>
    </dxf>
    <dxf>
      <fill>
        <patternFill>
          <bgColor rgb="FFA5A5A5"/>
        </patternFill>
      </fill>
    </dxf>
    <dxf>
      <fill>
        <patternFill>
          <bgColor rgb="FFD8D8D8"/>
        </patternFill>
      </fill>
    </dxf>
    <dxf>
      <fill>
        <patternFill>
          <bgColor theme="0" tint="-0.34998626667073579"/>
        </patternFill>
      </fill>
    </dxf>
    <dxf>
      <fill>
        <patternFill>
          <bgColor theme="0" tint="-0.14996795556505021"/>
        </patternFill>
      </fill>
    </dxf>
    <dxf>
      <fill>
        <patternFill>
          <bgColor rgb="FFA5A5A5"/>
        </patternFill>
      </fill>
    </dxf>
    <dxf>
      <fill>
        <patternFill>
          <bgColor rgb="FFD8D8D8"/>
        </patternFill>
      </fill>
    </dxf>
    <dxf>
      <fill>
        <patternFill>
          <bgColor theme="0" tint="-0.34998626667073579"/>
        </patternFill>
      </fill>
    </dxf>
    <dxf>
      <fill>
        <patternFill>
          <bgColor theme="0" tint="-0.14996795556505021"/>
        </patternFill>
      </fill>
    </dxf>
    <dxf>
      <fill>
        <patternFill>
          <bgColor rgb="FFA5A5A5"/>
        </patternFill>
      </fill>
    </dxf>
    <dxf>
      <fill>
        <patternFill>
          <bgColor rgb="FFD8D8D8"/>
        </patternFill>
      </fill>
    </dxf>
    <dxf>
      <fill>
        <patternFill>
          <bgColor theme="0" tint="-0.34998626667073579"/>
        </patternFill>
      </fill>
    </dxf>
    <dxf>
      <fill>
        <patternFill>
          <bgColor theme="0" tint="-0.14996795556505021"/>
        </patternFill>
      </fill>
    </dxf>
    <dxf>
      <fill>
        <patternFill>
          <bgColor rgb="FFA5A5A5"/>
        </patternFill>
      </fill>
    </dxf>
    <dxf>
      <fill>
        <patternFill>
          <bgColor rgb="FFD8D8D8"/>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rgb="FFA5A5A5"/>
        </patternFill>
      </fill>
    </dxf>
    <dxf>
      <fill>
        <patternFill>
          <bgColor rgb="FFD8D8D8"/>
        </patternFill>
      </fill>
    </dxf>
    <dxf>
      <fill>
        <patternFill>
          <bgColor theme="0" tint="-0.34998626667073579"/>
        </patternFill>
      </fill>
    </dxf>
    <dxf>
      <fill>
        <patternFill>
          <bgColor theme="0" tint="-0.14996795556505021"/>
        </patternFill>
      </fill>
    </dxf>
    <dxf>
      <fill>
        <patternFill>
          <bgColor rgb="FFA5A5A5"/>
        </patternFill>
      </fill>
    </dxf>
    <dxf>
      <fill>
        <patternFill>
          <bgColor rgb="FFD8D8D8"/>
        </patternFill>
      </fill>
    </dxf>
    <dxf>
      <fill>
        <patternFill>
          <bgColor theme="0" tint="-0.34998626667073579"/>
        </patternFill>
      </fill>
    </dxf>
    <dxf>
      <fill>
        <patternFill>
          <bgColor theme="0" tint="-0.14996795556505021"/>
        </patternFill>
      </fill>
    </dxf>
    <dxf>
      <fill>
        <patternFill>
          <bgColor rgb="FFA5A5A5"/>
        </patternFill>
      </fill>
    </dxf>
    <dxf>
      <fill>
        <patternFill>
          <bgColor rgb="FFD8D8D8"/>
        </patternFill>
      </fill>
    </dxf>
    <dxf>
      <fill>
        <patternFill>
          <bgColor theme="0" tint="-0.34998626667073579"/>
        </patternFill>
      </fill>
    </dxf>
    <dxf>
      <fill>
        <patternFill>
          <bgColor theme="0" tint="-0.14996795556505021"/>
        </patternFill>
      </fill>
    </dxf>
    <dxf>
      <fill>
        <patternFill>
          <bgColor rgb="FFA5A5A5"/>
        </patternFill>
      </fill>
    </dxf>
    <dxf>
      <fill>
        <patternFill>
          <bgColor rgb="FFD8D8D8"/>
        </patternFill>
      </fill>
    </dxf>
    <dxf>
      <fill>
        <patternFill>
          <bgColor theme="0" tint="-0.34998626667073579"/>
        </patternFill>
      </fill>
    </dxf>
    <dxf>
      <fill>
        <patternFill>
          <bgColor theme="0" tint="-0.14996795556505021"/>
        </patternFill>
      </fill>
    </dxf>
    <dxf>
      <fill>
        <patternFill>
          <bgColor rgb="FFA5A5A5"/>
        </patternFill>
      </fill>
    </dxf>
    <dxf>
      <fill>
        <patternFill>
          <bgColor rgb="FFD8D8D8"/>
        </patternFill>
      </fill>
    </dxf>
    <dxf>
      <fill>
        <patternFill>
          <bgColor theme="0" tint="-0.34998626667073579"/>
        </patternFill>
      </fill>
    </dxf>
    <dxf>
      <fill>
        <patternFill>
          <bgColor theme="0" tint="-0.14996795556505021"/>
        </patternFill>
      </fill>
    </dxf>
    <dxf>
      <fill>
        <patternFill>
          <bgColor rgb="FFA5A5A5"/>
        </patternFill>
      </fill>
    </dxf>
    <dxf>
      <fill>
        <patternFill>
          <bgColor rgb="FFD8D8D8"/>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rgb="FFA5A5A5"/>
        </patternFill>
      </fill>
    </dxf>
    <dxf>
      <fill>
        <patternFill>
          <bgColor rgb="FFD8D8D8"/>
        </patternFill>
      </fill>
    </dxf>
    <dxf>
      <fill>
        <patternFill>
          <bgColor theme="0" tint="-0.34998626667073579"/>
        </patternFill>
      </fill>
    </dxf>
    <dxf>
      <fill>
        <patternFill>
          <bgColor theme="0" tint="-0.14996795556505021"/>
        </patternFill>
      </fill>
    </dxf>
    <dxf>
      <fill>
        <patternFill>
          <bgColor rgb="FFA5A5A5"/>
        </patternFill>
      </fill>
    </dxf>
    <dxf>
      <fill>
        <patternFill>
          <bgColor rgb="FFD8D8D8"/>
        </patternFill>
      </fill>
    </dxf>
    <dxf>
      <fill>
        <patternFill>
          <bgColor theme="0" tint="-0.34998626667073579"/>
        </patternFill>
      </fill>
    </dxf>
    <dxf>
      <fill>
        <patternFill>
          <bgColor theme="0" tint="-0.14996795556505021"/>
        </patternFill>
      </fill>
    </dxf>
    <dxf>
      <fill>
        <patternFill>
          <bgColor rgb="FFA5A5A5"/>
        </patternFill>
      </fill>
    </dxf>
    <dxf>
      <fill>
        <patternFill>
          <bgColor rgb="FFD8D8D8"/>
        </patternFill>
      </fill>
    </dxf>
    <dxf>
      <fill>
        <patternFill>
          <bgColor theme="0" tint="-0.34998626667073579"/>
        </patternFill>
      </fill>
    </dxf>
    <dxf>
      <fill>
        <patternFill>
          <bgColor theme="0" tint="-0.14996795556505021"/>
        </patternFill>
      </fill>
    </dxf>
    <dxf>
      <fill>
        <patternFill>
          <bgColor rgb="FFA5A5A5"/>
        </patternFill>
      </fill>
    </dxf>
    <dxf>
      <fill>
        <patternFill>
          <bgColor rgb="FFD8D8D8"/>
        </patternFill>
      </fill>
    </dxf>
    <dxf>
      <fill>
        <patternFill>
          <bgColor theme="0" tint="-0.34998626667073579"/>
        </patternFill>
      </fill>
    </dxf>
    <dxf>
      <fill>
        <patternFill>
          <bgColor theme="0" tint="-0.14996795556505021"/>
        </patternFill>
      </fill>
    </dxf>
    <dxf>
      <fill>
        <patternFill>
          <bgColor rgb="FFA5A5A5"/>
        </patternFill>
      </fill>
    </dxf>
    <dxf>
      <fill>
        <patternFill>
          <bgColor rgb="FFD8D8D8"/>
        </patternFill>
      </fill>
    </dxf>
    <dxf>
      <fill>
        <patternFill>
          <bgColor theme="0" tint="-0.34998626667073579"/>
        </patternFill>
      </fill>
    </dxf>
    <dxf>
      <fill>
        <patternFill>
          <bgColor theme="0" tint="-0.14996795556505021"/>
        </patternFill>
      </fill>
    </dxf>
    <dxf>
      <fill>
        <patternFill>
          <bgColor rgb="FFA5A5A5"/>
        </patternFill>
      </fill>
    </dxf>
    <dxf>
      <fill>
        <patternFill>
          <bgColor rgb="FFD8D8D8"/>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rgb="FFA5A5A5"/>
        </patternFill>
      </fill>
    </dxf>
    <dxf>
      <fill>
        <patternFill>
          <bgColor rgb="FFD8D8D8"/>
        </patternFill>
      </fill>
    </dxf>
    <dxf>
      <fill>
        <patternFill>
          <bgColor theme="0" tint="-0.34998626667073579"/>
        </patternFill>
      </fill>
    </dxf>
    <dxf>
      <fill>
        <patternFill>
          <bgColor theme="0" tint="-0.14996795556505021"/>
        </patternFill>
      </fill>
    </dxf>
    <dxf>
      <fill>
        <patternFill>
          <bgColor rgb="FFA5A5A5"/>
        </patternFill>
      </fill>
    </dxf>
    <dxf>
      <fill>
        <patternFill>
          <bgColor rgb="FFD8D8D8"/>
        </patternFill>
      </fill>
    </dxf>
    <dxf>
      <fill>
        <patternFill>
          <bgColor theme="0" tint="-0.34998626667073579"/>
        </patternFill>
      </fill>
    </dxf>
    <dxf>
      <fill>
        <patternFill>
          <bgColor theme="0" tint="-0.14996795556505021"/>
        </patternFill>
      </fill>
    </dxf>
    <dxf>
      <fill>
        <patternFill>
          <bgColor rgb="FFA5A5A5"/>
        </patternFill>
      </fill>
    </dxf>
    <dxf>
      <fill>
        <patternFill>
          <bgColor rgb="FFD8D8D8"/>
        </patternFill>
      </fill>
    </dxf>
    <dxf>
      <fill>
        <patternFill>
          <bgColor theme="0" tint="-0.34998626667073579"/>
        </patternFill>
      </fill>
    </dxf>
    <dxf>
      <fill>
        <patternFill>
          <bgColor theme="0" tint="-0.14996795556505021"/>
        </patternFill>
      </fill>
    </dxf>
    <dxf>
      <fill>
        <patternFill>
          <bgColor rgb="FFA5A5A5"/>
        </patternFill>
      </fill>
    </dxf>
    <dxf>
      <fill>
        <patternFill>
          <bgColor rgb="FFD8D8D8"/>
        </patternFill>
      </fill>
    </dxf>
    <dxf>
      <fill>
        <patternFill>
          <bgColor theme="0" tint="-0.34998626667073579"/>
        </patternFill>
      </fill>
    </dxf>
    <dxf>
      <fill>
        <patternFill>
          <bgColor theme="0" tint="-0.14996795556505021"/>
        </patternFill>
      </fill>
    </dxf>
    <dxf>
      <fill>
        <patternFill>
          <bgColor rgb="FFA5A5A5"/>
        </patternFill>
      </fill>
    </dxf>
    <dxf>
      <fill>
        <patternFill>
          <bgColor rgb="FFD8D8D8"/>
        </patternFill>
      </fill>
    </dxf>
    <dxf>
      <fill>
        <patternFill>
          <bgColor theme="0" tint="-0.34998626667073579"/>
        </patternFill>
      </fill>
    </dxf>
    <dxf>
      <fill>
        <patternFill>
          <bgColor theme="0" tint="-0.14996795556505021"/>
        </patternFill>
      </fill>
    </dxf>
    <dxf>
      <fill>
        <patternFill>
          <bgColor rgb="FFA5A5A5"/>
        </patternFill>
      </fill>
    </dxf>
    <dxf>
      <fill>
        <patternFill>
          <bgColor rgb="FFD8D8D8"/>
        </patternFill>
      </fill>
    </dxf>
    <dxf>
      <fill>
        <patternFill>
          <bgColor theme="0" tint="-0.34998626667073579"/>
        </patternFill>
      </fill>
    </dxf>
    <dxf>
      <fill>
        <patternFill>
          <bgColor theme="0" tint="-0.14996795556505021"/>
        </patternFill>
      </fill>
    </dxf>
    <dxf>
      <fill>
        <patternFill>
          <bgColor rgb="FFA5A5A5"/>
        </patternFill>
      </fill>
    </dxf>
    <dxf>
      <fill>
        <patternFill>
          <bgColor rgb="FFD8D8D8"/>
        </patternFill>
      </fill>
    </dxf>
    <dxf>
      <fill>
        <patternFill>
          <bgColor theme="0" tint="-0.34998626667073579"/>
        </patternFill>
      </fill>
    </dxf>
    <dxf>
      <fill>
        <patternFill>
          <bgColor theme="0" tint="-0.14996795556505021"/>
        </patternFill>
      </fill>
    </dxf>
    <dxf>
      <fill>
        <patternFill>
          <bgColor rgb="FFA5A5A5"/>
        </patternFill>
      </fill>
    </dxf>
    <dxf>
      <fill>
        <patternFill>
          <bgColor rgb="FFD8D8D8"/>
        </patternFill>
      </fill>
    </dxf>
    <dxf>
      <fill>
        <patternFill>
          <bgColor theme="0" tint="-0.34998626667073579"/>
        </patternFill>
      </fill>
    </dxf>
    <dxf>
      <fill>
        <patternFill>
          <bgColor theme="0" tint="-0.14996795556505021"/>
        </patternFill>
      </fill>
    </dxf>
    <dxf>
      <fill>
        <patternFill>
          <bgColor rgb="FFA5A5A5"/>
        </patternFill>
      </fill>
    </dxf>
    <dxf>
      <fill>
        <patternFill>
          <bgColor rgb="FFD8D8D8"/>
        </patternFill>
      </fill>
    </dxf>
    <dxf>
      <fill>
        <patternFill>
          <bgColor theme="0" tint="-0.34998626667073579"/>
        </patternFill>
      </fill>
    </dxf>
    <dxf>
      <fill>
        <patternFill>
          <bgColor theme="0" tint="-0.14996795556505021"/>
        </patternFill>
      </fill>
    </dxf>
    <dxf>
      <fill>
        <patternFill>
          <bgColor rgb="FFA5A5A5"/>
        </patternFill>
      </fill>
    </dxf>
    <dxf>
      <fill>
        <patternFill>
          <bgColor rgb="FFD8D8D8"/>
        </patternFill>
      </fill>
    </dxf>
    <dxf>
      <fill>
        <patternFill>
          <bgColor theme="0" tint="-0.34998626667073579"/>
        </patternFill>
      </fill>
    </dxf>
    <dxf>
      <fill>
        <patternFill>
          <bgColor theme="0" tint="-0.14996795556505021"/>
        </patternFill>
      </fill>
    </dxf>
    <dxf>
      <fill>
        <patternFill>
          <bgColor rgb="FFA5A5A5"/>
        </patternFill>
      </fill>
    </dxf>
    <dxf>
      <fill>
        <patternFill>
          <bgColor rgb="FFD8D8D8"/>
        </patternFill>
      </fill>
    </dxf>
    <dxf>
      <fill>
        <patternFill>
          <bgColor rgb="FFA5A5A5"/>
        </patternFill>
      </fill>
    </dxf>
    <dxf>
      <fill>
        <patternFill>
          <bgColor rgb="FFD8D8D8"/>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rgb="FFA5A5A5"/>
        </patternFill>
      </fill>
    </dxf>
    <dxf>
      <fill>
        <patternFill>
          <bgColor rgb="FFD8D8D8"/>
        </patternFill>
      </fill>
    </dxf>
    <dxf>
      <fill>
        <patternFill>
          <bgColor rgb="FFA5A5A5"/>
        </patternFill>
      </fill>
    </dxf>
    <dxf>
      <fill>
        <patternFill>
          <bgColor rgb="FFD8D8D8"/>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rgb="FFA5A5A5"/>
        </patternFill>
      </fill>
    </dxf>
    <dxf>
      <fill>
        <patternFill>
          <bgColor rgb="FFD8D8D8"/>
        </patternFill>
      </fill>
    </dxf>
    <dxf>
      <fill>
        <patternFill>
          <bgColor rgb="FFA5A5A5"/>
        </patternFill>
      </fill>
    </dxf>
    <dxf>
      <fill>
        <patternFill>
          <bgColor rgb="FFD8D8D8"/>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rgb="FFA5A5A5"/>
        </patternFill>
      </fill>
    </dxf>
    <dxf>
      <fill>
        <patternFill>
          <bgColor rgb="FFD8D8D8"/>
        </patternFill>
      </fill>
    </dxf>
    <dxf>
      <fill>
        <patternFill>
          <bgColor theme="0" tint="-0.34998626667073579"/>
        </patternFill>
      </fill>
    </dxf>
    <dxf>
      <fill>
        <patternFill>
          <bgColor theme="0" tint="-0.14996795556505021"/>
        </patternFill>
      </fill>
    </dxf>
    <dxf>
      <fill>
        <patternFill>
          <bgColor rgb="FFA5A5A5"/>
        </patternFill>
      </fill>
    </dxf>
    <dxf>
      <fill>
        <patternFill>
          <bgColor rgb="FFD8D8D8"/>
        </patternFill>
      </fill>
    </dxf>
    <dxf>
      <fill>
        <patternFill>
          <bgColor theme="0" tint="-0.34998626667073579"/>
        </patternFill>
      </fill>
    </dxf>
    <dxf>
      <fill>
        <patternFill>
          <bgColor theme="0" tint="-0.14996795556505021"/>
        </patternFill>
      </fill>
    </dxf>
    <dxf>
      <fill>
        <patternFill>
          <bgColor rgb="FFA5A5A5"/>
        </patternFill>
      </fill>
    </dxf>
    <dxf>
      <fill>
        <patternFill>
          <bgColor rgb="FFD8D8D8"/>
        </patternFill>
      </fill>
    </dxf>
    <dxf>
      <fill>
        <patternFill>
          <bgColor theme="0" tint="-0.34998626667073579"/>
        </patternFill>
      </fill>
    </dxf>
    <dxf>
      <fill>
        <patternFill>
          <bgColor theme="0" tint="-0.14996795556505021"/>
        </patternFill>
      </fill>
    </dxf>
    <dxf>
      <fill>
        <patternFill>
          <bgColor rgb="FFA5A5A5"/>
        </patternFill>
      </fill>
    </dxf>
    <dxf>
      <fill>
        <patternFill>
          <bgColor rgb="FFD8D8D8"/>
        </patternFill>
      </fill>
    </dxf>
    <dxf>
      <fill>
        <patternFill>
          <bgColor theme="0" tint="-0.34998626667073579"/>
        </patternFill>
      </fill>
    </dxf>
    <dxf>
      <fill>
        <patternFill>
          <bgColor theme="0" tint="-0.14996795556505021"/>
        </patternFill>
      </fill>
    </dxf>
    <dxf>
      <fill>
        <patternFill>
          <bgColor rgb="FFA5A5A5"/>
        </patternFill>
      </fill>
    </dxf>
    <dxf>
      <fill>
        <patternFill>
          <bgColor rgb="FFD8D8D8"/>
        </patternFill>
      </fill>
    </dxf>
    <dxf>
      <fill>
        <patternFill>
          <bgColor theme="0" tint="-0.34998626667073579"/>
        </patternFill>
      </fill>
    </dxf>
    <dxf>
      <fill>
        <patternFill>
          <bgColor theme="0" tint="-0.14996795556505021"/>
        </patternFill>
      </fill>
    </dxf>
    <dxf>
      <fill>
        <patternFill>
          <bgColor rgb="FFA5A5A5"/>
        </patternFill>
      </fill>
    </dxf>
    <dxf>
      <fill>
        <patternFill>
          <bgColor rgb="FFD8D8D8"/>
        </patternFill>
      </fill>
    </dxf>
    <dxf>
      <fill>
        <patternFill>
          <bgColor theme="0" tint="-0.34998626667073579"/>
        </patternFill>
      </fill>
    </dxf>
    <dxf>
      <fill>
        <patternFill>
          <bgColor theme="0" tint="-0.14996795556505021"/>
        </patternFill>
      </fill>
    </dxf>
    <dxf>
      <fill>
        <patternFill>
          <bgColor rgb="FFA5A5A5"/>
        </patternFill>
      </fill>
    </dxf>
    <dxf>
      <fill>
        <patternFill>
          <bgColor rgb="FFD8D8D8"/>
        </patternFill>
      </fill>
    </dxf>
    <dxf>
      <fill>
        <patternFill>
          <bgColor theme="0" tint="-0.34998626667073579"/>
        </patternFill>
      </fill>
    </dxf>
    <dxf>
      <fill>
        <patternFill>
          <bgColor theme="0" tint="-0.14996795556505021"/>
        </patternFill>
      </fill>
    </dxf>
    <dxf>
      <fill>
        <patternFill>
          <bgColor rgb="FFA5A5A5"/>
        </patternFill>
      </fill>
    </dxf>
    <dxf>
      <fill>
        <patternFill>
          <bgColor rgb="FFD8D8D8"/>
        </patternFill>
      </fill>
    </dxf>
    <dxf>
      <fill>
        <patternFill>
          <bgColor theme="0" tint="-0.34998626667073579"/>
        </patternFill>
      </fill>
    </dxf>
    <dxf>
      <fill>
        <patternFill>
          <bgColor theme="0" tint="-0.14996795556505021"/>
        </patternFill>
      </fill>
    </dxf>
    <dxf>
      <fill>
        <patternFill>
          <bgColor rgb="FFA5A5A5"/>
        </patternFill>
      </fill>
    </dxf>
    <dxf>
      <fill>
        <patternFill>
          <bgColor rgb="FFD8D8D8"/>
        </patternFill>
      </fill>
    </dxf>
    <dxf>
      <fill>
        <patternFill>
          <bgColor rgb="FFA5A5A5"/>
        </patternFill>
      </fill>
    </dxf>
    <dxf>
      <fill>
        <patternFill>
          <bgColor rgb="FFD8D8D8"/>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rgb="FFA5A5A5"/>
        </patternFill>
      </fill>
    </dxf>
    <dxf>
      <fill>
        <patternFill>
          <bgColor rgb="FFD8D8D8"/>
        </patternFill>
      </fill>
    </dxf>
    <dxf>
      <fill>
        <patternFill>
          <bgColor rgb="FFA5A5A5"/>
        </patternFill>
      </fill>
    </dxf>
    <dxf>
      <fill>
        <patternFill>
          <bgColor rgb="FFD8D8D8"/>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rgb="FFA5A5A5"/>
        </patternFill>
      </fill>
    </dxf>
    <dxf>
      <fill>
        <patternFill>
          <bgColor rgb="FFD8D8D8"/>
        </patternFill>
      </fill>
    </dxf>
    <dxf>
      <fill>
        <patternFill>
          <bgColor rgb="FFA5A5A5"/>
        </patternFill>
      </fill>
    </dxf>
    <dxf>
      <fill>
        <patternFill>
          <bgColor rgb="FFD8D8D8"/>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rgb="FFA5A5A5"/>
        </patternFill>
      </fill>
    </dxf>
    <dxf>
      <fill>
        <patternFill>
          <bgColor rgb="FFD8D8D8"/>
        </patternFill>
      </fill>
    </dxf>
    <dxf>
      <fill>
        <patternFill>
          <bgColor rgb="FFA5A5A5"/>
        </patternFill>
      </fill>
    </dxf>
    <dxf>
      <fill>
        <patternFill>
          <bgColor rgb="FFD8D8D8"/>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rgb="FFA5A5A5"/>
        </patternFill>
      </fill>
    </dxf>
    <dxf>
      <fill>
        <patternFill>
          <bgColor rgb="FFD8D8D8"/>
        </patternFill>
      </fill>
    </dxf>
    <dxf>
      <fill>
        <patternFill>
          <bgColor rgb="FFA5A5A5"/>
        </patternFill>
      </fill>
    </dxf>
    <dxf>
      <fill>
        <patternFill>
          <bgColor rgb="FFD8D8D8"/>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rgb="FFA5A5A5"/>
        </patternFill>
      </fill>
    </dxf>
    <dxf>
      <fill>
        <patternFill>
          <bgColor rgb="FFD8D8D8"/>
        </patternFill>
      </fill>
    </dxf>
    <dxf>
      <fill>
        <patternFill>
          <bgColor theme="0" tint="-0.34998626667073579"/>
        </patternFill>
      </fill>
    </dxf>
    <dxf>
      <fill>
        <patternFill>
          <bgColor theme="0" tint="-0.14996795556505021"/>
        </patternFill>
      </fill>
    </dxf>
    <dxf>
      <fill>
        <patternFill>
          <bgColor rgb="FFA5A5A5"/>
        </patternFill>
      </fill>
    </dxf>
    <dxf>
      <fill>
        <patternFill>
          <bgColor rgb="FFD8D8D8"/>
        </patternFill>
      </fill>
    </dxf>
    <dxf>
      <fill>
        <patternFill>
          <bgColor theme="0" tint="-0.34998626667073579"/>
        </patternFill>
      </fill>
    </dxf>
    <dxf>
      <fill>
        <patternFill>
          <bgColor theme="0" tint="-0.14996795556505021"/>
        </patternFill>
      </fill>
    </dxf>
    <dxf>
      <fill>
        <patternFill>
          <bgColor rgb="FFA5A5A5"/>
        </patternFill>
      </fill>
    </dxf>
    <dxf>
      <fill>
        <patternFill>
          <bgColor rgb="FFD8D8D8"/>
        </patternFill>
      </fill>
    </dxf>
    <dxf>
      <fill>
        <patternFill>
          <bgColor theme="0" tint="-0.34998626667073579"/>
        </patternFill>
      </fill>
    </dxf>
    <dxf>
      <fill>
        <patternFill>
          <bgColor theme="0" tint="-0.14996795556505021"/>
        </patternFill>
      </fill>
    </dxf>
    <dxf>
      <fill>
        <patternFill>
          <bgColor rgb="FFA5A5A5"/>
        </patternFill>
      </fill>
    </dxf>
    <dxf>
      <fill>
        <patternFill>
          <bgColor rgb="FFD8D8D8"/>
        </patternFill>
      </fill>
    </dxf>
    <dxf>
      <fill>
        <patternFill>
          <bgColor theme="0" tint="-0.34998626667073579"/>
        </patternFill>
      </fill>
    </dxf>
    <dxf>
      <fill>
        <patternFill>
          <bgColor theme="0" tint="-0.14996795556505021"/>
        </patternFill>
      </fill>
    </dxf>
    <dxf>
      <fill>
        <patternFill>
          <bgColor rgb="FFA5A5A5"/>
        </patternFill>
      </fill>
    </dxf>
    <dxf>
      <fill>
        <patternFill>
          <bgColor rgb="FFD8D8D8"/>
        </patternFill>
      </fill>
    </dxf>
    <dxf>
      <fill>
        <patternFill>
          <bgColor theme="0" tint="-0.34998626667073579"/>
        </patternFill>
      </fill>
    </dxf>
    <dxf>
      <fill>
        <patternFill>
          <bgColor theme="0" tint="-0.14996795556505021"/>
        </patternFill>
      </fill>
    </dxf>
    <dxf>
      <fill>
        <patternFill>
          <bgColor rgb="FFA5A5A5"/>
        </patternFill>
      </fill>
    </dxf>
    <dxf>
      <fill>
        <patternFill>
          <bgColor rgb="FFD8D8D8"/>
        </patternFill>
      </fill>
    </dxf>
    <dxf>
      <fill>
        <patternFill>
          <bgColor theme="0" tint="-0.34998626667073579"/>
        </patternFill>
      </fill>
    </dxf>
    <dxf>
      <fill>
        <patternFill>
          <bgColor theme="0" tint="-0.14996795556505021"/>
        </patternFill>
      </fill>
    </dxf>
    <dxf>
      <fill>
        <patternFill>
          <bgColor rgb="FFA5A5A5"/>
        </patternFill>
      </fill>
    </dxf>
    <dxf>
      <fill>
        <patternFill>
          <bgColor rgb="FFD8D8D8"/>
        </patternFill>
      </fill>
    </dxf>
    <dxf>
      <fill>
        <patternFill>
          <bgColor theme="0" tint="-0.34998626667073579"/>
        </patternFill>
      </fill>
    </dxf>
    <dxf>
      <fill>
        <patternFill>
          <bgColor theme="0" tint="-0.14996795556505021"/>
        </patternFill>
      </fill>
    </dxf>
    <dxf>
      <fill>
        <patternFill>
          <bgColor rgb="FFA5A5A5"/>
        </patternFill>
      </fill>
    </dxf>
    <dxf>
      <fill>
        <patternFill>
          <bgColor rgb="FFD8D8D8"/>
        </patternFill>
      </fill>
    </dxf>
    <dxf>
      <fill>
        <patternFill>
          <bgColor theme="0" tint="-0.34998626667073579"/>
        </patternFill>
      </fill>
    </dxf>
    <dxf>
      <fill>
        <patternFill>
          <bgColor theme="0" tint="-0.14996795556505021"/>
        </patternFill>
      </fill>
    </dxf>
    <dxf>
      <fill>
        <patternFill>
          <bgColor rgb="FFA5A5A5"/>
        </patternFill>
      </fill>
    </dxf>
    <dxf>
      <fill>
        <patternFill>
          <bgColor rgb="FFD8D8D8"/>
        </patternFill>
      </fill>
    </dxf>
    <dxf>
      <fill>
        <patternFill>
          <bgColor theme="0" tint="-0.34998626667073579"/>
        </patternFill>
      </fill>
    </dxf>
    <dxf>
      <fill>
        <patternFill>
          <bgColor theme="0" tint="-0.14996795556505021"/>
        </patternFill>
      </fill>
    </dxf>
    <dxf>
      <fill>
        <patternFill>
          <bgColor rgb="FFA5A5A5"/>
        </patternFill>
      </fill>
    </dxf>
    <dxf>
      <fill>
        <patternFill>
          <bgColor rgb="FFD8D8D8"/>
        </patternFill>
      </fill>
    </dxf>
    <dxf>
      <fill>
        <patternFill>
          <bgColor theme="0" tint="-0.34998626667073579"/>
        </patternFill>
      </fill>
    </dxf>
    <dxf>
      <fill>
        <patternFill>
          <bgColor theme="0" tint="-0.14996795556505021"/>
        </patternFill>
      </fill>
    </dxf>
    <dxf>
      <fill>
        <patternFill>
          <bgColor rgb="FFA5A5A5"/>
        </patternFill>
      </fill>
    </dxf>
    <dxf>
      <fill>
        <patternFill>
          <bgColor rgb="FFD8D8D8"/>
        </patternFill>
      </fill>
    </dxf>
    <dxf>
      <fill>
        <patternFill>
          <bgColor rgb="FFA5A5A5"/>
        </patternFill>
      </fill>
    </dxf>
    <dxf>
      <fill>
        <patternFill>
          <bgColor rgb="FFD8D8D8"/>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rgb="FFA5A5A5"/>
        </patternFill>
      </fill>
    </dxf>
    <dxf>
      <fill>
        <patternFill>
          <bgColor rgb="FFD8D8D8"/>
        </patternFill>
      </fill>
    </dxf>
    <dxf>
      <fill>
        <patternFill>
          <bgColor rgb="FFA5A5A5"/>
        </patternFill>
      </fill>
    </dxf>
    <dxf>
      <fill>
        <patternFill>
          <bgColor rgb="FFD8D8D8"/>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rgb="FFA5A5A5"/>
        </patternFill>
      </fill>
    </dxf>
    <dxf>
      <fill>
        <patternFill>
          <bgColor rgb="FFD8D8D8"/>
        </patternFill>
      </fill>
    </dxf>
    <dxf>
      <fill>
        <patternFill>
          <bgColor rgb="FFA5A5A5"/>
        </patternFill>
      </fill>
    </dxf>
    <dxf>
      <fill>
        <patternFill>
          <bgColor rgb="FFD8D8D8"/>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rgb="FFA5A5A5"/>
        </patternFill>
      </fill>
    </dxf>
    <dxf>
      <fill>
        <patternFill>
          <bgColor rgb="FFD8D8D8"/>
        </patternFill>
      </fill>
    </dxf>
    <dxf>
      <fill>
        <patternFill>
          <bgColor rgb="FFA5A5A5"/>
        </patternFill>
      </fill>
    </dxf>
    <dxf>
      <fill>
        <patternFill>
          <bgColor rgb="FFD8D8D8"/>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rgb="FFA5A5A5"/>
        </patternFill>
      </fill>
    </dxf>
    <dxf>
      <fill>
        <patternFill>
          <bgColor rgb="FFD8D8D8"/>
        </patternFill>
      </fill>
    </dxf>
    <dxf>
      <fill>
        <patternFill>
          <bgColor rgb="FFA5A5A5"/>
        </patternFill>
      </fill>
    </dxf>
    <dxf>
      <fill>
        <patternFill>
          <bgColor rgb="FFD8D8D8"/>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rgb="FFA5A5A5"/>
        </patternFill>
      </fill>
    </dxf>
    <dxf>
      <fill>
        <patternFill>
          <bgColor rgb="FFD8D8D8"/>
        </patternFill>
      </fill>
    </dxf>
    <dxf>
      <fill>
        <patternFill>
          <bgColor theme="0" tint="-0.34998626667073579"/>
        </patternFill>
      </fill>
    </dxf>
    <dxf>
      <fill>
        <patternFill>
          <bgColor theme="0" tint="-0.14996795556505021"/>
        </patternFill>
      </fill>
    </dxf>
    <dxf>
      <fill>
        <patternFill>
          <bgColor rgb="FFA5A5A5"/>
        </patternFill>
      </fill>
    </dxf>
    <dxf>
      <fill>
        <patternFill>
          <bgColor rgb="FFD8D8D8"/>
        </patternFill>
      </fill>
    </dxf>
    <dxf>
      <fill>
        <patternFill>
          <bgColor theme="0" tint="-0.34998626667073579"/>
        </patternFill>
      </fill>
    </dxf>
    <dxf>
      <fill>
        <patternFill>
          <bgColor theme="0" tint="-0.14996795556505021"/>
        </patternFill>
      </fill>
    </dxf>
    <dxf>
      <fill>
        <patternFill>
          <bgColor rgb="FFA5A5A5"/>
        </patternFill>
      </fill>
    </dxf>
    <dxf>
      <fill>
        <patternFill>
          <bgColor rgb="FFD8D8D8"/>
        </patternFill>
      </fill>
    </dxf>
    <dxf>
      <fill>
        <patternFill>
          <bgColor theme="0" tint="-0.34998626667073579"/>
        </patternFill>
      </fill>
    </dxf>
    <dxf>
      <fill>
        <patternFill>
          <bgColor theme="0" tint="-0.14996795556505021"/>
        </patternFill>
      </fill>
    </dxf>
    <dxf>
      <fill>
        <patternFill>
          <bgColor rgb="FFA5A5A5"/>
        </patternFill>
      </fill>
    </dxf>
    <dxf>
      <fill>
        <patternFill>
          <bgColor rgb="FFD8D8D8"/>
        </patternFill>
      </fill>
    </dxf>
    <dxf>
      <fill>
        <patternFill>
          <bgColor theme="0" tint="-0.34998626667073579"/>
        </patternFill>
      </fill>
    </dxf>
    <dxf>
      <fill>
        <patternFill>
          <bgColor theme="0" tint="-0.14996795556505021"/>
        </patternFill>
      </fill>
    </dxf>
    <dxf>
      <fill>
        <patternFill>
          <bgColor rgb="FFA5A5A5"/>
        </patternFill>
      </fill>
    </dxf>
    <dxf>
      <fill>
        <patternFill>
          <bgColor rgb="FFD8D8D8"/>
        </patternFill>
      </fill>
    </dxf>
    <dxf>
      <fill>
        <patternFill>
          <bgColor theme="0" tint="-0.34998626667073579"/>
        </patternFill>
      </fill>
    </dxf>
    <dxf>
      <fill>
        <patternFill>
          <bgColor theme="0" tint="-0.14996795556505021"/>
        </patternFill>
      </fill>
    </dxf>
    <dxf>
      <fill>
        <patternFill>
          <bgColor rgb="FFA5A5A5"/>
        </patternFill>
      </fill>
    </dxf>
    <dxf>
      <fill>
        <patternFill>
          <bgColor rgb="FFD8D8D8"/>
        </patternFill>
      </fill>
    </dxf>
    <dxf>
      <fill>
        <patternFill>
          <bgColor theme="0" tint="-0.34998626667073579"/>
        </patternFill>
      </fill>
    </dxf>
    <dxf>
      <fill>
        <patternFill>
          <bgColor theme="0" tint="-0.14996795556505021"/>
        </patternFill>
      </fill>
    </dxf>
    <dxf>
      <fill>
        <patternFill>
          <bgColor rgb="FFA5A5A5"/>
        </patternFill>
      </fill>
    </dxf>
    <dxf>
      <fill>
        <patternFill>
          <bgColor rgb="FFD8D8D8"/>
        </patternFill>
      </fill>
    </dxf>
    <dxf>
      <fill>
        <patternFill>
          <bgColor theme="0" tint="-0.34998626667073579"/>
        </patternFill>
      </fill>
    </dxf>
    <dxf>
      <fill>
        <patternFill>
          <bgColor theme="0" tint="-0.14996795556505021"/>
        </patternFill>
      </fill>
    </dxf>
    <dxf>
      <fill>
        <patternFill>
          <bgColor rgb="FFA5A5A5"/>
        </patternFill>
      </fill>
    </dxf>
    <dxf>
      <fill>
        <patternFill>
          <bgColor rgb="FFD8D8D8"/>
        </patternFill>
      </fill>
    </dxf>
    <dxf>
      <fill>
        <patternFill>
          <bgColor theme="0" tint="-0.34998626667073579"/>
        </patternFill>
      </fill>
    </dxf>
    <dxf>
      <fill>
        <patternFill>
          <bgColor theme="0" tint="-0.14996795556505021"/>
        </patternFill>
      </fill>
    </dxf>
    <dxf>
      <fill>
        <patternFill>
          <bgColor rgb="FFA5A5A5"/>
        </patternFill>
      </fill>
    </dxf>
    <dxf>
      <fill>
        <patternFill>
          <bgColor rgb="FFD8D8D8"/>
        </patternFill>
      </fill>
    </dxf>
    <dxf>
      <fill>
        <patternFill>
          <bgColor theme="0" tint="-0.34998626667073579"/>
        </patternFill>
      </fill>
    </dxf>
    <dxf>
      <fill>
        <patternFill>
          <bgColor theme="0" tint="-0.14996795556505021"/>
        </patternFill>
      </fill>
    </dxf>
    <dxf>
      <fill>
        <patternFill>
          <bgColor rgb="FFA5A5A5"/>
        </patternFill>
      </fill>
    </dxf>
    <dxf>
      <fill>
        <patternFill>
          <bgColor rgb="FFD8D8D8"/>
        </patternFill>
      </fill>
    </dxf>
    <dxf>
      <fill>
        <patternFill>
          <bgColor theme="0" tint="-0.34998626667073579"/>
        </patternFill>
      </fill>
    </dxf>
    <dxf>
      <fill>
        <patternFill>
          <bgColor theme="0" tint="-0.14996795556505021"/>
        </patternFill>
      </fill>
    </dxf>
    <dxf>
      <fill>
        <patternFill>
          <bgColor rgb="FFA5A5A5"/>
        </patternFill>
      </fill>
    </dxf>
    <dxf>
      <fill>
        <patternFill>
          <bgColor rgb="FFD8D8D8"/>
        </patternFill>
      </fill>
    </dxf>
    <dxf>
      <fill>
        <patternFill>
          <bgColor theme="0" tint="-0.34998626667073579"/>
        </patternFill>
      </fill>
    </dxf>
    <dxf>
      <fill>
        <patternFill>
          <bgColor theme="0" tint="-0.14996795556505021"/>
        </patternFill>
      </fill>
    </dxf>
    <dxf>
      <fill>
        <patternFill>
          <bgColor rgb="FFA5A5A5"/>
        </patternFill>
      </fill>
    </dxf>
    <dxf>
      <fill>
        <patternFill>
          <bgColor rgb="FFD8D8D8"/>
        </patternFill>
      </fill>
    </dxf>
    <dxf>
      <fill>
        <patternFill>
          <bgColor theme="0" tint="-0.34998626667073579"/>
        </patternFill>
      </fill>
    </dxf>
    <dxf>
      <fill>
        <patternFill>
          <bgColor theme="0" tint="-0.14996795556505021"/>
        </patternFill>
      </fill>
    </dxf>
    <dxf>
      <fill>
        <patternFill>
          <bgColor rgb="FFA5A5A5"/>
        </patternFill>
      </fill>
    </dxf>
    <dxf>
      <fill>
        <patternFill>
          <bgColor rgb="FFD8D8D8"/>
        </patternFill>
      </fill>
    </dxf>
    <dxf>
      <fill>
        <patternFill>
          <bgColor theme="0" tint="-0.34998626667073579"/>
        </patternFill>
      </fill>
    </dxf>
    <dxf>
      <fill>
        <patternFill>
          <bgColor theme="0" tint="-0.14996795556505021"/>
        </patternFill>
      </fill>
    </dxf>
    <dxf>
      <fill>
        <patternFill>
          <bgColor rgb="FFA5A5A5"/>
        </patternFill>
      </fill>
    </dxf>
    <dxf>
      <fill>
        <patternFill>
          <bgColor rgb="FFD8D8D8"/>
        </patternFill>
      </fill>
    </dxf>
    <dxf>
      <fill>
        <patternFill>
          <bgColor theme="0" tint="-0.34998626667073579"/>
        </patternFill>
      </fill>
    </dxf>
    <dxf>
      <fill>
        <patternFill>
          <bgColor theme="0" tint="-0.14996795556505021"/>
        </patternFill>
      </fill>
    </dxf>
    <dxf>
      <fill>
        <patternFill>
          <bgColor rgb="FFA5A5A5"/>
        </patternFill>
      </fill>
    </dxf>
    <dxf>
      <fill>
        <patternFill>
          <bgColor rgb="FFD8D8D8"/>
        </patternFill>
      </fill>
    </dxf>
    <dxf>
      <fill>
        <patternFill>
          <bgColor theme="0" tint="-0.34998626667073579"/>
        </patternFill>
      </fill>
    </dxf>
    <dxf>
      <fill>
        <patternFill>
          <bgColor theme="0" tint="-0.14996795556505021"/>
        </patternFill>
      </fill>
    </dxf>
    <dxf>
      <fill>
        <patternFill>
          <bgColor rgb="FFA5A5A5"/>
        </patternFill>
      </fill>
    </dxf>
    <dxf>
      <fill>
        <patternFill>
          <bgColor rgb="FFD8D8D8"/>
        </patternFill>
      </fill>
    </dxf>
    <dxf>
      <fill>
        <patternFill>
          <bgColor theme="0" tint="-0.34998626667073579"/>
        </patternFill>
      </fill>
    </dxf>
    <dxf>
      <fill>
        <patternFill>
          <bgColor theme="0" tint="-0.14996795556505021"/>
        </patternFill>
      </fill>
    </dxf>
    <dxf>
      <fill>
        <patternFill>
          <bgColor rgb="FFA5A5A5"/>
        </patternFill>
      </fill>
    </dxf>
    <dxf>
      <fill>
        <patternFill>
          <bgColor rgb="FFD8D8D8"/>
        </patternFill>
      </fill>
    </dxf>
    <dxf>
      <fill>
        <patternFill>
          <bgColor theme="0" tint="-0.34998626667073579"/>
        </patternFill>
      </fill>
    </dxf>
    <dxf>
      <fill>
        <patternFill>
          <bgColor theme="0" tint="-0.14996795556505021"/>
        </patternFill>
      </fill>
    </dxf>
    <dxf>
      <fill>
        <patternFill>
          <bgColor rgb="FFA5A5A5"/>
        </patternFill>
      </fill>
    </dxf>
    <dxf>
      <fill>
        <patternFill>
          <bgColor rgb="FFD8D8D8"/>
        </patternFill>
      </fill>
    </dxf>
    <dxf>
      <fill>
        <patternFill>
          <bgColor theme="0" tint="-0.34998626667073579"/>
        </patternFill>
      </fill>
    </dxf>
    <dxf>
      <fill>
        <patternFill>
          <bgColor theme="0" tint="-0.14996795556505021"/>
        </patternFill>
      </fill>
    </dxf>
    <dxf>
      <fill>
        <patternFill>
          <bgColor rgb="FFA5A5A5"/>
        </patternFill>
      </fill>
    </dxf>
    <dxf>
      <fill>
        <patternFill>
          <bgColor rgb="FFD8D8D8"/>
        </patternFill>
      </fill>
    </dxf>
    <dxf>
      <fill>
        <patternFill>
          <bgColor theme="0" tint="-0.34998626667073579"/>
        </patternFill>
      </fill>
    </dxf>
    <dxf>
      <fill>
        <patternFill>
          <bgColor theme="0" tint="-0.14996795556505021"/>
        </patternFill>
      </fill>
    </dxf>
    <dxf>
      <fill>
        <patternFill>
          <bgColor rgb="FFA5A5A5"/>
        </patternFill>
      </fill>
    </dxf>
    <dxf>
      <fill>
        <patternFill>
          <bgColor rgb="FFD8D8D8"/>
        </patternFill>
      </fill>
    </dxf>
    <dxf>
      <fill>
        <patternFill>
          <bgColor theme="0" tint="-0.34998626667073579"/>
        </patternFill>
      </fill>
    </dxf>
    <dxf>
      <fill>
        <patternFill>
          <bgColor theme="0" tint="-0.14996795556505021"/>
        </patternFill>
      </fill>
    </dxf>
    <dxf>
      <fill>
        <patternFill>
          <bgColor rgb="FFA5A5A5"/>
        </patternFill>
      </fill>
    </dxf>
    <dxf>
      <fill>
        <patternFill>
          <bgColor rgb="FFD8D8D8"/>
        </patternFill>
      </fill>
    </dxf>
    <dxf>
      <fill>
        <patternFill>
          <bgColor theme="0" tint="-0.34998626667073579"/>
        </patternFill>
      </fill>
    </dxf>
    <dxf>
      <fill>
        <patternFill>
          <bgColor theme="0" tint="-0.14996795556505021"/>
        </patternFill>
      </fill>
    </dxf>
    <dxf>
      <fill>
        <patternFill>
          <bgColor rgb="FFA5A5A5"/>
        </patternFill>
      </fill>
    </dxf>
    <dxf>
      <fill>
        <patternFill>
          <bgColor rgb="FFD8D8D8"/>
        </patternFill>
      </fill>
    </dxf>
    <dxf>
      <fill>
        <patternFill>
          <bgColor theme="0" tint="-0.34998626667073579"/>
        </patternFill>
      </fill>
    </dxf>
    <dxf>
      <fill>
        <patternFill>
          <bgColor theme="0" tint="-0.14996795556505021"/>
        </patternFill>
      </fill>
    </dxf>
    <dxf>
      <fill>
        <patternFill>
          <bgColor rgb="FFA5A5A5"/>
        </patternFill>
      </fill>
    </dxf>
    <dxf>
      <fill>
        <patternFill>
          <bgColor rgb="FFD8D8D8"/>
        </patternFill>
      </fill>
    </dxf>
    <dxf>
      <fill>
        <patternFill>
          <bgColor rgb="FFA5A5A5"/>
        </patternFill>
      </fill>
    </dxf>
    <dxf>
      <fill>
        <patternFill>
          <bgColor rgb="FFD8D8D8"/>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rgb="FFA5A5A5"/>
        </patternFill>
      </fill>
    </dxf>
    <dxf>
      <fill>
        <patternFill>
          <bgColor rgb="FFD8D8D8"/>
        </patternFill>
      </fill>
    </dxf>
    <dxf>
      <fill>
        <patternFill>
          <bgColor rgb="FFA5A5A5"/>
        </patternFill>
      </fill>
    </dxf>
    <dxf>
      <fill>
        <patternFill>
          <bgColor rgb="FFD8D8D8"/>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rgb="FFA5A5A5"/>
        </patternFill>
      </fill>
    </dxf>
    <dxf>
      <fill>
        <patternFill>
          <bgColor rgb="FFD8D8D8"/>
        </patternFill>
      </fill>
    </dxf>
    <dxf>
      <fill>
        <patternFill>
          <bgColor rgb="FFA5A5A5"/>
        </patternFill>
      </fill>
    </dxf>
    <dxf>
      <fill>
        <patternFill>
          <bgColor rgb="FFD8D8D8"/>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rgb="FFA5A5A5"/>
        </patternFill>
      </fill>
    </dxf>
    <dxf>
      <fill>
        <patternFill>
          <bgColor rgb="FFD8D8D8"/>
        </patternFill>
      </fill>
    </dxf>
    <dxf>
      <fill>
        <patternFill>
          <bgColor rgb="FFA5A5A5"/>
        </patternFill>
      </fill>
    </dxf>
    <dxf>
      <fill>
        <patternFill>
          <bgColor rgb="FFD8D8D8"/>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rgb="FFA5A5A5"/>
        </patternFill>
      </fill>
    </dxf>
    <dxf>
      <fill>
        <patternFill>
          <bgColor rgb="FFD8D8D8"/>
        </patternFill>
      </fill>
    </dxf>
    <dxf>
      <fill>
        <patternFill>
          <bgColor rgb="FFA5A5A5"/>
        </patternFill>
      </fill>
    </dxf>
    <dxf>
      <fill>
        <patternFill>
          <bgColor rgb="FFD8D8D8"/>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rgb="FFA5A5A5"/>
        </patternFill>
      </fill>
    </dxf>
    <dxf>
      <fill>
        <patternFill>
          <bgColor rgb="FFD8D8D8"/>
        </patternFill>
      </fill>
    </dxf>
    <dxf>
      <fill>
        <patternFill>
          <bgColor theme="0" tint="-0.34998626667073579"/>
        </patternFill>
      </fill>
    </dxf>
    <dxf>
      <fill>
        <patternFill>
          <bgColor theme="0" tint="-0.14996795556505021"/>
        </patternFill>
      </fill>
    </dxf>
    <dxf>
      <fill>
        <patternFill>
          <bgColor rgb="FFA5A5A5"/>
        </patternFill>
      </fill>
    </dxf>
    <dxf>
      <fill>
        <patternFill>
          <bgColor rgb="FFD8D8D8"/>
        </patternFill>
      </fill>
    </dxf>
    <dxf>
      <fill>
        <patternFill>
          <bgColor theme="0" tint="-0.34998626667073579"/>
        </patternFill>
      </fill>
    </dxf>
    <dxf>
      <fill>
        <patternFill>
          <bgColor theme="0" tint="-0.14996795556505021"/>
        </patternFill>
      </fill>
    </dxf>
    <dxf>
      <fill>
        <patternFill>
          <bgColor rgb="FFA5A5A5"/>
        </patternFill>
      </fill>
    </dxf>
    <dxf>
      <fill>
        <patternFill>
          <bgColor rgb="FFD8D8D8"/>
        </patternFill>
      </fill>
    </dxf>
    <dxf>
      <fill>
        <patternFill>
          <bgColor theme="0" tint="-0.34998626667073579"/>
        </patternFill>
      </fill>
    </dxf>
    <dxf>
      <fill>
        <patternFill>
          <bgColor theme="0" tint="-0.14996795556505021"/>
        </patternFill>
      </fill>
    </dxf>
    <dxf>
      <fill>
        <patternFill>
          <bgColor rgb="FFA5A5A5"/>
        </patternFill>
      </fill>
    </dxf>
    <dxf>
      <fill>
        <patternFill>
          <bgColor rgb="FFD8D8D8"/>
        </patternFill>
      </fill>
    </dxf>
    <dxf>
      <fill>
        <patternFill>
          <bgColor theme="0" tint="-0.34998626667073579"/>
        </patternFill>
      </fill>
    </dxf>
    <dxf>
      <fill>
        <patternFill>
          <bgColor theme="0" tint="-0.14996795556505021"/>
        </patternFill>
      </fill>
    </dxf>
    <dxf>
      <fill>
        <patternFill>
          <bgColor rgb="FFA5A5A5"/>
        </patternFill>
      </fill>
    </dxf>
    <dxf>
      <fill>
        <patternFill>
          <bgColor rgb="FFD8D8D8"/>
        </patternFill>
      </fill>
    </dxf>
    <dxf>
      <fill>
        <patternFill>
          <bgColor theme="0" tint="-0.34998626667073579"/>
        </patternFill>
      </fill>
    </dxf>
    <dxf>
      <fill>
        <patternFill>
          <bgColor theme="0" tint="-0.14996795556505021"/>
        </patternFill>
      </fill>
    </dxf>
    <dxf>
      <fill>
        <patternFill>
          <bgColor rgb="FFA5A5A5"/>
        </patternFill>
      </fill>
    </dxf>
    <dxf>
      <fill>
        <patternFill>
          <bgColor rgb="FFD8D8D8"/>
        </patternFill>
      </fill>
    </dxf>
    <dxf>
      <fill>
        <patternFill>
          <bgColor theme="0" tint="-0.34998626667073579"/>
        </patternFill>
      </fill>
    </dxf>
    <dxf>
      <fill>
        <patternFill>
          <bgColor theme="0" tint="-0.14996795556505021"/>
        </patternFill>
      </fill>
    </dxf>
    <dxf>
      <fill>
        <patternFill>
          <bgColor rgb="FFA5A5A5"/>
        </patternFill>
      </fill>
    </dxf>
    <dxf>
      <fill>
        <patternFill>
          <bgColor rgb="FFD8D8D8"/>
        </patternFill>
      </fill>
    </dxf>
    <dxf>
      <fill>
        <patternFill>
          <bgColor theme="0" tint="-0.34998626667073579"/>
        </patternFill>
      </fill>
    </dxf>
    <dxf>
      <fill>
        <patternFill>
          <bgColor theme="0" tint="-0.14996795556505021"/>
        </patternFill>
      </fill>
    </dxf>
    <dxf>
      <fill>
        <patternFill>
          <bgColor rgb="FFA5A5A5"/>
        </patternFill>
      </fill>
    </dxf>
    <dxf>
      <fill>
        <patternFill>
          <bgColor rgb="FFD8D8D8"/>
        </patternFill>
      </fill>
    </dxf>
    <dxf>
      <fill>
        <patternFill>
          <bgColor theme="0" tint="-0.34998626667073579"/>
        </patternFill>
      </fill>
    </dxf>
    <dxf>
      <fill>
        <patternFill>
          <bgColor theme="0" tint="-0.14996795556505021"/>
        </patternFill>
      </fill>
    </dxf>
    <dxf>
      <fill>
        <patternFill>
          <bgColor rgb="FFA5A5A5"/>
        </patternFill>
      </fill>
    </dxf>
    <dxf>
      <fill>
        <patternFill>
          <bgColor rgb="FFD8D8D8"/>
        </patternFill>
      </fill>
    </dxf>
    <dxf>
      <fill>
        <patternFill>
          <bgColor theme="0" tint="-0.34998626667073579"/>
        </patternFill>
      </fill>
    </dxf>
    <dxf>
      <fill>
        <patternFill>
          <bgColor theme="0" tint="-0.14996795556505021"/>
        </patternFill>
      </fill>
    </dxf>
    <dxf>
      <fill>
        <patternFill>
          <bgColor rgb="FFA5A5A5"/>
        </patternFill>
      </fill>
    </dxf>
    <dxf>
      <fill>
        <patternFill>
          <bgColor rgb="FFD8D8D8"/>
        </patternFill>
      </fill>
    </dxf>
    <dxf>
      <fill>
        <patternFill>
          <bgColor theme="0" tint="-0.34998626667073579"/>
        </patternFill>
      </fill>
    </dxf>
    <dxf>
      <fill>
        <patternFill>
          <bgColor theme="0" tint="-0.14996795556505021"/>
        </patternFill>
      </fill>
    </dxf>
    <dxf>
      <fill>
        <patternFill>
          <bgColor rgb="FFA5A5A5"/>
        </patternFill>
      </fill>
    </dxf>
    <dxf>
      <fill>
        <patternFill>
          <bgColor rgb="FFD8D8D8"/>
        </patternFill>
      </fill>
    </dxf>
    <dxf>
      <fill>
        <patternFill>
          <bgColor rgb="FFA5A5A5"/>
        </patternFill>
      </fill>
    </dxf>
    <dxf>
      <fill>
        <patternFill>
          <bgColor rgb="FFD8D8D8"/>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rgb="FFA5A5A5"/>
        </patternFill>
      </fill>
    </dxf>
    <dxf>
      <fill>
        <patternFill>
          <bgColor rgb="FFD8D8D8"/>
        </patternFill>
      </fill>
    </dxf>
    <dxf>
      <fill>
        <patternFill>
          <bgColor rgb="FFA5A5A5"/>
        </patternFill>
      </fill>
    </dxf>
    <dxf>
      <fill>
        <patternFill>
          <bgColor rgb="FFD8D8D8"/>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rgb="FFA5A5A5"/>
        </patternFill>
      </fill>
    </dxf>
    <dxf>
      <fill>
        <patternFill>
          <bgColor rgb="FFD8D8D8"/>
        </patternFill>
      </fill>
    </dxf>
    <dxf>
      <fill>
        <patternFill>
          <bgColor rgb="FFA5A5A5"/>
        </patternFill>
      </fill>
    </dxf>
    <dxf>
      <fill>
        <patternFill>
          <bgColor rgb="FFD8D8D8"/>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rgb="FFA5A5A5"/>
        </patternFill>
      </fill>
    </dxf>
    <dxf>
      <fill>
        <patternFill>
          <bgColor rgb="FFD8D8D8"/>
        </patternFill>
      </fill>
    </dxf>
    <dxf>
      <fill>
        <patternFill>
          <bgColor rgb="FFA5A5A5"/>
        </patternFill>
      </fill>
    </dxf>
    <dxf>
      <fill>
        <patternFill>
          <bgColor rgb="FFD8D8D8"/>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rgb="FFA5A5A5"/>
        </patternFill>
      </fill>
    </dxf>
    <dxf>
      <fill>
        <patternFill>
          <bgColor rgb="FFD8D8D8"/>
        </patternFill>
      </fill>
    </dxf>
    <dxf>
      <fill>
        <patternFill>
          <bgColor rgb="FFA5A5A5"/>
        </patternFill>
      </fill>
    </dxf>
    <dxf>
      <fill>
        <patternFill>
          <bgColor rgb="FFD8D8D8"/>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rgb="FFA5A5A5"/>
        </patternFill>
      </fill>
    </dxf>
    <dxf>
      <fill>
        <patternFill>
          <bgColor rgb="FFD8D8D8"/>
        </patternFill>
      </fill>
    </dxf>
    <dxf>
      <fill>
        <patternFill>
          <bgColor rgb="FFA5A5A5"/>
        </patternFill>
      </fill>
    </dxf>
    <dxf>
      <fill>
        <patternFill>
          <bgColor rgb="FFD8D8D8"/>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rgb="FFA5A5A5"/>
        </patternFill>
      </fill>
    </dxf>
    <dxf>
      <fill>
        <patternFill>
          <bgColor rgb="FFD8D8D8"/>
        </patternFill>
      </fill>
    </dxf>
    <dxf>
      <fill>
        <patternFill>
          <bgColor rgb="FFA5A5A5"/>
        </patternFill>
      </fill>
    </dxf>
    <dxf>
      <fill>
        <patternFill>
          <bgColor rgb="FFD8D8D8"/>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rgb="FFA5A5A5"/>
        </patternFill>
      </fill>
    </dxf>
    <dxf>
      <fill>
        <patternFill>
          <bgColor rgb="FFD8D8D8"/>
        </patternFill>
      </fill>
    </dxf>
    <dxf>
      <fill>
        <patternFill>
          <bgColor rgb="FFA5A5A5"/>
        </patternFill>
      </fill>
    </dxf>
    <dxf>
      <fill>
        <patternFill>
          <bgColor rgb="FFD8D8D8"/>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rgb="FFA5A5A5"/>
        </patternFill>
      </fill>
    </dxf>
    <dxf>
      <fill>
        <patternFill>
          <bgColor rgb="FFD8D8D8"/>
        </patternFill>
      </fill>
    </dxf>
    <dxf>
      <fill>
        <patternFill>
          <bgColor rgb="FFA5A5A5"/>
        </patternFill>
      </fill>
    </dxf>
    <dxf>
      <fill>
        <patternFill>
          <bgColor rgb="FFD8D8D8"/>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rgb="FFA5A5A5"/>
        </patternFill>
      </fill>
    </dxf>
    <dxf>
      <fill>
        <patternFill>
          <bgColor rgb="FFD8D8D8"/>
        </patternFill>
      </fill>
    </dxf>
    <dxf>
      <fill>
        <patternFill>
          <bgColor theme="0" tint="-0.34998626667073579"/>
        </patternFill>
      </fill>
    </dxf>
    <dxf>
      <fill>
        <patternFill>
          <bgColor theme="0" tint="-0.14996795556505021"/>
        </patternFill>
      </fill>
    </dxf>
    <dxf>
      <fill>
        <patternFill>
          <bgColor rgb="FFA5A5A5"/>
        </patternFill>
      </fill>
    </dxf>
    <dxf>
      <fill>
        <patternFill>
          <bgColor rgb="FFD8D8D8"/>
        </patternFill>
      </fill>
    </dxf>
    <dxf>
      <fill>
        <patternFill>
          <bgColor theme="0" tint="-0.34998626667073579"/>
        </patternFill>
      </fill>
    </dxf>
    <dxf>
      <fill>
        <patternFill>
          <bgColor theme="0" tint="-0.14996795556505021"/>
        </patternFill>
      </fill>
    </dxf>
    <dxf>
      <fill>
        <patternFill>
          <bgColor rgb="FFA5A5A5"/>
        </patternFill>
      </fill>
    </dxf>
    <dxf>
      <fill>
        <patternFill>
          <bgColor rgb="FFD8D8D8"/>
        </patternFill>
      </fill>
    </dxf>
    <dxf>
      <fill>
        <patternFill>
          <bgColor theme="0" tint="-0.34998626667073579"/>
        </patternFill>
      </fill>
    </dxf>
    <dxf>
      <fill>
        <patternFill>
          <bgColor theme="0" tint="-0.14996795556505021"/>
        </patternFill>
      </fill>
    </dxf>
    <dxf>
      <fill>
        <patternFill>
          <bgColor rgb="FFA5A5A5"/>
        </patternFill>
      </fill>
    </dxf>
    <dxf>
      <fill>
        <patternFill>
          <bgColor rgb="FFD8D8D8"/>
        </patternFill>
      </fill>
    </dxf>
    <dxf>
      <fill>
        <patternFill>
          <bgColor theme="0" tint="-0.34998626667073579"/>
        </patternFill>
      </fill>
    </dxf>
    <dxf>
      <fill>
        <patternFill>
          <bgColor theme="0" tint="-0.14996795556505021"/>
        </patternFill>
      </fill>
    </dxf>
    <dxf>
      <fill>
        <patternFill>
          <bgColor rgb="FFA5A5A5"/>
        </patternFill>
      </fill>
    </dxf>
    <dxf>
      <fill>
        <patternFill>
          <bgColor rgb="FFD8D8D8"/>
        </patternFill>
      </fill>
    </dxf>
    <dxf>
      <fill>
        <patternFill>
          <bgColor theme="0" tint="-0.34998626667073579"/>
        </patternFill>
      </fill>
    </dxf>
    <dxf>
      <fill>
        <patternFill>
          <bgColor theme="0" tint="-0.14996795556505021"/>
        </patternFill>
      </fill>
    </dxf>
    <dxf>
      <fill>
        <patternFill>
          <bgColor rgb="FFA5A5A5"/>
        </patternFill>
      </fill>
    </dxf>
    <dxf>
      <fill>
        <patternFill>
          <bgColor rgb="FFD8D8D8"/>
        </patternFill>
      </fill>
    </dxf>
    <dxf>
      <fill>
        <patternFill>
          <bgColor rgb="FFA5A5A5"/>
        </patternFill>
      </fill>
    </dxf>
    <dxf>
      <fill>
        <patternFill>
          <bgColor rgb="FFD8D8D8"/>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rgb="FFA5A5A5"/>
        </patternFill>
      </fill>
    </dxf>
    <dxf>
      <fill>
        <patternFill>
          <bgColor rgb="FFD8D8D8"/>
        </patternFill>
      </fill>
    </dxf>
    <dxf>
      <fill>
        <patternFill>
          <bgColor theme="0" tint="-0.34998626667073579"/>
        </patternFill>
      </fill>
    </dxf>
    <dxf>
      <fill>
        <patternFill>
          <bgColor theme="0" tint="-0.14996795556505021"/>
        </patternFill>
      </fill>
    </dxf>
    <dxf>
      <fill>
        <patternFill>
          <bgColor rgb="FFA5A5A5"/>
        </patternFill>
      </fill>
    </dxf>
    <dxf>
      <fill>
        <patternFill>
          <bgColor rgb="FFD8D8D8"/>
        </patternFill>
      </fill>
    </dxf>
    <dxf>
      <fill>
        <patternFill>
          <bgColor rgb="FFA5A5A5"/>
        </patternFill>
      </fill>
    </dxf>
    <dxf>
      <fill>
        <patternFill>
          <bgColor rgb="FFD8D8D8"/>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rgb="FFA5A5A5"/>
        </patternFill>
      </fill>
    </dxf>
    <dxf>
      <fill>
        <patternFill>
          <bgColor rgb="FFD8D8D8"/>
        </patternFill>
      </fill>
    </dxf>
    <dxf>
      <fill>
        <patternFill>
          <bgColor theme="0" tint="-0.34998626667073579"/>
        </patternFill>
      </fill>
    </dxf>
    <dxf>
      <fill>
        <patternFill>
          <bgColor theme="0" tint="-0.14996795556505021"/>
        </patternFill>
      </fill>
    </dxf>
    <dxf>
      <fill>
        <patternFill>
          <bgColor rgb="FFA5A5A5"/>
        </patternFill>
      </fill>
    </dxf>
    <dxf>
      <fill>
        <patternFill>
          <bgColor rgb="FFD8D8D8"/>
        </patternFill>
      </fill>
    </dxf>
    <dxf>
      <fill>
        <patternFill>
          <bgColor theme="0" tint="-0.34998626667073579"/>
        </patternFill>
      </fill>
    </dxf>
    <dxf>
      <fill>
        <patternFill>
          <bgColor theme="0" tint="-0.14996795556505021"/>
        </patternFill>
      </fill>
    </dxf>
    <dxf>
      <fill>
        <patternFill>
          <bgColor rgb="FFA5A5A5"/>
        </patternFill>
      </fill>
    </dxf>
    <dxf>
      <fill>
        <patternFill>
          <bgColor rgb="FFD8D8D8"/>
        </patternFill>
      </fill>
    </dxf>
    <dxf>
      <fill>
        <patternFill>
          <bgColor theme="0" tint="-0.34998626667073579"/>
        </patternFill>
      </fill>
    </dxf>
    <dxf>
      <fill>
        <patternFill>
          <bgColor theme="0" tint="-0.14996795556505021"/>
        </patternFill>
      </fill>
    </dxf>
    <dxf>
      <fill>
        <patternFill>
          <bgColor rgb="FFA5A5A5"/>
        </patternFill>
      </fill>
    </dxf>
    <dxf>
      <fill>
        <patternFill>
          <bgColor rgb="FFD8D8D8"/>
        </patternFill>
      </fill>
    </dxf>
    <dxf>
      <fill>
        <patternFill>
          <bgColor theme="0" tint="-0.34998626667073579"/>
        </patternFill>
      </fill>
    </dxf>
    <dxf>
      <fill>
        <patternFill>
          <bgColor theme="0" tint="-0.14996795556505021"/>
        </patternFill>
      </fill>
    </dxf>
    <dxf>
      <fill>
        <patternFill>
          <bgColor rgb="FFA5A5A5"/>
        </patternFill>
      </fill>
    </dxf>
    <dxf>
      <fill>
        <patternFill>
          <bgColor rgb="FFD8D8D8"/>
        </patternFill>
      </fill>
    </dxf>
    <dxf>
      <fill>
        <patternFill>
          <bgColor theme="0" tint="-0.34998626667073579"/>
        </patternFill>
      </fill>
    </dxf>
    <dxf>
      <fill>
        <patternFill>
          <bgColor theme="0" tint="-0.14996795556505021"/>
        </patternFill>
      </fill>
    </dxf>
    <dxf>
      <fill>
        <patternFill>
          <bgColor rgb="FFA5A5A5"/>
        </patternFill>
      </fill>
    </dxf>
    <dxf>
      <fill>
        <patternFill>
          <bgColor rgb="FFD8D8D8"/>
        </patternFill>
      </fill>
    </dxf>
    <dxf>
      <fill>
        <patternFill>
          <bgColor rgb="FFA5A5A5"/>
        </patternFill>
      </fill>
    </dxf>
    <dxf>
      <fill>
        <patternFill>
          <bgColor rgb="FFD8D8D8"/>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rgb="FFA5A5A5"/>
        </patternFill>
      </fill>
    </dxf>
    <dxf>
      <fill>
        <patternFill>
          <bgColor rgb="FFD8D8D8"/>
        </patternFill>
      </fill>
    </dxf>
    <dxf>
      <fill>
        <patternFill>
          <bgColor theme="0" tint="-0.34998626667073579"/>
        </patternFill>
      </fill>
    </dxf>
    <dxf>
      <fill>
        <patternFill>
          <bgColor theme="0" tint="-0.14996795556505021"/>
        </patternFill>
      </fill>
    </dxf>
    <dxf>
      <fill>
        <patternFill>
          <bgColor rgb="FFA5A5A5"/>
        </patternFill>
      </fill>
    </dxf>
    <dxf>
      <fill>
        <patternFill>
          <bgColor rgb="FFD8D8D8"/>
        </patternFill>
      </fill>
    </dxf>
    <dxf>
      <fill>
        <patternFill>
          <bgColor rgb="FFA5A5A5"/>
        </patternFill>
      </fill>
    </dxf>
    <dxf>
      <fill>
        <patternFill>
          <bgColor rgb="FFD8D8D8"/>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rgb="FFA5A5A5"/>
        </patternFill>
      </fill>
    </dxf>
    <dxf>
      <fill>
        <patternFill>
          <bgColor rgb="FFD8D8D8"/>
        </patternFill>
      </fill>
    </dxf>
    <dxf>
      <fill>
        <patternFill>
          <bgColor theme="0" tint="-0.34998626667073579"/>
        </patternFill>
      </fill>
    </dxf>
    <dxf>
      <fill>
        <patternFill>
          <bgColor theme="0" tint="-0.14996795556505021"/>
        </patternFill>
      </fill>
    </dxf>
    <dxf>
      <fill>
        <patternFill>
          <bgColor rgb="FFA5A5A5"/>
        </patternFill>
      </fill>
    </dxf>
    <dxf>
      <fill>
        <patternFill>
          <bgColor rgb="FFD8D8D8"/>
        </patternFill>
      </fill>
    </dxf>
    <dxf>
      <fill>
        <patternFill>
          <bgColor theme="0" tint="-0.34998626667073579"/>
        </patternFill>
      </fill>
    </dxf>
    <dxf>
      <fill>
        <patternFill>
          <bgColor theme="0" tint="-0.14996795556505021"/>
        </patternFill>
      </fill>
    </dxf>
    <dxf>
      <fill>
        <patternFill>
          <bgColor rgb="FFA5A5A5"/>
        </patternFill>
      </fill>
    </dxf>
    <dxf>
      <fill>
        <patternFill>
          <bgColor rgb="FFD8D8D8"/>
        </patternFill>
      </fill>
    </dxf>
    <dxf>
      <fill>
        <patternFill>
          <bgColor theme="0" tint="-0.34998626667073579"/>
        </patternFill>
      </fill>
    </dxf>
    <dxf>
      <fill>
        <patternFill>
          <bgColor theme="0" tint="-0.14996795556505021"/>
        </patternFill>
      </fill>
    </dxf>
    <dxf>
      <fill>
        <patternFill>
          <bgColor rgb="FFA5A5A5"/>
        </patternFill>
      </fill>
    </dxf>
    <dxf>
      <fill>
        <patternFill>
          <bgColor rgb="FFD8D8D8"/>
        </patternFill>
      </fill>
    </dxf>
    <dxf>
      <fill>
        <patternFill>
          <bgColor theme="0" tint="-0.34998626667073579"/>
        </patternFill>
      </fill>
    </dxf>
    <dxf>
      <fill>
        <patternFill>
          <bgColor theme="0" tint="-0.14996795556505021"/>
        </patternFill>
      </fill>
    </dxf>
    <dxf>
      <fill>
        <patternFill>
          <bgColor rgb="FFA5A5A5"/>
        </patternFill>
      </fill>
    </dxf>
    <dxf>
      <fill>
        <patternFill>
          <bgColor rgb="FFD8D8D8"/>
        </patternFill>
      </fill>
    </dxf>
    <dxf>
      <fill>
        <patternFill>
          <bgColor theme="0" tint="-0.34998626667073579"/>
        </patternFill>
      </fill>
    </dxf>
    <dxf>
      <fill>
        <patternFill>
          <bgColor theme="0" tint="-0.14996795556505021"/>
        </patternFill>
      </fill>
    </dxf>
    <dxf>
      <fill>
        <patternFill>
          <bgColor rgb="FFA5A5A5"/>
        </patternFill>
      </fill>
    </dxf>
    <dxf>
      <fill>
        <patternFill>
          <bgColor rgb="FFD8D8D8"/>
        </patternFill>
      </fill>
    </dxf>
    <dxf>
      <fill>
        <patternFill>
          <bgColor rgb="FFA5A5A5"/>
        </patternFill>
      </fill>
    </dxf>
    <dxf>
      <fill>
        <patternFill>
          <bgColor rgb="FFD8D8D8"/>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rgb="FFA5A5A5"/>
        </patternFill>
      </fill>
    </dxf>
    <dxf>
      <fill>
        <patternFill>
          <bgColor rgb="FFD8D8D8"/>
        </patternFill>
      </fill>
    </dxf>
    <dxf>
      <fill>
        <patternFill>
          <bgColor theme="0" tint="-0.34998626667073579"/>
        </patternFill>
      </fill>
    </dxf>
    <dxf>
      <fill>
        <patternFill>
          <bgColor theme="0" tint="-0.14996795556505021"/>
        </patternFill>
      </fill>
    </dxf>
    <dxf>
      <fill>
        <patternFill>
          <bgColor rgb="FFA5A5A5"/>
        </patternFill>
      </fill>
    </dxf>
    <dxf>
      <fill>
        <patternFill>
          <bgColor rgb="FFD8D8D8"/>
        </patternFill>
      </fill>
    </dxf>
    <dxf>
      <fill>
        <patternFill>
          <bgColor rgb="FFA5A5A5"/>
        </patternFill>
      </fill>
    </dxf>
    <dxf>
      <fill>
        <patternFill>
          <bgColor rgb="FFD8D8D8"/>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rgb="FFA5A5A5"/>
        </patternFill>
      </fill>
    </dxf>
    <dxf>
      <fill>
        <patternFill>
          <bgColor rgb="FFD8D8D8"/>
        </patternFill>
      </fill>
    </dxf>
    <dxf>
      <fill>
        <patternFill>
          <bgColor theme="0" tint="-0.34998626667073579"/>
        </patternFill>
      </fill>
    </dxf>
    <dxf>
      <fill>
        <patternFill>
          <bgColor theme="0" tint="-0.14996795556505021"/>
        </patternFill>
      </fill>
    </dxf>
    <dxf>
      <fill>
        <patternFill>
          <bgColor rgb="FFA5A5A5"/>
        </patternFill>
      </fill>
    </dxf>
    <dxf>
      <fill>
        <patternFill>
          <bgColor rgb="FFD8D8D8"/>
        </patternFill>
      </fill>
    </dxf>
    <dxf>
      <fill>
        <patternFill>
          <bgColor theme="0" tint="-0.34998626667073579"/>
        </patternFill>
      </fill>
    </dxf>
    <dxf>
      <fill>
        <patternFill>
          <bgColor theme="0" tint="-0.14996795556505021"/>
        </patternFill>
      </fill>
    </dxf>
    <dxf>
      <fill>
        <patternFill>
          <bgColor rgb="FFA5A5A5"/>
        </patternFill>
      </fill>
    </dxf>
    <dxf>
      <fill>
        <patternFill>
          <bgColor rgb="FFD8D8D8"/>
        </patternFill>
      </fill>
    </dxf>
    <dxf>
      <fill>
        <patternFill>
          <bgColor theme="0" tint="-0.34998626667073579"/>
        </patternFill>
      </fill>
    </dxf>
    <dxf>
      <fill>
        <patternFill>
          <bgColor theme="0" tint="-0.14996795556505021"/>
        </patternFill>
      </fill>
    </dxf>
    <dxf>
      <fill>
        <patternFill>
          <bgColor rgb="FFA5A5A5"/>
        </patternFill>
      </fill>
    </dxf>
    <dxf>
      <fill>
        <patternFill>
          <bgColor rgb="FFD8D8D8"/>
        </patternFill>
      </fill>
    </dxf>
    <dxf>
      <fill>
        <patternFill>
          <bgColor theme="0" tint="-0.34998626667073579"/>
        </patternFill>
      </fill>
    </dxf>
    <dxf>
      <fill>
        <patternFill>
          <bgColor theme="0" tint="-0.14996795556505021"/>
        </patternFill>
      </fill>
    </dxf>
    <dxf>
      <fill>
        <patternFill>
          <bgColor rgb="FFA5A5A5"/>
        </patternFill>
      </fill>
    </dxf>
    <dxf>
      <fill>
        <patternFill>
          <bgColor rgb="FFD8D8D8"/>
        </patternFill>
      </fill>
    </dxf>
    <dxf>
      <fill>
        <patternFill>
          <bgColor theme="0" tint="-0.34998626667073579"/>
        </patternFill>
      </fill>
    </dxf>
    <dxf>
      <fill>
        <patternFill>
          <bgColor theme="0" tint="-0.14996795556505021"/>
        </patternFill>
      </fill>
    </dxf>
    <dxf>
      <fill>
        <patternFill>
          <bgColor rgb="FFA5A5A5"/>
        </patternFill>
      </fill>
    </dxf>
    <dxf>
      <fill>
        <patternFill>
          <bgColor rgb="FFD8D8D8"/>
        </patternFill>
      </fill>
    </dxf>
    <dxf>
      <fill>
        <patternFill>
          <bgColor rgb="FFA5A5A5"/>
        </patternFill>
      </fill>
    </dxf>
    <dxf>
      <fill>
        <patternFill>
          <bgColor rgb="FFD8D8D8"/>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rgb="FFA5A5A5"/>
        </patternFill>
      </fill>
    </dxf>
    <dxf>
      <fill>
        <patternFill>
          <bgColor rgb="FFD8D8D8"/>
        </patternFill>
      </fill>
    </dxf>
    <dxf>
      <fill>
        <patternFill>
          <bgColor theme="0" tint="-0.34998626667073579"/>
        </patternFill>
      </fill>
    </dxf>
    <dxf>
      <fill>
        <patternFill>
          <bgColor theme="0" tint="-0.14996795556505021"/>
        </patternFill>
      </fill>
    </dxf>
    <dxf>
      <fill>
        <patternFill>
          <bgColor rgb="FFA5A5A5"/>
        </patternFill>
      </fill>
    </dxf>
    <dxf>
      <fill>
        <patternFill>
          <bgColor rgb="FFD8D8D8"/>
        </patternFill>
      </fill>
    </dxf>
    <dxf>
      <fill>
        <patternFill>
          <bgColor theme="0" tint="-0.34998626667073579"/>
        </patternFill>
      </fill>
    </dxf>
    <dxf>
      <fill>
        <patternFill>
          <bgColor theme="0" tint="-0.14996795556505021"/>
        </patternFill>
      </fill>
    </dxf>
    <dxf>
      <fill>
        <patternFill>
          <bgColor rgb="FFA5A5A5"/>
        </patternFill>
      </fill>
    </dxf>
    <dxf>
      <fill>
        <patternFill>
          <bgColor rgb="FFD8D8D8"/>
        </patternFill>
      </fill>
    </dxf>
    <dxf>
      <fill>
        <patternFill>
          <bgColor theme="0" tint="-0.34998626667073579"/>
        </patternFill>
      </fill>
    </dxf>
    <dxf>
      <fill>
        <patternFill>
          <bgColor theme="0" tint="-0.14996795556505021"/>
        </patternFill>
      </fill>
    </dxf>
    <dxf>
      <fill>
        <patternFill>
          <bgColor rgb="FFA5A5A5"/>
        </patternFill>
      </fill>
    </dxf>
    <dxf>
      <fill>
        <patternFill>
          <bgColor rgb="FFD8D8D8"/>
        </patternFill>
      </fill>
    </dxf>
    <dxf>
      <fill>
        <patternFill>
          <bgColor theme="0" tint="-0.34998626667073579"/>
        </patternFill>
      </fill>
    </dxf>
    <dxf>
      <fill>
        <patternFill>
          <bgColor theme="0" tint="-0.14996795556505021"/>
        </patternFill>
      </fill>
    </dxf>
    <dxf>
      <fill>
        <patternFill>
          <bgColor rgb="FFA5A5A5"/>
        </patternFill>
      </fill>
    </dxf>
    <dxf>
      <fill>
        <patternFill>
          <bgColor rgb="FFD8D8D8"/>
        </patternFill>
      </fill>
    </dxf>
    <dxf>
      <fill>
        <patternFill>
          <bgColor theme="0" tint="-0.34998626667073579"/>
        </patternFill>
      </fill>
    </dxf>
    <dxf>
      <fill>
        <patternFill>
          <bgColor theme="0" tint="-0.14996795556505021"/>
        </patternFill>
      </fill>
    </dxf>
    <dxf>
      <fill>
        <patternFill>
          <bgColor rgb="FFA5A5A5"/>
        </patternFill>
      </fill>
    </dxf>
    <dxf>
      <fill>
        <patternFill>
          <bgColor rgb="FFD8D8D8"/>
        </patternFill>
      </fill>
    </dxf>
    <dxf>
      <fill>
        <patternFill>
          <bgColor theme="0" tint="-0.34998626667073579"/>
        </patternFill>
      </fill>
    </dxf>
    <dxf>
      <fill>
        <patternFill>
          <bgColor theme="0" tint="-0.14996795556505021"/>
        </patternFill>
      </fill>
    </dxf>
    <dxf>
      <fill>
        <patternFill>
          <bgColor rgb="FFA5A5A5"/>
        </patternFill>
      </fill>
    </dxf>
    <dxf>
      <fill>
        <patternFill>
          <bgColor rgb="FFD8D8D8"/>
        </patternFill>
      </fill>
    </dxf>
    <dxf>
      <fill>
        <patternFill>
          <bgColor theme="0" tint="-0.34998626667073579"/>
        </patternFill>
      </fill>
    </dxf>
    <dxf>
      <fill>
        <patternFill>
          <bgColor theme="0" tint="-0.14996795556505021"/>
        </patternFill>
      </fill>
    </dxf>
    <dxf>
      <fill>
        <patternFill>
          <bgColor rgb="FFA5A5A5"/>
        </patternFill>
      </fill>
    </dxf>
    <dxf>
      <fill>
        <patternFill>
          <bgColor rgb="FFD8D8D8"/>
        </patternFill>
      </fill>
    </dxf>
    <dxf>
      <fill>
        <patternFill>
          <bgColor theme="0" tint="-0.34998626667073579"/>
        </patternFill>
      </fill>
    </dxf>
    <dxf>
      <fill>
        <patternFill>
          <bgColor theme="0" tint="-0.14996795556505021"/>
        </patternFill>
      </fill>
    </dxf>
    <dxf>
      <fill>
        <patternFill>
          <bgColor rgb="FFA5A5A5"/>
        </patternFill>
      </fill>
    </dxf>
    <dxf>
      <fill>
        <patternFill>
          <bgColor rgb="FFD8D8D8"/>
        </patternFill>
      </fill>
    </dxf>
    <dxf>
      <fill>
        <patternFill>
          <bgColor theme="0" tint="-0.34998626667073579"/>
        </patternFill>
      </fill>
    </dxf>
    <dxf>
      <fill>
        <patternFill>
          <bgColor theme="0" tint="-0.14996795556505021"/>
        </patternFill>
      </fill>
    </dxf>
    <dxf>
      <fill>
        <patternFill>
          <bgColor rgb="FFA5A5A5"/>
        </patternFill>
      </fill>
    </dxf>
    <dxf>
      <fill>
        <patternFill>
          <bgColor rgb="FFD8D8D8"/>
        </patternFill>
      </fill>
    </dxf>
    <dxf>
      <fill>
        <patternFill>
          <bgColor theme="0" tint="-0.34998626667073579"/>
        </patternFill>
      </fill>
    </dxf>
    <dxf>
      <fill>
        <patternFill>
          <bgColor theme="0" tint="-0.14996795556505021"/>
        </patternFill>
      </fill>
    </dxf>
    <dxf>
      <fill>
        <patternFill>
          <bgColor rgb="FFA5A5A5"/>
        </patternFill>
      </fill>
    </dxf>
    <dxf>
      <fill>
        <patternFill>
          <bgColor rgb="FFD8D8D8"/>
        </patternFill>
      </fill>
    </dxf>
    <dxf>
      <fill>
        <patternFill>
          <bgColor theme="0" tint="-0.34998626667073579"/>
        </patternFill>
      </fill>
    </dxf>
    <dxf>
      <fill>
        <patternFill>
          <bgColor theme="0" tint="-0.14996795556505021"/>
        </patternFill>
      </fill>
    </dxf>
    <dxf>
      <fill>
        <patternFill>
          <bgColor rgb="FFA5A5A5"/>
        </patternFill>
      </fill>
    </dxf>
    <dxf>
      <fill>
        <patternFill>
          <bgColor rgb="FFD8D8D8"/>
        </patternFill>
      </fill>
    </dxf>
    <dxf>
      <fill>
        <patternFill>
          <bgColor theme="0" tint="-0.34998626667073579"/>
        </patternFill>
      </fill>
    </dxf>
    <dxf>
      <fill>
        <patternFill>
          <bgColor theme="0" tint="-0.14996795556505021"/>
        </patternFill>
      </fill>
    </dxf>
    <dxf>
      <fill>
        <patternFill>
          <bgColor rgb="FFA5A5A5"/>
        </patternFill>
      </fill>
    </dxf>
    <dxf>
      <fill>
        <patternFill>
          <bgColor rgb="FFD8D8D8"/>
        </patternFill>
      </fill>
    </dxf>
    <dxf>
      <fill>
        <patternFill>
          <bgColor theme="0" tint="-0.34998626667073579"/>
        </patternFill>
      </fill>
    </dxf>
    <dxf>
      <fill>
        <patternFill>
          <bgColor theme="0" tint="-0.14996795556505021"/>
        </patternFill>
      </fill>
    </dxf>
    <dxf>
      <fill>
        <patternFill>
          <bgColor rgb="FFA5A5A5"/>
        </patternFill>
      </fill>
    </dxf>
    <dxf>
      <fill>
        <patternFill>
          <bgColor rgb="FFD8D8D8"/>
        </patternFill>
      </fill>
    </dxf>
    <dxf>
      <fill>
        <patternFill>
          <bgColor theme="0" tint="-0.34998626667073579"/>
        </patternFill>
      </fill>
    </dxf>
    <dxf>
      <fill>
        <patternFill>
          <bgColor theme="0" tint="-0.14996795556505021"/>
        </patternFill>
      </fill>
    </dxf>
    <dxf>
      <fill>
        <patternFill>
          <bgColor rgb="FFA5A5A5"/>
        </patternFill>
      </fill>
    </dxf>
    <dxf>
      <fill>
        <patternFill>
          <bgColor rgb="FFD8D8D8"/>
        </patternFill>
      </fill>
    </dxf>
    <dxf>
      <fill>
        <patternFill>
          <bgColor theme="0" tint="-0.34998626667073579"/>
        </patternFill>
      </fill>
    </dxf>
    <dxf>
      <fill>
        <patternFill>
          <bgColor theme="0" tint="-0.14996795556505021"/>
        </patternFill>
      </fill>
    </dxf>
    <dxf>
      <fill>
        <patternFill>
          <bgColor rgb="FFA5A5A5"/>
        </patternFill>
      </fill>
    </dxf>
    <dxf>
      <fill>
        <patternFill>
          <bgColor rgb="FFD8D8D8"/>
        </patternFill>
      </fill>
    </dxf>
    <dxf>
      <fill>
        <patternFill>
          <bgColor theme="0" tint="-0.34998626667073579"/>
        </patternFill>
      </fill>
    </dxf>
    <dxf>
      <fill>
        <patternFill>
          <bgColor theme="0" tint="-0.14996795556505021"/>
        </patternFill>
      </fill>
    </dxf>
    <dxf>
      <fill>
        <patternFill>
          <bgColor rgb="FFA5A5A5"/>
        </patternFill>
      </fill>
    </dxf>
    <dxf>
      <fill>
        <patternFill>
          <bgColor rgb="FFD8D8D8"/>
        </patternFill>
      </fill>
    </dxf>
    <dxf>
      <fill>
        <patternFill>
          <bgColor theme="0" tint="-0.34998626667073579"/>
        </patternFill>
      </fill>
    </dxf>
    <dxf>
      <fill>
        <patternFill>
          <bgColor theme="0" tint="-0.14996795556505021"/>
        </patternFill>
      </fill>
    </dxf>
    <dxf>
      <fill>
        <patternFill>
          <bgColor rgb="FFA5A5A5"/>
        </patternFill>
      </fill>
    </dxf>
    <dxf>
      <fill>
        <patternFill>
          <bgColor rgb="FFD8D8D8"/>
        </patternFill>
      </fill>
    </dxf>
    <dxf>
      <fill>
        <patternFill>
          <bgColor rgb="FFA5A5A5"/>
        </patternFill>
      </fill>
    </dxf>
    <dxf>
      <fill>
        <patternFill>
          <bgColor rgb="FFD8D8D8"/>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rgb="FFA5A5A5"/>
        </patternFill>
      </fill>
    </dxf>
    <dxf>
      <fill>
        <patternFill>
          <bgColor rgb="FFD8D8D8"/>
        </patternFill>
      </fill>
    </dxf>
    <dxf>
      <fill>
        <patternFill>
          <bgColor theme="0" tint="-0.34998626667073579"/>
        </patternFill>
      </fill>
    </dxf>
    <dxf>
      <fill>
        <patternFill>
          <bgColor theme="0" tint="-0.14996795556505021"/>
        </patternFill>
      </fill>
    </dxf>
    <dxf>
      <fill>
        <patternFill>
          <bgColor rgb="FFA5A5A5"/>
        </patternFill>
      </fill>
    </dxf>
    <dxf>
      <fill>
        <patternFill>
          <bgColor rgb="FFD8D8D8"/>
        </patternFill>
      </fill>
    </dxf>
    <dxf>
      <fill>
        <patternFill>
          <bgColor theme="0" tint="-0.34998626667073579"/>
        </patternFill>
      </fill>
    </dxf>
    <dxf>
      <fill>
        <patternFill>
          <bgColor theme="0" tint="-0.14996795556505021"/>
        </patternFill>
      </fill>
    </dxf>
    <dxf>
      <fill>
        <patternFill>
          <bgColor rgb="FFA5A5A5"/>
        </patternFill>
      </fill>
    </dxf>
    <dxf>
      <fill>
        <patternFill>
          <bgColor rgb="FFD8D8D8"/>
        </patternFill>
      </fill>
    </dxf>
    <dxf>
      <fill>
        <patternFill>
          <bgColor theme="0" tint="-0.34998626667073579"/>
        </patternFill>
      </fill>
    </dxf>
    <dxf>
      <fill>
        <patternFill>
          <bgColor theme="0" tint="-0.14996795556505021"/>
        </patternFill>
      </fill>
    </dxf>
    <dxf>
      <fill>
        <patternFill>
          <bgColor rgb="FFA5A5A5"/>
        </patternFill>
      </fill>
    </dxf>
    <dxf>
      <fill>
        <patternFill>
          <bgColor rgb="FFD8D8D8"/>
        </patternFill>
      </fill>
    </dxf>
    <dxf>
      <fill>
        <patternFill>
          <bgColor theme="0" tint="-0.34998626667073579"/>
        </patternFill>
      </fill>
    </dxf>
    <dxf>
      <fill>
        <patternFill>
          <bgColor theme="0" tint="-0.14996795556505021"/>
        </patternFill>
      </fill>
    </dxf>
    <dxf>
      <fill>
        <patternFill>
          <bgColor rgb="FFA5A5A5"/>
        </patternFill>
      </fill>
    </dxf>
    <dxf>
      <fill>
        <patternFill>
          <bgColor rgb="FFD8D8D8"/>
        </patternFill>
      </fill>
    </dxf>
    <dxf>
      <fill>
        <patternFill>
          <bgColor theme="0" tint="-0.34998626667073579"/>
        </patternFill>
      </fill>
    </dxf>
    <dxf>
      <fill>
        <patternFill>
          <bgColor theme="0" tint="-0.14996795556505021"/>
        </patternFill>
      </fill>
    </dxf>
    <dxf>
      <fill>
        <patternFill>
          <bgColor rgb="FFA5A5A5"/>
        </patternFill>
      </fill>
    </dxf>
    <dxf>
      <fill>
        <patternFill>
          <bgColor rgb="FFD8D8D8"/>
        </patternFill>
      </fill>
    </dxf>
    <dxf>
      <fill>
        <patternFill>
          <bgColor theme="0" tint="-0.34998626667073579"/>
        </patternFill>
      </fill>
    </dxf>
    <dxf>
      <fill>
        <patternFill>
          <bgColor theme="0" tint="-0.14996795556505021"/>
        </patternFill>
      </fill>
    </dxf>
    <dxf>
      <fill>
        <patternFill>
          <bgColor rgb="FFA5A5A5"/>
        </patternFill>
      </fill>
    </dxf>
    <dxf>
      <fill>
        <patternFill>
          <bgColor rgb="FFD8D8D8"/>
        </patternFill>
      </fill>
    </dxf>
    <dxf>
      <fill>
        <patternFill>
          <bgColor theme="0" tint="-0.34998626667073579"/>
        </patternFill>
      </fill>
    </dxf>
    <dxf>
      <fill>
        <patternFill>
          <bgColor theme="0" tint="-0.14996795556505021"/>
        </patternFill>
      </fill>
    </dxf>
    <dxf>
      <fill>
        <patternFill>
          <bgColor rgb="FFA5A5A5"/>
        </patternFill>
      </fill>
    </dxf>
    <dxf>
      <fill>
        <patternFill>
          <bgColor rgb="FFD8D8D8"/>
        </patternFill>
      </fill>
    </dxf>
    <dxf>
      <fill>
        <patternFill>
          <bgColor theme="0" tint="-0.34998626667073579"/>
        </patternFill>
      </fill>
    </dxf>
    <dxf>
      <fill>
        <patternFill>
          <bgColor theme="0" tint="-0.14996795556505021"/>
        </patternFill>
      </fill>
    </dxf>
    <dxf>
      <fill>
        <patternFill>
          <bgColor rgb="FFA5A5A5"/>
        </patternFill>
      </fill>
    </dxf>
    <dxf>
      <fill>
        <patternFill>
          <bgColor rgb="FFD8D8D8"/>
        </patternFill>
      </fill>
    </dxf>
    <dxf>
      <fill>
        <patternFill>
          <bgColor theme="0" tint="-0.34998626667073579"/>
        </patternFill>
      </fill>
    </dxf>
    <dxf>
      <fill>
        <patternFill>
          <bgColor theme="0" tint="-0.14996795556505021"/>
        </patternFill>
      </fill>
    </dxf>
    <dxf>
      <fill>
        <patternFill>
          <bgColor rgb="FFA5A5A5"/>
        </patternFill>
      </fill>
    </dxf>
    <dxf>
      <fill>
        <patternFill>
          <bgColor rgb="FFD8D8D8"/>
        </patternFill>
      </fill>
    </dxf>
    <dxf>
      <fill>
        <patternFill>
          <bgColor theme="0" tint="-0.34998626667073579"/>
        </patternFill>
      </fill>
    </dxf>
    <dxf>
      <fill>
        <patternFill>
          <bgColor theme="0" tint="-0.14996795556505021"/>
        </patternFill>
      </fill>
    </dxf>
    <dxf>
      <fill>
        <patternFill>
          <bgColor rgb="FFA5A5A5"/>
        </patternFill>
      </fill>
    </dxf>
    <dxf>
      <fill>
        <patternFill>
          <bgColor rgb="FFD8D8D8"/>
        </patternFill>
      </fill>
    </dxf>
    <dxf>
      <fill>
        <patternFill>
          <bgColor theme="0" tint="-0.34998626667073579"/>
        </patternFill>
      </fill>
    </dxf>
    <dxf>
      <fill>
        <patternFill>
          <bgColor theme="0" tint="-0.14996795556505021"/>
        </patternFill>
      </fill>
    </dxf>
    <dxf>
      <fill>
        <patternFill>
          <bgColor rgb="FFA5A5A5"/>
        </patternFill>
      </fill>
    </dxf>
    <dxf>
      <fill>
        <patternFill>
          <bgColor rgb="FFD8D8D8"/>
        </patternFill>
      </fill>
    </dxf>
    <dxf>
      <fill>
        <patternFill>
          <bgColor theme="0" tint="-0.34998626667073579"/>
        </patternFill>
      </fill>
    </dxf>
    <dxf>
      <fill>
        <patternFill>
          <bgColor theme="0" tint="-0.14996795556505021"/>
        </patternFill>
      </fill>
    </dxf>
    <dxf>
      <fill>
        <patternFill>
          <bgColor rgb="FFA5A5A5"/>
        </patternFill>
      </fill>
    </dxf>
    <dxf>
      <fill>
        <patternFill>
          <bgColor rgb="FFD8D8D8"/>
        </patternFill>
      </fill>
    </dxf>
    <dxf>
      <fill>
        <patternFill>
          <bgColor theme="0" tint="-0.34998626667073579"/>
        </patternFill>
      </fill>
    </dxf>
    <dxf>
      <fill>
        <patternFill>
          <bgColor theme="0" tint="-0.14996795556505021"/>
        </patternFill>
      </fill>
    </dxf>
    <dxf>
      <fill>
        <patternFill>
          <bgColor rgb="FFA5A5A5"/>
        </patternFill>
      </fill>
    </dxf>
    <dxf>
      <fill>
        <patternFill>
          <bgColor rgb="FFD8D8D8"/>
        </patternFill>
      </fill>
    </dxf>
    <dxf>
      <fill>
        <patternFill>
          <bgColor theme="0" tint="-0.34998626667073579"/>
        </patternFill>
      </fill>
    </dxf>
    <dxf>
      <fill>
        <patternFill>
          <bgColor theme="0" tint="-0.14996795556505021"/>
        </patternFill>
      </fill>
    </dxf>
    <dxf>
      <fill>
        <patternFill>
          <bgColor rgb="FFA5A5A5"/>
        </patternFill>
      </fill>
    </dxf>
    <dxf>
      <fill>
        <patternFill>
          <bgColor rgb="FFD8D8D8"/>
        </patternFill>
      </fill>
    </dxf>
    <dxf>
      <fill>
        <patternFill>
          <bgColor theme="0" tint="-0.34998626667073579"/>
        </patternFill>
      </fill>
    </dxf>
    <dxf>
      <fill>
        <patternFill>
          <bgColor theme="0" tint="-0.14996795556505021"/>
        </patternFill>
      </fill>
    </dxf>
    <dxf>
      <fill>
        <patternFill>
          <bgColor rgb="FFA5A5A5"/>
        </patternFill>
      </fill>
    </dxf>
    <dxf>
      <fill>
        <patternFill>
          <bgColor rgb="FFD8D8D8"/>
        </patternFill>
      </fill>
    </dxf>
    <dxf>
      <fill>
        <patternFill>
          <bgColor theme="0" tint="-0.34998626667073579"/>
        </patternFill>
      </fill>
    </dxf>
    <dxf>
      <fill>
        <patternFill>
          <bgColor theme="0" tint="-0.14996795556505021"/>
        </patternFill>
      </fill>
    </dxf>
    <dxf>
      <fill>
        <patternFill>
          <bgColor rgb="FFA5A5A5"/>
        </patternFill>
      </fill>
    </dxf>
    <dxf>
      <fill>
        <patternFill>
          <bgColor rgb="FFD8D8D8"/>
        </patternFill>
      </fill>
    </dxf>
    <dxf>
      <fill>
        <patternFill>
          <bgColor theme="0" tint="-0.34998626667073579"/>
        </patternFill>
      </fill>
    </dxf>
    <dxf>
      <fill>
        <patternFill>
          <bgColor theme="0" tint="-0.14996795556505021"/>
        </patternFill>
      </fill>
    </dxf>
    <dxf>
      <fill>
        <patternFill>
          <bgColor rgb="FFA5A5A5"/>
        </patternFill>
      </fill>
    </dxf>
    <dxf>
      <fill>
        <patternFill>
          <bgColor rgb="FFD8D8D8"/>
        </patternFill>
      </fill>
    </dxf>
    <dxf>
      <fill>
        <patternFill>
          <bgColor theme="0" tint="-0.34998626667073579"/>
        </patternFill>
      </fill>
    </dxf>
    <dxf>
      <fill>
        <patternFill>
          <bgColor theme="0" tint="-0.14996795556505021"/>
        </patternFill>
      </fill>
    </dxf>
    <dxf>
      <fill>
        <patternFill>
          <bgColor rgb="FFA5A5A5"/>
        </patternFill>
      </fill>
    </dxf>
    <dxf>
      <fill>
        <patternFill>
          <bgColor rgb="FFD8D8D8"/>
        </patternFill>
      </fill>
    </dxf>
    <dxf>
      <fill>
        <patternFill>
          <bgColor theme="0" tint="-0.34998626667073579"/>
        </patternFill>
      </fill>
    </dxf>
    <dxf>
      <fill>
        <patternFill>
          <bgColor theme="0" tint="-0.14996795556505021"/>
        </patternFill>
      </fill>
    </dxf>
    <dxf>
      <fill>
        <patternFill>
          <bgColor rgb="FFA5A5A5"/>
        </patternFill>
      </fill>
    </dxf>
    <dxf>
      <fill>
        <patternFill>
          <bgColor rgb="FFD8D8D8"/>
        </patternFill>
      </fill>
    </dxf>
    <dxf>
      <fill>
        <patternFill>
          <bgColor theme="0" tint="-0.34998626667073579"/>
        </patternFill>
      </fill>
    </dxf>
    <dxf>
      <fill>
        <patternFill>
          <bgColor theme="0" tint="-0.14996795556505021"/>
        </patternFill>
      </fill>
    </dxf>
    <dxf>
      <fill>
        <patternFill>
          <bgColor rgb="FFA5A5A5"/>
        </patternFill>
      </fill>
    </dxf>
    <dxf>
      <fill>
        <patternFill>
          <bgColor rgb="FFD8D8D8"/>
        </patternFill>
      </fill>
    </dxf>
    <dxf>
      <fill>
        <patternFill>
          <bgColor theme="0" tint="-0.34998626667073579"/>
        </patternFill>
      </fill>
    </dxf>
    <dxf>
      <fill>
        <patternFill>
          <bgColor theme="0" tint="-0.14996795556505021"/>
        </patternFill>
      </fill>
    </dxf>
    <dxf>
      <fill>
        <patternFill>
          <bgColor rgb="FFA5A5A5"/>
        </patternFill>
      </fill>
    </dxf>
    <dxf>
      <fill>
        <patternFill>
          <bgColor rgb="FFD8D8D8"/>
        </patternFill>
      </fill>
    </dxf>
    <dxf>
      <fill>
        <patternFill>
          <bgColor theme="0" tint="-0.34998626667073579"/>
        </patternFill>
      </fill>
    </dxf>
    <dxf>
      <fill>
        <patternFill>
          <bgColor theme="0" tint="-0.14996795556505021"/>
        </patternFill>
      </fill>
    </dxf>
    <dxf>
      <fill>
        <patternFill>
          <bgColor rgb="FFA5A5A5"/>
        </patternFill>
      </fill>
    </dxf>
    <dxf>
      <fill>
        <patternFill>
          <bgColor rgb="FFD8D8D8"/>
        </patternFill>
      </fill>
    </dxf>
    <dxf>
      <fill>
        <patternFill>
          <bgColor theme="0" tint="-0.34998626667073579"/>
        </patternFill>
      </fill>
    </dxf>
    <dxf>
      <fill>
        <patternFill>
          <bgColor theme="0" tint="-0.14996795556505021"/>
        </patternFill>
      </fill>
    </dxf>
    <dxf>
      <fill>
        <patternFill>
          <bgColor rgb="FFA5A5A5"/>
        </patternFill>
      </fill>
    </dxf>
    <dxf>
      <fill>
        <patternFill>
          <bgColor rgb="FFD8D8D8"/>
        </patternFill>
      </fill>
    </dxf>
    <dxf>
      <fill>
        <patternFill>
          <bgColor theme="0" tint="-0.34998626667073579"/>
        </patternFill>
      </fill>
    </dxf>
    <dxf>
      <fill>
        <patternFill>
          <bgColor theme="0" tint="-0.14996795556505021"/>
        </patternFill>
      </fill>
    </dxf>
    <dxf>
      <fill>
        <patternFill>
          <bgColor rgb="FFA5A5A5"/>
        </patternFill>
      </fill>
    </dxf>
    <dxf>
      <fill>
        <patternFill>
          <bgColor rgb="FFD8D8D8"/>
        </patternFill>
      </fill>
    </dxf>
    <dxf>
      <fill>
        <patternFill>
          <bgColor theme="0" tint="-0.34998626667073579"/>
        </patternFill>
      </fill>
    </dxf>
    <dxf>
      <fill>
        <patternFill>
          <bgColor theme="0" tint="-0.14996795556505021"/>
        </patternFill>
      </fill>
    </dxf>
    <dxf>
      <fill>
        <patternFill>
          <bgColor rgb="FFA5A5A5"/>
        </patternFill>
      </fill>
    </dxf>
    <dxf>
      <fill>
        <patternFill>
          <bgColor rgb="FFD8D8D8"/>
        </patternFill>
      </fill>
    </dxf>
    <dxf>
      <fill>
        <patternFill>
          <bgColor theme="0" tint="-0.34998626667073579"/>
        </patternFill>
      </fill>
    </dxf>
    <dxf>
      <fill>
        <patternFill>
          <bgColor theme="0" tint="-0.14996795556505021"/>
        </patternFill>
      </fill>
    </dxf>
    <dxf>
      <fill>
        <patternFill>
          <bgColor rgb="FFA5A5A5"/>
        </patternFill>
      </fill>
    </dxf>
    <dxf>
      <fill>
        <patternFill>
          <bgColor rgb="FFD8D8D8"/>
        </patternFill>
      </fill>
    </dxf>
    <dxf>
      <fill>
        <patternFill>
          <bgColor theme="0" tint="-0.34998626667073579"/>
        </patternFill>
      </fill>
    </dxf>
    <dxf>
      <fill>
        <patternFill>
          <bgColor theme="0" tint="-0.14996795556505021"/>
        </patternFill>
      </fill>
    </dxf>
    <dxf>
      <fill>
        <patternFill>
          <bgColor rgb="FFA5A5A5"/>
        </patternFill>
      </fill>
    </dxf>
    <dxf>
      <fill>
        <patternFill>
          <bgColor rgb="FFD8D8D8"/>
        </patternFill>
      </fill>
    </dxf>
    <dxf>
      <fill>
        <patternFill>
          <bgColor theme="0" tint="-0.34998626667073579"/>
        </patternFill>
      </fill>
    </dxf>
    <dxf>
      <fill>
        <patternFill>
          <bgColor theme="0" tint="-0.14996795556505021"/>
        </patternFill>
      </fill>
    </dxf>
    <dxf>
      <fill>
        <patternFill>
          <bgColor rgb="FFA5A5A5"/>
        </patternFill>
      </fill>
    </dxf>
    <dxf>
      <fill>
        <patternFill>
          <bgColor rgb="FFD8D8D8"/>
        </patternFill>
      </fill>
    </dxf>
    <dxf>
      <fill>
        <patternFill>
          <bgColor theme="0" tint="-0.34998626667073579"/>
        </patternFill>
      </fill>
    </dxf>
    <dxf>
      <fill>
        <patternFill>
          <bgColor theme="0" tint="-0.14996795556505021"/>
        </patternFill>
      </fill>
    </dxf>
    <dxf>
      <fill>
        <patternFill>
          <bgColor rgb="FFA5A5A5"/>
        </patternFill>
      </fill>
    </dxf>
    <dxf>
      <fill>
        <patternFill>
          <bgColor rgb="FFD8D8D8"/>
        </patternFill>
      </fill>
    </dxf>
    <dxf>
      <fill>
        <patternFill>
          <bgColor theme="0" tint="-0.34998626667073579"/>
        </patternFill>
      </fill>
    </dxf>
    <dxf>
      <fill>
        <patternFill>
          <bgColor theme="0" tint="-0.14996795556505021"/>
        </patternFill>
      </fill>
    </dxf>
    <dxf>
      <fill>
        <patternFill>
          <bgColor rgb="FFA5A5A5"/>
        </patternFill>
      </fill>
    </dxf>
    <dxf>
      <fill>
        <patternFill>
          <bgColor rgb="FFD8D8D8"/>
        </patternFill>
      </fill>
    </dxf>
    <dxf>
      <fill>
        <patternFill>
          <bgColor theme="0" tint="-0.34998626667073579"/>
        </patternFill>
      </fill>
    </dxf>
    <dxf>
      <fill>
        <patternFill>
          <bgColor theme="0" tint="-0.14996795556505021"/>
        </patternFill>
      </fill>
    </dxf>
    <dxf>
      <fill>
        <patternFill>
          <bgColor rgb="FFA5A5A5"/>
        </patternFill>
      </fill>
    </dxf>
    <dxf>
      <fill>
        <patternFill>
          <bgColor rgb="FFD8D8D8"/>
        </patternFill>
      </fill>
    </dxf>
    <dxf>
      <fill>
        <patternFill>
          <bgColor theme="0" tint="-0.34998626667073579"/>
        </patternFill>
      </fill>
    </dxf>
    <dxf>
      <fill>
        <patternFill>
          <bgColor theme="0" tint="-0.14996795556505021"/>
        </patternFill>
      </fill>
    </dxf>
    <dxf>
      <fill>
        <patternFill>
          <bgColor rgb="FFA5A5A5"/>
        </patternFill>
      </fill>
    </dxf>
    <dxf>
      <fill>
        <patternFill>
          <bgColor rgb="FFD8D8D8"/>
        </patternFill>
      </fill>
    </dxf>
    <dxf>
      <fill>
        <patternFill>
          <bgColor theme="0" tint="-0.34998626667073579"/>
        </patternFill>
      </fill>
    </dxf>
    <dxf>
      <fill>
        <patternFill>
          <bgColor theme="0" tint="-0.14996795556505021"/>
        </patternFill>
      </fill>
    </dxf>
    <dxf>
      <fill>
        <patternFill>
          <bgColor rgb="FFA5A5A5"/>
        </patternFill>
      </fill>
    </dxf>
    <dxf>
      <fill>
        <patternFill>
          <bgColor rgb="FFD8D8D8"/>
        </patternFill>
      </fill>
    </dxf>
    <dxf>
      <fill>
        <patternFill>
          <bgColor theme="0" tint="-0.34998626667073579"/>
        </patternFill>
      </fill>
    </dxf>
    <dxf>
      <fill>
        <patternFill>
          <bgColor theme="0" tint="-0.14996795556505021"/>
        </patternFill>
      </fill>
    </dxf>
    <dxf>
      <fill>
        <patternFill>
          <bgColor rgb="FFA5A5A5"/>
        </patternFill>
      </fill>
    </dxf>
    <dxf>
      <fill>
        <patternFill>
          <bgColor rgb="FFD8D8D8"/>
        </patternFill>
      </fill>
    </dxf>
    <dxf>
      <fill>
        <patternFill>
          <bgColor theme="0" tint="-0.34998626667073579"/>
        </patternFill>
      </fill>
    </dxf>
    <dxf>
      <fill>
        <patternFill>
          <bgColor theme="0" tint="-0.14996795556505021"/>
        </patternFill>
      </fill>
    </dxf>
    <dxf>
      <fill>
        <patternFill>
          <bgColor rgb="FFA5A5A5"/>
        </patternFill>
      </fill>
    </dxf>
    <dxf>
      <fill>
        <patternFill>
          <bgColor rgb="FFD8D8D8"/>
        </patternFill>
      </fill>
    </dxf>
    <dxf>
      <fill>
        <patternFill>
          <bgColor theme="0" tint="-0.34998626667073579"/>
        </patternFill>
      </fill>
    </dxf>
    <dxf>
      <fill>
        <patternFill>
          <bgColor theme="0" tint="-0.14996795556505021"/>
        </patternFill>
      </fill>
    </dxf>
    <dxf>
      <fill>
        <patternFill>
          <bgColor rgb="FFA5A5A5"/>
        </patternFill>
      </fill>
    </dxf>
    <dxf>
      <fill>
        <patternFill>
          <bgColor rgb="FFD8D8D8"/>
        </patternFill>
      </fill>
    </dxf>
    <dxf>
      <fill>
        <patternFill>
          <bgColor rgb="FFA5A5A5"/>
        </patternFill>
      </fill>
    </dxf>
    <dxf>
      <fill>
        <patternFill>
          <bgColor rgb="FFD8D8D8"/>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rgb="FFA5A5A5"/>
        </patternFill>
      </fill>
    </dxf>
    <dxf>
      <fill>
        <patternFill>
          <bgColor rgb="FFD8D8D8"/>
        </patternFill>
      </fill>
    </dxf>
    <dxf>
      <fill>
        <patternFill>
          <bgColor rgb="FFA5A5A5"/>
        </patternFill>
      </fill>
    </dxf>
    <dxf>
      <fill>
        <patternFill>
          <bgColor rgb="FFD8D8D8"/>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rgb="FFA5A5A5"/>
        </patternFill>
      </fill>
    </dxf>
    <dxf>
      <fill>
        <patternFill>
          <bgColor rgb="FFD8D8D8"/>
        </patternFill>
      </fill>
    </dxf>
    <dxf>
      <fill>
        <patternFill>
          <bgColor rgb="FFA5A5A5"/>
        </patternFill>
      </fill>
    </dxf>
    <dxf>
      <fill>
        <patternFill>
          <bgColor rgb="FFD8D8D8"/>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rgb="FFA5A5A5"/>
        </patternFill>
      </fill>
    </dxf>
    <dxf>
      <fill>
        <patternFill>
          <bgColor rgb="FFD8D8D8"/>
        </patternFill>
      </fill>
    </dxf>
    <dxf>
      <fill>
        <patternFill>
          <bgColor rgb="FFA5A5A5"/>
        </patternFill>
      </fill>
    </dxf>
    <dxf>
      <fill>
        <patternFill>
          <bgColor rgb="FFD8D8D8"/>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rgb="FFA5A5A5"/>
        </patternFill>
      </fill>
    </dxf>
    <dxf>
      <fill>
        <patternFill>
          <bgColor rgb="FFD8D8D8"/>
        </patternFill>
      </fill>
    </dxf>
    <dxf>
      <fill>
        <patternFill>
          <bgColor rgb="FFA5A5A5"/>
        </patternFill>
      </fill>
    </dxf>
    <dxf>
      <fill>
        <patternFill>
          <bgColor rgb="FFD8D8D8"/>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rgb="FFA5A5A5"/>
        </patternFill>
      </fill>
    </dxf>
    <dxf>
      <fill>
        <patternFill>
          <bgColor rgb="FFD8D8D8"/>
        </patternFill>
      </fill>
    </dxf>
    <dxf>
      <fill>
        <patternFill>
          <bgColor rgb="FFA5A5A5"/>
        </patternFill>
      </fill>
    </dxf>
    <dxf>
      <fill>
        <patternFill>
          <bgColor rgb="FFD8D8D8"/>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rgb="FFA5A5A5"/>
        </patternFill>
      </fill>
    </dxf>
    <dxf>
      <fill>
        <patternFill>
          <bgColor rgb="FFD8D8D8"/>
        </patternFill>
      </fill>
    </dxf>
    <dxf>
      <fill>
        <patternFill>
          <bgColor rgb="FFA5A5A5"/>
        </patternFill>
      </fill>
    </dxf>
    <dxf>
      <fill>
        <patternFill>
          <bgColor rgb="FFD8D8D8"/>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rgb="FFA5A5A5"/>
        </patternFill>
      </fill>
    </dxf>
    <dxf>
      <fill>
        <patternFill>
          <bgColor rgb="FFD8D8D8"/>
        </patternFill>
      </fill>
    </dxf>
    <dxf>
      <fill>
        <patternFill>
          <bgColor rgb="FFA5A5A5"/>
        </patternFill>
      </fill>
    </dxf>
    <dxf>
      <fill>
        <patternFill>
          <bgColor rgb="FFD8D8D8"/>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rgb="FFA5A5A5"/>
        </patternFill>
      </fill>
    </dxf>
    <dxf>
      <fill>
        <patternFill>
          <bgColor rgb="FFD8D8D8"/>
        </patternFill>
      </fill>
    </dxf>
    <dxf>
      <fill>
        <patternFill>
          <bgColor rgb="FFA5A5A5"/>
        </patternFill>
      </fill>
    </dxf>
    <dxf>
      <fill>
        <patternFill>
          <bgColor rgb="FFD8D8D8"/>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rgb="FFA5A5A5"/>
        </patternFill>
      </fill>
    </dxf>
    <dxf>
      <fill>
        <patternFill>
          <bgColor rgb="FFD8D8D8"/>
        </patternFill>
      </fill>
    </dxf>
    <dxf>
      <fill>
        <patternFill>
          <bgColor rgb="FFA5A5A5"/>
        </patternFill>
      </fill>
    </dxf>
    <dxf>
      <fill>
        <patternFill>
          <bgColor rgb="FFD8D8D8"/>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rgb="FFA5A5A5"/>
        </patternFill>
      </fill>
    </dxf>
    <dxf>
      <fill>
        <patternFill>
          <bgColor rgb="FFD8D8D8"/>
        </patternFill>
      </fill>
    </dxf>
    <dxf>
      <fill>
        <patternFill>
          <bgColor rgb="FFA5A5A5"/>
        </patternFill>
      </fill>
    </dxf>
    <dxf>
      <fill>
        <patternFill>
          <bgColor rgb="FFD8D8D8"/>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rgb="FFA5A5A5"/>
        </patternFill>
      </fill>
    </dxf>
    <dxf>
      <fill>
        <patternFill>
          <bgColor rgb="FFD8D8D8"/>
        </patternFill>
      </fill>
    </dxf>
    <dxf>
      <fill>
        <patternFill>
          <bgColor rgb="FFA5A5A5"/>
        </patternFill>
      </fill>
    </dxf>
    <dxf>
      <fill>
        <patternFill>
          <bgColor rgb="FFD8D8D8"/>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rgb="FFA5A5A5"/>
        </patternFill>
      </fill>
    </dxf>
    <dxf>
      <fill>
        <patternFill>
          <bgColor rgb="FFD8D8D8"/>
        </patternFill>
      </fill>
    </dxf>
    <dxf>
      <fill>
        <patternFill>
          <bgColor rgb="FFA5A5A5"/>
        </patternFill>
      </fill>
    </dxf>
    <dxf>
      <fill>
        <patternFill>
          <bgColor rgb="FFD8D8D8"/>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rgb="FFA5A5A5"/>
        </patternFill>
      </fill>
    </dxf>
    <dxf>
      <fill>
        <patternFill>
          <bgColor rgb="FFD8D8D8"/>
        </patternFill>
      </fill>
    </dxf>
    <dxf>
      <fill>
        <patternFill>
          <bgColor rgb="FFA5A5A5"/>
        </patternFill>
      </fill>
    </dxf>
    <dxf>
      <fill>
        <patternFill>
          <bgColor rgb="FFD8D8D8"/>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rgb="FFA5A5A5"/>
        </patternFill>
      </fill>
    </dxf>
    <dxf>
      <fill>
        <patternFill>
          <bgColor rgb="FFD8D8D8"/>
        </patternFill>
      </fill>
    </dxf>
    <dxf>
      <fill>
        <patternFill>
          <bgColor rgb="FFA5A5A5"/>
        </patternFill>
      </fill>
    </dxf>
    <dxf>
      <fill>
        <patternFill>
          <bgColor rgb="FFD8D8D8"/>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rgb="FFA5A5A5"/>
        </patternFill>
      </fill>
    </dxf>
    <dxf>
      <fill>
        <patternFill>
          <bgColor rgb="FFD8D8D8"/>
        </patternFill>
      </fill>
    </dxf>
    <dxf>
      <fill>
        <patternFill>
          <bgColor rgb="FFA5A5A5"/>
        </patternFill>
      </fill>
    </dxf>
    <dxf>
      <fill>
        <patternFill>
          <bgColor rgb="FFD8D8D8"/>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rgb="FFA5A5A5"/>
        </patternFill>
      </fill>
    </dxf>
    <dxf>
      <fill>
        <patternFill>
          <bgColor rgb="FFD8D8D8"/>
        </patternFill>
      </fill>
    </dxf>
    <dxf>
      <fill>
        <patternFill>
          <bgColor rgb="FFA5A5A5"/>
        </patternFill>
      </fill>
    </dxf>
    <dxf>
      <fill>
        <patternFill>
          <bgColor rgb="FFD8D8D8"/>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rgb="FFA5A5A5"/>
        </patternFill>
      </fill>
    </dxf>
    <dxf>
      <fill>
        <patternFill>
          <bgColor rgb="FFD8D8D8"/>
        </patternFill>
      </fill>
    </dxf>
    <dxf>
      <fill>
        <patternFill>
          <bgColor rgb="FFA5A5A5"/>
        </patternFill>
      </fill>
    </dxf>
    <dxf>
      <fill>
        <patternFill>
          <bgColor rgb="FFD8D8D8"/>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rgb="FFA5A5A5"/>
        </patternFill>
      </fill>
    </dxf>
    <dxf>
      <fill>
        <patternFill>
          <bgColor rgb="FFD8D8D8"/>
        </patternFill>
      </fill>
    </dxf>
    <dxf>
      <fill>
        <patternFill>
          <bgColor rgb="FFA5A5A5"/>
        </patternFill>
      </fill>
    </dxf>
    <dxf>
      <fill>
        <patternFill>
          <bgColor rgb="FFD8D8D8"/>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rgb="FFA5A5A5"/>
        </patternFill>
      </fill>
    </dxf>
    <dxf>
      <fill>
        <patternFill>
          <bgColor rgb="FFD8D8D8"/>
        </patternFill>
      </fill>
    </dxf>
    <dxf>
      <fill>
        <patternFill>
          <bgColor rgb="FFA5A5A5"/>
        </patternFill>
      </fill>
    </dxf>
    <dxf>
      <fill>
        <patternFill>
          <bgColor rgb="FFD8D8D8"/>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rgb="FFA5A5A5"/>
        </patternFill>
      </fill>
    </dxf>
    <dxf>
      <fill>
        <patternFill>
          <bgColor rgb="FFD8D8D8"/>
        </patternFill>
      </fill>
    </dxf>
    <dxf>
      <fill>
        <patternFill>
          <bgColor rgb="FFA5A5A5"/>
        </patternFill>
      </fill>
    </dxf>
    <dxf>
      <fill>
        <patternFill>
          <bgColor rgb="FFD8D8D8"/>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rgb="FFA5A5A5"/>
        </patternFill>
      </fill>
    </dxf>
    <dxf>
      <fill>
        <patternFill>
          <bgColor rgb="FFD8D8D8"/>
        </patternFill>
      </fill>
    </dxf>
    <dxf>
      <fill>
        <patternFill>
          <bgColor rgb="FFA5A5A5"/>
        </patternFill>
      </fill>
    </dxf>
    <dxf>
      <fill>
        <patternFill>
          <bgColor rgb="FFD8D8D8"/>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rgb="FFA5A5A5"/>
        </patternFill>
      </fill>
    </dxf>
    <dxf>
      <fill>
        <patternFill>
          <bgColor rgb="FFD8D8D8"/>
        </patternFill>
      </fill>
    </dxf>
    <dxf>
      <fill>
        <patternFill>
          <bgColor rgb="FFA5A5A5"/>
        </patternFill>
      </fill>
    </dxf>
    <dxf>
      <fill>
        <patternFill>
          <bgColor rgb="FFD8D8D8"/>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rgb="FFA5A5A5"/>
        </patternFill>
      </fill>
    </dxf>
    <dxf>
      <fill>
        <patternFill>
          <bgColor rgb="FFD8D8D8"/>
        </patternFill>
      </fill>
    </dxf>
    <dxf>
      <fill>
        <patternFill>
          <bgColor rgb="FFA5A5A5"/>
        </patternFill>
      </fill>
    </dxf>
    <dxf>
      <fill>
        <patternFill>
          <bgColor rgb="FFD8D8D8"/>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rgb="FFA5A5A5"/>
        </patternFill>
      </fill>
    </dxf>
    <dxf>
      <fill>
        <patternFill>
          <bgColor rgb="FFD8D8D8"/>
        </patternFill>
      </fill>
    </dxf>
    <dxf>
      <fill>
        <patternFill>
          <bgColor rgb="FFA5A5A5"/>
        </patternFill>
      </fill>
    </dxf>
    <dxf>
      <fill>
        <patternFill>
          <bgColor rgb="FFD8D8D8"/>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rgb="FFA5A5A5"/>
        </patternFill>
      </fill>
    </dxf>
    <dxf>
      <fill>
        <patternFill>
          <bgColor rgb="FFD8D8D8"/>
        </patternFill>
      </fill>
    </dxf>
    <dxf>
      <fill>
        <patternFill>
          <bgColor rgb="FFA5A5A5"/>
        </patternFill>
      </fill>
    </dxf>
    <dxf>
      <fill>
        <patternFill>
          <bgColor rgb="FFD8D8D8"/>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rgb="FFA5A5A5"/>
        </patternFill>
      </fill>
    </dxf>
    <dxf>
      <fill>
        <patternFill>
          <bgColor rgb="FFD8D8D8"/>
        </patternFill>
      </fill>
    </dxf>
    <dxf>
      <fill>
        <patternFill>
          <bgColor rgb="FFA5A5A5"/>
        </patternFill>
      </fill>
    </dxf>
    <dxf>
      <fill>
        <patternFill>
          <bgColor rgb="FFD8D8D8"/>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rgb="FFA5A5A5"/>
        </patternFill>
      </fill>
    </dxf>
    <dxf>
      <fill>
        <patternFill>
          <bgColor rgb="FFD8D8D8"/>
        </patternFill>
      </fill>
    </dxf>
    <dxf>
      <fill>
        <patternFill>
          <bgColor rgb="FFA5A5A5"/>
        </patternFill>
      </fill>
    </dxf>
    <dxf>
      <fill>
        <patternFill>
          <bgColor rgb="FFD8D8D8"/>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rgb="FFA5A5A5"/>
        </patternFill>
      </fill>
    </dxf>
    <dxf>
      <fill>
        <patternFill>
          <bgColor rgb="FFD8D8D8"/>
        </patternFill>
      </fill>
    </dxf>
    <dxf>
      <fill>
        <patternFill>
          <bgColor rgb="FFA5A5A5"/>
        </patternFill>
      </fill>
    </dxf>
    <dxf>
      <fill>
        <patternFill>
          <bgColor rgb="FFD8D8D8"/>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rgb="FFA5A5A5"/>
        </patternFill>
      </fill>
    </dxf>
    <dxf>
      <fill>
        <patternFill>
          <bgColor rgb="FFD8D8D8"/>
        </patternFill>
      </fill>
    </dxf>
    <dxf>
      <fill>
        <patternFill>
          <bgColor rgb="FFA5A5A5"/>
        </patternFill>
      </fill>
    </dxf>
    <dxf>
      <fill>
        <patternFill>
          <bgColor rgb="FFD8D8D8"/>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rgb="FFA5A5A5"/>
        </patternFill>
      </fill>
    </dxf>
    <dxf>
      <fill>
        <patternFill>
          <bgColor rgb="FFD8D8D8"/>
        </patternFill>
      </fill>
    </dxf>
    <dxf>
      <fill>
        <patternFill>
          <bgColor rgb="FFA5A5A5"/>
        </patternFill>
      </fill>
    </dxf>
    <dxf>
      <fill>
        <patternFill>
          <bgColor rgb="FFD8D8D8"/>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rgb="FFA5A5A5"/>
        </patternFill>
      </fill>
    </dxf>
    <dxf>
      <fill>
        <patternFill>
          <bgColor rgb="FFD8D8D8"/>
        </patternFill>
      </fill>
    </dxf>
    <dxf>
      <fill>
        <patternFill>
          <bgColor rgb="FFA5A5A5"/>
        </patternFill>
      </fill>
    </dxf>
    <dxf>
      <fill>
        <patternFill>
          <bgColor rgb="FFD8D8D8"/>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rgb="FFA5A5A5"/>
        </patternFill>
      </fill>
    </dxf>
    <dxf>
      <fill>
        <patternFill>
          <bgColor rgb="FFD8D8D8"/>
        </patternFill>
      </fill>
    </dxf>
    <dxf>
      <fill>
        <patternFill>
          <bgColor rgb="FFA5A5A5"/>
        </patternFill>
      </fill>
    </dxf>
    <dxf>
      <fill>
        <patternFill>
          <bgColor rgb="FFD8D8D8"/>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rgb="FFA5A5A5"/>
        </patternFill>
      </fill>
    </dxf>
    <dxf>
      <fill>
        <patternFill>
          <bgColor rgb="FFD8D8D8"/>
        </patternFill>
      </fill>
    </dxf>
    <dxf>
      <fill>
        <patternFill>
          <bgColor rgb="FFA5A5A5"/>
        </patternFill>
      </fill>
    </dxf>
    <dxf>
      <fill>
        <patternFill>
          <bgColor rgb="FFD8D8D8"/>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rgb="FFA5A5A5"/>
        </patternFill>
      </fill>
    </dxf>
    <dxf>
      <fill>
        <patternFill>
          <bgColor rgb="FFD8D8D8"/>
        </patternFill>
      </fill>
    </dxf>
    <dxf>
      <fill>
        <patternFill>
          <bgColor rgb="FFA5A5A5"/>
        </patternFill>
      </fill>
    </dxf>
    <dxf>
      <fill>
        <patternFill>
          <bgColor rgb="FFD8D8D8"/>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rgb="FFA5A5A5"/>
        </patternFill>
      </fill>
    </dxf>
    <dxf>
      <fill>
        <patternFill>
          <bgColor rgb="FFD8D8D8"/>
        </patternFill>
      </fill>
    </dxf>
    <dxf>
      <fill>
        <patternFill>
          <bgColor rgb="FFA5A5A5"/>
        </patternFill>
      </fill>
    </dxf>
    <dxf>
      <fill>
        <patternFill>
          <bgColor rgb="FFD8D8D8"/>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rgb="FFA5A5A5"/>
        </patternFill>
      </fill>
    </dxf>
    <dxf>
      <fill>
        <patternFill>
          <bgColor rgb="FFD8D8D8"/>
        </patternFill>
      </fill>
    </dxf>
    <dxf>
      <fill>
        <patternFill>
          <bgColor rgb="FFA5A5A5"/>
        </patternFill>
      </fill>
    </dxf>
    <dxf>
      <fill>
        <patternFill>
          <bgColor rgb="FFD8D8D8"/>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rgb="FFA5A5A5"/>
        </patternFill>
      </fill>
    </dxf>
    <dxf>
      <fill>
        <patternFill>
          <bgColor rgb="FFD8D8D8"/>
        </patternFill>
      </fill>
    </dxf>
    <dxf>
      <fill>
        <patternFill>
          <bgColor rgb="FFA5A5A5"/>
        </patternFill>
      </fill>
    </dxf>
    <dxf>
      <fill>
        <patternFill>
          <bgColor rgb="FFD8D8D8"/>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rgb="FFA5A5A5"/>
        </patternFill>
      </fill>
    </dxf>
    <dxf>
      <fill>
        <patternFill>
          <bgColor rgb="FFD8D8D8"/>
        </patternFill>
      </fill>
    </dxf>
    <dxf>
      <fill>
        <patternFill>
          <bgColor rgb="FFA5A5A5"/>
        </patternFill>
      </fill>
    </dxf>
    <dxf>
      <fill>
        <patternFill>
          <bgColor rgb="FFD8D8D8"/>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rgb="FFA5A5A5"/>
        </patternFill>
      </fill>
    </dxf>
    <dxf>
      <fill>
        <patternFill>
          <bgColor rgb="FFD8D8D8"/>
        </patternFill>
      </fill>
    </dxf>
    <dxf>
      <fill>
        <patternFill>
          <bgColor rgb="FFA5A5A5"/>
        </patternFill>
      </fill>
    </dxf>
    <dxf>
      <fill>
        <patternFill>
          <bgColor rgb="FFD8D8D8"/>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rgb="FFA5A5A5"/>
        </patternFill>
      </fill>
    </dxf>
    <dxf>
      <fill>
        <patternFill>
          <bgColor rgb="FFD8D8D8"/>
        </patternFill>
      </fill>
    </dxf>
    <dxf>
      <fill>
        <patternFill>
          <bgColor rgb="FFA5A5A5"/>
        </patternFill>
      </fill>
    </dxf>
    <dxf>
      <fill>
        <patternFill>
          <bgColor rgb="FFD8D8D8"/>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rgb="FFA5A5A5"/>
        </patternFill>
      </fill>
    </dxf>
    <dxf>
      <fill>
        <patternFill>
          <bgColor rgb="FFD8D8D8"/>
        </patternFill>
      </fill>
    </dxf>
    <dxf>
      <fill>
        <patternFill>
          <bgColor rgb="FFA5A5A5"/>
        </patternFill>
      </fill>
    </dxf>
    <dxf>
      <fill>
        <patternFill>
          <bgColor rgb="FFD8D8D8"/>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rgb="FFA5A5A5"/>
        </patternFill>
      </fill>
    </dxf>
    <dxf>
      <fill>
        <patternFill>
          <bgColor rgb="FFD8D8D8"/>
        </patternFill>
      </fill>
    </dxf>
    <dxf>
      <fill>
        <patternFill>
          <bgColor rgb="FFA5A5A5"/>
        </patternFill>
      </fill>
    </dxf>
    <dxf>
      <fill>
        <patternFill>
          <bgColor rgb="FFD8D8D8"/>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rgb="FFA5A5A5"/>
        </patternFill>
      </fill>
    </dxf>
    <dxf>
      <fill>
        <patternFill>
          <bgColor rgb="FFD8D8D8"/>
        </patternFill>
      </fill>
    </dxf>
    <dxf>
      <fill>
        <patternFill>
          <bgColor rgb="FFA5A5A5"/>
        </patternFill>
      </fill>
    </dxf>
    <dxf>
      <fill>
        <patternFill>
          <bgColor rgb="FFD8D8D8"/>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rgb="FFA5A5A5"/>
        </patternFill>
      </fill>
    </dxf>
    <dxf>
      <fill>
        <patternFill>
          <bgColor rgb="FFD8D8D8"/>
        </patternFill>
      </fill>
    </dxf>
    <dxf>
      <fill>
        <patternFill>
          <bgColor rgb="FFA5A5A5"/>
        </patternFill>
      </fill>
    </dxf>
    <dxf>
      <fill>
        <patternFill>
          <bgColor rgb="FFD8D8D8"/>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rgb="FFA5A5A5"/>
        </patternFill>
      </fill>
    </dxf>
    <dxf>
      <fill>
        <patternFill>
          <bgColor rgb="FFD8D8D8"/>
        </patternFill>
      </fill>
    </dxf>
    <dxf>
      <fill>
        <patternFill>
          <bgColor rgb="FFA5A5A5"/>
        </patternFill>
      </fill>
    </dxf>
    <dxf>
      <fill>
        <patternFill>
          <bgColor rgb="FFD8D8D8"/>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rgb="FFA5A5A5"/>
        </patternFill>
      </fill>
    </dxf>
    <dxf>
      <fill>
        <patternFill>
          <bgColor rgb="FFD8D8D8"/>
        </patternFill>
      </fill>
    </dxf>
    <dxf>
      <fill>
        <patternFill>
          <bgColor rgb="FFA5A5A5"/>
        </patternFill>
      </fill>
    </dxf>
    <dxf>
      <fill>
        <patternFill>
          <bgColor rgb="FFD8D8D8"/>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rgb="FFA5A5A5"/>
        </patternFill>
      </fill>
    </dxf>
    <dxf>
      <fill>
        <patternFill>
          <bgColor rgb="FFD8D8D8"/>
        </patternFill>
      </fill>
    </dxf>
    <dxf>
      <fill>
        <patternFill>
          <bgColor rgb="FFA5A5A5"/>
        </patternFill>
      </fill>
    </dxf>
    <dxf>
      <fill>
        <patternFill>
          <bgColor rgb="FFD8D8D8"/>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rgb="FFA5A5A5"/>
        </patternFill>
      </fill>
    </dxf>
    <dxf>
      <fill>
        <patternFill>
          <bgColor rgb="FFD8D8D8"/>
        </patternFill>
      </fill>
    </dxf>
    <dxf>
      <fill>
        <patternFill>
          <bgColor rgb="FFA5A5A5"/>
        </patternFill>
      </fill>
    </dxf>
    <dxf>
      <fill>
        <patternFill>
          <bgColor rgb="FFD8D8D8"/>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rgb="FFA5A5A5"/>
        </patternFill>
      </fill>
    </dxf>
    <dxf>
      <fill>
        <patternFill>
          <bgColor rgb="FFD8D8D8"/>
        </patternFill>
      </fill>
    </dxf>
    <dxf>
      <fill>
        <patternFill>
          <bgColor rgb="FFA5A5A5"/>
        </patternFill>
      </fill>
    </dxf>
    <dxf>
      <fill>
        <patternFill>
          <bgColor rgb="FFD8D8D8"/>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rgb="FFA5A5A5"/>
        </patternFill>
      </fill>
    </dxf>
    <dxf>
      <fill>
        <patternFill>
          <bgColor rgb="FFD8D8D8"/>
        </patternFill>
      </fill>
    </dxf>
    <dxf>
      <fill>
        <patternFill>
          <bgColor rgb="FFA5A5A5"/>
        </patternFill>
      </fill>
    </dxf>
    <dxf>
      <fill>
        <patternFill>
          <bgColor rgb="FFD8D8D8"/>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rgb="FFA5A5A5"/>
        </patternFill>
      </fill>
    </dxf>
    <dxf>
      <fill>
        <patternFill>
          <bgColor rgb="FFD8D8D8"/>
        </patternFill>
      </fill>
    </dxf>
    <dxf>
      <fill>
        <patternFill>
          <bgColor rgb="FFA5A5A5"/>
        </patternFill>
      </fill>
    </dxf>
    <dxf>
      <fill>
        <patternFill>
          <bgColor rgb="FFD8D8D8"/>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rgb="FFA5A5A5"/>
        </patternFill>
      </fill>
    </dxf>
    <dxf>
      <fill>
        <patternFill>
          <bgColor rgb="FFD8D8D8"/>
        </patternFill>
      </fill>
    </dxf>
    <dxf>
      <fill>
        <patternFill>
          <bgColor rgb="FFA5A5A5"/>
        </patternFill>
      </fill>
    </dxf>
    <dxf>
      <fill>
        <patternFill>
          <bgColor rgb="FFD8D8D8"/>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rgb="FFA5A5A5"/>
        </patternFill>
      </fill>
    </dxf>
    <dxf>
      <fill>
        <patternFill>
          <bgColor rgb="FFD8D8D8"/>
        </patternFill>
      </fill>
    </dxf>
    <dxf>
      <fill>
        <patternFill>
          <bgColor rgb="FFA5A5A5"/>
        </patternFill>
      </fill>
    </dxf>
    <dxf>
      <fill>
        <patternFill>
          <bgColor rgb="FFD8D8D8"/>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rgb="FFA5A5A5"/>
        </patternFill>
      </fill>
    </dxf>
    <dxf>
      <fill>
        <patternFill>
          <bgColor rgb="FFD8D8D8"/>
        </patternFill>
      </fill>
    </dxf>
    <dxf>
      <fill>
        <patternFill>
          <bgColor rgb="FFA5A5A5"/>
        </patternFill>
      </fill>
    </dxf>
    <dxf>
      <fill>
        <patternFill>
          <bgColor rgb="FFD8D8D8"/>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rgb="FFA5A5A5"/>
        </patternFill>
      </fill>
    </dxf>
    <dxf>
      <fill>
        <patternFill>
          <bgColor rgb="FFD8D8D8"/>
        </patternFill>
      </fill>
    </dxf>
    <dxf>
      <fill>
        <patternFill>
          <bgColor rgb="FFA5A5A5"/>
        </patternFill>
      </fill>
    </dxf>
    <dxf>
      <fill>
        <patternFill>
          <bgColor rgb="FFD8D8D8"/>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rgb="FFA5A5A5"/>
        </patternFill>
      </fill>
    </dxf>
    <dxf>
      <fill>
        <patternFill>
          <bgColor rgb="FFD8D8D8"/>
        </patternFill>
      </fill>
    </dxf>
    <dxf>
      <fill>
        <patternFill>
          <bgColor rgb="FFA5A5A5"/>
        </patternFill>
      </fill>
    </dxf>
    <dxf>
      <fill>
        <patternFill>
          <bgColor rgb="FFD8D8D8"/>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rgb="FFA5A5A5"/>
        </patternFill>
      </fill>
    </dxf>
    <dxf>
      <fill>
        <patternFill>
          <bgColor rgb="FFD8D8D8"/>
        </patternFill>
      </fill>
    </dxf>
    <dxf>
      <fill>
        <patternFill>
          <bgColor rgb="FFA5A5A5"/>
        </patternFill>
      </fill>
    </dxf>
    <dxf>
      <fill>
        <patternFill>
          <bgColor rgb="FFD8D8D8"/>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rgb="FFA5A5A5"/>
        </patternFill>
      </fill>
    </dxf>
    <dxf>
      <fill>
        <patternFill>
          <bgColor rgb="FFD8D8D8"/>
        </patternFill>
      </fill>
    </dxf>
    <dxf>
      <fill>
        <patternFill>
          <bgColor rgb="FFA5A5A5"/>
        </patternFill>
      </fill>
    </dxf>
    <dxf>
      <fill>
        <patternFill>
          <bgColor rgb="FFD8D8D8"/>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rgb="FFA5A5A5"/>
        </patternFill>
      </fill>
    </dxf>
    <dxf>
      <fill>
        <patternFill>
          <bgColor rgb="FFD8D8D8"/>
        </patternFill>
      </fill>
    </dxf>
    <dxf>
      <fill>
        <patternFill>
          <bgColor rgb="FFA5A5A5"/>
        </patternFill>
      </fill>
    </dxf>
    <dxf>
      <fill>
        <patternFill>
          <bgColor rgb="FFD8D8D8"/>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rgb="FFA5A5A5"/>
        </patternFill>
      </fill>
    </dxf>
    <dxf>
      <fill>
        <patternFill>
          <bgColor rgb="FFD8D8D8"/>
        </patternFill>
      </fill>
    </dxf>
    <dxf>
      <fill>
        <patternFill>
          <bgColor theme="0" tint="-0.34998626667073579"/>
        </patternFill>
      </fill>
    </dxf>
    <dxf>
      <fill>
        <patternFill>
          <bgColor theme="0" tint="-0.14996795556505021"/>
        </patternFill>
      </fill>
    </dxf>
    <dxf>
      <fill>
        <patternFill>
          <bgColor rgb="FFA5A5A5"/>
        </patternFill>
      </fill>
    </dxf>
    <dxf>
      <fill>
        <patternFill>
          <bgColor rgb="FFD8D8D8"/>
        </patternFill>
      </fill>
    </dxf>
    <dxf>
      <fill>
        <patternFill>
          <bgColor theme="0" tint="-0.34998626667073579"/>
        </patternFill>
      </fill>
    </dxf>
    <dxf>
      <fill>
        <patternFill>
          <bgColor theme="0" tint="-0.14996795556505021"/>
        </patternFill>
      </fill>
    </dxf>
    <dxf>
      <fill>
        <patternFill>
          <bgColor rgb="FFA5A5A5"/>
        </patternFill>
      </fill>
    </dxf>
    <dxf>
      <fill>
        <patternFill>
          <bgColor rgb="FFD8D8D8"/>
        </patternFill>
      </fill>
    </dxf>
    <dxf>
      <fill>
        <patternFill>
          <bgColor rgb="FFA5A5A5"/>
        </patternFill>
      </fill>
    </dxf>
    <dxf>
      <fill>
        <patternFill>
          <bgColor rgb="FFD8D8D8"/>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rgb="FFA5A5A5"/>
        </patternFill>
      </fill>
    </dxf>
    <dxf>
      <fill>
        <patternFill>
          <bgColor rgb="FFD8D8D8"/>
        </patternFill>
      </fill>
    </dxf>
    <dxf>
      <fill>
        <patternFill>
          <bgColor rgb="FFA5A5A5"/>
        </patternFill>
      </fill>
    </dxf>
    <dxf>
      <fill>
        <patternFill>
          <bgColor rgb="FFD8D8D8"/>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rgb="FFA5A5A5"/>
        </patternFill>
      </fill>
    </dxf>
    <dxf>
      <fill>
        <patternFill>
          <bgColor rgb="FFD8D8D8"/>
        </patternFill>
      </fill>
    </dxf>
    <dxf>
      <fill>
        <patternFill>
          <bgColor theme="0" tint="-0.34998626667073579"/>
        </patternFill>
      </fill>
    </dxf>
    <dxf>
      <fill>
        <patternFill>
          <bgColor theme="0" tint="-0.14996795556505021"/>
        </patternFill>
      </fill>
    </dxf>
    <dxf>
      <fill>
        <patternFill>
          <bgColor rgb="FFA5A5A5"/>
        </patternFill>
      </fill>
    </dxf>
    <dxf>
      <fill>
        <patternFill>
          <bgColor rgb="FFD8D8D8"/>
        </patternFill>
      </fill>
    </dxf>
    <dxf>
      <fill>
        <patternFill>
          <bgColor rgb="FFA5A5A5"/>
        </patternFill>
      </fill>
    </dxf>
    <dxf>
      <fill>
        <patternFill>
          <bgColor rgb="FFD8D8D8"/>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rgb="FFA5A5A5"/>
        </patternFill>
      </fill>
    </dxf>
    <dxf>
      <fill>
        <patternFill>
          <bgColor rgb="FFD8D8D8"/>
        </patternFill>
      </fill>
    </dxf>
    <dxf>
      <fill>
        <patternFill>
          <bgColor rgb="FFA5A5A5"/>
        </patternFill>
      </fill>
    </dxf>
    <dxf>
      <fill>
        <patternFill>
          <bgColor rgb="FFD8D8D8"/>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rgb="FFA5A5A5"/>
        </patternFill>
      </fill>
    </dxf>
    <dxf>
      <fill>
        <patternFill>
          <bgColor rgb="FFD8D8D8"/>
        </patternFill>
      </fill>
    </dxf>
    <dxf>
      <fill>
        <patternFill>
          <bgColor theme="0" tint="-0.34998626667073579"/>
        </patternFill>
      </fill>
    </dxf>
    <dxf>
      <fill>
        <patternFill>
          <bgColor theme="0" tint="-0.14996795556505021"/>
        </patternFill>
      </fill>
    </dxf>
    <dxf>
      <fill>
        <patternFill>
          <bgColor rgb="FFA5A5A5"/>
        </patternFill>
      </fill>
    </dxf>
    <dxf>
      <fill>
        <patternFill>
          <bgColor rgb="FFD8D8D8"/>
        </patternFill>
      </fill>
    </dxf>
    <dxf>
      <fill>
        <patternFill>
          <bgColor theme="0" tint="-0.34998626667073579"/>
        </patternFill>
      </fill>
    </dxf>
    <dxf>
      <fill>
        <patternFill>
          <bgColor theme="0" tint="-0.14996795556505021"/>
        </patternFill>
      </fill>
    </dxf>
    <dxf>
      <fill>
        <patternFill>
          <bgColor rgb="FFA5A5A5"/>
        </patternFill>
      </fill>
    </dxf>
    <dxf>
      <fill>
        <patternFill>
          <bgColor rgb="FFD8D8D8"/>
        </patternFill>
      </fill>
    </dxf>
    <dxf>
      <fill>
        <patternFill>
          <bgColor rgb="FFA5A5A5"/>
        </patternFill>
      </fill>
    </dxf>
    <dxf>
      <fill>
        <patternFill>
          <bgColor rgb="FFD8D8D8"/>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rgb="FFA5A5A5"/>
        </patternFill>
      </fill>
    </dxf>
    <dxf>
      <fill>
        <patternFill>
          <bgColor rgb="FFD8D8D8"/>
        </patternFill>
      </fill>
    </dxf>
    <dxf>
      <fill>
        <patternFill>
          <bgColor theme="0" tint="-0.34998626667073579"/>
        </patternFill>
      </fill>
    </dxf>
    <dxf>
      <fill>
        <patternFill>
          <bgColor theme="0" tint="-0.14996795556505021"/>
        </patternFill>
      </fill>
    </dxf>
    <dxf>
      <fill>
        <patternFill>
          <bgColor rgb="FFA5A5A5"/>
        </patternFill>
      </fill>
    </dxf>
    <dxf>
      <fill>
        <patternFill>
          <bgColor rgb="FFD8D8D8"/>
        </patternFill>
      </fill>
    </dxf>
    <dxf>
      <fill>
        <patternFill>
          <bgColor theme="0" tint="-0.34998626667073579"/>
        </patternFill>
      </fill>
    </dxf>
    <dxf>
      <fill>
        <patternFill>
          <bgColor theme="0" tint="-0.14996795556505021"/>
        </patternFill>
      </fill>
    </dxf>
    <dxf>
      <fill>
        <patternFill>
          <bgColor rgb="FFA5A5A5"/>
        </patternFill>
      </fill>
    </dxf>
    <dxf>
      <fill>
        <patternFill>
          <bgColor rgb="FFD8D8D8"/>
        </patternFill>
      </fill>
    </dxf>
    <dxf>
      <fill>
        <patternFill>
          <bgColor theme="0" tint="-0.34998626667073579"/>
        </patternFill>
      </fill>
    </dxf>
    <dxf>
      <fill>
        <patternFill>
          <bgColor theme="0" tint="-0.14996795556505021"/>
        </patternFill>
      </fill>
    </dxf>
    <dxf>
      <fill>
        <patternFill>
          <bgColor rgb="FFA5A5A5"/>
        </patternFill>
      </fill>
    </dxf>
    <dxf>
      <fill>
        <patternFill>
          <bgColor rgb="FFD8D8D8"/>
        </patternFill>
      </fill>
    </dxf>
    <dxf>
      <fill>
        <patternFill>
          <bgColor theme="0" tint="-0.34998626667073579"/>
        </patternFill>
      </fill>
    </dxf>
    <dxf>
      <fill>
        <patternFill>
          <bgColor theme="0" tint="-0.14996795556505021"/>
        </patternFill>
      </fill>
    </dxf>
    <dxf>
      <fill>
        <patternFill>
          <bgColor rgb="FFA5A5A5"/>
        </patternFill>
      </fill>
    </dxf>
    <dxf>
      <fill>
        <patternFill>
          <bgColor rgb="FFD8D8D8"/>
        </patternFill>
      </fill>
    </dxf>
    <dxf>
      <fill>
        <patternFill>
          <bgColor theme="0" tint="-0.34998626667073579"/>
        </patternFill>
      </fill>
    </dxf>
    <dxf>
      <fill>
        <patternFill>
          <bgColor theme="0" tint="-0.14996795556505021"/>
        </patternFill>
      </fill>
    </dxf>
    <dxf>
      <fill>
        <patternFill>
          <bgColor rgb="FFA5A5A5"/>
        </patternFill>
      </fill>
    </dxf>
    <dxf>
      <fill>
        <patternFill>
          <bgColor rgb="FFD8D8D8"/>
        </patternFill>
      </fill>
    </dxf>
    <dxf>
      <fill>
        <patternFill>
          <bgColor theme="0" tint="-0.34998626667073579"/>
        </patternFill>
      </fill>
    </dxf>
    <dxf>
      <fill>
        <patternFill>
          <bgColor theme="0" tint="-0.14996795556505021"/>
        </patternFill>
      </fill>
    </dxf>
    <dxf>
      <fill>
        <patternFill>
          <bgColor rgb="FFA5A5A5"/>
        </patternFill>
      </fill>
    </dxf>
    <dxf>
      <fill>
        <patternFill>
          <bgColor rgb="FFD8D8D8"/>
        </patternFill>
      </fill>
    </dxf>
    <dxf>
      <fill>
        <patternFill>
          <bgColor theme="0" tint="-0.34998626667073579"/>
        </patternFill>
      </fill>
    </dxf>
    <dxf>
      <fill>
        <patternFill>
          <bgColor theme="0" tint="-0.14996795556505021"/>
        </patternFill>
      </fill>
    </dxf>
    <dxf>
      <fill>
        <patternFill>
          <bgColor rgb="FFA5A5A5"/>
        </patternFill>
      </fill>
    </dxf>
    <dxf>
      <fill>
        <patternFill>
          <bgColor rgb="FFD8D8D8"/>
        </patternFill>
      </fill>
    </dxf>
    <dxf>
      <fill>
        <patternFill>
          <bgColor rgb="FFA5A5A5"/>
        </patternFill>
      </fill>
    </dxf>
    <dxf>
      <fill>
        <patternFill>
          <bgColor rgb="FFD8D8D8"/>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rgb="FFA5A5A5"/>
        </patternFill>
      </fill>
    </dxf>
    <dxf>
      <fill>
        <patternFill>
          <bgColor rgb="FFD8D8D8"/>
        </patternFill>
      </fill>
    </dxf>
    <dxf>
      <fill>
        <patternFill>
          <bgColor theme="0" tint="-0.34998626667073579"/>
        </patternFill>
      </fill>
    </dxf>
    <dxf>
      <fill>
        <patternFill>
          <bgColor theme="0" tint="-0.14996795556505021"/>
        </patternFill>
      </fill>
    </dxf>
    <dxf>
      <fill>
        <patternFill>
          <bgColor rgb="FFA5A5A5"/>
        </patternFill>
      </fill>
    </dxf>
    <dxf>
      <fill>
        <patternFill>
          <bgColor rgb="FFD8D8D8"/>
        </patternFill>
      </fill>
    </dxf>
    <dxf>
      <fill>
        <patternFill>
          <bgColor theme="0" tint="-0.34998626667073579"/>
        </patternFill>
      </fill>
    </dxf>
    <dxf>
      <fill>
        <patternFill>
          <bgColor theme="0" tint="-0.14996795556505021"/>
        </patternFill>
      </fill>
    </dxf>
    <dxf>
      <fill>
        <patternFill>
          <bgColor rgb="FFA5A5A5"/>
        </patternFill>
      </fill>
    </dxf>
    <dxf>
      <fill>
        <patternFill>
          <bgColor rgb="FFD8D8D8"/>
        </patternFill>
      </fill>
    </dxf>
    <dxf>
      <fill>
        <patternFill>
          <bgColor theme="0" tint="-0.34998626667073579"/>
        </patternFill>
      </fill>
    </dxf>
    <dxf>
      <fill>
        <patternFill>
          <bgColor theme="0" tint="-0.14996795556505021"/>
        </patternFill>
      </fill>
    </dxf>
    <dxf>
      <fill>
        <patternFill>
          <bgColor rgb="FFA5A5A5"/>
        </patternFill>
      </fill>
    </dxf>
    <dxf>
      <fill>
        <patternFill>
          <bgColor rgb="FFD8D8D8"/>
        </patternFill>
      </fill>
    </dxf>
    <dxf>
      <fill>
        <patternFill>
          <bgColor theme="0" tint="-0.34998626667073579"/>
        </patternFill>
      </fill>
    </dxf>
    <dxf>
      <fill>
        <patternFill>
          <bgColor theme="0" tint="-0.14996795556505021"/>
        </patternFill>
      </fill>
    </dxf>
    <dxf>
      <fill>
        <patternFill>
          <bgColor rgb="FFA5A5A5"/>
        </patternFill>
      </fill>
    </dxf>
    <dxf>
      <fill>
        <patternFill>
          <bgColor rgb="FFD8D8D8"/>
        </patternFill>
      </fill>
    </dxf>
    <dxf>
      <fill>
        <patternFill>
          <bgColor theme="0" tint="-0.34998626667073579"/>
        </patternFill>
      </fill>
    </dxf>
    <dxf>
      <fill>
        <patternFill>
          <bgColor theme="0" tint="-0.14996795556505021"/>
        </patternFill>
      </fill>
    </dxf>
    <dxf>
      <fill>
        <patternFill>
          <bgColor rgb="FFA5A5A5"/>
        </patternFill>
      </fill>
    </dxf>
    <dxf>
      <fill>
        <patternFill>
          <bgColor rgb="FFD8D8D8"/>
        </patternFill>
      </fill>
    </dxf>
    <dxf>
      <fill>
        <patternFill>
          <bgColor theme="0" tint="-0.34998626667073579"/>
        </patternFill>
      </fill>
    </dxf>
    <dxf>
      <fill>
        <patternFill>
          <bgColor theme="0" tint="-0.14996795556505021"/>
        </patternFill>
      </fill>
    </dxf>
    <dxf>
      <fill>
        <patternFill>
          <bgColor rgb="FFA5A5A5"/>
        </patternFill>
      </fill>
    </dxf>
    <dxf>
      <fill>
        <patternFill>
          <bgColor rgb="FFD8D8D8"/>
        </patternFill>
      </fill>
    </dxf>
    <dxf>
      <fill>
        <patternFill>
          <bgColor theme="0" tint="-0.34998626667073579"/>
        </patternFill>
      </fill>
    </dxf>
    <dxf>
      <fill>
        <patternFill>
          <bgColor theme="0" tint="-0.14996795556505021"/>
        </patternFill>
      </fill>
    </dxf>
    <dxf>
      <fill>
        <patternFill>
          <bgColor rgb="FFA5A5A5"/>
        </patternFill>
      </fill>
    </dxf>
    <dxf>
      <fill>
        <patternFill>
          <bgColor rgb="FFD8D8D8"/>
        </patternFill>
      </fill>
    </dxf>
    <dxf>
      <fill>
        <patternFill>
          <bgColor rgb="FFA5A5A5"/>
        </patternFill>
      </fill>
    </dxf>
    <dxf>
      <fill>
        <patternFill>
          <bgColor rgb="FFD8D8D8"/>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rgb="FFA5A5A5"/>
        </patternFill>
      </fill>
    </dxf>
    <dxf>
      <fill>
        <patternFill>
          <bgColor rgb="FFD8D8D8"/>
        </patternFill>
      </fill>
    </dxf>
    <dxf>
      <fill>
        <patternFill>
          <bgColor theme="0" tint="-0.34998626667073579"/>
        </patternFill>
      </fill>
    </dxf>
    <dxf>
      <fill>
        <patternFill>
          <bgColor theme="0" tint="-0.14996795556505021"/>
        </patternFill>
      </fill>
    </dxf>
    <dxf>
      <fill>
        <patternFill>
          <bgColor rgb="FFA5A5A5"/>
        </patternFill>
      </fill>
    </dxf>
    <dxf>
      <fill>
        <patternFill>
          <bgColor rgb="FFD8D8D8"/>
        </patternFill>
      </fill>
    </dxf>
    <dxf>
      <fill>
        <patternFill>
          <bgColor theme="0" tint="-0.34998626667073579"/>
        </patternFill>
      </fill>
    </dxf>
    <dxf>
      <fill>
        <patternFill>
          <bgColor theme="0" tint="-0.14996795556505021"/>
        </patternFill>
      </fill>
    </dxf>
    <dxf>
      <fill>
        <patternFill>
          <bgColor rgb="FFA5A5A5"/>
        </patternFill>
      </fill>
    </dxf>
    <dxf>
      <fill>
        <patternFill>
          <bgColor rgb="FFD8D8D8"/>
        </patternFill>
      </fill>
    </dxf>
    <dxf>
      <fill>
        <patternFill>
          <bgColor theme="0" tint="-0.34998626667073579"/>
        </patternFill>
      </fill>
    </dxf>
    <dxf>
      <fill>
        <patternFill>
          <bgColor theme="0" tint="-0.14996795556505021"/>
        </patternFill>
      </fill>
    </dxf>
    <dxf>
      <fill>
        <patternFill>
          <bgColor rgb="FFA5A5A5"/>
        </patternFill>
      </fill>
    </dxf>
    <dxf>
      <fill>
        <patternFill>
          <bgColor rgb="FFD8D8D8"/>
        </patternFill>
      </fill>
    </dxf>
    <dxf>
      <fill>
        <patternFill>
          <bgColor theme="0" tint="-0.34998626667073579"/>
        </patternFill>
      </fill>
    </dxf>
    <dxf>
      <fill>
        <patternFill>
          <bgColor theme="0" tint="-0.14996795556505021"/>
        </patternFill>
      </fill>
    </dxf>
    <dxf>
      <fill>
        <patternFill>
          <bgColor rgb="FFA5A5A5"/>
        </patternFill>
      </fill>
    </dxf>
    <dxf>
      <fill>
        <patternFill>
          <bgColor rgb="FFD8D8D8"/>
        </patternFill>
      </fill>
    </dxf>
    <dxf>
      <fill>
        <patternFill>
          <bgColor theme="0" tint="-0.34998626667073579"/>
        </patternFill>
      </fill>
    </dxf>
    <dxf>
      <fill>
        <patternFill>
          <bgColor theme="0" tint="-0.14996795556505021"/>
        </patternFill>
      </fill>
    </dxf>
    <dxf>
      <fill>
        <patternFill>
          <bgColor rgb="FFA5A5A5"/>
        </patternFill>
      </fill>
    </dxf>
    <dxf>
      <fill>
        <patternFill>
          <bgColor rgb="FFD8D8D8"/>
        </patternFill>
      </fill>
    </dxf>
    <dxf>
      <fill>
        <patternFill>
          <bgColor theme="0" tint="-0.34998626667073579"/>
        </patternFill>
      </fill>
    </dxf>
    <dxf>
      <fill>
        <patternFill>
          <bgColor theme="0" tint="-0.14996795556505021"/>
        </patternFill>
      </fill>
    </dxf>
    <dxf>
      <fill>
        <patternFill>
          <bgColor rgb="FFA5A5A5"/>
        </patternFill>
      </fill>
    </dxf>
    <dxf>
      <fill>
        <patternFill>
          <bgColor rgb="FFD8D8D8"/>
        </patternFill>
      </fill>
    </dxf>
    <dxf>
      <fill>
        <patternFill>
          <bgColor theme="0" tint="-0.34998626667073579"/>
        </patternFill>
      </fill>
    </dxf>
    <dxf>
      <fill>
        <patternFill>
          <bgColor theme="0" tint="-0.14996795556505021"/>
        </patternFill>
      </fill>
    </dxf>
    <dxf>
      <fill>
        <patternFill>
          <bgColor rgb="FFA5A5A5"/>
        </patternFill>
      </fill>
    </dxf>
    <dxf>
      <fill>
        <patternFill>
          <bgColor rgb="FFD8D8D8"/>
        </patternFill>
      </fill>
    </dxf>
    <dxf>
      <fill>
        <patternFill>
          <bgColor theme="0" tint="-0.34998626667073579"/>
        </patternFill>
      </fill>
    </dxf>
    <dxf>
      <fill>
        <patternFill>
          <bgColor theme="0" tint="-0.14996795556505021"/>
        </patternFill>
      </fill>
    </dxf>
    <dxf>
      <fill>
        <patternFill>
          <bgColor rgb="FFA5A5A5"/>
        </patternFill>
      </fill>
    </dxf>
    <dxf>
      <fill>
        <patternFill>
          <bgColor rgb="FFD8D8D8"/>
        </patternFill>
      </fill>
    </dxf>
    <dxf>
      <fill>
        <patternFill>
          <bgColor rgb="FFA5A5A5"/>
        </patternFill>
      </fill>
    </dxf>
    <dxf>
      <fill>
        <patternFill>
          <bgColor rgb="FFD8D8D8"/>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rgb="FFA5A5A5"/>
        </patternFill>
      </fill>
    </dxf>
    <dxf>
      <fill>
        <patternFill>
          <bgColor rgb="FFD8D8D8"/>
        </patternFill>
      </fill>
    </dxf>
    <dxf>
      <fill>
        <patternFill>
          <bgColor theme="0" tint="-0.34998626667073579"/>
        </patternFill>
      </fill>
    </dxf>
    <dxf>
      <fill>
        <patternFill>
          <bgColor theme="0" tint="-0.14996795556505021"/>
        </patternFill>
      </fill>
    </dxf>
    <dxf>
      <fill>
        <patternFill>
          <bgColor rgb="FFA5A5A5"/>
        </patternFill>
      </fill>
    </dxf>
    <dxf>
      <fill>
        <patternFill>
          <bgColor rgb="FFD8D8D8"/>
        </patternFill>
      </fill>
    </dxf>
    <dxf>
      <fill>
        <patternFill>
          <bgColor theme="0" tint="-0.34998626667073579"/>
        </patternFill>
      </fill>
    </dxf>
    <dxf>
      <fill>
        <patternFill>
          <bgColor theme="0" tint="-0.14996795556505021"/>
        </patternFill>
      </fill>
    </dxf>
    <dxf>
      <fill>
        <patternFill>
          <bgColor rgb="FFA5A5A5"/>
        </patternFill>
      </fill>
    </dxf>
    <dxf>
      <fill>
        <patternFill>
          <bgColor rgb="FFD8D8D8"/>
        </patternFill>
      </fill>
    </dxf>
    <dxf>
      <fill>
        <patternFill>
          <bgColor theme="0" tint="-0.34998626667073579"/>
        </patternFill>
      </fill>
    </dxf>
    <dxf>
      <fill>
        <patternFill>
          <bgColor theme="0" tint="-0.14996795556505021"/>
        </patternFill>
      </fill>
    </dxf>
    <dxf>
      <fill>
        <patternFill>
          <bgColor rgb="FFA5A5A5"/>
        </patternFill>
      </fill>
    </dxf>
    <dxf>
      <fill>
        <patternFill>
          <bgColor rgb="FFD8D8D8"/>
        </patternFill>
      </fill>
    </dxf>
    <dxf>
      <fill>
        <patternFill>
          <bgColor rgb="FFA5A5A5"/>
        </patternFill>
      </fill>
    </dxf>
    <dxf>
      <fill>
        <patternFill>
          <bgColor rgb="FFD8D8D8"/>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rgb="FFA5A5A5"/>
        </patternFill>
      </fill>
    </dxf>
    <dxf>
      <fill>
        <patternFill>
          <bgColor rgb="FFD8D8D8"/>
        </patternFill>
      </fill>
    </dxf>
    <dxf>
      <fill>
        <patternFill>
          <bgColor theme="0" tint="-0.34998626667073579"/>
        </patternFill>
      </fill>
    </dxf>
    <dxf>
      <fill>
        <patternFill>
          <bgColor theme="0" tint="-0.14996795556505021"/>
        </patternFill>
      </fill>
    </dxf>
    <dxf>
      <fill>
        <patternFill>
          <bgColor rgb="FFA5A5A5"/>
        </patternFill>
      </fill>
    </dxf>
    <dxf>
      <fill>
        <patternFill>
          <bgColor rgb="FFD8D8D8"/>
        </patternFill>
      </fill>
    </dxf>
    <dxf>
      <fill>
        <patternFill>
          <bgColor theme="0" tint="-0.34998626667073579"/>
        </patternFill>
      </fill>
    </dxf>
    <dxf>
      <fill>
        <patternFill>
          <bgColor theme="0" tint="-0.14996795556505021"/>
        </patternFill>
      </fill>
    </dxf>
    <dxf>
      <fill>
        <patternFill>
          <bgColor rgb="FFA5A5A5"/>
        </patternFill>
      </fill>
    </dxf>
    <dxf>
      <fill>
        <patternFill>
          <bgColor rgb="FFD8D8D8"/>
        </patternFill>
      </fill>
    </dxf>
    <dxf>
      <fill>
        <patternFill>
          <bgColor theme="0" tint="-0.34998626667073579"/>
        </patternFill>
      </fill>
    </dxf>
    <dxf>
      <fill>
        <patternFill>
          <bgColor theme="0" tint="-0.14996795556505021"/>
        </patternFill>
      </fill>
    </dxf>
    <dxf>
      <fill>
        <patternFill>
          <bgColor rgb="FFA5A5A5"/>
        </patternFill>
      </fill>
    </dxf>
    <dxf>
      <fill>
        <patternFill>
          <bgColor rgb="FFD8D8D8"/>
        </patternFill>
      </fill>
    </dxf>
    <dxf>
      <fill>
        <patternFill>
          <bgColor theme="0" tint="-0.34998626667073579"/>
        </patternFill>
      </fill>
    </dxf>
    <dxf>
      <fill>
        <patternFill>
          <bgColor theme="0" tint="-0.14996795556505021"/>
        </patternFill>
      </fill>
    </dxf>
    <dxf>
      <fill>
        <patternFill>
          <bgColor rgb="FFA5A5A5"/>
        </patternFill>
      </fill>
    </dxf>
    <dxf>
      <fill>
        <patternFill>
          <bgColor rgb="FFD8D8D8"/>
        </patternFill>
      </fill>
    </dxf>
    <dxf>
      <fill>
        <patternFill>
          <bgColor theme="0" tint="-0.34998626667073579"/>
        </patternFill>
      </fill>
    </dxf>
    <dxf>
      <fill>
        <patternFill>
          <bgColor theme="0" tint="-0.14996795556505021"/>
        </patternFill>
      </fill>
    </dxf>
    <dxf>
      <fill>
        <patternFill>
          <bgColor rgb="FFA5A5A5"/>
        </patternFill>
      </fill>
    </dxf>
    <dxf>
      <fill>
        <patternFill>
          <bgColor rgb="FFD8D8D8"/>
        </patternFill>
      </fill>
    </dxf>
    <dxf>
      <fill>
        <patternFill>
          <bgColor theme="0" tint="-0.34998626667073579"/>
        </patternFill>
      </fill>
    </dxf>
    <dxf>
      <fill>
        <patternFill>
          <bgColor theme="0" tint="-0.14996795556505021"/>
        </patternFill>
      </fill>
    </dxf>
    <dxf>
      <fill>
        <patternFill>
          <bgColor rgb="FFA5A5A5"/>
        </patternFill>
      </fill>
    </dxf>
    <dxf>
      <fill>
        <patternFill>
          <bgColor rgb="FFD8D8D8"/>
        </patternFill>
      </fill>
    </dxf>
    <dxf>
      <fill>
        <patternFill>
          <bgColor theme="0" tint="-0.34998626667073579"/>
        </patternFill>
      </fill>
    </dxf>
    <dxf>
      <fill>
        <patternFill>
          <bgColor theme="0" tint="-0.14996795556505021"/>
        </patternFill>
      </fill>
    </dxf>
    <dxf>
      <fill>
        <patternFill>
          <bgColor rgb="FFA5A5A5"/>
        </patternFill>
      </fill>
    </dxf>
    <dxf>
      <fill>
        <patternFill>
          <bgColor rgb="FFD8D8D8"/>
        </patternFill>
      </fill>
    </dxf>
    <dxf>
      <fill>
        <patternFill>
          <bgColor theme="0" tint="-0.34998626667073579"/>
        </patternFill>
      </fill>
    </dxf>
    <dxf>
      <fill>
        <patternFill>
          <bgColor theme="0" tint="-0.14996795556505021"/>
        </patternFill>
      </fill>
    </dxf>
    <dxf>
      <fill>
        <patternFill>
          <bgColor rgb="FFA5A5A5"/>
        </patternFill>
      </fill>
    </dxf>
    <dxf>
      <fill>
        <patternFill>
          <bgColor rgb="FFD8D8D8"/>
        </patternFill>
      </fill>
    </dxf>
    <dxf>
      <fill>
        <patternFill>
          <bgColor theme="0" tint="-0.34998626667073579"/>
        </patternFill>
      </fill>
    </dxf>
    <dxf>
      <fill>
        <patternFill>
          <bgColor theme="0" tint="-0.14996795556505021"/>
        </patternFill>
      </fill>
    </dxf>
    <dxf>
      <fill>
        <patternFill>
          <bgColor rgb="FFA5A5A5"/>
        </patternFill>
      </fill>
    </dxf>
    <dxf>
      <fill>
        <patternFill>
          <bgColor rgb="FFD8D8D8"/>
        </patternFill>
      </fill>
    </dxf>
    <dxf>
      <fill>
        <patternFill>
          <bgColor theme="0" tint="-0.34998626667073579"/>
        </patternFill>
      </fill>
    </dxf>
    <dxf>
      <fill>
        <patternFill>
          <bgColor theme="0" tint="-0.14996795556505021"/>
        </patternFill>
      </fill>
    </dxf>
    <dxf>
      <fill>
        <patternFill>
          <bgColor rgb="FFA5A5A5"/>
        </patternFill>
      </fill>
    </dxf>
    <dxf>
      <fill>
        <patternFill>
          <bgColor rgb="FFD8D8D8"/>
        </patternFill>
      </fill>
    </dxf>
    <dxf>
      <fill>
        <patternFill>
          <bgColor rgb="FFA5A5A5"/>
        </patternFill>
      </fill>
    </dxf>
    <dxf>
      <fill>
        <patternFill>
          <bgColor rgb="FFD8D8D8"/>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rgb="FFA5A5A5"/>
        </patternFill>
      </fill>
    </dxf>
    <dxf>
      <fill>
        <patternFill>
          <bgColor rgb="FFD8D8D8"/>
        </patternFill>
      </fill>
    </dxf>
    <dxf>
      <fill>
        <patternFill>
          <bgColor rgb="FFA5A5A5"/>
        </patternFill>
      </fill>
    </dxf>
    <dxf>
      <fill>
        <patternFill>
          <bgColor rgb="FFD8D8D8"/>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rgb="FFA5A5A5"/>
        </patternFill>
      </fill>
    </dxf>
    <dxf>
      <fill>
        <patternFill>
          <bgColor rgb="FFD8D8D8"/>
        </patternFill>
      </fill>
    </dxf>
    <dxf>
      <fill>
        <patternFill>
          <bgColor rgb="FFA5A5A5"/>
        </patternFill>
      </fill>
    </dxf>
    <dxf>
      <fill>
        <patternFill>
          <bgColor rgb="FFD8D8D8"/>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rgb="FFA5A5A5"/>
        </patternFill>
      </fill>
    </dxf>
    <dxf>
      <fill>
        <patternFill>
          <bgColor rgb="FFD8D8D8"/>
        </patternFill>
      </fill>
    </dxf>
    <dxf>
      <fill>
        <patternFill>
          <bgColor rgb="FFA5A5A5"/>
        </patternFill>
      </fill>
    </dxf>
    <dxf>
      <fill>
        <patternFill>
          <bgColor rgb="FFD8D8D8"/>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rgb="FFA5A5A5"/>
        </patternFill>
      </fill>
    </dxf>
    <dxf>
      <fill>
        <patternFill>
          <bgColor rgb="FFD8D8D8"/>
        </patternFill>
      </fill>
    </dxf>
    <dxf>
      <fill>
        <patternFill>
          <bgColor rgb="FFA5A5A5"/>
        </patternFill>
      </fill>
    </dxf>
    <dxf>
      <fill>
        <patternFill>
          <bgColor rgb="FFD8D8D8"/>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rgb="FFA5A5A5"/>
        </patternFill>
      </fill>
    </dxf>
    <dxf>
      <fill>
        <patternFill>
          <bgColor rgb="FFD8D8D8"/>
        </patternFill>
      </fill>
    </dxf>
    <dxf>
      <fill>
        <patternFill>
          <bgColor theme="0" tint="-0.34998626667073579"/>
        </patternFill>
      </fill>
    </dxf>
    <dxf>
      <fill>
        <patternFill>
          <bgColor theme="0" tint="-0.14996795556505021"/>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H905"/>
  <sheetViews>
    <sheetView topLeftCell="A875" workbookViewId="0">
      <selection activeCell="C12" sqref="C12"/>
    </sheetView>
  </sheetViews>
  <sheetFormatPr defaultColWidth="8.85546875" defaultRowHeight="12" x14ac:dyDescent="0.2"/>
  <cols>
    <col min="1" max="1" width="11.28515625" style="1025" customWidth="1"/>
    <col min="2" max="2" width="39.7109375" style="1026" customWidth="1"/>
    <col min="3" max="3" width="17.5703125" style="1020" customWidth="1"/>
    <col min="4" max="4" width="16.7109375" style="1021" customWidth="1"/>
    <col min="5" max="5" width="29.7109375" style="1020" customWidth="1"/>
    <col min="6" max="6" width="39.140625" style="1020" customWidth="1"/>
    <col min="7" max="16384" width="8.85546875" style="1018"/>
  </cols>
  <sheetData>
    <row r="1" spans="1:6" ht="18.75" x14ac:dyDescent="0.2">
      <c r="A1" s="1160" t="s">
        <v>1801</v>
      </c>
      <c r="B1" s="1160"/>
      <c r="C1" s="1160"/>
      <c r="D1" s="1160"/>
      <c r="E1" s="1160"/>
      <c r="F1" s="1160"/>
    </row>
    <row r="2" spans="1:6" ht="15.75" x14ac:dyDescent="0.2">
      <c r="A2" s="1178" t="str">
        <f>'General Information'!A2:H2</f>
        <v>Sector :-  Pulp &amp; Paper (PAT Cycle-II)</v>
      </c>
      <c r="B2" s="1179"/>
      <c r="C2" s="1179"/>
      <c r="D2" s="1179"/>
      <c r="E2" s="1179"/>
      <c r="F2" s="1179"/>
    </row>
    <row r="3" spans="1:6" ht="48" x14ac:dyDescent="0.2">
      <c r="A3" s="899" t="s">
        <v>150</v>
      </c>
      <c r="B3" s="900" t="s">
        <v>394</v>
      </c>
      <c r="C3" s="899" t="s">
        <v>1802</v>
      </c>
      <c r="D3" s="899" t="s">
        <v>1803</v>
      </c>
      <c r="E3" s="899" t="s">
        <v>1804</v>
      </c>
      <c r="F3" s="899" t="s">
        <v>1805</v>
      </c>
    </row>
    <row r="4" spans="1:6" ht="15" x14ac:dyDescent="0.2">
      <c r="A4" s="1180" t="s">
        <v>2828</v>
      </c>
      <c r="B4" s="1181"/>
      <c r="C4" s="1181"/>
      <c r="D4" s="1181"/>
      <c r="E4" s="1181"/>
      <c r="F4" s="1182"/>
    </row>
    <row r="5" spans="1:6" ht="15" x14ac:dyDescent="0.2">
      <c r="A5" s="1183" t="s">
        <v>2759</v>
      </c>
      <c r="B5" s="1184"/>
      <c r="C5" s="1184"/>
      <c r="D5" s="1184"/>
      <c r="E5" s="1184"/>
      <c r="F5" s="1185"/>
    </row>
    <row r="6" spans="1:6" ht="28.9" customHeight="1" x14ac:dyDescent="0.2">
      <c r="A6" s="901" t="s">
        <v>452</v>
      </c>
      <c r="B6" s="902" t="s">
        <v>241</v>
      </c>
      <c r="C6" s="903"/>
      <c r="D6" s="1015"/>
      <c r="E6" s="903"/>
      <c r="F6" s="903"/>
    </row>
    <row r="7" spans="1:6" ht="24" x14ac:dyDescent="0.2">
      <c r="A7" s="901" t="s">
        <v>399</v>
      </c>
      <c r="B7" s="902" t="s">
        <v>1806</v>
      </c>
      <c r="C7" s="903"/>
      <c r="D7" s="1015"/>
      <c r="E7" s="904"/>
      <c r="F7" s="905"/>
    </row>
    <row r="8" spans="1:6" ht="36" x14ac:dyDescent="0.2">
      <c r="A8" s="906" t="s">
        <v>546</v>
      </c>
      <c r="B8" s="907" t="s">
        <v>1807</v>
      </c>
      <c r="C8" s="903" t="s">
        <v>1808</v>
      </c>
      <c r="D8" s="1015" t="s">
        <v>408</v>
      </c>
      <c r="E8" s="903" t="s">
        <v>1809</v>
      </c>
      <c r="F8" s="903" t="s">
        <v>1810</v>
      </c>
    </row>
    <row r="9" spans="1:6" ht="24" x14ac:dyDescent="0.2">
      <c r="A9" s="901" t="s">
        <v>924</v>
      </c>
      <c r="B9" s="908" t="s">
        <v>1811</v>
      </c>
      <c r="C9" s="903"/>
      <c r="D9" s="1015"/>
      <c r="E9" s="903"/>
      <c r="F9" s="903"/>
    </row>
    <row r="10" spans="1:6" ht="36" x14ac:dyDescent="0.2">
      <c r="A10" s="906" t="s">
        <v>546</v>
      </c>
      <c r="B10" s="909" t="s">
        <v>1812</v>
      </c>
      <c r="C10" s="903" t="s">
        <v>1813</v>
      </c>
      <c r="D10" s="1015" t="s">
        <v>408</v>
      </c>
      <c r="E10" s="903" t="s">
        <v>1814</v>
      </c>
      <c r="F10" s="903" t="s">
        <v>1810</v>
      </c>
    </row>
    <row r="11" spans="1:6" ht="36" x14ac:dyDescent="0.2">
      <c r="A11" s="906" t="s">
        <v>547</v>
      </c>
      <c r="B11" s="907" t="s">
        <v>1815</v>
      </c>
      <c r="C11" s="903" t="s">
        <v>1816</v>
      </c>
      <c r="D11" s="1015" t="s">
        <v>408</v>
      </c>
      <c r="E11" s="903" t="s">
        <v>1814</v>
      </c>
      <c r="F11" s="903" t="s">
        <v>1810</v>
      </c>
    </row>
    <row r="12" spans="1:6" ht="36" x14ac:dyDescent="0.2">
      <c r="A12" s="906" t="s">
        <v>549</v>
      </c>
      <c r="B12" s="907" t="s">
        <v>1817</v>
      </c>
      <c r="C12" s="903" t="s">
        <v>1818</v>
      </c>
      <c r="D12" s="1015" t="s">
        <v>408</v>
      </c>
      <c r="E12" s="903" t="s">
        <v>1814</v>
      </c>
      <c r="F12" s="903" t="s">
        <v>1810</v>
      </c>
    </row>
    <row r="13" spans="1:6" ht="24" x14ac:dyDescent="0.2">
      <c r="A13" s="910" t="s">
        <v>551</v>
      </c>
      <c r="B13" s="911" t="s">
        <v>1819</v>
      </c>
      <c r="C13" s="903"/>
      <c r="D13" s="1015"/>
      <c r="E13" s="903"/>
      <c r="F13" s="903"/>
    </row>
    <row r="14" spans="1:6" x14ac:dyDescent="0.2">
      <c r="A14" s="901" t="s">
        <v>401</v>
      </c>
      <c r="B14" s="908" t="s">
        <v>550</v>
      </c>
      <c r="C14" s="903"/>
      <c r="D14" s="1015"/>
      <c r="E14" s="903"/>
      <c r="F14" s="903"/>
    </row>
    <row r="15" spans="1:6" ht="36" x14ac:dyDescent="0.2">
      <c r="A15" s="906" t="s">
        <v>546</v>
      </c>
      <c r="B15" s="907" t="s">
        <v>1820</v>
      </c>
      <c r="C15" s="903" t="s">
        <v>1821</v>
      </c>
      <c r="D15" s="1015" t="s">
        <v>408</v>
      </c>
      <c r="E15" s="904" t="s">
        <v>1822</v>
      </c>
      <c r="F15" s="905" t="s">
        <v>1823</v>
      </c>
    </row>
    <row r="16" spans="1:6" x14ac:dyDescent="0.2">
      <c r="A16" s="901" t="s">
        <v>926</v>
      </c>
      <c r="B16" s="908" t="s">
        <v>98</v>
      </c>
      <c r="C16" s="903"/>
      <c r="D16" s="1015"/>
      <c r="E16" s="903"/>
      <c r="F16" s="903"/>
    </row>
    <row r="17" spans="1:6" ht="36" x14ac:dyDescent="0.2">
      <c r="A17" s="906" t="s">
        <v>546</v>
      </c>
      <c r="B17" s="912" t="s">
        <v>1824</v>
      </c>
      <c r="C17" s="903" t="s">
        <v>1825</v>
      </c>
      <c r="D17" s="1015" t="s">
        <v>408</v>
      </c>
      <c r="E17" s="903" t="s">
        <v>1822</v>
      </c>
      <c r="F17" s="905" t="s">
        <v>1826</v>
      </c>
    </row>
    <row r="18" spans="1:6" ht="36" x14ac:dyDescent="0.2">
      <c r="A18" s="906" t="s">
        <v>547</v>
      </c>
      <c r="B18" s="913" t="s">
        <v>1827</v>
      </c>
      <c r="C18" s="903" t="s">
        <v>1828</v>
      </c>
      <c r="D18" s="1015" t="s">
        <v>408</v>
      </c>
      <c r="E18" s="903" t="s">
        <v>1822</v>
      </c>
      <c r="F18" s="905" t="s">
        <v>1829</v>
      </c>
    </row>
    <row r="19" spans="1:6" ht="36" x14ac:dyDescent="0.2">
      <c r="A19" s="906" t="s">
        <v>549</v>
      </c>
      <c r="B19" s="912" t="s">
        <v>1830</v>
      </c>
      <c r="C19" s="903" t="s">
        <v>1831</v>
      </c>
      <c r="D19" s="1015" t="s">
        <v>408</v>
      </c>
      <c r="E19" s="903" t="s">
        <v>1822</v>
      </c>
      <c r="F19" s="905" t="s">
        <v>1832</v>
      </c>
    </row>
    <row r="20" spans="1:6" ht="24" x14ac:dyDescent="0.2">
      <c r="A20" s="910" t="s">
        <v>551</v>
      </c>
      <c r="B20" s="911" t="s">
        <v>1833</v>
      </c>
      <c r="C20" s="903"/>
      <c r="D20" s="1015"/>
      <c r="E20" s="903"/>
      <c r="F20" s="905"/>
    </row>
    <row r="21" spans="1:6" x14ac:dyDescent="0.2">
      <c r="A21" s="901" t="s">
        <v>402</v>
      </c>
      <c r="B21" s="908" t="s">
        <v>1834</v>
      </c>
      <c r="C21" s="903"/>
      <c r="D21" s="1015"/>
      <c r="E21" s="903"/>
      <c r="F21" s="1019"/>
    </row>
    <row r="22" spans="1:6" ht="36" x14ac:dyDescent="0.2">
      <c r="A22" s="906" t="s">
        <v>546</v>
      </c>
      <c r="B22" s="912" t="s">
        <v>1835</v>
      </c>
      <c r="C22" s="903" t="s">
        <v>1836</v>
      </c>
      <c r="D22" s="1015" t="s">
        <v>1837</v>
      </c>
      <c r="E22" s="903" t="s">
        <v>1822</v>
      </c>
      <c r="F22" s="905" t="s">
        <v>1838</v>
      </c>
    </row>
    <row r="23" spans="1:6" ht="36" x14ac:dyDescent="0.2">
      <c r="A23" s="906" t="s">
        <v>547</v>
      </c>
      <c r="B23" s="912" t="s">
        <v>1839</v>
      </c>
      <c r="C23" s="903" t="s">
        <v>1840</v>
      </c>
      <c r="D23" s="1015" t="s">
        <v>1837</v>
      </c>
      <c r="E23" s="903" t="s">
        <v>1822</v>
      </c>
      <c r="F23" s="905" t="s">
        <v>1841</v>
      </c>
    </row>
    <row r="24" spans="1:6" ht="36" x14ac:dyDescent="0.2">
      <c r="A24" s="906" t="s">
        <v>549</v>
      </c>
      <c r="B24" s="912" t="s">
        <v>1842</v>
      </c>
      <c r="C24" s="903" t="s">
        <v>1843</v>
      </c>
      <c r="D24" s="1015" t="s">
        <v>1837</v>
      </c>
      <c r="E24" s="903" t="s">
        <v>1822</v>
      </c>
      <c r="F24" s="905" t="s">
        <v>1844</v>
      </c>
    </row>
    <row r="25" spans="1:6" x14ac:dyDescent="0.2">
      <c r="A25" s="910" t="s">
        <v>551</v>
      </c>
      <c r="B25" s="911" t="s">
        <v>1845</v>
      </c>
      <c r="C25" s="903"/>
      <c r="D25" s="1015"/>
      <c r="E25" s="903"/>
      <c r="F25" s="905"/>
    </row>
    <row r="26" spans="1:6" x14ac:dyDescent="0.2">
      <c r="A26" s="914" t="s">
        <v>403</v>
      </c>
      <c r="B26" s="911" t="s">
        <v>911</v>
      </c>
      <c r="C26" s="903"/>
      <c r="D26" s="1015"/>
      <c r="E26" s="903"/>
      <c r="F26" s="903"/>
    </row>
    <row r="27" spans="1:6" x14ac:dyDescent="0.2">
      <c r="A27" s="901" t="s">
        <v>405</v>
      </c>
      <c r="B27" s="902" t="s">
        <v>93</v>
      </c>
      <c r="D27" s="1015"/>
      <c r="E27" s="903"/>
      <c r="F27" s="903"/>
    </row>
    <row r="28" spans="1:6" ht="72" x14ac:dyDescent="0.2">
      <c r="A28" s="906" t="s">
        <v>546</v>
      </c>
      <c r="B28" s="912" t="s">
        <v>1846</v>
      </c>
      <c r="C28" s="905" t="s">
        <v>1847</v>
      </c>
      <c r="D28" s="1015" t="s">
        <v>1848</v>
      </c>
      <c r="E28" s="903" t="s">
        <v>1822</v>
      </c>
      <c r="F28" s="905" t="s">
        <v>1849</v>
      </c>
    </row>
    <row r="29" spans="1:6" ht="72" x14ac:dyDescent="0.2">
      <c r="A29" s="906" t="s">
        <v>547</v>
      </c>
      <c r="B29" s="912" t="s">
        <v>1850</v>
      </c>
      <c r="C29" s="905" t="s">
        <v>1851</v>
      </c>
      <c r="D29" s="1015" t="s">
        <v>1848</v>
      </c>
      <c r="E29" s="903" t="s">
        <v>1822</v>
      </c>
      <c r="F29" s="905" t="s">
        <v>1852</v>
      </c>
    </row>
    <row r="30" spans="1:6" ht="72" x14ac:dyDescent="0.2">
      <c r="A30" s="906" t="s">
        <v>549</v>
      </c>
      <c r="B30" s="912" t="s">
        <v>1853</v>
      </c>
      <c r="C30" s="905" t="s">
        <v>1854</v>
      </c>
      <c r="D30" s="1015" t="s">
        <v>1848</v>
      </c>
      <c r="E30" s="903" t="s">
        <v>1822</v>
      </c>
      <c r="F30" s="905" t="s">
        <v>1855</v>
      </c>
    </row>
    <row r="31" spans="1:6" ht="72" x14ac:dyDescent="0.2">
      <c r="A31" s="906" t="s">
        <v>551</v>
      </c>
      <c r="B31" s="912" t="s">
        <v>1856</v>
      </c>
      <c r="C31" s="905" t="s">
        <v>1857</v>
      </c>
      <c r="D31" s="1015" t="s">
        <v>1848</v>
      </c>
      <c r="E31" s="903" t="s">
        <v>1822</v>
      </c>
      <c r="F31" s="905" t="s">
        <v>1858</v>
      </c>
    </row>
    <row r="32" spans="1:6" ht="72" x14ac:dyDescent="0.2">
      <c r="A32" s="906" t="s">
        <v>552</v>
      </c>
      <c r="B32" s="912" t="s">
        <v>1859</v>
      </c>
      <c r="C32" s="905" t="s">
        <v>1860</v>
      </c>
      <c r="D32" s="1015" t="s">
        <v>1848</v>
      </c>
      <c r="E32" s="903" t="s">
        <v>1822</v>
      </c>
      <c r="F32" s="905" t="s">
        <v>1861</v>
      </c>
    </row>
    <row r="33" spans="1:6" ht="72" x14ac:dyDescent="0.2">
      <c r="A33" s="906" t="s">
        <v>569</v>
      </c>
      <c r="B33" s="912" t="s">
        <v>1862</v>
      </c>
      <c r="C33" s="905" t="s">
        <v>1863</v>
      </c>
      <c r="D33" s="1015" t="s">
        <v>1848</v>
      </c>
      <c r="E33" s="903" t="s">
        <v>1822</v>
      </c>
      <c r="F33" s="905" t="s">
        <v>1864</v>
      </c>
    </row>
    <row r="34" spans="1:6" x14ac:dyDescent="0.2">
      <c r="A34" s="901" t="s">
        <v>406</v>
      </c>
      <c r="B34" s="902" t="s">
        <v>94</v>
      </c>
      <c r="C34" s="903"/>
      <c r="D34" s="1015"/>
      <c r="E34" s="903"/>
      <c r="F34" s="903"/>
    </row>
    <row r="35" spans="1:6" ht="60" x14ac:dyDescent="0.2">
      <c r="A35" s="906" t="s">
        <v>546</v>
      </c>
      <c r="B35" s="912" t="s">
        <v>1865</v>
      </c>
      <c r="C35" s="905" t="s">
        <v>1866</v>
      </c>
      <c r="D35" s="1015" t="s">
        <v>408</v>
      </c>
      <c r="E35" s="903" t="s">
        <v>1822</v>
      </c>
      <c r="F35" s="905" t="s">
        <v>1867</v>
      </c>
    </row>
    <row r="36" spans="1:6" ht="60" x14ac:dyDescent="0.2">
      <c r="A36" s="906" t="s">
        <v>547</v>
      </c>
      <c r="B36" s="912" t="s">
        <v>1868</v>
      </c>
      <c r="C36" s="905" t="s">
        <v>1869</v>
      </c>
      <c r="D36" s="1015" t="s">
        <v>408</v>
      </c>
      <c r="E36" s="903" t="s">
        <v>1822</v>
      </c>
      <c r="F36" s="905" t="s">
        <v>1870</v>
      </c>
    </row>
    <row r="37" spans="1:6" ht="60" x14ac:dyDescent="0.2">
      <c r="A37" s="906" t="s">
        <v>549</v>
      </c>
      <c r="B37" s="912" t="s">
        <v>1871</v>
      </c>
      <c r="C37" s="905" t="s">
        <v>1872</v>
      </c>
      <c r="D37" s="1015" t="s">
        <v>408</v>
      </c>
      <c r="F37" s="905" t="s">
        <v>1873</v>
      </c>
    </row>
    <row r="38" spans="1:6" ht="60" x14ac:dyDescent="0.2">
      <c r="A38" s="906" t="s">
        <v>551</v>
      </c>
      <c r="B38" s="912" t="s">
        <v>1874</v>
      </c>
      <c r="C38" s="905" t="s">
        <v>1875</v>
      </c>
      <c r="D38" s="1015" t="s">
        <v>408</v>
      </c>
      <c r="E38" s="903" t="s">
        <v>1822</v>
      </c>
      <c r="F38" s="905" t="s">
        <v>1876</v>
      </c>
    </row>
    <row r="39" spans="1:6" ht="60" x14ac:dyDescent="0.2">
      <c r="A39" s="906" t="s">
        <v>552</v>
      </c>
      <c r="B39" s="912" t="s">
        <v>1877</v>
      </c>
      <c r="C39" s="905" t="s">
        <v>1878</v>
      </c>
      <c r="D39" s="1015" t="s">
        <v>408</v>
      </c>
      <c r="E39" s="903" t="s">
        <v>1822</v>
      </c>
      <c r="F39" s="905" t="s">
        <v>1879</v>
      </c>
    </row>
    <row r="40" spans="1:6" ht="60" x14ac:dyDescent="0.2">
      <c r="A40" s="906" t="s">
        <v>195</v>
      </c>
      <c r="B40" s="912" t="s">
        <v>1880</v>
      </c>
      <c r="C40" s="905" t="s">
        <v>1881</v>
      </c>
      <c r="D40" s="1015" t="s">
        <v>408</v>
      </c>
      <c r="E40" s="903" t="s">
        <v>1822</v>
      </c>
      <c r="F40" s="905" t="s">
        <v>1882</v>
      </c>
    </row>
    <row r="41" spans="1:6" x14ac:dyDescent="0.2">
      <c r="A41" s="915"/>
      <c r="B41" s="916"/>
      <c r="C41" s="917"/>
      <c r="D41" s="1016"/>
      <c r="E41" s="917"/>
      <c r="F41" s="917"/>
    </row>
    <row r="42" spans="1:6" ht="36" x14ac:dyDescent="0.2">
      <c r="A42" s="918" t="s">
        <v>468</v>
      </c>
      <c r="B42" s="919" t="s">
        <v>1343</v>
      </c>
      <c r="C42" s="917"/>
      <c r="D42" s="1016"/>
      <c r="E42" s="917"/>
      <c r="F42" s="917"/>
    </row>
    <row r="43" spans="1:6" ht="36" x14ac:dyDescent="0.2">
      <c r="A43" s="906" t="s">
        <v>546</v>
      </c>
      <c r="B43" s="907" t="s">
        <v>1883</v>
      </c>
      <c r="C43" s="903" t="s">
        <v>1884</v>
      </c>
      <c r="D43" s="1015" t="s">
        <v>408</v>
      </c>
      <c r="E43" s="903" t="s">
        <v>1885</v>
      </c>
      <c r="F43" s="905" t="s">
        <v>1886</v>
      </c>
    </row>
    <row r="44" spans="1:6" x14ac:dyDescent="0.2">
      <c r="A44" s="920" t="s">
        <v>418</v>
      </c>
      <c r="B44" s="921" t="s">
        <v>223</v>
      </c>
      <c r="C44" s="917"/>
      <c r="D44" s="1016"/>
      <c r="E44" s="903"/>
      <c r="F44" s="905"/>
    </row>
    <row r="45" spans="1:6" ht="36" x14ac:dyDescent="0.2">
      <c r="A45" s="922" t="s">
        <v>546</v>
      </c>
      <c r="B45" s="916" t="s">
        <v>1887</v>
      </c>
      <c r="C45" s="903" t="s">
        <v>1888</v>
      </c>
      <c r="D45" s="1015" t="s">
        <v>408</v>
      </c>
      <c r="E45" s="903" t="s">
        <v>1885</v>
      </c>
      <c r="F45" s="905" t="s">
        <v>1886</v>
      </c>
    </row>
    <row r="46" spans="1:6" ht="36" x14ac:dyDescent="0.2">
      <c r="A46" s="922" t="s">
        <v>547</v>
      </c>
      <c r="B46" s="916" t="s">
        <v>1889</v>
      </c>
      <c r="C46" s="903" t="s">
        <v>1890</v>
      </c>
      <c r="D46" s="1015" t="s">
        <v>408</v>
      </c>
      <c r="E46" s="903" t="s">
        <v>1885</v>
      </c>
      <c r="F46" s="905" t="s">
        <v>1886</v>
      </c>
    </row>
    <row r="47" spans="1:6" ht="36" x14ac:dyDescent="0.2">
      <c r="A47" s="922" t="s">
        <v>549</v>
      </c>
      <c r="B47" s="916" t="s">
        <v>1891</v>
      </c>
      <c r="C47" s="903" t="s">
        <v>1892</v>
      </c>
      <c r="D47" s="1015" t="s">
        <v>408</v>
      </c>
      <c r="E47" s="903" t="s">
        <v>1885</v>
      </c>
      <c r="F47" s="905" t="s">
        <v>1886</v>
      </c>
    </row>
    <row r="48" spans="1:6" ht="36" x14ac:dyDescent="0.2">
      <c r="A48" s="922" t="s">
        <v>551</v>
      </c>
      <c r="B48" s="923" t="s">
        <v>1893</v>
      </c>
      <c r="C48" s="903" t="s">
        <v>1894</v>
      </c>
      <c r="D48" s="1015" t="s">
        <v>408</v>
      </c>
      <c r="E48" s="903" t="s">
        <v>1885</v>
      </c>
      <c r="F48" s="905" t="s">
        <v>1886</v>
      </c>
    </row>
    <row r="49" spans="1:6" ht="24" x14ac:dyDescent="0.2">
      <c r="A49" s="924" t="s">
        <v>552</v>
      </c>
      <c r="B49" s="925" t="s">
        <v>1895</v>
      </c>
      <c r="C49" s="917"/>
      <c r="D49" s="1016"/>
      <c r="E49" s="917"/>
      <c r="F49" s="917"/>
    </row>
    <row r="50" spans="1:6" x14ac:dyDescent="0.2">
      <c r="A50" s="926" t="s">
        <v>419</v>
      </c>
      <c r="B50" s="927" t="s">
        <v>425</v>
      </c>
      <c r="C50" s="917"/>
      <c r="D50" s="1016"/>
      <c r="E50" s="917"/>
      <c r="F50" s="917"/>
    </row>
    <row r="51" spans="1:6" ht="36" x14ac:dyDescent="0.2">
      <c r="A51" s="928" t="s">
        <v>546</v>
      </c>
      <c r="B51" s="916" t="s">
        <v>1896</v>
      </c>
      <c r="C51" s="903" t="s">
        <v>1897</v>
      </c>
      <c r="D51" s="1015" t="s">
        <v>408</v>
      </c>
      <c r="E51" s="903" t="s">
        <v>1822</v>
      </c>
      <c r="F51" s="905" t="s">
        <v>1898</v>
      </c>
    </row>
    <row r="52" spans="1:6" ht="36" x14ac:dyDescent="0.2">
      <c r="A52" s="928" t="s">
        <v>547</v>
      </c>
      <c r="B52" s="916" t="s">
        <v>1899</v>
      </c>
      <c r="C52" s="903" t="s">
        <v>1900</v>
      </c>
      <c r="D52" s="1015" t="s">
        <v>408</v>
      </c>
      <c r="E52" s="903" t="s">
        <v>1822</v>
      </c>
      <c r="F52" s="905" t="s">
        <v>1901</v>
      </c>
    </row>
    <row r="53" spans="1:6" ht="36" x14ac:dyDescent="0.2">
      <c r="A53" s="928" t="s">
        <v>549</v>
      </c>
      <c r="B53" s="916" t="s">
        <v>1902</v>
      </c>
      <c r="C53" s="903" t="s">
        <v>1903</v>
      </c>
      <c r="D53" s="1015" t="s">
        <v>408</v>
      </c>
      <c r="E53" s="903" t="s">
        <v>1822</v>
      </c>
      <c r="F53" s="905" t="s">
        <v>1904</v>
      </c>
    </row>
    <row r="54" spans="1:6" ht="36" x14ac:dyDescent="0.2">
      <c r="A54" s="928" t="s">
        <v>551</v>
      </c>
      <c r="B54" s="916" t="s">
        <v>1905</v>
      </c>
      <c r="C54" s="903" t="s">
        <v>1906</v>
      </c>
      <c r="D54" s="1015" t="s">
        <v>408</v>
      </c>
      <c r="E54" s="903" t="s">
        <v>1822</v>
      </c>
      <c r="F54" s="905" t="s">
        <v>1907</v>
      </c>
    </row>
    <row r="55" spans="1:6" ht="24" x14ac:dyDescent="0.2">
      <c r="A55" s="924" t="s">
        <v>552</v>
      </c>
      <c r="B55" s="925" t="s">
        <v>1908</v>
      </c>
      <c r="C55" s="917"/>
      <c r="D55" s="1016"/>
      <c r="E55" s="917"/>
      <c r="F55" s="917"/>
    </row>
    <row r="56" spans="1:6" x14ac:dyDescent="0.2">
      <c r="A56" s="924" t="s">
        <v>420</v>
      </c>
      <c r="B56" s="925" t="s">
        <v>1909</v>
      </c>
      <c r="C56" s="917"/>
      <c r="D56" s="1016"/>
      <c r="E56" s="917"/>
      <c r="F56" s="917"/>
    </row>
    <row r="57" spans="1:6" x14ac:dyDescent="0.2">
      <c r="A57" s="929" t="s">
        <v>422</v>
      </c>
      <c r="B57" s="930" t="s">
        <v>1910</v>
      </c>
      <c r="C57" s="917"/>
      <c r="D57" s="1016"/>
      <c r="E57" s="917"/>
      <c r="F57" s="917"/>
    </row>
    <row r="58" spans="1:6" x14ac:dyDescent="0.2">
      <c r="A58" s="929" t="s">
        <v>228</v>
      </c>
      <c r="B58" s="921" t="s">
        <v>1911</v>
      </c>
      <c r="C58" s="917"/>
      <c r="D58" s="1016"/>
      <c r="E58" s="917"/>
      <c r="F58" s="917"/>
    </row>
    <row r="59" spans="1:6" ht="36" x14ac:dyDescent="0.2">
      <c r="A59" s="929" t="s">
        <v>277</v>
      </c>
      <c r="B59" s="921" t="s">
        <v>1912</v>
      </c>
      <c r="C59" s="917"/>
      <c r="D59" s="1016"/>
      <c r="E59" s="917"/>
      <c r="F59" s="917"/>
    </row>
    <row r="60" spans="1:6" ht="36" x14ac:dyDescent="0.2">
      <c r="A60" s="928" t="s">
        <v>546</v>
      </c>
      <c r="B60" s="923" t="s">
        <v>1913</v>
      </c>
      <c r="C60" s="903" t="s">
        <v>1914</v>
      </c>
      <c r="D60" s="1015" t="s">
        <v>408</v>
      </c>
      <c r="E60" s="903" t="s">
        <v>1822</v>
      </c>
      <c r="F60" s="905" t="s">
        <v>1915</v>
      </c>
    </row>
    <row r="61" spans="1:6" ht="36" x14ac:dyDescent="0.2">
      <c r="A61" s="928" t="s">
        <v>547</v>
      </c>
      <c r="B61" s="923" t="s">
        <v>1916</v>
      </c>
      <c r="C61" s="903" t="s">
        <v>1917</v>
      </c>
      <c r="D61" s="1015" t="s">
        <v>408</v>
      </c>
      <c r="E61" s="903" t="s">
        <v>1822</v>
      </c>
      <c r="F61" s="905" t="s">
        <v>1918</v>
      </c>
    </row>
    <row r="62" spans="1:6" ht="48" x14ac:dyDescent="0.2">
      <c r="A62" s="928" t="s">
        <v>549</v>
      </c>
      <c r="B62" s="923" t="s">
        <v>1919</v>
      </c>
      <c r="C62" s="903" t="s">
        <v>1920</v>
      </c>
      <c r="D62" s="1015" t="s">
        <v>408</v>
      </c>
      <c r="E62" s="903" t="s">
        <v>1822</v>
      </c>
      <c r="F62" s="905" t="s">
        <v>1921</v>
      </c>
    </row>
    <row r="63" spans="1:6" ht="36" x14ac:dyDescent="0.2">
      <c r="A63" s="928" t="s">
        <v>551</v>
      </c>
      <c r="B63" s="923" t="s">
        <v>1922</v>
      </c>
      <c r="C63" s="903" t="s">
        <v>1923</v>
      </c>
      <c r="D63" s="1015" t="s">
        <v>408</v>
      </c>
      <c r="E63" s="903" t="s">
        <v>1822</v>
      </c>
      <c r="F63" s="905" t="s">
        <v>1921</v>
      </c>
    </row>
    <row r="64" spans="1:6" ht="36" x14ac:dyDescent="0.2">
      <c r="A64" s="928" t="s">
        <v>552</v>
      </c>
      <c r="B64" s="923" t="s">
        <v>1924</v>
      </c>
      <c r="C64" s="903" t="s">
        <v>1925</v>
      </c>
      <c r="D64" s="1015" t="s">
        <v>408</v>
      </c>
      <c r="E64" s="903" t="s">
        <v>1822</v>
      </c>
      <c r="F64" s="905" t="s">
        <v>1926</v>
      </c>
    </row>
    <row r="65" spans="1:6" ht="36" x14ac:dyDescent="0.2">
      <c r="A65" s="928" t="s">
        <v>569</v>
      </c>
      <c r="B65" s="923" t="s">
        <v>1927</v>
      </c>
      <c r="C65" s="903" t="s">
        <v>1928</v>
      </c>
      <c r="D65" s="1015" t="s">
        <v>408</v>
      </c>
      <c r="E65" s="903" t="s">
        <v>1822</v>
      </c>
      <c r="F65" s="905" t="s">
        <v>1926</v>
      </c>
    </row>
    <row r="66" spans="1:6" ht="36" x14ac:dyDescent="0.2">
      <c r="A66" s="928" t="s">
        <v>571</v>
      </c>
      <c r="B66" s="923" t="s">
        <v>1929</v>
      </c>
      <c r="C66" s="903" t="s">
        <v>1930</v>
      </c>
      <c r="D66" s="1015" t="s">
        <v>408</v>
      </c>
      <c r="E66" s="903" t="s">
        <v>1822</v>
      </c>
      <c r="F66" s="905" t="s">
        <v>1931</v>
      </c>
    </row>
    <row r="67" spans="1:6" ht="36" x14ac:dyDescent="0.2">
      <c r="A67" s="928" t="s">
        <v>601</v>
      </c>
      <c r="B67" s="923" t="s">
        <v>1932</v>
      </c>
      <c r="C67" s="903" t="s">
        <v>1933</v>
      </c>
      <c r="D67" s="1015" t="s">
        <v>408</v>
      </c>
      <c r="E67" s="903" t="s">
        <v>1822</v>
      </c>
      <c r="F67" s="905" t="s">
        <v>1931</v>
      </c>
    </row>
    <row r="68" spans="1:6" ht="48" x14ac:dyDescent="0.2">
      <c r="A68" s="928" t="s">
        <v>603</v>
      </c>
      <c r="B68" s="923" t="s">
        <v>1934</v>
      </c>
      <c r="C68" s="903" t="s">
        <v>1935</v>
      </c>
      <c r="D68" s="1015" t="s">
        <v>408</v>
      </c>
      <c r="E68" s="903" t="s">
        <v>1822</v>
      </c>
      <c r="F68" s="905" t="s">
        <v>1936</v>
      </c>
    </row>
    <row r="69" spans="1:6" ht="36" x14ac:dyDescent="0.2">
      <c r="A69" s="928" t="s">
        <v>605</v>
      </c>
      <c r="B69" s="923" t="s">
        <v>1937</v>
      </c>
      <c r="C69" s="903" t="s">
        <v>1938</v>
      </c>
      <c r="D69" s="1015" t="s">
        <v>408</v>
      </c>
      <c r="E69" s="903" t="s">
        <v>1822</v>
      </c>
      <c r="F69" s="905" t="s">
        <v>1936</v>
      </c>
    </row>
    <row r="70" spans="1:6" ht="60" x14ac:dyDescent="0.2">
      <c r="A70" s="928" t="s">
        <v>683</v>
      </c>
      <c r="B70" s="923" t="s">
        <v>1939</v>
      </c>
      <c r="C70" s="903" t="s">
        <v>1940</v>
      </c>
      <c r="D70" s="1015" t="s">
        <v>408</v>
      </c>
      <c r="E70" s="903" t="s">
        <v>1822</v>
      </c>
      <c r="F70" s="905" t="s">
        <v>1941</v>
      </c>
    </row>
    <row r="71" spans="1:6" ht="48" x14ac:dyDescent="0.2">
      <c r="A71" s="928" t="s">
        <v>698</v>
      </c>
      <c r="B71" s="923" t="s">
        <v>1942</v>
      </c>
      <c r="C71" s="903" t="s">
        <v>1943</v>
      </c>
      <c r="D71" s="1015" t="s">
        <v>408</v>
      </c>
      <c r="E71" s="903" t="s">
        <v>1822</v>
      </c>
      <c r="F71" s="905" t="s">
        <v>1941</v>
      </c>
    </row>
    <row r="72" spans="1:6" ht="48" x14ac:dyDescent="0.2">
      <c r="A72" s="928" t="s">
        <v>699</v>
      </c>
      <c r="B72" s="923" t="s">
        <v>1944</v>
      </c>
      <c r="C72" s="903" t="s">
        <v>1945</v>
      </c>
      <c r="D72" s="1015" t="s">
        <v>408</v>
      </c>
      <c r="E72" s="903" t="s">
        <v>1822</v>
      </c>
      <c r="F72" s="905" t="s">
        <v>1946</v>
      </c>
    </row>
    <row r="73" spans="1:6" ht="36" x14ac:dyDescent="0.2">
      <c r="A73" s="928" t="s">
        <v>700</v>
      </c>
      <c r="B73" s="923" t="s">
        <v>1947</v>
      </c>
      <c r="C73" s="917" t="s">
        <v>1948</v>
      </c>
      <c r="D73" s="1015" t="s">
        <v>408</v>
      </c>
      <c r="E73" s="903" t="s">
        <v>1822</v>
      </c>
      <c r="F73" s="905" t="s">
        <v>1946</v>
      </c>
    </row>
    <row r="74" spans="1:6" ht="60" x14ac:dyDescent="0.2">
      <c r="A74" s="928" t="s">
        <v>701</v>
      </c>
      <c r="B74" s="923" t="s">
        <v>1949</v>
      </c>
      <c r="C74" s="903" t="s">
        <v>1950</v>
      </c>
      <c r="D74" s="1015" t="s">
        <v>408</v>
      </c>
      <c r="E74" s="903" t="s">
        <v>1822</v>
      </c>
      <c r="F74" s="905" t="s">
        <v>1951</v>
      </c>
    </row>
    <row r="75" spans="1:6" ht="36" x14ac:dyDescent="0.2">
      <c r="A75" s="928" t="s">
        <v>721</v>
      </c>
      <c r="B75" s="923" t="s">
        <v>1952</v>
      </c>
      <c r="C75" s="903" t="s">
        <v>1953</v>
      </c>
      <c r="D75" s="1015" t="s">
        <v>408</v>
      </c>
      <c r="E75" s="903" t="s">
        <v>1822</v>
      </c>
      <c r="F75" s="905" t="s">
        <v>1954</v>
      </c>
    </row>
    <row r="76" spans="1:6" ht="48" x14ac:dyDescent="0.2">
      <c r="A76" s="931" t="s">
        <v>722</v>
      </c>
      <c r="B76" s="923" t="s">
        <v>1955</v>
      </c>
      <c r="C76" s="903" t="s">
        <v>1956</v>
      </c>
      <c r="D76" s="1015" t="s">
        <v>408</v>
      </c>
      <c r="E76" s="903" t="s">
        <v>1822</v>
      </c>
      <c r="F76" s="905" t="s">
        <v>1957</v>
      </c>
    </row>
    <row r="77" spans="1:6" ht="48" x14ac:dyDescent="0.2">
      <c r="A77" s="931" t="s">
        <v>723</v>
      </c>
      <c r="B77" s="923" t="s">
        <v>1958</v>
      </c>
      <c r="C77" s="903" t="s">
        <v>1959</v>
      </c>
      <c r="D77" s="1015" t="s">
        <v>408</v>
      </c>
      <c r="E77" s="903" t="s">
        <v>1822</v>
      </c>
      <c r="F77" s="905" t="s">
        <v>1957</v>
      </c>
    </row>
    <row r="78" spans="1:6" ht="36" x14ac:dyDescent="0.2">
      <c r="A78" s="931" t="s">
        <v>724</v>
      </c>
      <c r="B78" s="923" t="s">
        <v>1960</v>
      </c>
      <c r="C78" s="903" t="s">
        <v>1961</v>
      </c>
      <c r="D78" s="1015" t="s">
        <v>408</v>
      </c>
      <c r="E78" s="903" t="s">
        <v>1822</v>
      </c>
      <c r="F78" s="905" t="s">
        <v>1962</v>
      </c>
    </row>
    <row r="79" spans="1:6" ht="36" x14ac:dyDescent="0.2">
      <c r="A79" s="931" t="s">
        <v>725</v>
      </c>
      <c r="B79" s="923" t="s">
        <v>1958</v>
      </c>
      <c r="C79" s="903" t="s">
        <v>1959</v>
      </c>
      <c r="D79" s="1015" t="s">
        <v>408</v>
      </c>
      <c r="E79" s="903" t="s">
        <v>1822</v>
      </c>
      <c r="F79" s="905" t="s">
        <v>1963</v>
      </c>
    </row>
    <row r="80" spans="1:6" ht="36" x14ac:dyDescent="0.2">
      <c r="A80" s="931" t="s">
        <v>726</v>
      </c>
      <c r="B80" s="923" t="s">
        <v>1964</v>
      </c>
      <c r="C80" s="903" t="s">
        <v>1961</v>
      </c>
      <c r="D80" s="1015" t="s">
        <v>408</v>
      </c>
      <c r="E80" s="903" t="s">
        <v>1822</v>
      </c>
      <c r="F80" s="905" t="s">
        <v>1965</v>
      </c>
    </row>
    <row r="81" spans="1:6" ht="36" x14ac:dyDescent="0.2">
      <c r="A81" s="931" t="s">
        <v>235</v>
      </c>
      <c r="B81" s="923" t="s">
        <v>1966</v>
      </c>
      <c r="C81" s="903" t="s">
        <v>1967</v>
      </c>
      <c r="D81" s="1015" t="s">
        <v>408</v>
      </c>
      <c r="E81" s="903" t="s">
        <v>1822</v>
      </c>
      <c r="F81" s="905" t="s">
        <v>1968</v>
      </c>
    </row>
    <row r="82" spans="1:6" ht="24" x14ac:dyDescent="0.2">
      <c r="A82" s="924" t="s">
        <v>238</v>
      </c>
      <c r="B82" s="925" t="s">
        <v>1969</v>
      </c>
      <c r="C82" s="917"/>
      <c r="D82" s="1016"/>
      <c r="E82" s="917"/>
      <c r="F82" s="917"/>
    </row>
    <row r="83" spans="1:6" ht="24" x14ac:dyDescent="0.2">
      <c r="A83" s="924" t="s">
        <v>1023</v>
      </c>
      <c r="B83" s="925" t="s">
        <v>1970</v>
      </c>
      <c r="C83" s="917"/>
      <c r="D83" s="1016"/>
      <c r="E83" s="917"/>
      <c r="F83" s="917"/>
    </row>
    <row r="84" spans="1:6" x14ac:dyDescent="0.2">
      <c r="A84" s="929" t="s">
        <v>278</v>
      </c>
      <c r="B84" s="921" t="s">
        <v>954</v>
      </c>
      <c r="C84" s="917"/>
      <c r="D84" s="1016"/>
      <c r="E84" s="917"/>
      <c r="F84" s="917"/>
    </row>
    <row r="85" spans="1:6" ht="36" x14ac:dyDescent="0.2">
      <c r="A85" s="928" t="s">
        <v>546</v>
      </c>
      <c r="B85" s="923" t="s">
        <v>1971</v>
      </c>
      <c r="C85" s="903" t="s">
        <v>1972</v>
      </c>
      <c r="D85" s="1015" t="s">
        <v>408</v>
      </c>
      <c r="E85" s="903" t="s">
        <v>1822</v>
      </c>
      <c r="F85" s="905" t="s">
        <v>1973</v>
      </c>
    </row>
    <row r="86" spans="1:6" ht="36" x14ac:dyDescent="0.2">
      <c r="A86" s="928" t="s">
        <v>547</v>
      </c>
      <c r="B86" s="923" t="s">
        <v>1974</v>
      </c>
      <c r="C86" s="903" t="s">
        <v>1975</v>
      </c>
      <c r="D86" s="1015" t="s">
        <v>408</v>
      </c>
      <c r="E86" s="903" t="s">
        <v>1822</v>
      </c>
      <c r="F86" s="905" t="s">
        <v>1976</v>
      </c>
    </row>
    <row r="87" spans="1:6" ht="36" x14ac:dyDescent="0.2">
      <c r="A87" s="928" t="s">
        <v>549</v>
      </c>
      <c r="B87" s="923" t="s">
        <v>1977</v>
      </c>
      <c r="C87" s="903" t="s">
        <v>1978</v>
      </c>
      <c r="D87" s="1015" t="s">
        <v>408</v>
      </c>
      <c r="E87" s="903" t="s">
        <v>1822</v>
      </c>
      <c r="F87" s="905" t="s">
        <v>1979</v>
      </c>
    </row>
    <row r="88" spans="1:6" ht="36" x14ac:dyDescent="0.2">
      <c r="A88" s="928" t="s">
        <v>551</v>
      </c>
      <c r="B88" s="923" t="s">
        <v>1980</v>
      </c>
      <c r="C88" s="903" t="s">
        <v>1981</v>
      </c>
      <c r="D88" s="1015" t="s">
        <v>408</v>
      </c>
      <c r="E88" s="903" t="s">
        <v>1822</v>
      </c>
      <c r="F88" s="905" t="s">
        <v>1979</v>
      </c>
    </row>
    <row r="89" spans="1:6" ht="36" x14ac:dyDescent="0.2">
      <c r="A89" s="928" t="s">
        <v>552</v>
      </c>
      <c r="B89" s="923" t="s">
        <v>1982</v>
      </c>
      <c r="C89" s="903" t="s">
        <v>1983</v>
      </c>
      <c r="D89" s="1015" t="s">
        <v>408</v>
      </c>
      <c r="E89" s="903" t="s">
        <v>1822</v>
      </c>
      <c r="F89" s="905" t="s">
        <v>1984</v>
      </c>
    </row>
    <row r="90" spans="1:6" ht="36" x14ac:dyDescent="0.2">
      <c r="A90" s="928" t="s">
        <v>569</v>
      </c>
      <c r="B90" s="923" t="s">
        <v>1985</v>
      </c>
      <c r="C90" s="903" t="s">
        <v>1986</v>
      </c>
      <c r="D90" s="1015" t="s">
        <v>408</v>
      </c>
      <c r="E90" s="903" t="s">
        <v>1822</v>
      </c>
      <c r="F90" s="905" t="s">
        <v>1984</v>
      </c>
    </row>
    <row r="91" spans="1:6" ht="36" x14ac:dyDescent="0.2">
      <c r="A91" s="928" t="s">
        <v>571</v>
      </c>
      <c r="B91" s="923" t="s">
        <v>1982</v>
      </c>
      <c r="C91" s="903" t="s">
        <v>1983</v>
      </c>
      <c r="D91" s="1015" t="s">
        <v>408</v>
      </c>
      <c r="E91" s="903" t="s">
        <v>1822</v>
      </c>
      <c r="F91" s="905" t="s">
        <v>1984</v>
      </c>
    </row>
    <row r="92" spans="1:6" ht="36" x14ac:dyDescent="0.2">
      <c r="A92" s="928" t="s">
        <v>601</v>
      </c>
      <c r="B92" s="923" t="s">
        <v>1985</v>
      </c>
      <c r="C92" s="903" t="s">
        <v>1986</v>
      </c>
      <c r="D92" s="1015" t="s">
        <v>408</v>
      </c>
      <c r="E92" s="903" t="s">
        <v>1822</v>
      </c>
      <c r="F92" s="905" t="s">
        <v>1984</v>
      </c>
    </row>
    <row r="93" spans="1:6" ht="24" x14ac:dyDescent="0.2">
      <c r="A93" s="924" t="s">
        <v>603</v>
      </c>
      <c r="B93" s="925" t="s">
        <v>1987</v>
      </c>
      <c r="C93" s="917"/>
      <c r="D93" s="1015"/>
      <c r="E93" s="917"/>
      <c r="F93" s="917"/>
    </row>
    <row r="94" spans="1:6" ht="24" x14ac:dyDescent="0.2">
      <c r="A94" s="924" t="s">
        <v>605</v>
      </c>
      <c r="B94" s="925" t="s">
        <v>1988</v>
      </c>
      <c r="C94" s="917"/>
      <c r="D94" s="1015"/>
      <c r="E94" s="917"/>
      <c r="F94" s="917"/>
    </row>
    <row r="95" spans="1:6" x14ac:dyDescent="0.2">
      <c r="A95" s="929" t="s">
        <v>232</v>
      </c>
      <c r="B95" s="921" t="s">
        <v>817</v>
      </c>
      <c r="C95" s="917"/>
      <c r="D95" s="1015"/>
      <c r="E95" s="917"/>
      <c r="F95" s="917"/>
    </row>
    <row r="96" spans="1:6" x14ac:dyDescent="0.2">
      <c r="A96" s="929" t="s">
        <v>283</v>
      </c>
      <c r="B96" s="921" t="s">
        <v>1141</v>
      </c>
      <c r="C96" s="917"/>
      <c r="D96" s="1015"/>
      <c r="E96" s="917"/>
      <c r="F96" s="917"/>
    </row>
    <row r="97" spans="1:6" ht="36" x14ac:dyDescent="0.2">
      <c r="A97" s="928" t="s">
        <v>546</v>
      </c>
      <c r="B97" s="923" t="s">
        <v>1989</v>
      </c>
      <c r="C97" s="903" t="s">
        <v>1990</v>
      </c>
      <c r="D97" s="1015" t="s">
        <v>408</v>
      </c>
      <c r="E97" s="903" t="s">
        <v>1822</v>
      </c>
      <c r="F97" s="905" t="s">
        <v>1991</v>
      </c>
    </row>
    <row r="98" spans="1:6" ht="36" x14ac:dyDescent="0.2">
      <c r="A98" s="928" t="s">
        <v>547</v>
      </c>
      <c r="B98" s="923" t="s">
        <v>1992</v>
      </c>
      <c r="C98" s="903" t="s">
        <v>1993</v>
      </c>
      <c r="D98" s="1015" t="s">
        <v>408</v>
      </c>
      <c r="E98" s="903" t="s">
        <v>1822</v>
      </c>
      <c r="F98" s="905" t="s">
        <v>1991</v>
      </c>
    </row>
    <row r="99" spans="1:6" ht="36" x14ac:dyDescent="0.2">
      <c r="A99" s="928" t="s">
        <v>549</v>
      </c>
      <c r="B99" s="923" t="s">
        <v>1994</v>
      </c>
      <c r="C99" s="903" t="s">
        <v>1995</v>
      </c>
      <c r="D99" s="1015" t="s">
        <v>408</v>
      </c>
      <c r="E99" s="903" t="s">
        <v>1822</v>
      </c>
      <c r="F99" s="905" t="s">
        <v>1996</v>
      </c>
    </row>
    <row r="100" spans="1:6" ht="36" x14ac:dyDescent="0.2">
      <c r="A100" s="928" t="s">
        <v>551</v>
      </c>
      <c r="B100" s="923" t="s">
        <v>1997</v>
      </c>
      <c r="C100" s="903" t="s">
        <v>1998</v>
      </c>
      <c r="D100" s="1015" t="s">
        <v>408</v>
      </c>
      <c r="E100" s="903" t="s">
        <v>1822</v>
      </c>
      <c r="F100" s="905" t="s">
        <v>1996</v>
      </c>
    </row>
    <row r="101" spans="1:6" ht="36" x14ac:dyDescent="0.2">
      <c r="A101" s="928" t="s">
        <v>552</v>
      </c>
      <c r="B101" s="923" t="s">
        <v>1999</v>
      </c>
      <c r="C101" s="903" t="s">
        <v>2000</v>
      </c>
      <c r="D101" s="1015" t="s">
        <v>408</v>
      </c>
      <c r="E101" s="903" t="s">
        <v>1822</v>
      </c>
      <c r="F101" s="905" t="s">
        <v>2001</v>
      </c>
    </row>
    <row r="102" spans="1:6" ht="36" x14ac:dyDescent="0.2">
      <c r="A102" s="928" t="s">
        <v>569</v>
      </c>
      <c r="B102" s="923" t="s">
        <v>2002</v>
      </c>
      <c r="C102" s="903" t="s">
        <v>2003</v>
      </c>
      <c r="D102" s="1015" t="s">
        <v>408</v>
      </c>
      <c r="E102" s="903" t="s">
        <v>1822</v>
      </c>
      <c r="F102" s="905" t="s">
        <v>2001</v>
      </c>
    </row>
    <row r="103" spans="1:6" ht="36" x14ac:dyDescent="0.2">
      <c r="A103" s="928" t="s">
        <v>571</v>
      </c>
      <c r="B103" s="923" t="s">
        <v>2004</v>
      </c>
      <c r="C103" s="903" t="s">
        <v>2005</v>
      </c>
      <c r="D103" s="1015" t="s">
        <v>408</v>
      </c>
      <c r="E103" s="903" t="s">
        <v>1822</v>
      </c>
      <c r="F103" s="905" t="s">
        <v>2006</v>
      </c>
    </row>
    <row r="104" spans="1:6" ht="36" x14ac:dyDescent="0.2">
      <c r="A104" s="928" t="s">
        <v>601</v>
      </c>
      <c r="B104" s="923" t="s">
        <v>2007</v>
      </c>
      <c r="C104" s="903" t="s">
        <v>2008</v>
      </c>
      <c r="D104" s="1015" t="s">
        <v>408</v>
      </c>
      <c r="E104" s="903" t="s">
        <v>1822</v>
      </c>
      <c r="F104" s="905" t="s">
        <v>2006</v>
      </c>
    </row>
    <row r="105" spans="1:6" ht="36" x14ac:dyDescent="0.2">
      <c r="A105" s="928" t="s">
        <v>603</v>
      </c>
      <c r="B105" s="923" t="s">
        <v>2004</v>
      </c>
      <c r="C105" s="903" t="s">
        <v>2005</v>
      </c>
      <c r="D105" s="1015" t="s">
        <v>408</v>
      </c>
      <c r="E105" s="903" t="s">
        <v>1822</v>
      </c>
      <c r="F105" s="905" t="s">
        <v>2006</v>
      </c>
    </row>
    <row r="106" spans="1:6" ht="36" x14ac:dyDescent="0.2">
      <c r="A106" s="928" t="s">
        <v>605</v>
      </c>
      <c r="B106" s="923" t="s">
        <v>2007</v>
      </c>
      <c r="C106" s="903" t="s">
        <v>2008</v>
      </c>
      <c r="D106" s="1015" t="s">
        <v>408</v>
      </c>
      <c r="E106" s="903" t="s">
        <v>1822</v>
      </c>
      <c r="F106" s="905" t="s">
        <v>2006</v>
      </c>
    </row>
    <row r="107" spans="1:6" ht="36" x14ac:dyDescent="0.2">
      <c r="A107" s="928" t="s">
        <v>683</v>
      </c>
      <c r="B107" s="923" t="s">
        <v>2004</v>
      </c>
      <c r="C107" s="903" t="s">
        <v>2005</v>
      </c>
      <c r="D107" s="1015" t="s">
        <v>408</v>
      </c>
      <c r="E107" s="903" t="s">
        <v>1822</v>
      </c>
      <c r="F107" s="905" t="s">
        <v>2006</v>
      </c>
    </row>
    <row r="108" spans="1:6" ht="36" x14ac:dyDescent="0.2">
      <c r="A108" s="928" t="s">
        <v>698</v>
      </c>
      <c r="B108" s="923" t="s">
        <v>2007</v>
      </c>
      <c r="C108" s="903" t="s">
        <v>2008</v>
      </c>
      <c r="D108" s="1015" t="s">
        <v>408</v>
      </c>
      <c r="E108" s="903" t="s">
        <v>1822</v>
      </c>
      <c r="F108" s="905" t="s">
        <v>2006</v>
      </c>
    </row>
    <row r="109" spans="1:6" ht="36" x14ac:dyDescent="0.2">
      <c r="A109" s="931" t="s">
        <v>699</v>
      </c>
      <c r="B109" s="923" t="s">
        <v>2009</v>
      </c>
      <c r="C109" s="903" t="s">
        <v>2010</v>
      </c>
      <c r="D109" s="1015" t="s">
        <v>408</v>
      </c>
      <c r="E109" s="903" t="s">
        <v>1822</v>
      </c>
      <c r="F109" s="905" t="s">
        <v>2011</v>
      </c>
    </row>
    <row r="110" spans="1:6" ht="36" x14ac:dyDescent="0.2">
      <c r="A110" s="931" t="s">
        <v>700</v>
      </c>
      <c r="B110" s="923" t="s">
        <v>2012</v>
      </c>
      <c r="C110" s="903" t="s">
        <v>2013</v>
      </c>
      <c r="D110" s="1015" t="s">
        <v>408</v>
      </c>
      <c r="E110" s="903" t="s">
        <v>1822</v>
      </c>
      <c r="F110" s="905" t="s">
        <v>2011</v>
      </c>
    </row>
    <row r="111" spans="1:6" ht="36" x14ac:dyDescent="0.2">
      <c r="A111" s="931" t="s">
        <v>701</v>
      </c>
      <c r="B111" s="923" t="s">
        <v>2014</v>
      </c>
      <c r="C111" s="903" t="s">
        <v>2015</v>
      </c>
      <c r="D111" s="1015" t="s">
        <v>408</v>
      </c>
      <c r="E111" s="903" t="s">
        <v>1822</v>
      </c>
      <c r="F111" s="905" t="s">
        <v>2016</v>
      </c>
    </row>
    <row r="112" spans="1:6" ht="36" x14ac:dyDescent="0.2">
      <c r="A112" s="931" t="s">
        <v>721</v>
      </c>
      <c r="B112" s="923" t="s">
        <v>2017</v>
      </c>
      <c r="C112" s="903" t="s">
        <v>2018</v>
      </c>
      <c r="D112" s="1015" t="s">
        <v>408</v>
      </c>
      <c r="E112" s="903" t="s">
        <v>1822</v>
      </c>
      <c r="F112" s="905" t="s">
        <v>2016</v>
      </c>
    </row>
    <row r="113" spans="1:6" ht="36" x14ac:dyDescent="0.2">
      <c r="A113" s="931" t="s">
        <v>722</v>
      </c>
      <c r="B113" s="923" t="s">
        <v>2019</v>
      </c>
      <c r="C113" s="903" t="s">
        <v>2020</v>
      </c>
      <c r="D113" s="1015" t="s">
        <v>408</v>
      </c>
      <c r="E113" s="903" t="s">
        <v>1822</v>
      </c>
      <c r="F113" s="905" t="s">
        <v>2021</v>
      </c>
    </row>
    <row r="114" spans="1:6" ht="36" x14ac:dyDescent="0.2">
      <c r="A114" s="931" t="s">
        <v>723</v>
      </c>
      <c r="B114" s="923" t="s">
        <v>2022</v>
      </c>
      <c r="C114" s="903" t="s">
        <v>2023</v>
      </c>
      <c r="D114" s="1015" t="s">
        <v>408</v>
      </c>
      <c r="E114" s="903" t="s">
        <v>1822</v>
      </c>
      <c r="F114" s="905" t="s">
        <v>2021</v>
      </c>
    </row>
    <row r="115" spans="1:6" x14ac:dyDescent="0.2">
      <c r="A115" s="924" t="s">
        <v>724</v>
      </c>
      <c r="B115" s="925" t="s">
        <v>2024</v>
      </c>
      <c r="C115" s="917"/>
      <c r="D115" s="1015"/>
      <c r="E115" s="917"/>
      <c r="F115" s="917"/>
    </row>
    <row r="116" spans="1:6" ht="24" x14ac:dyDescent="0.2">
      <c r="A116" s="924" t="s">
        <v>725</v>
      </c>
      <c r="B116" s="925" t="s">
        <v>2025</v>
      </c>
      <c r="C116" s="917"/>
      <c r="D116" s="1015"/>
      <c r="E116" s="917"/>
      <c r="F116" s="917"/>
    </row>
    <row r="117" spans="1:6" x14ac:dyDescent="0.2">
      <c r="A117" s="920" t="s">
        <v>284</v>
      </c>
      <c r="B117" s="932" t="s">
        <v>955</v>
      </c>
      <c r="C117" s="917"/>
      <c r="D117" s="1015"/>
      <c r="E117" s="917"/>
      <c r="F117" s="917"/>
    </row>
    <row r="118" spans="1:6" ht="36" x14ac:dyDescent="0.2">
      <c r="A118" s="928" t="s">
        <v>546</v>
      </c>
      <c r="B118" s="923" t="s">
        <v>2026</v>
      </c>
      <c r="C118" s="903" t="s">
        <v>2027</v>
      </c>
      <c r="D118" s="1015" t="s">
        <v>408</v>
      </c>
      <c r="E118" s="903" t="s">
        <v>1822</v>
      </c>
      <c r="F118" s="905" t="s">
        <v>2028</v>
      </c>
    </row>
    <row r="119" spans="1:6" ht="36" x14ac:dyDescent="0.2">
      <c r="A119" s="928" t="s">
        <v>547</v>
      </c>
      <c r="B119" s="923" t="s">
        <v>2029</v>
      </c>
      <c r="C119" s="903" t="s">
        <v>2030</v>
      </c>
      <c r="D119" s="1015" t="s">
        <v>408</v>
      </c>
      <c r="E119" s="903" t="s">
        <v>1822</v>
      </c>
      <c r="F119" s="905" t="s">
        <v>2031</v>
      </c>
    </row>
    <row r="120" spans="1:6" ht="36" x14ac:dyDescent="0.2">
      <c r="A120" s="928" t="s">
        <v>549</v>
      </c>
      <c r="B120" s="923" t="s">
        <v>2032</v>
      </c>
      <c r="C120" s="903" t="s">
        <v>2033</v>
      </c>
      <c r="D120" s="1015" t="s">
        <v>408</v>
      </c>
      <c r="E120" s="903" t="s">
        <v>1822</v>
      </c>
      <c r="F120" s="905" t="s">
        <v>2034</v>
      </c>
    </row>
    <row r="121" spans="1:6" ht="36" x14ac:dyDescent="0.2">
      <c r="A121" s="928" t="s">
        <v>551</v>
      </c>
      <c r="B121" s="923" t="s">
        <v>2035</v>
      </c>
      <c r="C121" s="903" t="s">
        <v>2036</v>
      </c>
      <c r="D121" s="1015" t="s">
        <v>408</v>
      </c>
      <c r="E121" s="903" t="s">
        <v>1822</v>
      </c>
      <c r="F121" s="905" t="s">
        <v>2034</v>
      </c>
    </row>
    <row r="122" spans="1:6" ht="36" x14ac:dyDescent="0.2">
      <c r="A122" s="928" t="s">
        <v>552</v>
      </c>
      <c r="B122" s="923" t="s">
        <v>2037</v>
      </c>
      <c r="C122" s="903" t="s">
        <v>2038</v>
      </c>
      <c r="D122" s="1015" t="s">
        <v>408</v>
      </c>
      <c r="E122" s="903" t="s">
        <v>1822</v>
      </c>
      <c r="F122" s="905" t="s">
        <v>2039</v>
      </c>
    </row>
    <row r="123" spans="1:6" ht="36" x14ac:dyDescent="0.2">
      <c r="A123" s="928" t="s">
        <v>569</v>
      </c>
      <c r="B123" s="923" t="s">
        <v>2040</v>
      </c>
      <c r="C123" s="903" t="s">
        <v>2041</v>
      </c>
      <c r="D123" s="1015" t="s">
        <v>408</v>
      </c>
      <c r="E123" s="903" t="s">
        <v>1822</v>
      </c>
      <c r="F123" s="905" t="s">
        <v>2042</v>
      </c>
    </row>
    <row r="124" spans="1:6" ht="24" x14ac:dyDescent="0.2">
      <c r="A124" s="924" t="s">
        <v>571</v>
      </c>
      <c r="B124" s="925" t="s">
        <v>2043</v>
      </c>
      <c r="C124" s="917"/>
      <c r="D124" s="1016"/>
      <c r="E124" s="917"/>
      <c r="F124" s="917"/>
    </row>
    <row r="125" spans="1:6" ht="24" x14ac:dyDescent="0.2">
      <c r="A125" s="924" t="s">
        <v>601</v>
      </c>
      <c r="B125" s="925" t="s">
        <v>2044</v>
      </c>
      <c r="C125" s="917"/>
      <c r="D125" s="1016"/>
      <c r="E125" s="917"/>
      <c r="F125" s="917"/>
    </row>
    <row r="126" spans="1:6" x14ac:dyDescent="0.2">
      <c r="A126" s="920" t="s">
        <v>239</v>
      </c>
      <c r="B126" s="932" t="s">
        <v>442</v>
      </c>
      <c r="C126" s="917"/>
      <c r="D126" s="1016"/>
      <c r="E126" s="917"/>
      <c r="F126" s="917"/>
    </row>
    <row r="127" spans="1:6" ht="36" x14ac:dyDescent="0.2">
      <c r="A127" s="928" t="s">
        <v>546</v>
      </c>
      <c r="B127" s="923" t="s">
        <v>2045</v>
      </c>
      <c r="C127" s="903" t="s">
        <v>2046</v>
      </c>
      <c r="D127" s="1015" t="s">
        <v>408</v>
      </c>
      <c r="E127" s="903" t="s">
        <v>1822</v>
      </c>
      <c r="F127" s="905" t="s">
        <v>2047</v>
      </c>
    </row>
    <row r="128" spans="1:6" ht="36" x14ac:dyDescent="0.2">
      <c r="A128" s="928" t="s">
        <v>547</v>
      </c>
      <c r="B128" s="923" t="s">
        <v>2048</v>
      </c>
      <c r="C128" s="903" t="s">
        <v>2049</v>
      </c>
      <c r="D128" s="1015" t="s">
        <v>408</v>
      </c>
      <c r="E128" s="903" t="s">
        <v>1822</v>
      </c>
      <c r="F128" s="905" t="s">
        <v>2047</v>
      </c>
    </row>
    <row r="129" spans="1:6" ht="36" x14ac:dyDescent="0.2">
      <c r="A129" s="928" t="s">
        <v>549</v>
      </c>
      <c r="B129" s="923" t="s">
        <v>2050</v>
      </c>
      <c r="C129" s="903" t="s">
        <v>2051</v>
      </c>
      <c r="D129" s="1015" t="s">
        <v>408</v>
      </c>
      <c r="E129" s="903" t="s">
        <v>1822</v>
      </c>
      <c r="F129" s="905" t="s">
        <v>2052</v>
      </c>
    </row>
    <row r="130" spans="1:6" ht="36" x14ac:dyDescent="0.2">
      <c r="A130" s="928" t="s">
        <v>551</v>
      </c>
      <c r="B130" s="923" t="s">
        <v>2053</v>
      </c>
      <c r="C130" s="903" t="s">
        <v>2054</v>
      </c>
      <c r="D130" s="1015" t="s">
        <v>408</v>
      </c>
      <c r="E130" s="903" t="s">
        <v>1822</v>
      </c>
      <c r="F130" s="905" t="s">
        <v>2052</v>
      </c>
    </row>
    <row r="131" spans="1:6" ht="36" x14ac:dyDescent="0.2">
      <c r="A131" s="928" t="s">
        <v>552</v>
      </c>
      <c r="B131" s="923" t="s">
        <v>2055</v>
      </c>
      <c r="C131" s="903" t="s">
        <v>2056</v>
      </c>
      <c r="D131" s="1015" t="s">
        <v>408</v>
      </c>
      <c r="E131" s="903" t="s">
        <v>1822</v>
      </c>
      <c r="F131" s="905" t="s">
        <v>2057</v>
      </c>
    </row>
    <row r="132" spans="1:6" ht="36" x14ac:dyDescent="0.2">
      <c r="A132" s="928" t="s">
        <v>569</v>
      </c>
      <c r="B132" s="923" t="s">
        <v>2058</v>
      </c>
      <c r="C132" s="903" t="s">
        <v>2059</v>
      </c>
      <c r="D132" s="1015" t="s">
        <v>408</v>
      </c>
      <c r="E132" s="903" t="s">
        <v>1822</v>
      </c>
      <c r="F132" s="905" t="s">
        <v>2060</v>
      </c>
    </row>
    <row r="133" spans="1:6" ht="36" x14ac:dyDescent="0.2">
      <c r="A133" s="928" t="s">
        <v>571</v>
      </c>
      <c r="B133" s="923" t="s">
        <v>2061</v>
      </c>
      <c r="C133" s="903" t="s">
        <v>2062</v>
      </c>
      <c r="D133" s="1015" t="s">
        <v>408</v>
      </c>
      <c r="E133" s="903" t="s">
        <v>1822</v>
      </c>
      <c r="F133" s="905" t="s">
        <v>2063</v>
      </c>
    </row>
    <row r="134" spans="1:6" ht="36" x14ac:dyDescent="0.2">
      <c r="A134" s="928" t="s">
        <v>601</v>
      </c>
      <c r="B134" s="923" t="s">
        <v>2058</v>
      </c>
      <c r="C134" s="903" t="s">
        <v>2059</v>
      </c>
      <c r="D134" s="1015" t="s">
        <v>408</v>
      </c>
      <c r="E134" s="903" t="s">
        <v>1822</v>
      </c>
      <c r="F134" s="905" t="s">
        <v>2060</v>
      </c>
    </row>
    <row r="135" spans="1:6" ht="36" x14ac:dyDescent="0.2">
      <c r="A135" s="928" t="s">
        <v>603</v>
      </c>
      <c r="B135" s="923" t="s">
        <v>2061</v>
      </c>
      <c r="C135" s="903" t="s">
        <v>2056</v>
      </c>
      <c r="D135" s="1015" t="s">
        <v>408</v>
      </c>
      <c r="E135" s="903" t="s">
        <v>1822</v>
      </c>
      <c r="F135" s="905" t="s">
        <v>2063</v>
      </c>
    </row>
    <row r="136" spans="1:6" ht="36" x14ac:dyDescent="0.2">
      <c r="A136" s="928" t="s">
        <v>605</v>
      </c>
      <c r="B136" s="923" t="s">
        <v>2058</v>
      </c>
      <c r="C136" s="903" t="s">
        <v>2059</v>
      </c>
      <c r="D136" s="1015" t="s">
        <v>408</v>
      </c>
      <c r="E136" s="903" t="s">
        <v>1822</v>
      </c>
      <c r="F136" s="905" t="s">
        <v>2063</v>
      </c>
    </row>
    <row r="137" spans="1:6" x14ac:dyDescent="0.2">
      <c r="A137" s="924" t="s">
        <v>683</v>
      </c>
      <c r="B137" s="925" t="s">
        <v>2064</v>
      </c>
      <c r="C137" s="917"/>
      <c r="D137" s="1015"/>
      <c r="E137" s="917"/>
      <c r="F137" s="917"/>
    </row>
    <row r="138" spans="1:6" ht="24" x14ac:dyDescent="0.2">
      <c r="A138" s="924" t="s">
        <v>698</v>
      </c>
      <c r="B138" s="925" t="s">
        <v>2065</v>
      </c>
      <c r="C138" s="917"/>
      <c r="D138" s="1015"/>
      <c r="E138" s="917"/>
      <c r="F138" s="917"/>
    </row>
    <row r="139" spans="1:6" x14ac:dyDescent="0.2">
      <c r="A139" s="920" t="s">
        <v>240</v>
      </c>
      <c r="B139" s="932" t="s">
        <v>447</v>
      </c>
      <c r="C139" s="917"/>
      <c r="D139" s="1015"/>
      <c r="E139" s="917"/>
      <c r="F139" s="917"/>
    </row>
    <row r="140" spans="1:6" ht="36" x14ac:dyDescent="0.2">
      <c r="A140" s="928" t="s">
        <v>546</v>
      </c>
      <c r="B140" s="923" t="s">
        <v>2066</v>
      </c>
      <c r="C140" s="903" t="s">
        <v>2067</v>
      </c>
      <c r="D140" s="1015" t="s">
        <v>408</v>
      </c>
      <c r="E140" s="903" t="s">
        <v>1822</v>
      </c>
      <c r="F140" s="905" t="s">
        <v>2068</v>
      </c>
    </row>
    <row r="141" spans="1:6" ht="36" x14ac:dyDescent="0.2">
      <c r="A141" s="928" t="s">
        <v>547</v>
      </c>
      <c r="B141" s="923" t="s">
        <v>2069</v>
      </c>
      <c r="C141" s="903" t="s">
        <v>2070</v>
      </c>
      <c r="D141" s="1015" t="s">
        <v>408</v>
      </c>
      <c r="E141" s="903" t="s">
        <v>1822</v>
      </c>
      <c r="F141" s="905" t="s">
        <v>2068</v>
      </c>
    </row>
    <row r="142" spans="1:6" x14ac:dyDescent="0.2">
      <c r="A142" s="924" t="s">
        <v>549</v>
      </c>
      <c r="B142" s="925" t="s">
        <v>2064</v>
      </c>
      <c r="C142" s="917"/>
      <c r="D142" s="1016"/>
      <c r="E142" s="917"/>
      <c r="F142" s="917"/>
    </row>
    <row r="143" spans="1:6" ht="24" x14ac:dyDescent="0.2">
      <c r="A143" s="924" t="s">
        <v>551</v>
      </c>
      <c r="B143" s="925" t="s">
        <v>2071</v>
      </c>
      <c r="C143" s="917"/>
      <c r="D143" s="1016"/>
      <c r="E143" s="917"/>
      <c r="F143" s="917"/>
    </row>
    <row r="144" spans="1:6" x14ac:dyDescent="0.2">
      <c r="A144" s="920" t="s">
        <v>424</v>
      </c>
      <c r="B144" s="932" t="s">
        <v>95</v>
      </c>
      <c r="C144" s="917"/>
      <c r="D144" s="1016"/>
      <c r="E144" s="917"/>
      <c r="F144" s="917"/>
    </row>
    <row r="145" spans="1:6" ht="60" x14ac:dyDescent="0.2">
      <c r="A145" s="928" t="s">
        <v>546</v>
      </c>
      <c r="B145" s="933" t="s">
        <v>2072</v>
      </c>
      <c r="C145" s="905" t="s">
        <v>2073</v>
      </c>
      <c r="D145" s="1015" t="s">
        <v>408</v>
      </c>
      <c r="E145" s="903" t="s">
        <v>1822</v>
      </c>
      <c r="F145" s="905" t="s">
        <v>2074</v>
      </c>
    </row>
    <row r="146" spans="1:6" ht="60" x14ac:dyDescent="0.2">
      <c r="A146" s="928" t="s">
        <v>547</v>
      </c>
      <c r="B146" s="933" t="s">
        <v>2075</v>
      </c>
      <c r="C146" s="905" t="s">
        <v>2076</v>
      </c>
      <c r="D146" s="1015" t="s">
        <v>408</v>
      </c>
      <c r="E146" s="903" t="s">
        <v>1822</v>
      </c>
      <c r="F146" s="905" t="s">
        <v>2077</v>
      </c>
    </row>
    <row r="147" spans="1:6" ht="14.25" x14ac:dyDescent="0.2">
      <c r="A147" s="934"/>
      <c r="B147" s="935"/>
      <c r="C147" s="917"/>
      <c r="D147" s="1016"/>
      <c r="E147" s="917"/>
      <c r="F147" s="917"/>
    </row>
    <row r="148" spans="1:6" x14ac:dyDescent="0.2">
      <c r="A148" s="918" t="s">
        <v>478</v>
      </c>
      <c r="B148" s="919" t="s">
        <v>105</v>
      </c>
      <c r="C148" s="917"/>
      <c r="D148" s="1016"/>
      <c r="E148" s="917"/>
      <c r="F148" s="917"/>
    </row>
    <row r="149" spans="1:6" x14ac:dyDescent="0.2">
      <c r="A149" s="928" t="s">
        <v>360</v>
      </c>
      <c r="B149" s="936" t="s">
        <v>449</v>
      </c>
      <c r="C149" s="1161" t="s">
        <v>2078</v>
      </c>
      <c r="D149" s="1016" t="s">
        <v>408</v>
      </c>
      <c r="E149" s="917"/>
      <c r="F149" s="917"/>
    </row>
    <row r="150" spans="1:6" x14ac:dyDescent="0.2">
      <c r="A150" s="928" t="s">
        <v>361</v>
      </c>
      <c r="B150" s="936" t="s">
        <v>450</v>
      </c>
      <c r="C150" s="1162"/>
      <c r="D150" s="1016" t="s">
        <v>408</v>
      </c>
      <c r="E150" s="917"/>
      <c r="F150" s="917"/>
    </row>
    <row r="151" spans="1:6" x14ac:dyDescent="0.2">
      <c r="A151" s="928" t="s">
        <v>362</v>
      </c>
      <c r="B151" s="936" t="s">
        <v>2079</v>
      </c>
      <c r="C151" s="937"/>
      <c r="D151" s="1016" t="s">
        <v>408</v>
      </c>
      <c r="E151" s="917"/>
      <c r="F151" s="917"/>
    </row>
    <row r="152" spans="1:6" x14ac:dyDescent="0.2">
      <c r="A152" s="915"/>
      <c r="B152" s="916"/>
      <c r="C152" s="917"/>
      <c r="D152" s="1016"/>
      <c r="E152" s="917"/>
      <c r="F152" s="917"/>
    </row>
    <row r="153" spans="1:6" x14ac:dyDescent="0.2">
      <c r="A153" s="938" t="s">
        <v>542</v>
      </c>
      <c r="B153" s="939" t="s">
        <v>453</v>
      </c>
      <c r="C153" s="917"/>
      <c r="D153" s="1016"/>
      <c r="E153" s="917"/>
      <c r="F153" s="917"/>
    </row>
    <row r="154" spans="1:6" ht="48" x14ac:dyDescent="0.2">
      <c r="A154" s="929" t="s">
        <v>482</v>
      </c>
      <c r="B154" s="930" t="s">
        <v>2080</v>
      </c>
      <c r="C154" s="917"/>
      <c r="D154" s="1016"/>
      <c r="E154" s="917"/>
      <c r="F154" s="917"/>
    </row>
    <row r="155" spans="1:6" ht="72" x14ac:dyDescent="0.2">
      <c r="A155" s="928" t="s">
        <v>546</v>
      </c>
      <c r="B155" s="940" t="s">
        <v>472</v>
      </c>
      <c r="C155" s="917" t="s">
        <v>2081</v>
      </c>
      <c r="D155" s="1015" t="s">
        <v>408</v>
      </c>
      <c r="E155" s="903" t="s">
        <v>1822</v>
      </c>
      <c r="F155" s="905" t="s">
        <v>2082</v>
      </c>
    </row>
    <row r="156" spans="1:6" ht="72" x14ac:dyDescent="0.2">
      <c r="A156" s="928" t="s">
        <v>547</v>
      </c>
      <c r="B156" s="940" t="s">
        <v>473</v>
      </c>
      <c r="C156" s="917" t="s">
        <v>2083</v>
      </c>
      <c r="D156" s="1015" t="s">
        <v>408</v>
      </c>
      <c r="E156" s="903" t="s">
        <v>1822</v>
      </c>
      <c r="F156" s="905" t="s">
        <v>2084</v>
      </c>
    </row>
    <row r="157" spans="1:6" ht="72" x14ac:dyDescent="0.2">
      <c r="A157" s="928" t="s">
        <v>549</v>
      </c>
      <c r="B157" s="940" t="s">
        <v>457</v>
      </c>
      <c r="C157" s="917" t="s">
        <v>2085</v>
      </c>
      <c r="D157" s="1015" t="s">
        <v>408</v>
      </c>
      <c r="E157" s="903" t="s">
        <v>1822</v>
      </c>
      <c r="F157" s="905" t="s">
        <v>2086</v>
      </c>
    </row>
    <row r="158" spans="1:6" ht="36" x14ac:dyDescent="0.2">
      <c r="A158" s="929" t="s">
        <v>483</v>
      </c>
      <c r="B158" s="930" t="s">
        <v>2087</v>
      </c>
      <c r="C158" s="917"/>
      <c r="D158" s="1015"/>
      <c r="E158" s="917"/>
      <c r="F158" s="917"/>
    </row>
    <row r="159" spans="1:6" x14ac:dyDescent="0.2">
      <c r="A159" s="941" t="s">
        <v>546</v>
      </c>
      <c r="B159" s="942" t="s">
        <v>2088</v>
      </c>
      <c r="C159" s="917"/>
      <c r="D159" s="1015"/>
      <c r="E159" s="917"/>
      <c r="F159" s="917"/>
    </row>
    <row r="160" spans="1:6" ht="72" x14ac:dyDescent="0.2">
      <c r="A160" s="928" t="s">
        <v>547</v>
      </c>
      <c r="B160" s="940" t="s">
        <v>472</v>
      </c>
      <c r="C160" s="917" t="s">
        <v>2089</v>
      </c>
      <c r="D160" s="1015" t="s">
        <v>408</v>
      </c>
      <c r="E160" s="903" t="s">
        <v>1822</v>
      </c>
      <c r="F160" s="905" t="s">
        <v>2090</v>
      </c>
    </row>
    <row r="161" spans="1:6" ht="72" x14ac:dyDescent="0.2">
      <c r="A161" s="928" t="s">
        <v>549</v>
      </c>
      <c r="B161" s="940" t="s">
        <v>473</v>
      </c>
      <c r="C161" s="917" t="s">
        <v>2091</v>
      </c>
      <c r="D161" s="1015" t="s">
        <v>408</v>
      </c>
      <c r="E161" s="903" t="s">
        <v>1822</v>
      </c>
      <c r="F161" s="905" t="s">
        <v>2092</v>
      </c>
    </row>
    <row r="162" spans="1:6" ht="72" x14ac:dyDescent="0.2">
      <c r="A162" s="928" t="s">
        <v>551</v>
      </c>
      <c r="B162" s="940" t="s">
        <v>457</v>
      </c>
      <c r="C162" s="917" t="s">
        <v>2093</v>
      </c>
      <c r="D162" s="1015" t="s">
        <v>408</v>
      </c>
      <c r="E162" s="903" t="s">
        <v>1822</v>
      </c>
      <c r="F162" s="905" t="s">
        <v>2094</v>
      </c>
    </row>
    <row r="163" spans="1:6" ht="24" x14ac:dyDescent="0.2">
      <c r="A163" s="941" t="s">
        <v>552</v>
      </c>
      <c r="B163" s="942" t="s">
        <v>2095</v>
      </c>
      <c r="C163" s="917"/>
      <c r="D163" s="1015" t="s">
        <v>460</v>
      </c>
      <c r="E163" s="903"/>
      <c r="F163" s="905"/>
    </row>
    <row r="164" spans="1:6" x14ac:dyDescent="0.2">
      <c r="A164" s="941" t="s">
        <v>569</v>
      </c>
      <c r="B164" s="942" t="s">
        <v>2096</v>
      </c>
      <c r="C164" s="917"/>
      <c r="D164" s="1015" t="s">
        <v>460</v>
      </c>
      <c r="E164" s="903"/>
      <c r="F164" s="905"/>
    </row>
    <row r="165" spans="1:6" x14ac:dyDescent="0.2">
      <c r="A165" s="941" t="s">
        <v>571</v>
      </c>
      <c r="B165" s="942" t="s">
        <v>2097</v>
      </c>
      <c r="C165" s="917"/>
      <c r="D165" s="1015" t="s">
        <v>460</v>
      </c>
      <c r="E165" s="903"/>
      <c r="F165" s="905"/>
    </row>
    <row r="166" spans="1:6" ht="36" x14ac:dyDescent="0.2">
      <c r="A166" s="929" t="s">
        <v>484</v>
      </c>
      <c r="B166" s="930" t="s">
        <v>2098</v>
      </c>
      <c r="C166" s="917"/>
      <c r="D166" s="1015"/>
      <c r="E166" s="903"/>
      <c r="F166" s="917"/>
    </row>
    <row r="167" spans="1:6" x14ac:dyDescent="0.2">
      <c r="A167" s="941" t="s">
        <v>546</v>
      </c>
      <c r="B167" s="942" t="s">
        <v>2088</v>
      </c>
      <c r="C167" s="917"/>
      <c r="D167" s="1015"/>
      <c r="E167" s="903"/>
      <c r="F167" s="917"/>
    </row>
    <row r="168" spans="1:6" ht="60" x14ac:dyDescent="0.2">
      <c r="A168" s="928" t="s">
        <v>547</v>
      </c>
      <c r="B168" s="940" t="s">
        <v>472</v>
      </c>
      <c r="C168" s="917" t="s">
        <v>2099</v>
      </c>
      <c r="D168" s="1015" t="s">
        <v>408</v>
      </c>
      <c r="E168" s="903" t="s">
        <v>1822</v>
      </c>
      <c r="F168" s="905" t="s">
        <v>2100</v>
      </c>
    </row>
    <row r="169" spans="1:6" ht="60" x14ac:dyDescent="0.2">
      <c r="A169" s="928" t="s">
        <v>549</v>
      </c>
      <c r="B169" s="940" t="s">
        <v>473</v>
      </c>
      <c r="C169" s="917" t="s">
        <v>2101</v>
      </c>
      <c r="D169" s="1015" t="s">
        <v>408</v>
      </c>
      <c r="E169" s="903" t="s">
        <v>1822</v>
      </c>
      <c r="F169" s="905" t="s">
        <v>2102</v>
      </c>
    </row>
    <row r="170" spans="1:6" ht="60" x14ac:dyDescent="0.2">
      <c r="A170" s="928" t="s">
        <v>551</v>
      </c>
      <c r="B170" s="940" t="s">
        <v>457</v>
      </c>
      <c r="C170" s="917" t="s">
        <v>2103</v>
      </c>
      <c r="D170" s="1015" t="s">
        <v>408</v>
      </c>
      <c r="E170" s="903" t="s">
        <v>1822</v>
      </c>
      <c r="F170" s="905" t="s">
        <v>2104</v>
      </c>
    </row>
    <row r="171" spans="1:6" x14ac:dyDescent="0.2">
      <c r="A171" s="941" t="s">
        <v>552</v>
      </c>
      <c r="B171" s="942" t="s">
        <v>2105</v>
      </c>
      <c r="C171" s="917"/>
      <c r="D171" s="1015" t="s">
        <v>460</v>
      </c>
      <c r="E171" s="903"/>
      <c r="F171" s="905"/>
    </row>
    <row r="172" spans="1:6" x14ac:dyDescent="0.2">
      <c r="A172" s="941" t="s">
        <v>569</v>
      </c>
      <c r="B172" s="942" t="s">
        <v>2096</v>
      </c>
      <c r="C172" s="917"/>
      <c r="D172" s="1015" t="s">
        <v>460</v>
      </c>
      <c r="E172" s="903"/>
      <c r="F172" s="905"/>
    </row>
    <row r="173" spans="1:6" x14ac:dyDescent="0.2">
      <c r="A173" s="941" t="s">
        <v>571</v>
      </c>
      <c r="B173" s="942" t="s">
        <v>2097</v>
      </c>
      <c r="C173" s="917"/>
      <c r="D173" s="1015" t="s">
        <v>460</v>
      </c>
      <c r="E173" s="903"/>
      <c r="F173" s="905"/>
    </row>
    <row r="174" spans="1:6" ht="36" x14ac:dyDescent="0.2">
      <c r="A174" s="929" t="s">
        <v>485</v>
      </c>
      <c r="B174" s="930" t="s">
        <v>2106</v>
      </c>
      <c r="C174" s="917"/>
      <c r="D174" s="1015"/>
      <c r="E174" s="903"/>
      <c r="F174" s="917"/>
    </row>
    <row r="175" spans="1:6" x14ac:dyDescent="0.2">
      <c r="A175" s="924" t="s">
        <v>546</v>
      </c>
      <c r="B175" s="925" t="s">
        <v>2088</v>
      </c>
      <c r="C175" s="917"/>
      <c r="D175" s="1015"/>
      <c r="E175" s="903"/>
      <c r="F175" s="917"/>
    </row>
    <row r="176" spans="1:6" ht="36" x14ac:dyDescent="0.2">
      <c r="A176" s="928" t="s">
        <v>547</v>
      </c>
      <c r="B176" s="940" t="s">
        <v>472</v>
      </c>
      <c r="C176" s="917"/>
      <c r="D176" s="1015" t="s">
        <v>408</v>
      </c>
      <c r="E176" s="903" t="s">
        <v>1822</v>
      </c>
      <c r="F176" s="905" t="s">
        <v>2107</v>
      </c>
    </row>
    <row r="177" spans="1:6" ht="36" x14ac:dyDescent="0.2">
      <c r="A177" s="928" t="s">
        <v>549</v>
      </c>
      <c r="B177" s="940" t="s">
        <v>473</v>
      </c>
      <c r="C177" s="917"/>
      <c r="D177" s="1015" t="s">
        <v>408</v>
      </c>
      <c r="E177" s="903" t="s">
        <v>1822</v>
      </c>
      <c r="F177" s="905" t="s">
        <v>2108</v>
      </c>
    </row>
    <row r="178" spans="1:6" ht="36" x14ac:dyDescent="0.2">
      <c r="A178" s="928" t="s">
        <v>551</v>
      </c>
      <c r="B178" s="940" t="s">
        <v>457</v>
      </c>
      <c r="C178" s="917"/>
      <c r="D178" s="1015" t="s">
        <v>408</v>
      </c>
      <c r="E178" s="903" t="s">
        <v>1822</v>
      </c>
      <c r="F178" s="905" t="s">
        <v>2109</v>
      </c>
    </row>
    <row r="179" spans="1:6" x14ac:dyDescent="0.2">
      <c r="A179" s="941" t="s">
        <v>552</v>
      </c>
      <c r="B179" s="942" t="s">
        <v>2110</v>
      </c>
      <c r="C179" s="917"/>
      <c r="D179" s="1015" t="s">
        <v>460</v>
      </c>
      <c r="E179" s="903"/>
      <c r="F179" s="905"/>
    </row>
    <row r="180" spans="1:6" x14ac:dyDescent="0.2">
      <c r="A180" s="941" t="s">
        <v>569</v>
      </c>
      <c r="B180" s="942" t="s">
        <v>2096</v>
      </c>
      <c r="C180" s="917"/>
      <c r="D180" s="1015" t="s">
        <v>460</v>
      </c>
      <c r="E180" s="903"/>
      <c r="F180" s="905"/>
    </row>
    <row r="181" spans="1:6" x14ac:dyDescent="0.2">
      <c r="A181" s="941" t="s">
        <v>571</v>
      </c>
      <c r="B181" s="942" t="s">
        <v>2097</v>
      </c>
      <c r="C181" s="917"/>
      <c r="D181" s="1015" t="s">
        <v>460</v>
      </c>
      <c r="E181" s="903"/>
      <c r="F181" s="905"/>
    </row>
    <row r="182" spans="1:6" ht="24" x14ac:dyDescent="0.2">
      <c r="A182" s="941" t="s">
        <v>1588</v>
      </c>
      <c r="B182" s="942" t="s">
        <v>2111</v>
      </c>
      <c r="C182" s="903" t="s">
        <v>2112</v>
      </c>
      <c r="D182" s="1015" t="s">
        <v>408</v>
      </c>
      <c r="E182" s="903"/>
      <c r="F182" s="905"/>
    </row>
    <row r="183" spans="1:6" x14ac:dyDescent="0.2">
      <c r="A183" s="915"/>
      <c r="B183" s="916"/>
      <c r="C183" s="917"/>
      <c r="D183" s="1015"/>
      <c r="E183" s="903"/>
      <c r="F183" s="905"/>
    </row>
    <row r="184" spans="1:6" ht="24" x14ac:dyDescent="0.2">
      <c r="A184" s="924" t="s">
        <v>486</v>
      </c>
      <c r="B184" s="925" t="s">
        <v>2113</v>
      </c>
      <c r="C184" s="917"/>
      <c r="D184" s="1015" t="s">
        <v>408</v>
      </c>
      <c r="E184" s="903"/>
      <c r="F184" s="905"/>
    </row>
    <row r="185" spans="1:6" x14ac:dyDescent="0.2">
      <c r="A185" s="915"/>
      <c r="B185" s="916"/>
      <c r="C185" s="917"/>
      <c r="D185" s="1016"/>
      <c r="E185" s="903"/>
      <c r="F185" s="917"/>
    </row>
    <row r="186" spans="1:6" ht="24" x14ac:dyDescent="0.2">
      <c r="A186" s="926" t="s">
        <v>487</v>
      </c>
      <c r="B186" s="943" t="s">
        <v>2114</v>
      </c>
      <c r="C186" s="917"/>
      <c r="D186" s="1016"/>
      <c r="E186" s="903"/>
      <c r="F186" s="917"/>
    </row>
    <row r="187" spans="1:6" ht="36" x14ac:dyDescent="0.2">
      <c r="A187" s="941" t="s">
        <v>546</v>
      </c>
      <c r="B187" s="942" t="s">
        <v>2115</v>
      </c>
      <c r="C187" s="917"/>
      <c r="D187" s="1015" t="s">
        <v>408</v>
      </c>
      <c r="E187" s="903" t="s">
        <v>1822</v>
      </c>
      <c r="F187" s="905" t="s">
        <v>2116</v>
      </c>
    </row>
    <row r="188" spans="1:6" ht="60" x14ac:dyDescent="0.2">
      <c r="A188" s="928" t="s">
        <v>547</v>
      </c>
      <c r="B188" s="933" t="s">
        <v>466</v>
      </c>
      <c r="C188" s="917" t="s">
        <v>2117</v>
      </c>
      <c r="D188" s="1015" t="s">
        <v>408</v>
      </c>
      <c r="E188" s="903" t="s">
        <v>1822</v>
      </c>
      <c r="F188" s="905" t="s">
        <v>2118</v>
      </c>
    </row>
    <row r="189" spans="1:6" ht="60" x14ac:dyDescent="0.2">
      <c r="A189" s="928" t="s">
        <v>549</v>
      </c>
      <c r="B189" s="933" t="s">
        <v>109</v>
      </c>
      <c r="C189" s="917" t="s">
        <v>2119</v>
      </c>
      <c r="D189" s="1015" t="s">
        <v>408</v>
      </c>
      <c r="E189" s="903" t="s">
        <v>1822</v>
      </c>
      <c r="F189" s="905" t="s">
        <v>2120</v>
      </c>
    </row>
    <row r="190" spans="1:6" ht="48" x14ac:dyDescent="0.2">
      <c r="A190" s="941" t="s">
        <v>551</v>
      </c>
      <c r="B190" s="942" t="s">
        <v>2121</v>
      </c>
      <c r="C190" s="917"/>
      <c r="D190" s="1015" t="s">
        <v>460</v>
      </c>
      <c r="E190" s="903" t="s">
        <v>1822</v>
      </c>
      <c r="F190" s="905" t="s">
        <v>2118</v>
      </c>
    </row>
    <row r="191" spans="1:6" ht="48" x14ac:dyDescent="0.2">
      <c r="A191" s="941" t="s">
        <v>552</v>
      </c>
      <c r="B191" s="942" t="s">
        <v>2122</v>
      </c>
      <c r="C191" s="917"/>
      <c r="D191" s="1015" t="s">
        <v>460</v>
      </c>
      <c r="E191" s="903" t="s">
        <v>1822</v>
      </c>
      <c r="F191" s="905" t="s">
        <v>2123</v>
      </c>
    </row>
    <row r="192" spans="1:6" ht="36" x14ac:dyDescent="0.2">
      <c r="A192" s="941" t="s">
        <v>569</v>
      </c>
      <c r="B192" s="942" t="s">
        <v>2124</v>
      </c>
      <c r="C192" s="917"/>
      <c r="D192" s="1015" t="s">
        <v>408</v>
      </c>
      <c r="E192" s="903" t="s">
        <v>1822</v>
      </c>
      <c r="F192" s="905" t="s">
        <v>2125</v>
      </c>
    </row>
    <row r="193" spans="1:6" ht="36" x14ac:dyDescent="0.2">
      <c r="A193" s="941" t="s">
        <v>571</v>
      </c>
      <c r="B193" s="942" t="s">
        <v>2126</v>
      </c>
      <c r="C193" s="917"/>
      <c r="D193" s="1015" t="s">
        <v>2127</v>
      </c>
      <c r="E193" s="903" t="s">
        <v>1822</v>
      </c>
      <c r="F193" s="905" t="s">
        <v>2128</v>
      </c>
    </row>
    <row r="194" spans="1:6" x14ac:dyDescent="0.2">
      <c r="A194" s="915"/>
      <c r="B194" s="916"/>
      <c r="C194" s="917"/>
      <c r="D194" s="1015"/>
      <c r="E194" s="903"/>
      <c r="F194" s="917"/>
    </row>
    <row r="195" spans="1:6" ht="36" x14ac:dyDescent="0.2">
      <c r="A195" s="924" t="s">
        <v>488</v>
      </c>
      <c r="B195" s="925" t="s">
        <v>2129</v>
      </c>
      <c r="C195" s="903" t="s">
        <v>2130</v>
      </c>
      <c r="D195" s="1015" t="s">
        <v>408</v>
      </c>
      <c r="E195" s="903" t="s">
        <v>1822</v>
      </c>
      <c r="F195" s="905" t="s">
        <v>2131</v>
      </c>
    </row>
    <row r="196" spans="1:6" x14ac:dyDescent="0.2">
      <c r="A196" s="915"/>
      <c r="B196" s="916"/>
      <c r="C196" s="917"/>
      <c r="D196" s="1016"/>
      <c r="E196" s="903"/>
      <c r="F196" s="917"/>
    </row>
    <row r="197" spans="1:6" ht="36" x14ac:dyDescent="0.2">
      <c r="A197" s="938" t="s">
        <v>490</v>
      </c>
      <c r="B197" s="944" t="s">
        <v>111</v>
      </c>
      <c r="C197" s="917"/>
      <c r="D197" s="1015"/>
      <c r="E197" s="903"/>
      <c r="F197" s="917"/>
    </row>
    <row r="198" spans="1:6" ht="36" x14ac:dyDescent="0.2">
      <c r="A198" s="929" t="s">
        <v>491</v>
      </c>
      <c r="B198" s="945" t="s">
        <v>112</v>
      </c>
      <c r="C198" s="917"/>
      <c r="D198" s="1015" t="s">
        <v>408</v>
      </c>
      <c r="E198" s="903" t="s">
        <v>1822</v>
      </c>
      <c r="F198" s="905" t="s">
        <v>2132</v>
      </c>
    </row>
    <row r="199" spans="1:6" x14ac:dyDescent="0.2">
      <c r="A199" s="929" t="s">
        <v>242</v>
      </c>
      <c r="B199" s="945" t="s">
        <v>2133</v>
      </c>
      <c r="C199" s="917"/>
      <c r="D199" s="1016"/>
      <c r="E199" s="917"/>
      <c r="F199" s="917"/>
    </row>
    <row r="200" spans="1:6" x14ac:dyDescent="0.2">
      <c r="A200" s="946" t="s">
        <v>546</v>
      </c>
      <c r="B200" s="947" t="s">
        <v>470</v>
      </c>
      <c r="C200" s="917"/>
      <c r="E200" s="917"/>
      <c r="F200" s="917"/>
    </row>
    <row r="201" spans="1:6" ht="24" x14ac:dyDescent="0.2">
      <c r="A201" s="928" t="s">
        <v>547</v>
      </c>
      <c r="B201" s="948" t="s">
        <v>2134</v>
      </c>
      <c r="C201" s="903" t="s">
        <v>2135</v>
      </c>
      <c r="D201" s="1015" t="s">
        <v>408</v>
      </c>
      <c r="E201" s="903" t="s">
        <v>2136</v>
      </c>
      <c r="F201" s="905" t="s">
        <v>2137</v>
      </c>
    </row>
    <row r="202" spans="1:6" ht="36" x14ac:dyDescent="0.2">
      <c r="A202" s="928" t="s">
        <v>549</v>
      </c>
      <c r="B202" s="948" t="s">
        <v>2138</v>
      </c>
      <c r="C202" s="903" t="s">
        <v>2139</v>
      </c>
      <c r="D202" s="1015" t="s">
        <v>408</v>
      </c>
      <c r="E202" s="903" t="s">
        <v>1822</v>
      </c>
      <c r="F202" s="905" t="s">
        <v>2140</v>
      </c>
    </row>
    <row r="203" spans="1:6" ht="36" x14ac:dyDescent="0.2">
      <c r="A203" s="928" t="s">
        <v>551</v>
      </c>
      <c r="B203" s="948" t="s">
        <v>2141</v>
      </c>
      <c r="C203" s="903" t="s">
        <v>2142</v>
      </c>
      <c r="D203" s="1015" t="s">
        <v>408</v>
      </c>
      <c r="E203" s="903" t="s">
        <v>1822</v>
      </c>
      <c r="F203" s="905" t="s">
        <v>2143</v>
      </c>
    </row>
    <row r="204" spans="1:6" ht="36" x14ac:dyDescent="0.2">
      <c r="A204" s="928" t="s">
        <v>552</v>
      </c>
      <c r="B204" s="948" t="s">
        <v>2144</v>
      </c>
      <c r="C204" s="903" t="s">
        <v>2145</v>
      </c>
      <c r="D204" s="1015" t="s">
        <v>408</v>
      </c>
      <c r="E204" s="903" t="s">
        <v>1822</v>
      </c>
      <c r="F204" s="905" t="s">
        <v>2146</v>
      </c>
    </row>
    <row r="205" spans="1:6" ht="36" x14ac:dyDescent="0.2">
      <c r="A205" s="928" t="s">
        <v>569</v>
      </c>
      <c r="B205" s="948" t="s">
        <v>2147</v>
      </c>
      <c r="C205" s="903" t="s">
        <v>2148</v>
      </c>
      <c r="D205" s="1015" t="s">
        <v>408</v>
      </c>
      <c r="E205" s="903" t="s">
        <v>1822</v>
      </c>
      <c r="F205" s="905" t="s">
        <v>2149</v>
      </c>
    </row>
    <row r="206" spans="1:6" x14ac:dyDescent="0.2">
      <c r="A206" s="929" t="s">
        <v>243</v>
      </c>
      <c r="B206" s="945" t="s">
        <v>2150</v>
      </c>
      <c r="C206" s="903"/>
      <c r="D206" s="1015"/>
      <c r="E206" s="917"/>
      <c r="F206" s="917"/>
    </row>
    <row r="207" spans="1:6" x14ac:dyDescent="0.2">
      <c r="A207" s="946" t="s">
        <v>546</v>
      </c>
      <c r="B207" s="947" t="s">
        <v>470</v>
      </c>
      <c r="C207" s="903"/>
      <c r="D207" s="1015"/>
      <c r="E207" s="917"/>
      <c r="F207" s="917"/>
    </row>
    <row r="208" spans="1:6" ht="24" x14ac:dyDescent="0.2">
      <c r="A208" s="928" t="s">
        <v>547</v>
      </c>
      <c r="B208" s="948" t="s">
        <v>2151</v>
      </c>
      <c r="C208" s="903" t="s">
        <v>2152</v>
      </c>
      <c r="D208" s="1015" t="s">
        <v>408</v>
      </c>
      <c r="E208" s="903" t="s">
        <v>2136</v>
      </c>
      <c r="F208" s="905" t="s">
        <v>2137</v>
      </c>
    </row>
    <row r="209" spans="1:6" ht="36" x14ac:dyDescent="0.2">
      <c r="A209" s="928" t="s">
        <v>549</v>
      </c>
      <c r="B209" s="948" t="s">
        <v>2153</v>
      </c>
      <c r="C209" s="903" t="s">
        <v>2154</v>
      </c>
      <c r="D209" s="1015" t="s">
        <v>408</v>
      </c>
      <c r="E209" s="903" t="s">
        <v>1822</v>
      </c>
      <c r="F209" s="905" t="s">
        <v>2155</v>
      </c>
    </row>
    <row r="210" spans="1:6" ht="36" x14ac:dyDescent="0.2">
      <c r="A210" s="928" t="s">
        <v>551</v>
      </c>
      <c r="B210" s="948" t="s">
        <v>2156</v>
      </c>
      <c r="C210" s="903" t="s">
        <v>2142</v>
      </c>
      <c r="D210" s="1015" t="s">
        <v>408</v>
      </c>
      <c r="E210" s="903" t="s">
        <v>1822</v>
      </c>
      <c r="F210" s="905" t="s">
        <v>2157</v>
      </c>
    </row>
    <row r="211" spans="1:6" ht="36" x14ac:dyDescent="0.2">
      <c r="A211" s="928" t="s">
        <v>552</v>
      </c>
      <c r="B211" s="948" t="s">
        <v>2158</v>
      </c>
      <c r="C211" s="903" t="s">
        <v>2145</v>
      </c>
      <c r="D211" s="1015" t="s">
        <v>408</v>
      </c>
      <c r="E211" s="903" t="s">
        <v>1822</v>
      </c>
      <c r="F211" s="905" t="s">
        <v>2159</v>
      </c>
    </row>
    <row r="212" spans="1:6" ht="36" x14ac:dyDescent="0.2">
      <c r="A212" s="928" t="s">
        <v>569</v>
      </c>
      <c r="B212" s="948" t="s">
        <v>2160</v>
      </c>
      <c r="C212" s="903" t="s">
        <v>2148</v>
      </c>
      <c r="D212" s="1015" t="s">
        <v>408</v>
      </c>
      <c r="E212" s="903" t="s">
        <v>1822</v>
      </c>
      <c r="F212" s="905" t="s">
        <v>2161</v>
      </c>
    </row>
    <row r="213" spans="1:6" x14ac:dyDescent="0.2">
      <c r="A213" s="929" t="s">
        <v>244</v>
      </c>
      <c r="B213" s="945" t="s">
        <v>2162</v>
      </c>
      <c r="C213" s="917"/>
      <c r="D213" s="1015"/>
      <c r="E213" s="917"/>
      <c r="F213" s="917"/>
    </row>
    <row r="214" spans="1:6" x14ac:dyDescent="0.2">
      <c r="A214" s="946" t="s">
        <v>546</v>
      </c>
      <c r="B214" s="947" t="s">
        <v>470</v>
      </c>
      <c r="C214" s="917"/>
      <c r="D214" s="1015"/>
      <c r="E214" s="917"/>
      <c r="F214" s="917"/>
    </row>
    <row r="215" spans="1:6" ht="24" x14ac:dyDescent="0.2">
      <c r="A215" s="928" t="s">
        <v>547</v>
      </c>
      <c r="B215" s="948" t="s">
        <v>2163</v>
      </c>
      <c r="C215" s="903" t="s">
        <v>2164</v>
      </c>
      <c r="D215" s="1015" t="s">
        <v>408</v>
      </c>
      <c r="E215" s="903" t="s">
        <v>2136</v>
      </c>
      <c r="F215" s="905" t="s">
        <v>2137</v>
      </c>
    </row>
    <row r="216" spans="1:6" ht="36" x14ac:dyDescent="0.2">
      <c r="A216" s="928" t="s">
        <v>549</v>
      </c>
      <c r="B216" s="948" t="s">
        <v>2165</v>
      </c>
      <c r="C216" s="903" t="s">
        <v>2166</v>
      </c>
      <c r="D216" s="1015" t="s">
        <v>408</v>
      </c>
      <c r="E216" s="903" t="s">
        <v>1822</v>
      </c>
      <c r="F216" s="905" t="s">
        <v>2167</v>
      </c>
    </row>
    <row r="217" spans="1:6" ht="36" x14ac:dyDescent="0.2">
      <c r="A217" s="928" t="s">
        <v>551</v>
      </c>
      <c r="B217" s="948" t="s">
        <v>2168</v>
      </c>
      <c r="C217" s="903" t="s">
        <v>2142</v>
      </c>
      <c r="D217" s="1015" t="s">
        <v>408</v>
      </c>
      <c r="E217" s="903" t="s">
        <v>1822</v>
      </c>
      <c r="F217" s="905" t="s">
        <v>2169</v>
      </c>
    </row>
    <row r="218" spans="1:6" ht="36" x14ac:dyDescent="0.2">
      <c r="A218" s="928" t="s">
        <v>552</v>
      </c>
      <c r="B218" s="948" t="s">
        <v>2170</v>
      </c>
      <c r="C218" s="903" t="s">
        <v>2145</v>
      </c>
      <c r="D218" s="1015" t="s">
        <v>408</v>
      </c>
      <c r="E218" s="903" t="s">
        <v>1822</v>
      </c>
      <c r="F218" s="905" t="s">
        <v>2171</v>
      </c>
    </row>
    <row r="219" spans="1:6" ht="36" x14ac:dyDescent="0.2">
      <c r="A219" s="928" t="s">
        <v>569</v>
      </c>
      <c r="B219" s="948" t="s">
        <v>2172</v>
      </c>
      <c r="C219" s="903" t="s">
        <v>2148</v>
      </c>
      <c r="D219" s="1015" t="s">
        <v>408</v>
      </c>
      <c r="E219" s="903" t="s">
        <v>1822</v>
      </c>
      <c r="F219" s="905" t="s">
        <v>2173</v>
      </c>
    </row>
    <row r="220" spans="1:6" x14ac:dyDescent="0.2">
      <c r="A220" s="929" t="s">
        <v>245</v>
      </c>
      <c r="B220" s="945" t="s">
        <v>2174</v>
      </c>
      <c r="C220" s="903"/>
      <c r="D220" s="1015"/>
      <c r="E220" s="917"/>
      <c r="F220" s="917"/>
    </row>
    <row r="221" spans="1:6" x14ac:dyDescent="0.2">
      <c r="A221" s="946" t="s">
        <v>546</v>
      </c>
      <c r="B221" s="947" t="s">
        <v>470</v>
      </c>
      <c r="C221" s="903"/>
      <c r="D221" s="1015"/>
      <c r="E221" s="917"/>
      <c r="F221" s="917"/>
    </row>
    <row r="222" spans="1:6" ht="24" x14ac:dyDescent="0.2">
      <c r="A222" s="928" t="s">
        <v>547</v>
      </c>
      <c r="B222" s="948" t="s">
        <v>2175</v>
      </c>
      <c r="C222" s="903" t="s">
        <v>2176</v>
      </c>
      <c r="D222" s="1015" t="s">
        <v>408</v>
      </c>
      <c r="E222" s="903" t="s">
        <v>2136</v>
      </c>
      <c r="F222" s="905" t="s">
        <v>2137</v>
      </c>
    </row>
    <row r="223" spans="1:6" ht="36" x14ac:dyDescent="0.2">
      <c r="A223" s="928" t="s">
        <v>549</v>
      </c>
      <c r="B223" s="948" t="s">
        <v>2177</v>
      </c>
      <c r="C223" s="903" t="s">
        <v>2178</v>
      </c>
      <c r="D223" s="1015" t="s">
        <v>408</v>
      </c>
      <c r="E223" s="903" t="s">
        <v>1822</v>
      </c>
      <c r="F223" s="905" t="s">
        <v>2179</v>
      </c>
    </row>
    <row r="224" spans="1:6" ht="36" x14ac:dyDescent="0.2">
      <c r="A224" s="928" t="s">
        <v>551</v>
      </c>
      <c r="B224" s="948" t="s">
        <v>2180</v>
      </c>
      <c r="C224" s="903" t="s">
        <v>2142</v>
      </c>
      <c r="D224" s="1015" t="s">
        <v>408</v>
      </c>
      <c r="E224" s="903" t="s">
        <v>1822</v>
      </c>
      <c r="F224" s="905" t="s">
        <v>2181</v>
      </c>
    </row>
    <row r="225" spans="1:6" ht="36" x14ac:dyDescent="0.2">
      <c r="A225" s="928" t="s">
        <v>552</v>
      </c>
      <c r="B225" s="948" t="s">
        <v>2182</v>
      </c>
      <c r="C225" s="903" t="s">
        <v>2145</v>
      </c>
      <c r="D225" s="1015" t="s">
        <v>408</v>
      </c>
      <c r="E225" s="903" t="s">
        <v>1822</v>
      </c>
      <c r="F225" s="905" t="s">
        <v>2183</v>
      </c>
    </row>
    <row r="226" spans="1:6" ht="36" x14ac:dyDescent="0.2">
      <c r="A226" s="928" t="s">
        <v>569</v>
      </c>
      <c r="B226" s="948" t="s">
        <v>2184</v>
      </c>
      <c r="C226" s="903" t="s">
        <v>2148</v>
      </c>
      <c r="D226" s="1015" t="s">
        <v>408</v>
      </c>
      <c r="E226" s="903" t="s">
        <v>1822</v>
      </c>
      <c r="F226" s="905" t="s">
        <v>2185</v>
      </c>
    </row>
    <row r="227" spans="1:6" x14ac:dyDescent="0.2">
      <c r="A227" s="929" t="s">
        <v>246</v>
      </c>
      <c r="B227" s="945" t="s">
        <v>2186</v>
      </c>
      <c r="C227" s="917"/>
      <c r="D227" s="1015"/>
      <c r="E227" s="917"/>
      <c r="F227" s="917"/>
    </row>
    <row r="228" spans="1:6" x14ac:dyDescent="0.2">
      <c r="A228" s="946" t="s">
        <v>546</v>
      </c>
      <c r="B228" s="947" t="s">
        <v>470</v>
      </c>
      <c r="C228" s="917"/>
      <c r="D228" s="1015"/>
      <c r="E228" s="917"/>
      <c r="F228" s="917"/>
    </row>
    <row r="229" spans="1:6" ht="24" x14ac:dyDescent="0.2">
      <c r="A229" s="928" t="s">
        <v>547</v>
      </c>
      <c r="B229" s="948" t="s">
        <v>2187</v>
      </c>
      <c r="C229" s="903" t="s">
        <v>2188</v>
      </c>
      <c r="D229" s="1015" t="s">
        <v>408</v>
      </c>
      <c r="E229" s="903" t="s">
        <v>2136</v>
      </c>
      <c r="F229" s="905" t="s">
        <v>2137</v>
      </c>
    </row>
    <row r="230" spans="1:6" ht="36" x14ac:dyDescent="0.2">
      <c r="A230" s="928" t="s">
        <v>549</v>
      </c>
      <c r="B230" s="948" t="s">
        <v>2189</v>
      </c>
      <c r="C230" s="903" t="s">
        <v>2190</v>
      </c>
      <c r="D230" s="1015" t="s">
        <v>408</v>
      </c>
      <c r="E230" s="903" t="s">
        <v>1822</v>
      </c>
      <c r="F230" s="905" t="s">
        <v>2191</v>
      </c>
    </row>
    <row r="231" spans="1:6" ht="36" x14ac:dyDescent="0.2">
      <c r="A231" s="928" t="s">
        <v>551</v>
      </c>
      <c r="B231" s="948" t="s">
        <v>2192</v>
      </c>
      <c r="C231" s="903" t="s">
        <v>2142</v>
      </c>
      <c r="D231" s="1015" t="s">
        <v>408</v>
      </c>
      <c r="E231" s="903" t="s">
        <v>1822</v>
      </c>
      <c r="F231" s="905" t="s">
        <v>2193</v>
      </c>
    </row>
    <row r="232" spans="1:6" ht="36" x14ac:dyDescent="0.2">
      <c r="A232" s="928" t="s">
        <v>552</v>
      </c>
      <c r="B232" s="948" t="s">
        <v>2194</v>
      </c>
      <c r="C232" s="903" t="s">
        <v>2145</v>
      </c>
      <c r="D232" s="1015" t="s">
        <v>408</v>
      </c>
      <c r="E232" s="903" t="s">
        <v>1822</v>
      </c>
      <c r="F232" s="905" t="s">
        <v>2195</v>
      </c>
    </row>
    <row r="233" spans="1:6" ht="36" x14ac:dyDescent="0.2">
      <c r="A233" s="928" t="s">
        <v>569</v>
      </c>
      <c r="B233" s="948" t="s">
        <v>2196</v>
      </c>
      <c r="C233" s="903" t="s">
        <v>2148</v>
      </c>
      <c r="D233" s="1015" t="s">
        <v>408</v>
      </c>
      <c r="E233" s="903" t="s">
        <v>1822</v>
      </c>
      <c r="F233" s="905" t="s">
        <v>2197</v>
      </c>
    </row>
    <row r="234" spans="1:6" x14ac:dyDescent="0.2">
      <c r="A234" s="929" t="s">
        <v>247</v>
      </c>
      <c r="B234" s="945" t="s">
        <v>2198</v>
      </c>
      <c r="C234" s="903"/>
      <c r="D234" s="1015"/>
      <c r="E234" s="917"/>
      <c r="F234" s="917"/>
    </row>
    <row r="235" spans="1:6" x14ac:dyDescent="0.2">
      <c r="A235" s="946" t="s">
        <v>546</v>
      </c>
      <c r="B235" s="947" t="s">
        <v>470</v>
      </c>
      <c r="C235" s="903"/>
      <c r="D235" s="1015"/>
      <c r="E235" s="917"/>
      <c r="F235" s="917"/>
    </row>
    <row r="236" spans="1:6" ht="24" x14ac:dyDescent="0.2">
      <c r="A236" s="928" t="s">
        <v>547</v>
      </c>
      <c r="B236" s="948" t="s">
        <v>2199</v>
      </c>
      <c r="C236" s="903" t="s">
        <v>2200</v>
      </c>
      <c r="D236" s="1015" t="s">
        <v>408</v>
      </c>
      <c r="E236" s="903" t="s">
        <v>2136</v>
      </c>
      <c r="F236" s="905" t="s">
        <v>2137</v>
      </c>
    </row>
    <row r="237" spans="1:6" ht="36" x14ac:dyDescent="0.2">
      <c r="A237" s="928" t="s">
        <v>549</v>
      </c>
      <c r="B237" s="948" t="s">
        <v>2201</v>
      </c>
      <c r="C237" s="903" t="s">
        <v>2202</v>
      </c>
      <c r="D237" s="1015" t="s">
        <v>408</v>
      </c>
      <c r="E237" s="903" t="s">
        <v>1822</v>
      </c>
      <c r="F237" s="905" t="s">
        <v>2203</v>
      </c>
    </row>
    <row r="238" spans="1:6" ht="36" x14ac:dyDescent="0.2">
      <c r="A238" s="928" t="s">
        <v>551</v>
      </c>
      <c r="B238" s="948" t="s">
        <v>2204</v>
      </c>
      <c r="C238" s="903" t="s">
        <v>2142</v>
      </c>
      <c r="D238" s="1015" t="s">
        <v>408</v>
      </c>
      <c r="E238" s="903" t="s">
        <v>1822</v>
      </c>
      <c r="F238" s="905" t="s">
        <v>2205</v>
      </c>
    </row>
    <row r="239" spans="1:6" ht="36" x14ac:dyDescent="0.2">
      <c r="A239" s="928" t="s">
        <v>552</v>
      </c>
      <c r="B239" s="948" t="s">
        <v>2206</v>
      </c>
      <c r="C239" s="903" t="s">
        <v>2145</v>
      </c>
      <c r="D239" s="1015" t="s">
        <v>408</v>
      </c>
      <c r="E239" s="903" t="s">
        <v>1822</v>
      </c>
      <c r="F239" s="905" t="s">
        <v>2207</v>
      </c>
    </row>
    <row r="240" spans="1:6" ht="36" x14ac:dyDescent="0.2">
      <c r="A240" s="928" t="s">
        <v>569</v>
      </c>
      <c r="B240" s="948" t="s">
        <v>2208</v>
      </c>
      <c r="C240" s="903" t="s">
        <v>2148</v>
      </c>
      <c r="D240" s="1015" t="s">
        <v>408</v>
      </c>
      <c r="E240" s="903" t="s">
        <v>1822</v>
      </c>
      <c r="F240" s="905" t="s">
        <v>2209</v>
      </c>
    </row>
    <row r="241" spans="1:6" x14ac:dyDescent="0.2">
      <c r="A241" s="929" t="s">
        <v>248</v>
      </c>
      <c r="B241" s="945" t="s">
        <v>2210</v>
      </c>
      <c r="C241" s="917"/>
      <c r="D241" s="1015"/>
      <c r="E241" s="917"/>
      <c r="F241" s="917"/>
    </row>
    <row r="242" spans="1:6" x14ac:dyDescent="0.2">
      <c r="A242" s="946" t="s">
        <v>546</v>
      </c>
      <c r="B242" s="947" t="s">
        <v>470</v>
      </c>
      <c r="C242" s="917"/>
      <c r="D242" s="1015"/>
      <c r="E242" s="917"/>
      <c r="F242" s="917"/>
    </row>
    <row r="243" spans="1:6" ht="24" x14ac:dyDescent="0.2">
      <c r="A243" s="928" t="s">
        <v>547</v>
      </c>
      <c r="B243" s="948" t="s">
        <v>2211</v>
      </c>
      <c r="C243" s="903" t="s">
        <v>2212</v>
      </c>
      <c r="D243" s="1015" t="s">
        <v>408</v>
      </c>
      <c r="E243" s="903" t="s">
        <v>2136</v>
      </c>
      <c r="F243" s="905" t="s">
        <v>2137</v>
      </c>
    </row>
    <row r="244" spans="1:6" ht="36" x14ac:dyDescent="0.2">
      <c r="A244" s="928" t="s">
        <v>549</v>
      </c>
      <c r="B244" s="948" t="s">
        <v>2213</v>
      </c>
      <c r="C244" s="903" t="s">
        <v>2214</v>
      </c>
      <c r="D244" s="1015" t="s">
        <v>408</v>
      </c>
      <c r="E244" s="903" t="s">
        <v>1822</v>
      </c>
      <c r="F244" s="905" t="s">
        <v>2215</v>
      </c>
    </row>
    <row r="245" spans="1:6" ht="36" x14ac:dyDescent="0.2">
      <c r="A245" s="928" t="s">
        <v>551</v>
      </c>
      <c r="B245" s="948" t="s">
        <v>2216</v>
      </c>
      <c r="C245" s="903" t="s">
        <v>2142</v>
      </c>
      <c r="D245" s="1015" t="s">
        <v>408</v>
      </c>
      <c r="E245" s="903" t="s">
        <v>1822</v>
      </c>
      <c r="F245" s="905" t="s">
        <v>2217</v>
      </c>
    </row>
    <row r="246" spans="1:6" ht="36" x14ac:dyDescent="0.2">
      <c r="A246" s="928" t="s">
        <v>552</v>
      </c>
      <c r="B246" s="948" t="s">
        <v>2218</v>
      </c>
      <c r="C246" s="903" t="s">
        <v>2145</v>
      </c>
      <c r="D246" s="1015" t="s">
        <v>408</v>
      </c>
      <c r="E246" s="903" t="s">
        <v>1822</v>
      </c>
      <c r="F246" s="905" t="s">
        <v>2219</v>
      </c>
    </row>
    <row r="247" spans="1:6" ht="36" x14ac:dyDescent="0.2">
      <c r="A247" s="928" t="s">
        <v>569</v>
      </c>
      <c r="B247" s="948" t="s">
        <v>2220</v>
      </c>
      <c r="C247" s="903" t="s">
        <v>2148</v>
      </c>
      <c r="D247" s="1015" t="s">
        <v>408</v>
      </c>
      <c r="E247" s="903" t="s">
        <v>1822</v>
      </c>
      <c r="F247" s="905" t="s">
        <v>2221</v>
      </c>
    </row>
    <row r="248" spans="1:6" x14ac:dyDescent="0.2">
      <c r="A248" s="929" t="s">
        <v>249</v>
      </c>
      <c r="B248" s="945" t="s">
        <v>2222</v>
      </c>
      <c r="C248" s="903"/>
      <c r="D248" s="1015"/>
      <c r="E248" s="917"/>
      <c r="F248" s="917"/>
    </row>
    <row r="249" spans="1:6" x14ac:dyDescent="0.2">
      <c r="A249" s="946" t="s">
        <v>546</v>
      </c>
      <c r="B249" s="947" t="s">
        <v>470</v>
      </c>
      <c r="C249" s="903"/>
      <c r="D249" s="1015"/>
      <c r="E249" s="917"/>
      <c r="F249" s="917"/>
    </row>
    <row r="250" spans="1:6" ht="24" x14ac:dyDescent="0.2">
      <c r="A250" s="928" t="s">
        <v>547</v>
      </c>
      <c r="B250" s="948" t="s">
        <v>2223</v>
      </c>
      <c r="C250" s="903" t="s">
        <v>2224</v>
      </c>
      <c r="D250" s="1015" t="s">
        <v>408</v>
      </c>
      <c r="E250" s="903" t="s">
        <v>2136</v>
      </c>
      <c r="F250" s="905" t="s">
        <v>2137</v>
      </c>
    </row>
    <row r="251" spans="1:6" ht="36" x14ac:dyDescent="0.2">
      <c r="A251" s="928" t="s">
        <v>549</v>
      </c>
      <c r="B251" s="948" t="s">
        <v>2225</v>
      </c>
      <c r="C251" s="903" t="s">
        <v>2226</v>
      </c>
      <c r="D251" s="1015" t="s">
        <v>408</v>
      </c>
      <c r="E251" s="903" t="s">
        <v>1822</v>
      </c>
      <c r="F251" s="905" t="s">
        <v>2227</v>
      </c>
    </row>
    <row r="252" spans="1:6" ht="36" x14ac:dyDescent="0.2">
      <c r="A252" s="928" t="s">
        <v>551</v>
      </c>
      <c r="B252" s="948" t="s">
        <v>2228</v>
      </c>
      <c r="C252" s="903" t="s">
        <v>2142</v>
      </c>
      <c r="D252" s="1015" t="s">
        <v>408</v>
      </c>
      <c r="E252" s="903" t="s">
        <v>1822</v>
      </c>
      <c r="F252" s="905" t="s">
        <v>2229</v>
      </c>
    </row>
    <row r="253" spans="1:6" ht="36" x14ac:dyDescent="0.2">
      <c r="A253" s="928" t="s">
        <v>552</v>
      </c>
      <c r="B253" s="948" t="s">
        <v>2230</v>
      </c>
      <c r="C253" s="903" t="s">
        <v>2145</v>
      </c>
      <c r="D253" s="1015" t="s">
        <v>408</v>
      </c>
      <c r="E253" s="903" t="s">
        <v>1822</v>
      </c>
      <c r="F253" s="905" t="s">
        <v>2231</v>
      </c>
    </row>
    <row r="254" spans="1:6" ht="36" x14ac:dyDescent="0.2">
      <c r="A254" s="928" t="s">
        <v>569</v>
      </c>
      <c r="B254" s="948" t="s">
        <v>2232</v>
      </c>
      <c r="C254" s="903" t="s">
        <v>2148</v>
      </c>
      <c r="D254" s="1015" t="s">
        <v>408</v>
      </c>
      <c r="E254" s="903" t="s">
        <v>1822</v>
      </c>
      <c r="F254" s="905" t="s">
        <v>2233</v>
      </c>
    </row>
    <row r="255" spans="1:6" ht="36" x14ac:dyDescent="0.2">
      <c r="A255" s="929" t="s">
        <v>492</v>
      </c>
      <c r="B255" s="945" t="s">
        <v>2234</v>
      </c>
      <c r="C255" s="917"/>
      <c r="D255" s="1015" t="s">
        <v>408</v>
      </c>
      <c r="E255" s="903" t="s">
        <v>1822</v>
      </c>
      <c r="F255" s="905" t="s">
        <v>2235</v>
      </c>
    </row>
    <row r="256" spans="1:6" ht="24" x14ac:dyDescent="0.2">
      <c r="A256" s="929" t="s">
        <v>280</v>
      </c>
      <c r="B256" s="945" t="s">
        <v>2236</v>
      </c>
      <c r="C256" s="917"/>
      <c r="D256" s="1016"/>
      <c r="E256" s="917"/>
      <c r="F256" s="917"/>
    </row>
    <row r="257" spans="1:6" x14ac:dyDescent="0.2">
      <c r="A257" s="929" t="s">
        <v>291</v>
      </c>
      <c r="B257" s="945" t="s">
        <v>2237</v>
      </c>
      <c r="C257" s="917"/>
      <c r="D257" s="1016"/>
      <c r="E257" s="917"/>
      <c r="F257" s="917"/>
    </row>
    <row r="258" spans="1:6" ht="36" x14ac:dyDescent="0.2">
      <c r="A258" s="928" t="s">
        <v>546</v>
      </c>
      <c r="B258" s="948" t="s">
        <v>2238</v>
      </c>
      <c r="C258" s="903" t="s">
        <v>2142</v>
      </c>
      <c r="D258" s="1015" t="s">
        <v>408</v>
      </c>
      <c r="E258" s="903" t="s">
        <v>1822</v>
      </c>
      <c r="F258" s="905" t="s">
        <v>2239</v>
      </c>
    </row>
    <row r="259" spans="1:6" ht="36" x14ac:dyDescent="0.2">
      <c r="A259" s="928" t="s">
        <v>547</v>
      </c>
      <c r="B259" s="948" t="s">
        <v>2240</v>
      </c>
      <c r="C259" s="903" t="s">
        <v>2145</v>
      </c>
      <c r="D259" s="1015" t="s">
        <v>408</v>
      </c>
      <c r="E259" s="903" t="s">
        <v>1822</v>
      </c>
      <c r="F259" s="905" t="s">
        <v>2241</v>
      </c>
    </row>
    <row r="260" spans="1:6" ht="36" x14ac:dyDescent="0.2">
      <c r="A260" s="928" t="s">
        <v>549</v>
      </c>
      <c r="B260" s="948" t="s">
        <v>2242</v>
      </c>
      <c r="C260" s="903" t="s">
        <v>2148</v>
      </c>
      <c r="D260" s="1015" t="s">
        <v>408</v>
      </c>
      <c r="E260" s="903" t="s">
        <v>1822</v>
      </c>
      <c r="F260" s="905" t="s">
        <v>2243</v>
      </c>
    </row>
    <row r="261" spans="1:6" ht="24" x14ac:dyDescent="0.2">
      <c r="A261" s="929" t="s">
        <v>293</v>
      </c>
      <c r="B261" s="945" t="s">
        <v>2244</v>
      </c>
      <c r="C261" s="917"/>
      <c r="D261" s="1016"/>
      <c r="E261" s="917"/>
      <c r="F261" s="917"/>
    </row>
    <row r="262" spans="1:6" ht="48" x14ac:dyDescent="0.2">
      <c r="A262" s="928" t="s">
        <v>546</v>
      </c>
      <c r="B262" s="948" t="s">
        <v>2245</v>
      </c>
      <c r="C262" s="903" t="s">
        <v>2142</v>
      </c>
      <c r="D262" s="1015" t="s">
        <v>408</v>
      </c>
      <c r="E262" s="903" t="s">
        <v>1822</v>
      </c>
      <c r="F262" s="905" t="s">
        <v>2246</v>
      </c>
    </row>
    <row r="263" spans="1:6" ht="48" x14ac:dyDescent="0.2">
      <c r="A263" s="928" t="s">
        <v>547</v>
      </c>
      <c r="B263" s="948" t="s">
        <v>2247</v>
      </c>
      <c r="C263" s="903" t="s">
        <v>2145</v>
      </c>
      <c r="D263" s="1015" t="s">
        <v>408</v>
      </c>
      <c r="E263" s="903" t="s">
        <v>1822</v>
      </c>
      <c r="F263" s="905" t="s">
        <v>2248</v>
      </c>
    </row>
    <row r="264" spans="1:6" ht="48" x14ac:dyDescent="0.2">
      <c r="A264" s="928" t="s">
        <v>549</v>
      </c>
      <c r="B264" s="948" t="s">
        <v>2249</v>
      </c>
      <c r="C264" s="903" t="s">
        <v>2148</v>
      </c>
      <c r="D264" s="1015" t="s">
        <v>408</v>
      </c>
      <c r="E264" s="903" t="s">
        <v>1822</v>
      </c>
      <c r="F264" s="905" t="s">
        <v>2250</v>
      </c>
    </row>
    <row r="265" spans="1:6" ht="14.25" x14ac:dyDescent="0.2">
      <c r="A265" s="934"/>
      <c r="B265" s="935"/>
      <c r="C265" s="917"/>
      <c r="D265" s="1016"/>
      <c r="E265" s="917"/>
      <c r="F265" s="917"/>
    </row>
    <row r="266" spans="1:6" ht="24" x14ac:dyDescent="0.2">
      <c r="A266" s="929" t="s">
        <v>282</v>
      </c>
      <c r="B266" s="945" t="s">
        <v>2251</v>
      </c>
      <c r="C266" s="917"/>
      <c r="D266" s="1016"/>
      <c r="E266" s="917"/>
      <c r="F266" s="917"/>
    </row>
    <row r="267" spans="1:6" x14ac:dyDescent="0.2">
      <c r="A267" s="929" t="s">
        <v>295</v>
      </c>
      <c r="B267" s="945" t="s">
        <v>2252</v>
      </c>
      <c r="C267" s="917"/>
      <c r="D267" s="1016"/>
      <c r="E267" s="917"/>
      <c r="F267" s="917"/>
    </row>
    <row r="268" spans="1:6" ht="36" x14ac:dyDescent="0.2">
      <c r="A268" s="928" t="s">
        <v>546</v>
      </c>
      <c r="B268" s="948" t="s">
        <v>2253</v>
      </c>
      <c r="C268" s="903" t="s">
        <v>2142</v>
      </c>
      <c r="D268" s="1015" t="s">
        <v>408</v>
      </c>
      <c r="E268" s="903" t="s">
        <v>1822</v>
      </c>
      <c r="F268" s="905" t="s">
        <v>2254</v>
      </c>
    </row>
    <row r="269" spans="1:6" ht="36" x14ac:dyDescent="0.2">
      <c r="A269" s="928" t="s">
        <v>547</v>
      </c>
      <c r="B269" s="948" t="s">
        <v>2255</v>
      </c>
      <c r="C269" s="903" t="s">
        <v>2145</v>
      </c>
      <c r="D269" s="1015" t="s">
        <v>408</v>
      </c>
      <c r="E269" s="903" t="s">
        <v>1822</v>
      </c>
      <c r="F269" s="905" t="s">
        <v>2256</v>
      </c>
    </row>
    <row r="270" spans="1:6" ht="36" x14ac:dyDescent="0.2">
      <c r="A270" s="928" t="s">
        <v>549</v>
      </c>
      <c r="B270" s="948" t="s">
        <v>2257</v>
      </c>
      <c r="C270" s="903" t="s">
        <v>2148</v>
      </c>
      <c r="D270" s="1015" t="s">
        <v>408</v>
      </c>
      <c r="E270" s="903" t="s">
        <v>1822</v>
      </c>
      <c r="F270" s="905" t="s">
        <v>2258</v>
      </c>
    </row>
    <row r="271" spans="1:6" x14ac:dyDescent="0.2">
      <c r="A271" s="929" t="s">
        <v>297</v>
      </c>
      <c r="B271" s="945" t="s">
        <v>2259</v>
      </c>
      <c r="C271" s="917"/>
      <c r="D271" s="1016"/>
      <c r="E271" s="917"/>
      <c r="F271" s="917"/>
    </row>
    <row r="272" spans="1:6" ht="48" x14ac:dyDescent="0.2">
      <c r="A272" s="928" t="s">
        <v>546</v>
      </c>
      <c r="B272" s="948" t="s">
        <v>2260</v>
      </c>
      <c r="C272" s="903" t="s">
        <v>2142</v>
      </c>
      <c r="D272" s="1015" t="s">
        <v>408</v>
      </c>
      <c r="E272" s="903" t="s">
        <v>1822</v>
      </c>
      <c r="F272" s="905" t="s">
        <v>2261</v>
      </c>
    </row>
    <row r="273" spans="1:6" ht="48" x14ac:dyDescent="0.2">
      <c r="A273" s="928" t="s">
        <v>547</v>
      </c>
      <c r="B273" s="948" t="s">
        <v>2262</v>
      </c>
      <c r="C273" s="903" t="s">
        <v>2145</v>
      </c>
      <c r="D273" s="1015" t="s">
        <v>408</v>
      </c>
      <c r="E273" s="903" t="s">
        <v>1822</v>
      </c>
      <c r="F273" s="905" t="s">
        <v>2263</v>
      </c>
    </row>
    <row r="274" spans="1:6" ht="48" x14ac:dyDescent="0.2">
      <c r="A274" s="928" t="s">
        <v>549</v>
      </c>
      <c r="B274" s="948" t="s">
        <v>2264</v>
      </c>
      <c r="C274" s="903" t="s">
        <v>2148</v>
      </c>
      <c r="D274" s="1015" t="s">
        <v>408</v>
      </c>
      <c r="E274" s="903" t="s">
        <v>1822</v>
      </c>
      <c r="F274" s="905" t="s">
        <v>2265</v>
      </c>
    </row>
    <row r="275" spans="1:6" x14ac:dyDescent="0.2">
      <c r="A275" s="915"/>
      <c r="B275" s="916"/>
      <c r="C275" s="917"/>
      <c r="D275" s="1016"/>
      <c r="E275" s="917"/>
      <c r="F275" s="917"/>
    </row>
    <row r="276" spans="1:6" ht="36" x14ac:dyDescent="0.2">
      <c r="A276" s="938" t="s">
        <v>494</v>
      </c>
      <c r="B276" s="939" t="s">
        <v>2266</v>
      </c>
      <c r="C276" s="917"/>
      <c r="D276" s="1016"/>
      <c r="E276" s="917"/>
      <c r="F276" s="917"/>
    </row>
    <row r="277" spans="1:6" x14ac:dyDescent="0.2">
      <c r="A277" s="915"/>
      <c r="B277" s="916"/>
      <c r="C277" s="917"/>
      <c r="D277" s="1016"/>
      <c r="E277" s="917"/>
      <c r="F277" s="917"/>
    </row>
    <row r="278" spans="1:6" x14ac:dyDescent="0.2">
      <c r="A278" s="929" t="s">
        <v>495</v>
      </c>
      <c r="B278" s="945" t="s">
        <v>2267</v>
      </c>
      <c r="C278" s="917"/>
      <c r="D278" s="1016"/>
      <c r="E278" s="917"/>
      <c r="F278" s="917"/>
    </row>
    <row r="279" spans="1:6" ht="36" x14ac:dyDescent="0.2">
      <c r="A279" s="949" t="s">
        <v>546</v>
      </c>
      <c r="B279" s="950" t="s">
        <v>2268</v>
      </c>
      <c r="C279" s="903" t="s">
        <v>2269</v>
      </c>
      <c r="D279" s="1015" t="s">
        <v>408</v>
      </c>
      <c r="E279" s="903" t="s">
        <v>1822</v>
      </c>
      <c r="F279" s="905" t="s">
        <v>2270</v>
      </c>
    </row>
    <row r="280" spans="1:6" ht="36" x14ac:dyDescent="0.2">
      <c r="A280" s="949" t="s">
        <v>547</v>
      </c>
      <c r="B280" s="950" t="s">
        <v>2271</v>
      </c>
      <c r="C280" s="903" t="s">
        <v>2272</v>
      </c>
      <c r="D280" s="1015" t="s">
        <v>408</v>
      </c>
      <c r="E280" s="903" t="s">
        <v>1822</v>
      </c>
      <c r="F280" s="905" t="s">
        <v>2273</v>
      </c>
    </row>
    <row r="281" spans="1:6" ht="36" x14ac:dyDescent="0.2">
      <c r="A281" s="949" t="s">
        <v>549</v>
      </c>
      <c r="B281" s="950" t="s">
        <v>2274</v>
      </c>
      <c r="C281" s="903" t="s">
        <v>2275</v>
      </c>
      <c r="D281" s="1015" t="s">
        <v>408</v>
      </c>
      <c r="E281" s="903" t="s">
        <v>1822</v>
      </c>
      <c r="F281" s="905" t="s">
        <v>2276</v>
      </c>
    </row>
    <row r="282" spans="1:6" ht="36" x14ac:dyDescent="0.2">
      <c r="A282" s="949" t="s">
        <v>551</v>
      </c>
      <c r="B282" s="950" t="s">
        <v>2277</v>
      </c>
      <c r="C282" s="903" t="s">
        <v>2278</v>
      </c>
      <c r="D282" s="1015" t="s">
        <v>408</v>
      </c>
      <c r="E282" s="903" t="s">
        <v>1822</v>
      </c>
      <c r="F282" s="905" t="s">
        <v>2279</v>
      </c>
    </row>
    <row r="283" spans="1:6" ht="24" x14ac:dyDescent="0.2">
      <c r="A283" s="941" t="s">
        <v>552</v>
      </c>
      <c r="B283" s="942" t="s">
        <v>2280</v>
      </c>
      <c r="C283" s="917"/>
      <c r="D283" s="1015" t="s">
        <v>460</v>
      </c>
      <c r="E283" s="903"/>
      <c r="F283" s="905"/>
    </row>
    <row r="284" spans="1:6" ht="24" x14ac:dyDescent="0.2">
      <c r="A284" s="941" t="s">
        <v>569</v>
      </c>
      <c r="B284" s="942" t="s">
        <v>2281</v>
      </c>
      <c r="C284" s="917"/>
      <c r="D284" s="1015" t="s">
        <v>460</v>
      </c>
      <c r="E284" s="903"/>
      <c r="F284" s="905"/>
    </row>
    <row r="285" spans="1:6" ht="24" x14ac:dyDescent="0.2">
      <c r="A285" s="941" t="s">
        <v>571</v>
      </c>
      <c r="B285" s="942" t="s">
        <v>2282</v>
      </c>
      <c r="C285" s="917"/>
      <c r="D285" s="1015" t="s">
        <v>460</v>
      </c>
      <c r="E285" s="903"/>
      <c r="F285" s="905"/>
    </row>
    <row r="286" spans="1:6" x14ac:dyDescent="0.2">
      <c r="A286" s="929" t="s">
        <v>496</v>
      </c>
      <c r="B286" s="945" t="s">
        <v>2283</v>
      </c>
      <c r="C286" s="917"/>
      <c r="D286" s="1016"/>
      <c r="E286" s="917"/>
      <c r="F286" s="917"/>
    </row>
    <row r="287" spans="1:6" ht="36" x14ac:dyDescent="0.2">
      <c r="A287" s="949" t="s">
        <v>546</v>
      </c>
      <c r="B287" s="950" t="s">
        <v>2284</v>
      </c>
      <c r="C287" s="903" t="s">
        <v>2285</v>
      </c>
      <c r="D287" s="1015" t="s">
        <v>408</v>
      </c>
      <c r="E287" s="903" t="s">
        <v>1822</v>
      </c>
      <c r="F287" s="905" t="s">
        <v>2286</v>
      </c>
    </row>
    <row r="288" spans="1:6" ht="36" x14ac:dyDescent="0.2">
      <c r="A288" s="949" t="s">
        <v>547</v>
      </c>
      <c r="B288" s="950" t="s">
        <v>2287</v>
      </c>
      <c r="C288" s="903" t="s">
        <v>2288</v>
      </c>
      <c r="D288" s="1015" t="s">
        <v>408</v>
      </c>
      <c r="E288" s="903" t="s">
        <v>1822</v>
      </c>
      <c r="F288" s="905" t="s">
        <v>2273</v>
      </c>
    </row>
    <row r="289" spans="1:6" ht="36" x14ac:dyDescent="0.2">
      <c r="A289" s="949" t="s">
        <v>549</v>
      </c>
      <c r="B289" s="950" t="s">
        <v>2289</v>
      </c>
      <c r="C289" s="903" t="s">
        <v>2290</v>
      </c>
      <c r="D289" s="1015" t="s">
        <v>408</v>
      </c>
      <c r="E289" s="903" t="s">
        <v>1822</v>
      </c>
      <c r="F289" s="905" t="s">
        <v>2276</v>
      </c>
    </row>
    <row r="290" spans="1:6" ht="36" x14ac:dyDescent="0.2">
      <c r="A290" s="949" t="s">
        <v>551</v>
      </c>
      <c r="B290" s="950" t="s">
        <v>2291</v>
      </c>
      <c r="C290" s="903" t="s">
        <v>2292</v>
      </c>
      <c r="D290" s="1015" t="s">
        <v>408</v>
      </c>
      <c r="E290" s="903" t="s">
        <v>1822</v>
      </c>
      <c r="F290" s="905" t="s">
        <v>2279</v>
      </c>
    </row>
    <row r="291" spans="1:6" ht="24" x14ac:dyDescent="0.2">
      <c r="A291" s="941" t="s">
        <v>552</v>
      </c>
      <c r="B291" s="942" t="s">
        <v>2293</v>
      </c>
      <c r="C291" s="917"/>
      <c r="D291" s="1015" t="s">
        <v>460</v>
      </c>
      <c r="E291" s="903"/>
      <c r="F291" s="905"/>
    </row>
    <row r="292" spans="1:6" ht="24" x14ac:dyDescent="0.2">
      <c r="A292" s="941" t="s">
        <v>569</v>
      </c>
      <c r="B292" s="942" t="s">
        <v>2294</v>
      </c>
      <c r="C292" s="917"/>
      <c r="D292" s="1015" t="s">
        <v>460</v>
      </c>
      <c r="E292" s="903"/>
      <c r="F292" s="905"/>
    </row>
    <row r="293" spans="1:6" ht="24" x14ac:dyDescent="0.2">
      <c r="A293" s="941" t="s">
        <v>571</v>
      </c>
      <c r="B293" s="942" t="s">
        <v>2295</v>
      </c>
      <c r="C293" s="917"/>
      <c r="D293" s="1015" t="s">
        <v>460</v>
      </c>
      <c r="E293" s="903"/>
      <c r="F293" s="905"/>
    </row>
    <row r="294" spans="1:6" x14ac:dyDescent="0.2">
      <c r="A294" s="926" t="s">
        <v>497</v>
      </c>
      <c r="B294" s="943" t="s">
        <v>2296</v>
      </c>
      <c r="C294" s="917"/>
      <c r="D294" s="1016"/>
      <c r="E294" s="917"/>
      <c r="F294" s="905"/>
    </row>
    <row r="295" spans="1:6" ht="36" x14ac:dyDescent="0.2">
      <c r="A295" s="949" t="s">
        <v>546</v>
      </c>
      <c r="B295" s="950" t="s">
        <v>2297</v>
      </c>
      <c r="C295" s="903" t="s">
        <v>2298</v>
      </c>
      <c r="D295" s="1015" t="s">
        <v>408</v>
      </c>
      <c r="E295" s="903" t="s">
        <v>1822</v>
      </c>
      <c r="F295" s="905" t="s">
        <v>2299</v>
      </c>
    </row>
    <row r="296" spans="1:6" ht="36" x14ac:dyDescent="0.2">
      <c r="A296" s="949" t="s">
        <v>547</v>
      </c>
      <c r="B296" s="950" t="s">
        <v>2300</v>
      </c>
      <c r="C296" s="903" t="s">
        <v>2301</v>
      </c>
      <c r="D296" s="1015" t="s">
        <v>408</v>
      </c>
      <c r="E296" s="903" t="s">
        <v>1822</v>
      </c>
      <c r="F296" s="905" t="s">
        <v>2273</v>
      </c>
    </row>
    <row r="297" spans="1:6" ht="36" x14ac:dyDescent="0.2">
      <c r="A297" s="949" t="s">
        <v>549</v>
      </c>
      <c r="B297" s="950" t="s">
        <v>2302</v>
      </c>
      <c r="C297" s="903" t="s">
        <v>2303</v>
      </c>
      <c r="D297" s="1015" t="s">
        <v>408</v>
      </c>
      <c r="E297" s="903" t="s">
        <v>1822</v>
      </c>
      <c r="F297" s="905" t="s">
        <v>2276</v>
      </c>
    </row>
    <row r="298" spans="1:6" ht="36" x14ac:dyDescent="0.2">
      <c r="A298" s="949" t="s">
        <v>551</v>
      </c>
      <c r="B298" s="950" t="s">
        <v>2304</v>
      </c>
      <c r="C298" s="903" t="s">
        <v>2305</v>
      </c>
      <c r="D298" s="1015" t="s">
        <v>408</v>
      </c>
      <c r="E298" s="903" t="s">
        <v>1822</v>
      </c>
      <c r="F298" s="905" t="s">
        <v>2279</v>
      </c>
    </row>
    <row r="299" spans="1:6" ht="24" x14ac:dyDescent="0.2">
      <c r="A299" s="941" t="s">
        <v>552</v>
      </c>
      <c r="B299" s="942" t="s">
        <v>2306</v>
      </c>
      <c r="C299" s="917"/>
      <c r="D299" s="1015" t="s">
        <v>460</v>
      </c>
      <c r="E299" s="903"/>
      <c r="F299" s="905"/>
    </row>
    <row r="300" spans="1:6" ht="24" x14ac:dyDescent="0.2">
      <c r="A300" s="941" t="s">
        <v>569</v>
      </c>
      <c r="B300" s="942" t="s">
        <v>2307</v>
      </c>
      <c r="C300" s="917"/>
      <c r="D300" s="1015" t="s">
        <v>408</v>
      </c>
      <c r="E300" s="903"/>
      <c r="F300" s="905"/>
    </row>
    <row r="301" spans="1:6" ht="24" x14ac:dyDescent="0.2">
      <c r="A301" s="941" t="s">
        <v>571</v>
      </c>
      <c r="B301" s="942" t="s">
        <v>2308</v>
      </c>
      <c r="C301" s="917"/>
      <c r="D301" s="1015" t="s">
        <v>408</v>
      </c>
      <c r="E301" s="903"/>
      <c r="F301" s="905"/>
    </row>
    <row r="302" spans="1:6" x14ac:dyDescent="0.2">
      <c r="A302" s="926" t="s">
        <v>498</v>
      </c>
      <c r="B302" s="943" t="s">
        <v>2309</v>
      </c>
      <c r="C302" s="917"/>
      <c r="D302" s="1015"/>
      <c r="E302" s="903"/>
      <c r="F302" s="905"/>
    </row>
    <row r="303" spans="1:6" ht="36" x14ac:dyDescent="0.2">
      <c r="A303" s="949" t="s">
        <v>546</v>
      </c>
      <c r="B303" s="950" t="s">
        <v>2310</v>
      </c>
      <c r="C303" s="903" t="s">
        <v>2311</v>
      </c>
      <c r="D303" s="1015" t="s">
        <v>408</v>
      </c>
      <c r="E303" s="903" t="s">
        <v>1822</v>
      </c>
      <c r="F303" s="905" t="s">
        <v>2312</v>
      </c>
    </row>
    <row r="304" spans="1:6" ht="36" x14ac:dyDescent="0.2">
      <c r="A304" s="949" t="s">
        <v>547</v>
      </c>
      <c r="B304" s="950" t="s">
        <v>2313</v>
      </c>
      <c r="C304" s="903" t="s">
        <v>2314</v>
      </c>
      <c r="D304" s="1015" t="s">
        <v>408</v>
      </c>
      <c r="E304" s="903" t="s">
        <v>1822</v>
      </c>
      <c r="F304" s="905" t="s">
        <v>2273</v>
      </c>
    </row>
    <row r="305" spans="1:6" ht="36" x14ac:dyDescent="0.2">
      <c r="A305" s="949" t="s">
        <v>549</v>
      </c>
      <c r="B305" s="950" t="s">
        <v>2315</v>
      </c>
      <c r="C305" s="903" t="s">
        <v>2316</v>
      </c>
      <c r="D305" s="1015" t="s">
        <v>408</v>
      </c>
      <c r="E305" s="903" t="s">
        <v>1822</v>
      </c>
      <c r="F305" s="905" t="s">
        <v>2276</v>
      </c>
    </row>
    <row r="306" spans="1:6" ht="36" x14ac:dyDescent="0.2">
      <c r="A306" s="949" t="s">
        <v>551</v>
      </c>
      <c r="B306" s="950" t="s">
        <v>2317</v>
      </c>
      <c r="C306" s="903" t="s">
        <v>2318</v>
      </c>
      <c r="D306" s="1015" t="s">
        <v>408</v>
      </c>
      <c r="E306" s="903" t="s">
        <v>1822</v>
      </c>
      <c r="F306" s="905" t="s">
        <v>2279</v>
      </c>
    </row>
    <row r="307" spans="1:6" ht="24" x14ac:dyDescent="0.2">
      <c r="A307" s="941" t="s">
        <v>552</v>
      </c>
      <c r="B307" s="942" t="s">
        <v>2319</v>
      </c>
      <c r="C307" s="917"/>
      <c r="D307" s="1015" t="s">
        <v>2127</v>
      </c>
      <c r="E307" s="903"/>
      <c r="F307" s="905"/>
    </row>
    <row r="308" spans="1:6" ht="24" x14ac:dyDescent="0.2">
      <c r="A308" s="941" t="s">
        <v>569</v>
      </c>
      <c r="B308" s="942" t="s">
        <v>2320</v>
      </c>
      <c r="C308" s="917"/>
      <c r="D308" s="1015" t="s">
        <v>2127</v>
      </c>
      <c r="E308" s="903"/>
      <c r="F308" s="905"/>
    </row>
    <row r="309" spans="1:6" ht="24" x14ac:dyDescent="0.2">
      <c r="A309" s="941" t="s">
        <v>571</v>
      </c>
      <c r="B309" s="942" t="s">
        <v>2321</v>
      </c>
      <c r="C309" s="917"/>
      <c r="D309" s="1015" t="s">
        <v>2127</v>
      </c>
      <c r="E309" s="903"/>
      <c r="F309" s="905"/>
    </row>
    <row r="310" spans="1:6" ht="24" x14ac:dyDescent="0.2">
      <c r="A310" s="951" t="s">
        <v>499</v>
      </c>
      <c r="B310" s="943" t="s">
        <v>2322</v>
      </c>
      <c r="C310" s="917"/>
      <c r="D310" s="1015"/>
      <c r="E310" s="903"/>
      <c r="F310" s="917"/>
    </row>
    <row r="311" spans="1:6" ht="48" x14ac:dyDescent="0.2">
      <c r="A311" s="949" t="s">
        <v>546</v>
      </c>
      <c r="B311" s="950" t="s">
        <v>2323</v>
      </c>
      <c r="C311" s="903" t="s">
        <v>2324</v>
      </c>
      <c r="D311" s="1015" t="s">
        <v>408</v>
      </c>
      <c r="E311" s="903" t="s">
        <v>1822</v>
      </c>
      <c r="F311" s="905" t="s">
        <v>2325</v>
      </c>
    </row>
    <row r="312" spans="1:6" ht="48" x14ac:dyDescent="0.2">
      <c r="A312" s="949" t="s">
        <v>547</v>
      </c>
      <c r="B312" s="950" t="s">
        <v>2326</v>
      </c>
      <c r="C312" s="903" t="s">
        <v>2327</v>
      </c>
      <c r="D312" s="1015" t="s">
        <v>408</v>
      </c>
      <c r="E312" s="903" t="s">
        <v>1822</v>
      </c>
      <c r="F312" s="905" t="s">
        <v>2273</v>
      </c>
    </row>
    <row r="313" spans="1:6" ht="48" x14ac:dyDescent="0.2">
      <c r="A313" s="949" t="s">
        <v>549</v>
      </c>
      <c r="B313" s="950" t="s">
        <v>2328</v>
      </c>
      <c r="C313" s="903" t="s">
        <v>2329</v>
      </c>
      <c r="D313" s="1015" t="s">
        <v>408</v>
      </c>
      <c r="E313" s="903" t="s">
        <v>1822</v>
      </c>
      <c r="F313" s="905" t="s">
        <v>2276</v>
      </c>
    </row>
    <row r="314" spans="1:6" ht="48" x14ac:dyDescent="0.2">
      <c r="A314" s="949" t="s">
        <v>551</v>
      </c>
      <c r="B314" s="950" t="s">
        <v>2330</v>
      </c>
      <c r="C314" s="903" t="s">
        <v>2331</v>
      </c>
      <c r="D314" s="1015" t="s">
        <v>408</v>
      </c>
      <c r="E314" s="903" t="s">
        <v>1822</v>
      </c>
      <c r="F314" s="905" t="s">
        <v>2279</v>
      </c>
    </row>
    <row r="315" spans="1:6" ht="24" x14ac:dyDescent="0.2">
      <c r="A315" s="941" t="s">
        <v>552</v>
      </c>
      <c r="B315" s="942" t="s">
        <v>2332</v>
      </c>
      <c r="C315" s="917"/>
      <c r="D315" s="1015" t="s">
        <v>2127</v>
      </c>
      <c r="E315" s="903"/>
      <c r="F315" s="905"/>
    </row>
    <row r="316" spans="1:6" ht="24" x14ac:dyDescent="0.2">
      <c r="A316" s="941" t="s">
        <v>569</v>
      </c>
      <c r="B316" s="942" t="s">
        <v>2333</v>
      </c>
      <c r="C316" s="917"/>
      <c r="D316" s="1015" t="s">
        <v>2127</v>
      </c>
      <c r="E316" s="903"/>
      <c r="F316" s="905"/>
    </row>
    <row r="317" spans="1:6" ht="36" x14ac:dyDescent="0.2">
      <c r="A317" s="941" t="s">
        <v>571</v>
      </c>
      <c r="B317" s="942" t="s">
        <v>2334</v>
      </c>
      <c r="C317" s="917"/>
      <c r="D317" s="1015" t="s">
        <v>2127</v>
      </c>
      <c r="E317" s="903"/>
      <c r="F317" s="905"/>
    </row>
    <row r="318" spans="1:6" ht="24" x14ac:dyDescent="0.2">
      <c r="A318" s="951" t="s">
        <v>500</v>
      </c>
      <c r="B318" s="943" t="s">
        <v>2335</v>
      </c>
      <c r="C318" s="917"/>
      <c r="D318" s="1015"/>
      <c r="E318" s="903"/>
      <c r="F318" s="905"/>
    </row>
    <row r="319" spans="1:6" ht="48" x14ac:dyDescent="0.2">
      <c r="A319" s="949" t="s">
        <v>546</v>
      </c>
      <c r="B319" s="950" t="s">
        <v>2336</v>
      </c>
      <c r="C319" s="903" t="s">
        <v>2337</v>
      </c>
      <c r="D319" s="1015" t="s">
        <v>408</v>
      </c>
      <c r="E319" s="903" t="s">
        <v>1822</v>
      </c>
      <c r="F319" s="905" t="s">
        <v>2338</v>
      </c>
    </row>
    <row r="320" spans="1:6" ht="48" x14ac:dyDescent="0.2">
      <c r="A320" s="949" t="s">
        <v>547</v>
      </c>
      <c r="B320" s="950" t="s">
        <v>2339</v>
      </c>
      <c r="C320" s="903" t="s">
        <v>2340</v>
      </c>
      <c r="D320" s="1015" t="s">
        <v>408</v>
      </c>
      <c r="E320" s="903" t="s">
        <v>1822</v>
      </c>
      <c r="F320" s="905" t="s">
        <v>2273</v>
      </c>
    </row>
    <row r="321" spans="1:6" ht="48" x14ac:dyDescent="0.2">
      <c r="A321" s="949" t="s">
        <v>549</v>
      </c>
      <c r="B321" s="950" t="s">
        <v>2341</v>
      </c>
      <c r="C321" s="903" t="s">
        <v>2342</v>
      </c>
      <c r="D321" s="1015" t="s">
        <v>408</v>
      </c>
      <c r="E321" s="903" t="s">
        <v>1822</v>
      </c>
      <c r="F321" s="905" t="s">
        <v>2276</v>
      </c>
    </row>
    <row r="322" spans="1:6" ht="48" x14ac:dyDescent="0.2">
      <c r="A322" s="949" t="s">
        <v>551</v>
      </c>
      <c r="B322" s="950" t="s">
        <v>2343</v>
      </c>
      <c r="C322" s="903" t="s">
        <v>2344</v>
      </c>
      <c r="D322" s="1015" t="s">
        <v>408</v>
      </c>
      <c r="E322" s="903" t="s">
        <v>1822</v>
      </c>
      <c r="F322" s="905" t="s">
        <v>2279</v>
      </c>
    </row>
    <row r="323" spans="1:6" ht="36" x14ac:dyDescent="0.2">
      <c r="A323" s="941" t="s">
        <v>552</v>
      </c>
      <c r="B323" s="942" t="s">
        <v>2345</v>
      </c>
      <c r="C323" s="917"/>
      <c r="D323" s="1015" t="s">
        <v>2127</v>
      </c>
      <c r="E323" s="903" t="s">
        <v>1822</v>
      </c>
      <c r="F323" s="905" t="s">
        <v>2273</v>
      </c>
    </row>
    <row r="324" spans="1:6" ht="36" x14ac:dyDescent="0.2">
      <c r="A324" s="941" t="s">
        <v>569</v>
      </c>
      <c r="B324" s="942" t="s">
        <v>2346</v>
      </c>
      <c r="C324" s="917"/>
      <c r="D324" s="1015" t="s">
        <v>2127</v>
      </c>
      <c r="E324" s="903" t="s">
        <v>1822</v>
      </c>
      <c r="F324" s="905" t="s">
        <v>2276</v>
      </c>
    </row>
    <row r="325" spans="1:6" ht="36" x14ac:dyDescent="0.2">
      <c r="A325" s="941" t="s">
        <v>571</v>
      </c>
      <c r="B325" s="942" t="s">
        <v>2347</v>
      </c>
      <c r="C325" s="917"/>
      <c r="D325" s="1015" t="s">
        <v>2127</v>
      </c>
      <c r="E325" s="903" t="s">
        <v>1822</v>
      </c>
      <c r="F325" s="905" t="s">
        <v>2279</v>
      </c>
    </row>
    <row r="326" spans="1:6" ht="48" x14ac:dyDescent="0.2">
      <c r="A326" s="941" t="s">
        <v>823</v>
      </c>
      <c r="B326" s="942" t="s">
        <v>2348</v>
      </c>
      <c r="C326" s="903"/>
      <c r="D326" s="1015" t="s">
        <v>2127</v>
      </c>
      <c r="E326" s="903" t="s">
        <v>1822</v>
      </c>
      <c r="F326" s="905" t="s">
        <v>2349</v>
      </c>
    </row>
    <row r="327" spans="1:6" ht="48" x14ac:dyDescent="0.2">
      <c r="A327" s="941" t="s">
        <v>824</v>
      </c>
      <c r="B327" s="942" t="s">
        <v>2350</v>
      </c>
      <c r="C327" s="917"/>
      <c r="D327" s="1015" t="s">
        <v>2127</v>
      </c>
      <c r="E327" s="903" t="s">
        <v>1822</v>
      </c>
      <c r="F327" s="905" t="s">
        <v>2349</v>
      </c>
    </row>
    <row r="328" spans="1:6" x14ac:dyDescent="0.2">
      <c r="A328" s="915"/>
      <c r="B328" s="916"/>
      <c r="C328" s="917"/>
      <c r="D328" s="1016"/>
      <c r="E328" s="917"/>
      <c r="F328" s="917"/>
    </row>
    <row r="329" spans="1:6" x14ac:dyDescent="0.2">
      <c r="A329" s="952" t="s">
        <v>501</v>
      </c>
      <c r="B329" s="953" t="s">
        <v>2351</v>
      </c>
      <c r="C329" s="917"/>
      <c r="D329" s="1016"/>
      <c r="E329" s="917"/>
      <c r="F329" s="917"/>
    </row>
    <row r="330" spans="1:6" ht="72" x14ac:dyDescent="0.2">
      <c r="A330" s="920" t="s">
        <v>1174</v>
      </c>
      <c r="B330" s="932" t="s">
        <v>2352</v>
      </c>
      <c r="C330" s="917"/>
      <c r="D330" s="1016"/>
      <c r="E330" s="917"/>
      <c r="F330" s="954"/>
    </row>
    <row r="331" spans="1:6" x14ac:dyDescent="0.2">
      <c r="A331" s="924"/>
      <c r="B331" s="942"/>
      <c r="C331" s="903"/>
      <c r="D331" s="1015"/>
      <c r="E331" s="903"/>
      <c r="F331" s="905"/>
    </row>
    <row r="332" spans="1:6" x14ac:dyDescent="0.2">
      <c r="A332" s="924"/>
      <c r="B332" s="942"/>
      <c r="C332" s="903"/>
      <c r="D332" s="1015"/>
      <c r="E332" s="903"/>
      <c r="F332" s="905"/>
    </row>
    <row r="333" spans="1:6" x14ac:dyDescent="0.2">
      <c r="A333" s="924"/>
      <c r="B333" s="942"/>
      <c r="C333" s="903"/>
      <c r="D333" s="1015"/>
      <c r="E333" s="903"/>
      <c r="F333" s="905"/>
    </row>
    <row r="334" spans="1:6" x14ac:dyDescent="0.2">
      <c r="A334" s="924"/>
      <c r="B334" s="942"/>
      <c r="C334" s="903"/>
      <c r="D334" s="1015"/>
      <c r="E334" s="903"/>
      <c r="F334" s="905"/>
    </row>
    <row r="335" spans="1:6" x14ac:dyDescent="0.2">
      <c r="A335" s="924"/>
      <c r="B335" s="942"/>
      <c r="C335" s="903"/>
      <c r="D335" s="1015"/>
      <c r="E335" s="903"/>
      <c r="F335" s="905"/>
    </row>
    <row r="336" spans="1:6" x14ac:dyDescent="0.2">
      <c r="A336" s="924"/>
      <c r="B336" s="942"/>
      <c r="C336" s="903"/>
      <c r="D336" s="1015"/>
      <c r="E336" s="903"/>
      <c r="F336" s="905"/>
    </row>
    <row r="337" spans="1:8" x14ac:dyDescent="0.2">
      <c r="A337" s="915"/>
      <c r="B337" s="916"/>
      <c r="C337" s="917"/>
      <c r="D337" s="1016"/>
      <c r="E337" s="917"/>
      <c r="F337" s="917"/>
    </row>
    <row r="338" spans="1:8" ht="72" x14ac:dyDescent="0.2">
      <c r="A338" s="920" t="s">
        <v>1184</v>
      </c>
      <c r="B338" s="932" t="s">
        <v>2353</v>
      </c>
      <c r="C338" s="917"/>
      <c r="D338" s="1016"/>
      <c r="E338" s="917"/>
      <c r="F338" s="917"/>
    </row>
    <row r="339" spans="1:8" x14ac:dyDescent="0.2">
      <c r="A339" s="941"/>
      <c r="B339" s="942"/>
      <c r="C339" s="903"/>
      <c r="D339" s="1015"/>
      <c r="E339" s="903"/>
      <c r="F339" s="905"/>
      <c r="H339" s="905"/>
    </row>
    <row r="340" spans="1:8" x14ac:dyDescent="0.2">
      <c r="A340" s="941"/>
      <c r="B340" s="942"/>
      <c r="C340" s="903"/>
      <c r="D340" s="1015"/>
      <c r="E340" s="903"/>
      <c r="F340" s="905"/>
    </row>
    <row r="341" spans="1:8" x14ac:dyDescent="0.2">
      <c r="A341" s="941"/>
      <c r="B341" s="942"/>
      <c r="C341" s="903"/>
      <c r="D341" s="1015"/>
      <c r="E341" s="903"/>
      <c r="F341" s="905"/>
    </row>
    <row r="342" spans="1:8" x14ac:dyDescent="0.2">
      <c r="A342" s="941"/>
      <c r="B342" s="942"/>
      <c r="C342" s="903"/>
      <c r="D342" s="1015"/>
      <c r="E342" s="903"/>
      <c r="F342" s="905"/>
    </row>
    <row r="343" spans="1:8" x14ac:dyDescent="0.2">
      <c r="A343" s="941"/>
      <c r="B343" s="942"/>
      <c r="C343" s="903"/>
      <c r="D343" s="1015"/>
      <c r="E343" s="903"/>
      <c r="F343" s="905"/>
    </row>
    <row r="344" spans="1:8" x14ac:dyDescent="0.2">
      <c r="A344" s="941"/>
      <c r="B344" s="942"/>
      <c r="C344" s="903"/>
      <c r="D344" s="1015"/>
      <c r="E344" s="903"/>
      <c r="F344" s="905"/>
    </row>
    <row r="345" spans="1:8" ht="14.25" x14ac:dyDescent="0.2">
      <c r="A345" s="934"/>
      <c r="B345" s="935"/>
      <c r="C345" s="917"/>
      <c r="D345" s="1016"/>
      <c r="E345" s="917"/>
      <c r="F345" s="917"/>
    </row>
    <row r="346" spans="1:8" ht="72" x14ac:dyDescent="0.2">
      <c r="A346" s="920" t="s">
        <v>1199</v>
      </c>
      <c r="B346" s="932" t="s">
        <v>2354</v>
      </c>
      <c r="C346" s="917"/>
      <c r="D346" s="1016"/>
      <c r="E346" s="917"/>
      <c r="F346" s="917"/>
    </row>
    <row r="347" spans="1:8" x14ac:dyDescent="0.2">
      <c r="A347" s="941"/>
      <c r="B347" s="942"/>
      <c r="C347" s="903"/>
      <c r="D347" s="1015"/>
      <c r="E347" s="903"/>
      <c r="F347" s="905"/>
    </row>
    <row r="348" spans="1:8" x14ac:dyDescent="0.2">
      <c r="A348" s="941"/>
      <c r="B348" s="942"/>
      <c r="C348" s="903"/>
      <c r="D348" s="1015"/>
      <c r="E348" s="903"/>
      <c r="F348" s="905"/>
    </row>
    <row r="349" spans="1:8" x14ac:dyDescent="0.2">
      <c r="A349" s="915"/>
      <c r="B349" s="916"/>
      <c r="C349" s="917"/>
      <c r="D349" s="1016"/>
      <c r="E349" s="917"/>
      <c r="F349" s="917"/>
    </row>
    <row r="350" spans="1:8" ht="24" x14ac:dyDescent="0.2">
      <c r="A350" s="920" t="s">
        <v>502</v>
      </c>
      <c r="B350" s="921" t="s">
        <v>2355</v>
      </c>
      <c r="C350" s="917"/>
      <c r="D350" s="1016"/>
      <c r="E350" s="917"/>
      <c r="F350" s="917"/>
    </row>
    <row r="351" spans="1:8" ht="24" x14ac:dyDescent="0.2">
      <c r="A351" s="920" t="s">
        <v>504</v>
      </c>
      <c r="B351" s="921" t="s">
        <v>2356</v>
      </c>
      <c r="C351" s="917"/>
      <c r="D351" s="1016"/>
      <c r="E351" s="917"/>
      <c r="F351" s="917"/>
    </row>
    <row r="352" spans="1:8" ht="36" x14ac:dyDescent="0.2">
      <c r="A352" s="955" t="s">
        <v>546</v>
      </c>
      <c r="B352" s="916" t="s">
        <v>2357</v>
      </c>
      <c r="C352" s="903" t="s">
        <v>675</v>
      </c>
      <c r="D352" s="1017" t="s">
        <v>2358</v>
      </c>
      <c r="E352" s="905" t="s">
        <v>2359</v>
      </c>
      <c r="F352" s="905" t="s">
        <v>2360</v>
      </c>
    </row>
    <row r="353" spans="1:6" ht="36" x14ac:dyDescent="0.2">
      <c r="A353" s="955" t="s">
        <v>547</v>
      </c>
      <c r="B353" s="916" t="s">
        <v>2361</v>
      </c>
      <c r="C353" s="903" t="s">
        <v>676</v>
      </c>
      <c r="D353" s="1017" t="s">
        <v>2362</v>
      </c>
      <c r="E353" s="905" t="s">
        <v>2363</v>
      </c>
      <c r="F353" s="905" t="s">
        <v>2364</v>
      </c>
    </row>
    <row r="354" spans="1:6" ht="48" x14ac:dyDescent="0.2">
      <c r="A354" s="955" t="s">
        <v>549</v>
      </c>
      <c r="B354" s="916" t="s">
        <v>2365</v>
      </c>
      <c r="C354" s="903" t="s">
        <v>677</v>
      </c>
      <c r="D354" s="1017" t="s">
        <v>2366</v>
      </c>
      <c r="E354" s="905" t="s">
        <v>2367</v>
      </c>
      <c r="F354" s="905" t="s">
        <v>2368</v>
      </c>
    </row>
    <row r="355" spans="1:6" ht="48" x14ac:dyDescent="0.2">
      <c r="A355" s="928" t="s">
        <v>551</v>
      </c>
      <c r="B355" s="940" t="s">
        <v>2369</v>
      </c>
      <c r="C355" s="903" t="s">
        <v>2370</v>
      </c>
      <c r="D355" s="1015" t="s">
        <v>408</v>
      </c>
      <c r="E355" s="905" t="s">
        <v>2371</v>
      </c>
      <c r="F355" s="905" t="s">
        <v>2372</v>
      </c>
    </row>
    <row r="356" spans="1:6" ht="48" x14ac:dyDescent="0.2">
      <c r="A356" s="928" t="s">
        <v>552</v>
      </c>
      <c r="B356" s="940" t="s">
        <v>2369</v>
      </c>
      <c r="C356" s="903" t="s">
        <v>2370</v>
      </c>
      <c r="D356" s="1015" t="s">
        <v>408</v>
      </c>
      <c r="E356" s="905" t="s">
        <v>2371</v>
      </c>
      <c r="F356" s="905" t="s">
        <v>2372</v>
      </c>
    </row>
    <row r="357" spans="1:6" ht="48" x14ac:dyDescent="0.2">
      <c r="A357" s="928" t="s">
        <v>569</v>
      </c>
      <c r="B357" s="940" t="s">
        <v>2369</v>
      </c>
      <c r="C357" s="903" t="s">
        <v>2370</v>
      </c>
      <c r="D357" s="1015" t="s">
        <v>408</v>
      </c>
      <c r="E357" s="905" t="s">
        <v>2371</v>
      </c>
      <c r="F357" s="905" t="s">
        <v>2372</v>
      </c>
    </row>
    <row r="358" spans="1:6" ht="84" x14ac:dyDescent="0.2">
      <c r="A358" s="928" t="s">
        <v>571</v>
      </c>
      <c r="B358" s="940" t="s">
        <v>2373</v>
      </c>
      <c r="C358" s="903" t="s">
        <v>2374</v>
      </c>
      <c r="D358" s="1015" t="s">
        <v>408</v>
      </c>
      <c r="E358" s="905" t="s">
        <v>2375</v>
      </c>
      <c r="F358" s="905" t="s">
        <v>2376</v>
      </c>
    </row>
    <row r="359" spans="1:6" ht="60" x14ac:dyDescent="0.2">
      <c r="A359" s="928" t="s">
        <v>601</v>
      </c>
      <c r="B359" s="940" t="s">
        <v>2377</v>
      </c>
      <c r="C359" s="903" t="s">
        <v>2378</v>
      </c>
      <c r="D359" s="1015" t="s">
        <v>408</v>
      </c>
      <c r="E359" s="905" t="s">
        <v>2379</v>
      </c>
      <c r="F359" s="905" t="s">
        <v>2380</v>
      </c>
    </row>
    <row r="360" spans="1:6" ht="48" x14ac:dyDescent="0.2">
      <c r="A360" s="928" t="s">
        <v>603</v>
      </c>
      <c r="B360" s="940" t="s">
        <v>2381</v>
      </c>
      <c r="C360" s="903" t="s">
        <v>303</v>
      </c>
      <c r="D360" s="1015" t="s">
        <v>408</v>
      </c>
      <c r="E360" s="903" t="s">
        <v>1822</v>
      </c>
      <c r="F360" s="905" t="s">
        <v>2382</v>
      </c>
    </row>
    <row r="361" spans="1:6" ht="36" x14ac:dyDescent="0.2">
      <c r="A361" s="928" t="s">
        <v>605</v>
      </c>
      <c r="B361" s="940" t="s">
        <v>2383</v>
      </c>
      <c r="C361" s="903" t="s">
        <v>554</v>
      </c>
      <c r="D361" s="1015" t="s">
        <v>2384</v>
      </c>
      <c r="E361" s="905" t="s">
        <v>2385</v>
      </c>
      <c r="F361" s="905" t="s">
        <v>2386</v>
      </c>
    </row>
    <row r="362" spans="1:6" ht="36" x14ac:dyDescent="0.2">
      <c r="A362" s="928" t="s">
        <v>683</v>
      </c>
      <c r="B362" s="940" t="s">
        <v>2387</v>
      </c>
      <c r="C362" s="903" t="s">
        <v>678</v>
      </c>
      <c r="D362" s="1015" t="s">
        <v>2384</v>
      </c>
      <c r="E362" s="905" t="s">
        <v>2388</v>
      </c>
      <c r="F362" s="905" t="s">
        <v>2389</v>
      </c>
    </row>
    <row r="363" spans="1:6" ht="36" x14ac:dyDescent="0.2">
      <c r="A363" s="928" t="s">
        <v>698</v>
      </c>
      <c r="B363" s="940" t="s">
        <v>2390</v>
      </c>
      <c r="C363" s="917"/>
      <c r="D363" s="1015" t="s">
        <v>460</v>
      </c>
      <c r="E363" s="917"/>
      <c r="F363" s="905" t="s">
        <v>2391</v>
      </c>
    </row>
    <row r="364" spans="1:6" ht="36" x14ac:dyDescent="0.2">
      <c r="A364" s="928" t="s">
        <v>699</v>
      </c>
      <c r="B364" s="940" t="s">
        <v>2392</v>
      </c>
      <c r="C364" s="917"/>
      <c r="D364" s="1015" t="s">
        <v>460</v>
      </c>
      <c r="E364" s="917"/>
      <c r="F364" s="905" t="s">
        <v>2391</v>
      </c>
    </row>
    <row r="365" spans="1:6" ht="36" x14ac:dyDescent="0.2">
      <c r="A365" s="928" t="s">
        <v>699</v>
      </c>
      <c r="B365" s="940" t="s">
        <v>2393</v>
      </c>
      <c r="C365" s="917"/>
      <c r="D365" s="1015" t="s">
        <v>460</v>
      </c>
      <c r="E365" s="917"/>
      <c r="F365" s="905" t="s">
        <v>2394</v>
      </c>
    </row>
    <row r="366" spans="1:6" ht="36" x14ac:dyDescent="0.2">
      <c r="A366" s="928" t="s">
        <v>700</v>
      </c>
      <c r="B366" s="940" t="s">
        <v>2395</v>
      </c>
      <c r="C366" s="917"/>
      <c r="D366" s="1015" t="s">
        <v>408</v>
      </c>
      <c r="E366" s="917"/>
      <c r="F366" s="905" t="s">
        <v>2396</v>
      </c>
    </row>
    <row r="367" spans="1:6" ht="48" x14ac:dyDescent="0.2">
      <c r="A367" s="941" t="s">
        <v>701</v>
      </c>
      <c r="B367" s="942" t="s">
        <v>2397</v>
      </c>
      <c r="C367" s="903" t="s">
        <v>675</v>
      </c>
      <c r="D367" s="1017" t="s">
        <v>408</v>
      </c>
      <c r="E367" s="905" t="s">
        <v>2398</v>
      </c>
      <c r="F367" s="905" t="s">
        <v>2360</v>
      </c>
    </row>
    <row r="368" spans="1:6" ht="48" x14ac:dyDescent="0.2">
      <c r="A368" s="941" t="s">
        <v>721</v>
      </c>
      <c r="B368" s="942" t="s">
        <v>2399</v>
      </c>
      <c r="C368" s="903" t="s">
        <v>675</v>
      </c>
      <c r="D368" s="1017" t="s">
        <v>408</v>
      </c>
      <c r="E368" s="905" t="s">
        <v>2398</v>
      </c>
      <c r="F368" s="905" t="s">
        <v>2360</v>
      </c>
    </row>
    <row r="369" spans="1:6" ht="48" x14ac:dyDescent="0.2">
      <c r="A369" s="941" t="s">
        <v>722</v>
      </c>
      <c r="B369" s="942" t="s">
        <v>2400</v>
      </c>
      <c r="C369" s="903" t="s">
        <v>675</v>
      </c>
      <c r="D369" s="1017" t="s">
        <v>408</v>
      </c>
      <c r="E369" s="905" t="s">
        <v>2398</v>
      </c>
      <c r="F369" s="905" t="s">
        <v>2360</v>
      </c>
    </row>
    <row r="370" spans="1:6" x14ac:dyDescent="0.2">
      <c r="A370" s="915"/>
      <c r="B370" s="916"/>
      <c r="C370" s="917"/>
      <c r="D370" s="1016"/>
      <c r="E370" s="917"/>
      <c r="F370" s="917"/>
    </row>
    <row r="371" spans="1:6" x14ac:dyDescent="0.2">
      <c r="A371" s="920" t="s">
        <v>506</v>
      </c>
      <c r="B371" s="921" t="s">
        <v>558</v>
      </c>
      <c r="C371" s="917"/>
      <c r="D371" s="1016"/>
      <c r="E371" s="917"/>
      <c r="F371" s="956"/>
    </row>
    <row r="372" spans="1:6" x14ac:dyDescent="0.2">
      <c r="A372" s="920" t="s">
        <v>251</v>
      </c>
      <c r="B372" s="921" t="s">
        <v>559</v>
      </c>
      <c r="C372" s="917"/>
      <c r="D372" s="1016"/>
      <c r="E372" s="917"/>
      <c r="F372" s="917"/>
    </row>
    <row r="373" spans="1:6" x14ac:dyDescent="0.2">
      <c r="A373" s="955" t="s">
        <v>546</v>
      </c>
      <c r="B373" s="957" t="s">
        <v>2401</v>
      </c>
      <c r="C373" s="917"/>
      <c r="D373" s="1016"/>
      <c r="E373" s="917"/>
      <c r="F373" s="917"/>
    </row>
    <row r="374" spans="1:6" ht="36" x14ac:dyDescent="0.2">
      <c r="A374" s="955" t="s">
        <v>547</v>
      </c>
      <c r="B374" s="957" t="s">
        <v>2402</v>
      </c>
      <c r="C374" s="917"/>
      <c r="D374" s="1015" t="s">
        <v>408</v>
      </c>
      <c r="E374" s="956" t="s">
        <v>2403</v>
      </c>
      <c r="F374" s="917"/>
    </row>
    <row r="375" spans="1:6" ht="48" x14ac:dyDescent="0.2">
      <c r="A375" s="955" t="s">
        <v>549</v>
      </c>
      <c r="B375" s="957" t="s">
        <v>2404</v>
      </c>
      <c r="C375" s="917"/>
      <c r="D375" s="1017" t="s">
        <v>2405</v>
      </c>
      <c r="E375" s="905" t="s">
        <v>2406</v>
      </c>
      <c r="F375" s="917"/>
    </row>
    <row r="376" spans="1:6" ht="48" x14ac:dyDescent="0.2">
      <c r="A376" s="955" t="s">
        <v>551</v>
      </c>
      <c r="B376" s="957" t="s">
        <v>2407</v>
      </c>
      <c r="C376" s="917"/>
      <c r="D376" s="1017" t="s">
        <v>2405</v>
      </c>
      <c r="E376" s="905" t="s">
        <v>2408</v>
      </c>
      <c r="F376" s="917"/>
    </row>
    <row r="377" spans="1:6" ht="24" x14ac:dyDescent="0.2">
      <c r="A377" s="955" t="s">
        <v>552</v>
      </c>
      <c r="B377" s="957" t="s">
        <v>2409</v>
      </c>
      <c r="C377" s="917"/>
      <c r="D377" s="1015" t="s">
        <v>408</v>
      </c>
      <c r="E377" s="917" t="s">
        <v>2410</v>
      </c>
      <c r="F377" s="917"/>
    </row>
    <row r="378" spans="1:6" ht="24" x14ac:dyDescent="0.2">
      <c r="A378" s="955" t="s">
        <v>569</v>
      </c>
      <c r="B378" s="957" t="s">
        <v>2411</v>
      </c>
      <c r="C378" s="917"/>
      <c r="D378" s="1015" t="s">
        <v>408</v>
      </c>
      <c r="E378" s="917" t="s">
        <v>2412</v>
      </c>
      <c r="F378" s="917"/>
    </row>
    <row r="379" spans="1:6" x14ac:dyDescent="0.2">
      <c r="A379" s="922" t="s">
        <v>571</v>
      </c>
      <c r="B379" s="957" t="s">
        <v>2413</v>
      </c>
      <c r="C379" s="917"/>
      <c r="D379" s="1015" t="s">
        <v>408</v>
      </c>
      <c r="E379" s="917"/>
      <c r="F379" s="917"/>
    </row>
    <row r="380" spans="1:6" ht="48" x14ac:dyDescent="0.2">
      <c r="A380" s="955" t="s">
        <v>601</v>
      </c>
      <c r="B380" s="957" t="s">
        <v>2414</v>
      </c>
      <c r="C380" s="917"/>
      <c r="D380" s="1015" t="s">
        <v>408</v>
      </c>
      <c r="E380" s="905" t="s">
        <v>2415</v>
      </c>
      <c r="F380" s="917"/>
    </row>
    <row r="381" spans="1:6" ht="48" x14ac:dyDescent="0.2">
      <c r="A381" s="958" t="s">
        <v>603</v>
      </c>
      <c r="B381" s="959" t="s">
        <v>2416</v>
      </c>
      <c r="C381" s="917"/>
      <c r="D381" s="1017" t="s">
        <v>2405</v>
      </c>
      <c r="E381" s="905" t="s">
        <v>2408</v>
      </c>
      <c r="F381" s="905" t="s">
        <v>2417</v>
      </c>
    </row>
    <row r="382" spans="1:6" x14ac:dyDescent="0.2">
      <c r="A382" s="915"/>
      <c r="B382" s="916"/>
      <c r="C382" s="917"/>
      <c r="D382" s="1016"/>
      <c r="E382" s="917"/>
      <c r="F382" s="917"/>
    </row>
    <row r="383" spans="1:6" x14ac:dyDescent="0.2">
      <c r="A383" s="920" t="s">
        <v>252</v>
      </c>
      <c r="B383" s="921" t="s">
        <v>1058</v>
      </c>
      <c r="C383" s="917"/>
      <c r="D383" s="1016"/>
      <c r="E383" s="917"/>
      <c r="F383" s="917"/>
    </row>
    <row r="384" spans="1:6" x14ac:dyDescent="0.2">
      <c r="A384" s="955" t="s">
        <v>546</v>
      </c>
      <c r="B384" s="957" t="s">
        <v>2401</v>
      </c>
      <c r="C384" s="917"/>
      <c r="D384" s="1016"/>
      <c r="E384" s="917"/>
      <c r="F384" s="917"/>
    </row>
    <row r="385" spans="1:6" ht="24" x14ac:dyDescent="0.2">
      <c r="A385" s="955" t="s">
        <v>547</v>
      </c>
      <c r="B385" s="957" t="s">
        <v>2418</v>
      </c>
      <c r="C385" s="917"/>
      <c r="D385" s="1015" t="s">
        <v>408</v>
      </c>
      <c r="E385" s="905" t="s">
        <v>2419</v>
      </c>
      <c r="F385" s="917"/>
    </row>
    <row r="386" spans="1:6" x14ac:dyDescent="0.2">
      <c r="A386" s="955" t="s">
        <v>549</v>
      </c>
      <c r="B386" s="957" t="s">
        <v>2404</v>
      </c>
      <c r="C386" s="917"/>
      <c r="D386" s="1016"/>
      <c r="E386" s="917"/>
      <c r="F386" s="917"/>
    </row>
    <row r="387" spans="1:6" ht="48" x14ac:dyDescent="0.2">
      <c r="A387" s="955" t="s">
        <v>551</v>
      </c>
      <c r="B387" s="957" t="s">
        <v>2407</v>
      </c>
      <c r="C387" s="917"/>
      <c r="D387" s="1017" t="s">
        <v>2405</v>
      </c>
      <c r="E387" s="905" t="s">
        <v>2408</v>
      </c>
      <c r="F387" s="905" t="s">
        <v>2420</v>
      </c>
    </row>
    <row r="388" spans="1:6" ht="24" x14ac:dyDescent="0.2">
      <c r="A388" s="955" t="s">
        <v>552</v>
      </c>
      <c r="B388" s="957" t="s">
        <v>2409</v>
      </c>
      <c r="C388" s="917"/>
      <c r="D388" s="1016" t="s">
        <v>408</v>
      </c>
      <c r="E388" s="917" t="s">
        <v>2410</v>
      </c>
      <c r="F388" s="917"/>
    </row>
    <row r="389" spans="1:6" ht="24" x14ac:dyDescent="0.2">
      <c r="A389" s="955" t="s">
        <v>569</v>
      </c>
      <c r="B389" s="957" t="s">
        <v>2411</v>
      </c>
      <c r="C389" s="917"/>
      <c r="D389" s="1016" t="s">
        <v>408</v>
      </c>
      <c r="E389" s="917" t="s">
        <v>2412</v>
      </c>
      <c r="F389" s="917"/>
    </row>
    <row r="390" spans="1:6" x14ac:dyDescent="0.2">
      <c r="A390" s="922" t="s">
        <v>571</v>
      </c>
      <c r="B390" s="957" t="s">
        <v>2413</v>
      </c>
      <c r="C390" s="917"/>
      <c r="D390" s="1016" t="s">
        <v>408</v>
      </c>
      <c r="E390" s="917"/>
      <c r="F390" s="917"/>
    </row>
    <row r="391" spans="1:6" ht="48" x14ac:dyDescent="0.2">
      <c r="A391" s="955" t="s">
        <v>601</v>
      </c>
      <c r="B391" s="957" t="s">
        <v>2414</v>
      </c>
      <c r="C391" s="917"/>
      <c r="D391" s="1017" t="s">
        <v>2405</v>
      </c>
      <c r="E391" s="905" t="s">
        <v>2415</v>
      </c>
      <c r="F391" s="917"/>
    </row>
    <row r="392" spans="1:6" ht="48" x14ac:dyDescent="0.2">
      <c r="A392" s="958" t="s">
        <v>603</v>
      </c>
      <c r="B392" s="959" t="s">
        <v>2416</v>
      </c>
      <c r="C392" s="917"/>
      <c r="D392" s="1017" t="s">
        <v>2405</v>
      </c>
      <c r="E392" s="905" t="s">
        <v>2408</v>
      </c>
      <c r="F392" s="905" t="s">
        <v>2420</v>
      </c>
    </row>
    <row r="393" spans="1:6" x14ac:dyDescent="0.2">
      <c r="A393" s="915"/>
      <c r="B393" s="916"/>
      <c r="C393" s="917"/>
      <c r="D393" s="1016"/>
      <c r="E393" s="917"/>
      <c r="F393" s="917"/>
    </row>
    <row r="394" spans="1:6" x14ac:dyDescent="0.2">
      <c r="A394" s="960" t="s">
        <v>253</v>
      </c>
      <c r="B394" s="961" t="s">
        <v>564</v>
      </c>
      <c r="C394" s="917"/>
      <c r="D394" s="1016"/>
      <c r="E394" s="917"/>
      <c r="F394" s="917"/>
    </row>
    <row r="395" spans="1:6" x14ac:dyDescent="0.2">
      <c r="A395" s="960" t="s">
        <v>1086</v>
      </c>
      <c r="B395" s="961" t="s">
        <v>1085</v>
      </c>
      <c r="C395" s="917"/>
      <c r="D395" s="1016"/>
      <c r="E395" s="917"/>
      <c r="F395" s="917"/>
    </row>
    <row r="396" spans="1:6" x14ac:dyDescent="0.2">
      <c r="A396" s="962" t="s">
        <v>546</v>
      </c>
      <c r="B396" s="963" t="s">
        <v>2401</v>
      </c>
      <c r="C396" s="917"/>
      <c r="D396" s="1016"/>
      <c r="E396" s="917"/>
      <c r="F396" s="917"/>
    </row>
    <row r="397" spans="1:6" ht="24" x14ac:dyDescent="0.2">
      <c r="A397" s="955" t="s">
        <v>547</v>
      </c>
      <c r="B397" s="957" t="s">
        <v>2418</v>
      </c>
      <c r="C397" s="917"/>
      <c r="D397" s="1015" t="s">
        <v>408</v>
      </c>
      <c r="E397" s="905" t="s">
        <v>2419</v>
      </c>
      <c r="F397" s="917"/>
    </row>
    <row r="398" spans="1:6" ht="48" x14ac:dyDescent="0.2">
      <c r="A398" s="955" t="s">
        <v>549</v>
      </c>
      <c r="B398" s="957" t="s">
        <v>2421</v>
      </c>
      <c r="C398" s="917"/>
      <c r="D398" s="1017" t="s">
        <v>2405</v>
      </c>
      <c r="E398" s="905" t="s">
        <v>2422</v>
      </c>
      <c r="F398" s="917"/>
    </row>
    <row r="399" spans="1:6" ht="48" x14ac:dyDescent="0.2">
      <c r="A399" s="955" t="s">
        <v>551</v>
      </c>
      <c r="B399" s="957" t="s">
        <v>2423</v>
      </c>
      <c r="C399" s="917"/>
      <c r="D399" s="1017" t="s">
        <v>2405</v>
      </c>
      <c r="E399" s="905" t="s">
        <v>2408</v>
      </c>
      <c r="F399" s="905" t="s">
        <v>2424</v>
      </c>
    </row>
    <row r="400" spans="1:6" ht="24" x14ac:dyDescent="0.2">
      <c r="A400" s="955" t="s">
        <v>552</v>
      </c>
      <c r="B400" s="957" t="s">
        <v>2425</v>
      </c>
      <c r="C400" s="917"/>
      <c r="D400" s="1015" t="s">
        <v>408</v>
      </c>
      <c r="E400" s="905" t="s">
        <v>2426</v>
      </c>
      <c r="F400" s="917"/>
    </row>
    <row r="401" spans="1:6" ht="60" x14ac:dyDescent="0.2">
      <c r="A401" s="955" t="s">
        <v>569</v>
      </c>
      <c r="B401" s="957" t="s">
        <v>2427</v>
      </c>
      <c r="C401" s="917"/>
      <c r="D401" s="1017" t="s">
        <v>2428</v>
      </c>
      <c r="E401" s="905" t="s">
        <v>2429</v>
      </c>
      <c r="F401" s="917"/>
    </row>
    <row r="402" spans="1:6" ht="36" x14ac:dyDescent="0.2">
      <c r="A402" s="955" t="s">
        <v>571</v>
      </c>
      <c r="B402" s="957" t="s">
        <v>2414</v>
      </c>
      <c r="C402" s="917"/>
      <c r="D402" s="1017" t="s">
        <v>2405</v>
      </c>
      <c r="E402" s="905" t="s">
        <v>2430</v>
      </c>
      <c r="F402" s="917"/>
    </row>
    <row r="403" spans="1:6" ht="60" x14ac:dyDescent="0.2">
      <c r="A403" s="955" t="s">
        <v>601</v>
      </c>
      <c r="B403" s="957" t="s">
        <v>2431</v>
      </c>
      <c r="C403" s="917"/>
      <c r="D403" s="1017" t="s">
        <v>2428</v>
      </c>
      <c r="E403" s="905" t="s">
        <v>2432</v>
      </c>
      <c r="F403" s="905" t="s">
        <v>2433</v>
      </c>
    </row>
    <row r="404" spans="1:6" ht="48" x14ac:dyDescent="0.2">
      <c r="A404" s="955" t="s">
        <v>603</v>
      </c>
      <c r="B404" s="957" t="s">
        <v>2434</v>
      </c>
      <c r="C404" s="917"/>
      <c r="D404" s="1017" t="s">
        <v>2428</v>
      </c>
      <c r="E404" s="905" t="s">
        <v>2435</v>
      </c>
      <c r="F404" s="905" t="s">
        <v>2433</v>
      </c>
    </row>
    <row r="405" spans="1:6" ht="48" x14ac:dyDescent="0.2">
      <c r="A405" s="955" t="s">
        <v>605</v>
      </c>
      <c r="B405" s="957" t="s">
        <v>2436</v>
      </c>
      <c r="C405" s="917"/>
      <c r="D405" s="1017" t="s">
        <v>2428</v>
      </c>
      <c r="E405" s="905" t="s">
        <v>2435</v>
      </c>
      <c r="F405" s="905" t="s">
        <v>2433</v>
      </c>
    </row>
    <row r="406" spans="1:6" ht="48" x14ac:dyDescent="0.2">
      <c r="A406" s="941" t="s">
        <v>683</v>
      </c>
      <c r="B406" s="942" t="s">
        <v>2437</v>
      </c>
      <c r="C406" s="917"/>
      <c r="D406" s="1017" t="s">
        <v>2405</v>
      </c>
      <c r="E406" s="905" t="s">
        <v>2408</v>
      </c>
      <c r="F406" s="905" t="s">
        <v>2424</v>
      </c>
    </row>
    <row r="407" spans="1:6" ht="24" x14ac:dyDescent="0.2">
      <c r="A407" s="941" t="s">
        <v>698</v>
      </c>
      <c r="B407" s="942" t="s">
        <v>2438</v>
      </c>
      <c r="C407" s="964" t="s">
        <v>2439</v>
      </c>
      <c r="D407" s="1016"/>
      <c r="E407" s="917"/>
      <c r="F407" s="917"/>
    </row>
    <row r="408" spans="1:6" x14ac:dyDescent="0.2">
      <c r="A408" s="941" t="s">
        <v>699</v>
      </c>
      <c r="B408" s="942" t="s">
        <v>2440</v>
      </c>
      <c r="C408" s="964" t="s">
        <v>2441</v>
      </c>
      <c r="D408" s="1016"/>
      <c r="E408" s="917"/>
      <c r="F408" s="917"/>
    </row>
    <row r="409" spans="1:6" x14ac:dyDescent="0.2">
      <c r="A409" s="915"/>
      <c r="B409" s="916"/>
      <c r="C409" s="917"/>
      <c r="D409" s="1016"/>
      <c r="E409" s="917"/>
      <c r="F409" s="917"/>
    </row>
    <row r="410" spans="1:6" x14ac:dyDescent="0.2">
      <c r="A410" s="960" t="s">
        <v>1087</v>
      </c>
      <c r="B410" s="961" t="s">
        <v>1088</v>
      </c>
      <c r="C410" s="917"/>
      <c r="D410" s="1016"/>
      <c r="E410" s="917"/>
      <c r="F410" s="917"/>
    </row>
    <row r="411" spans="1:6" x14ac:dyDescent="0.2">
      <c r="A411" s="962" t="s">
        <v>546</v>
      </c>
      <c r="B411" s="963" t="s">
        <v>2401</v>
      </c>
      <c r="C411" s="917"/>
      <c r="D411" s="1016"/>
      <c r="E411" s="917"/>
      <c r="F411" s="917"/>
    </row>
    <row r="412" spans="1:6" ht="24" x14ac:dyDescent="0.2">
      <c r="A412" s="955" t="s">
        <v>547</v>
      </c>
      <c r="B412" s="957" t="s">
        <v>2418</v>
      </c>
      <c r="C412" s="917"/>
      <c r="D412" s="1015" t="s">
        <v>408</v>
      </c>
      <c r="E412" s="905" t="s">
        <v>2419</v>
      </c>
      <c r="F412" s="917"/>
    </row>
    <row r="413" spans="1:6" ht="48" x14ac:dyDescent="0.2">
      <c r="A413" s="955" t="s">
        <v>549</v>
      </c>
      <c r="B413" s="957" t="s">
        <v>2421</v>
      </c>
      <c r="C413" s="917"/>
      <c r="D413" s="1017" t="s">
        <v>2405</v>
      </c>
      <c r="E413" s="905" t="s">
        <v>2422</v>
      </c>
      <c r="F413" s="917"/>
    </row>
    <row r="414" spans="1:6" ht="48" x14ac:dyDescent="0.2">
      <c r="A414" s="955" t="s">
        <v>551</v>
      </c>
      <c r="B414" s="957" t="s">
        <v>2423</v>
      </c>
      <c r="C414" s="917"/>
      <c r="D414" s="1017" t="s">
        <v>2405</v>
      </c>
      <c r="E414" s="905" t="s">
        <v>2408</v>
      </c>
      <c r="F414" s="905" t="s">
        <v>2442</v>
      </c>
    </row>
    <row r="415" spans="1:6" ht="24" x14ac:dyDescent="0.2">
      <c r="A415" s="955" t="s">
        <v>552</v>
      </c>
      <c r="B415" s="957" t="s">
        <v>2425</v>
      </c>
      <c r="C415" s="917"/>
      <c r="D415" s="1015" t="s">
        <v>408</v>
      </c>
      <c r="E415" s="905" t="s">
        <v>2426</v>
      </c>
      <c r="F415" s="917"/>
    </row>
    <row r="416" spans="1:6" ht="60" x14ac:dyDescent="0.2">
      <c r="A416" s="955" t="s">
        <v>569</v>
      </c>
      <c r="B416" s="957" t="s">
        <v>2427</v>
      </c>
      <c r="C416" s="917"/>
      <c r="D416" s="1017" t="s">
        <v>2428</v>
      </c>
      <c r="E416" s="905" t="s">
        <v>2429</v>
      </c>
      <c r="F416" s="917"/>
    </row>
    <row r="417" spans="1:6" ht="36" x14ac:dyDescent="0.2">
      <c r="A417" s="955" t="s">
        <v>571</v>
      </c>
      <c r="B417" s="957" t="s">
        <v>2414</v>
      </c>
      <c r="C417" s="917"/>
      <c r="D417" s="1017" t="s">
        <v>2405</v>
      </c>
      <c r="E417" s="905" t="s">
        <v>2430</v>
      </c>
      <c r="F417" s="917"/>
    </row>
    <row r="418" spans="1:6" ht="60" x14ac:dyDescent="0.2">
      <c r="A418" s="955" t="s">
        <v>601</v>
      </c>
      <c r="B418" s="957" t="s">
        <v>2431</v>
      </c>
      <c r="C418" s="917"/>
      <c r="D418" s="1017" t="s">
        <v>2428</v>
      </c>
      <c r="E418" s="905" t="s">
        <v>2432</v>
      </c>
      <c r="F418" s="905" t="s">
        <v>2433</v>
      </c>
    </row>
    <row r="419" spans="1:6" ht="48" x14ac:dyDescent="0.2">
      <c r="A419" s="955" t="s">
        <v>603</v>
      </c>
      <c r="B419" s="957" t="s">
        <v>2434</v>
      </c>
      <c r="C419" s="917"/>
      <c r="D419" s="1017" t="s">
        <v>2428</v>
      </c>
      <c r="E419" s="905" t="s">
        <v>2435</v>
      </c>
      <c r="F419" s="905" t="s">
        <v>2433</v>
      </c>
    </row>
    <row r="420" spans="1:6" ht="48" x14ac:dyDescent="0.2">
      <c r="A420" s="955" t="s">
        <v>605</v>
      </c>
      <c r="B420" s="957" t="s">
        <v>2436</v>
      </c>
      <c r="C420" s="917"/>
      <c r="D420" s="1017" t="s">
        <v>2428</v>
      </c>
      <c r="E420" s="905" t="s">
        <v>2435</v>
      </c>
      <c r="F420" s="905" t="s">
        <v>2433</v>
      </c>
    </row>
    <row r="421" spans="1:6" ht="48" x14ac:dyDescent="0.2">
      <c r="A421" s="941" t="s">
        <v>683</v>
      </c>
      <c r="B421" s="942" t="s">
        <v>2437</v>
      </c>
      <c r="C421" s="917"/>
      <c r="D421" s="1017" t="s">
        <v>2405</v>
      </c>
      <c r="E421" s="905" t="s">
        <v>2408</v>
      </c>
      <c r="F421" s="905" t="s">
        <v>2424</v>
      </c>
    </row>
    <row r="422" spans="1:6" ht="24" x14ac:dyDescent="0.2">
      <c r="A422" s="941" t="s">
        <v>698</v>
      </c>
      <c r="B422" s="942" t="s">
        <v>2438</v>
      </c>
      <c r="C422" s="964" t="s">
        <v>2439</v>
      </c>
      <c r="D422" s="1016"/>
      <c r="E422" s="917"/>
      <c r="F422" s="917"/>
    </row>
    <row r="423" spans="1:6" x14ac:dyDescent="0.2">
      <c r="A423" s="941" t="s">
        <v>699</v>
      </c>
      <c r="B423" s="942" t="s">
        <v>2440</v>
      </c>
      <c r="C423" s="964" t="s">
        <v>2441</v>
      </c>
      <c r="D423" s="1016"/>
      <c r="E423" s="917"/>
      <c r="F423" s="917"/>
    </row>
    <row r="424" spans="1:6" x14ac:dyDescent="0.2">
      <c r="A424" s="915"/>
      <c r="B424" s="916"/>
      <c r="C424" s="917"/>
      <c r="D424" s="1016"/>
      <c r="E424" s="917"/>
      <c r="F424" s="917"/>
    </row>
    <row r="425" spans="1:6" x14ac:dyDescent="0.2">
      <c r="A425" s="960" t="s">
        <v>254</v>
      </c>
      <c r="B425" s="961" t="s">
        <v>572</v>
      </c>
      <c r="C425" s="917"/>
      <c r="D425" s="1016"/>
      <c r="E425" s="917"/>
      <c r="F425" s="917"/>
    </row>
    <row r="426" spans="1:6" x14ac:dyDescent="0.2">
      <c r="A426" s="962" t="s">
        <v>546</v>
      </c>
      <c r="B426" s="963" t="s">
        <v>2401</v>
      </c>
      <c r="C426" s="917"/>
      <c r="D426" s="1016"/>
      <c r="E426" s="917"/>
      <c r="F426" s="917"/>
    </row>
    <row r="427" spans="1:6" ht="24" x14ac:dyDescent="0.2">
      <c r="A427" s="955" t="s">
        <v>547</v>
      </c>
      <c r="B427" s="957" t="s">
        <v>2418</v>
      </c>
      <c r="C427" s="917"/>
      <c r="D427" s="1015" t="s">
        <v>408</v>
      </c>
      <c r="E427" s="905" t="s">
        <v>2419</v>
      </c>
      <c r="F427" s="917"/>
    </row>
    <row r="428" spans="1:6" ht="48" x14ac:dyDescent="0.2">
      <c r="A428" s="955" t="s">
        <v>549</v>
      </c>
      <c r="B428" s="957" t="s">
        <v>2421</v>
      </c>
      <c r="C428" s="917"/>
      <c r="D428" s="1017" t="s">
        <v>2405</v>
      </c>
      <c r="E428" s="905" t="s">
        <v>2422</v>
      </c>
      <c r="F428" s="917"/>
    </row>
    <row r="429" spans="1:6" ht="48" x14ac:dyDescent="0.2">
      <c r="A429" s="955" t="s">
        <v>551</v>
      </c>
      <c r="B429" s="965" t="s">
        <v>2443</v>
      </c>
      <c r="C429" s="917"/>
      <c r="D429" s="1017" t="s">
        <v>2405</v>
      </c>
      <c r="E429" s="905" t="s">
        <v>2408</v>
      </c>
      <c r="F429" s="905" t="s">
        <v>2444</v>
      </c>
    </row>
    <row r="430" spans="1:6" ht="24" x14ac:dyDescent="0.2">
      <c r="A430" s="955" t="s">
        <v>552</v>
      </c>
      <c r="B430" s="965" t="s">
        <v>2445</v>
      </c>
      <c r="C430" s="917"/>
      <c r="D430" s="1016" t="s">
        <v>408</v>
      </c>
      <c r="E430" s="905" t="s">
        <v>2446</v>
      </c>
      <c r="F430" s="917"/>
    </row>
    <row r="431" spans="1:6" ht="24" x14ac:dyDescent="0.2">
      <c r="A431" s="955" t="s">
        <v>569</v>
      </c>
      <c r="B431" s="965" t="s">
        <v>2425</v>
      </c>
      <c r="C431" s="917"/>
      <c r="D431" s="1015" t="s">
        <v>408</v>
      </c>
      <c r="E431" s="905" t="s">
        <v>2426</v>
      </c>
      <c r="F431" s="917"/>
    </row>
    <row r="432" spans="1:6" ht="60" x14ac:dyDescent="0.2">
      <c r="A432" s="966" t="s">
        <v>571</v>
      </c>
      <c r="B432" s="965" t="s">
        <v>2427</v>
      </c>
      <c r="C432" s="917"/>
      <c r="D432" s="1017" t="s">
        <v>2428</v>
      </c>
      <c r="E432" s="905" t="s">
        <v>2429</v>
      </c>
      <c r="F432" s="917"/>
    </row>
    <row r="433" spans="1:6" ht="36" x14ac:dyDescent="0.2">
      <c r="A433" s="966" t="s">
        <v>601</v>
      </c>
      <c r="B433" s="965" t="s">
        <v>2414</v>
      </c>
      <c r="C433" s="917"/>
      <c r="D433" s="1017" t="s">
        <v>2405</v>
      </c>
      <c r="E433" s="905" t="s">
        <v>2430</v>
      </c>
      <c r="F433" s="917"/>
    </row>
    <row r="434" spans="1:6" ht="24" x14ac:dyDescent="0.2">
      <c r="A434" s="941" t="s">
        <v>603</v>
      </c>
      <c r="B434" s="942" t="s">
        <v>2437</v>
      </c>
      <c r="C434" s="917"/>
      <c r="D434" s="1016"/>
      <c r="E434" s="917"/>
      <c r="F434" s="917"/>
    </row>
    <row r="435" spans="1:6" x14ac:dyDescent="0.2">
      <c r="A435" s="915"/>
      <c r="B435" s="916"/>
      <c r="C435" s="917"/>
      <c r="D435" s="1016"/>
      <c r="E435" s="917"/>
      <c r="F435" s="917"/>
    </row>
    <row r="436" spans="1:6" x14ac:dyDescent="0.2">
      <c r="A436" s="960" t="s">
        <v>1301</v>
      </c>
      <c r="B436" s="961" t="s">
        <v>210</v>
      </c>
      <c r="C436" s="917"/>
      <c r="D436" s="1016"/>
      <c r="E436" s="917"/>
      <c r="F436" s="917"/>
    </row>
    <row r="437" spans="1:6" ht="24" x14ac:dyDescent="0.2">
      <c r="A437" s="955" t="s">
        <v>546</v>
      </c>
      <c r="B437" s="965" t="s">
        <v>2447</v>
      </c>
      <c r="C437" s="917"/>
      <c r="D437" s="1017" t="s">
        <v>408</v>
      </c>
      <c r="E437" s="905" t="s">
        <v>2448</v>
      </c>
      <c r="F437" s="917"/>
    </row>
    <row r="438" spans="1:6" ht="48" x14ac:dyDescent="0.2">
      <c r="A438" s="955" t="s">
        <v>547</v>
      </c>
      <c r="B438" s="965" t="s">
        <v>2449</v>
      </c>
      <c r="C438" s="917"/>
      <c r="D438" s="1017" t="s">
        <v>2428</v>
      </c>
      <c r="E438" s="905" t="s">
        <v>2450</v>
      </c>
      <c r="F438" s="917"/>
    </row>
    <row r="439" spans="1:6" ht="48" x14ac:dyDescent="0.2">
      <c r="A439" s="955" t="s">
        <v>549</v>
      </c>
      <c r="B439" s="965" t="s">
        <v>2451</v>
      </c>
      <c r="C439" s="917"/>
      <c r="D439" s="1017" t="s">
        <v>2428</v>
      </c>
      <c r="E439" s="905" t="s">
        <v>2450</v>
      </c>
      <c r="F439" s="917"/>
    </row>
    <row r="440" spans="1:6" ht="24" x14ac:dyDescent="0.2">
      <c r="A440" s="955" t="s">
        <v>551</v>
      </c>
      <c r="B440" s="965" t="s">
        <v>2443</v>
      </c>
      <c r="C440" s="917"/>
      <c r="D440" s="1017" t="s">
        <v>2452</v>
      </c>
      <c r="E440" s="905" t="s">
        <v>2453</v>
      </c>
      <c r="F440" s="917"/>
    </row>
    <row r="441" spans="1:6" ht="48" x14ac:dyDescent="0.2">
      <c r="A441" s="941" t="s">
        <v>552</v>
      </c>
      <c r="B441" s="942" t="s">
        <v>2437</v>
      </c>
      <c r="C441" s="917"/>
      <c r="D441" s="1017" t="s">
        <v>2405</v>
      </c>
      <c r="E441" s="905" t="s">
        <v>2408</v>
      </c>
      <c r="F441" s="905" t="s">
        <v>2454</v>
      </c>
    </row>
    <row r="442" spans="1:6" ht="14.25" x14ac:dyDescent="0.2">
      <c r="A442" s="934"/>
      <c r="B442" s="935"/>
      <c r="C442" s="917"/>
      <c r="D442" s="1016"/>
      <c r="E442" s="917"/>
      <c r="F442" s="917"/>
    </row>
    <row r="443" spans="1:6" ht="24" x14ac:dyDescent="0.2">
      <c r="A443" s="960" t="s">
        <v>255</v>
      </c>
      <c r="B443" s="961" t="s">
        <v>691</v>
      </c>
      <c r="C443" s="917"/>
      <c r="D443" s="1016"/>
      <c r="E443" s="917"/>
      <c r="F443" s="917"/>
    </row>
    <row r="444" spans="1:6" x14ac:dyDescent="0.2">
      <c r="A444" s="962" t="s">
        <v>546</v>
      </c>
      <c r="B444" s="963" t="s">
        <v>2401</v>
      </c>
      <c r="C444" s="917"/>
      <c r="D444" s="1016"/>
      <c r="E444" s="917"/>
      <c r="F444" s="917"/>
    </row>
    <row r="445" spans="1:6" ht="24" x14ac:dyDescent="0.2">
      <c r="A445" s="955" t="s">
        <v>547</v>
      </c>
      <c r="B445" s="957" t="s">
        <v>2418</v>
      </c>
      <c r="C445" s="917"/>
      <c r="D445" s="1015" t="s">
        <v>408</v>
      </c>
      <c r="E445" s="905" t="s">
        <v>2419</v>
      </c>
      <c r="F445" s="917"/>
    </row>
    <row r="446" spans="1:6" ht="48" x14ac:dyDescent="0.2">
      <c r="A446" s="955" t="s">
        <v>549</v>
      </c>
      <c r="B446" s="957" t="s">
        <v>2421</v>
      </c>
      <c r="C446" s="917"/>
      <c r="D446" s="1017" t="s">
        <v>2405</v>
      </c>
      <c r="E446" s="905" t="s">
        <v>2422</v>
      </c>
      <c r="F446" s="917"/>
    </row>
    <row r="447" spans="1:6" ht="48" x14ac:dyDescent="0.2">
      <c r="A447" s="955" t="s">
        <v>551</v>
      </c>
      <c r="B447" s="965" t="s">
        <v>2443</v>
      </c>
      <c r="C447" s="917"/>
      <c r="D447" s="1017" t="s">
        <v>2405</v>
      </c>
      <c r="E447" s="905" t="s">
        <v>2408</v>
      </c>
      <c r="F447" s="905" t="s">
        <v>2455</v>
      </c>
    </row>
    <row r="448" spans="1:6" ht="24" x14ac:dyDescent="0.2">
      <c r="A448" s="955" t="s">
        <v>552</v>
      </c>
      <c r="B448" s="965" t="s">
        <v>2425</v>
      </c>
      <c r="C448" s="917"/>
      <c r="D448" s="1015" t="s">
        <v>408</v>
      </c>
      <c r="E448" s="905" t="s">
        <v>2426</v>
      </c>
      <c r="F448" s="917"/>
    </row>
    <row r="449" spans="1:6" ht="48" x14ac:dyDescent="0.2">
      <c r="A449" s="966" t="s">
        <v>569</v>
      </c>
      <c r="B449" s="965" t="s">
        <v>2414</v>
      </c>
      <c r="C449" s="917"/>
      <c r="D449" s="1017" t="s">
        <v>2428</v>
      </c>
      <c r="E449" s="905" t="s">
        <v>2450</v>
      </c>
      <c r="F449" s="917"/>
    </row>
    <row r="450" spans="1:6" ht="48" x14ac:dyDescent="0.2">
      <c r="A450" s="941" t="s">
        <v>571</v>
      </c>
      <c r="B450" s="942" t="s">
        <v>2456</v>
      </c>
      <c r="C450" s="917"/>
      <c r="D450" s="1017" t="s">
        <v>2405</v>
      </c>
      <c r="E450" s="905" t="s">
        <v>2408</v>
      </c>
      <c r="F450" s="905" t="s">
        <v>2455</v>
      </c>
    </row>
    <row r="451" spans="1:6" ht="24" x14ac:dyDescent="0.2">
      <c r="A451" s="941" t="s">
        <v>601</v>
      </c>
      <c r="B451" s="942" t="s">
        <v>2457</v>
      </c>
      <c r="C451" s="917" t="s">
        <v>2458</v>
      </c>
      <c r="D451" s="1016"/>
      <c r="E451" s="917"/>
      <c r="F451" s="917"/>
    </row>
    <row r="452" spans="1:6" ht="24" x14ac:dyDescent="0.2">
      <c r="A452" s="941" t="s">
        <v>603</v>
      </c>
      <c r="B452" s="942" t="s">
        <v>2459</v>
      </c>
      <c r="C452" s="917" t="s">
        <v>328</v>
      </c>
      <c r="D452" s="1016"/>
      <c r="E452" s="917"/>
      <c r="F452" s="917"/>
    </row>
    <row r="453" spans="1:6" ht="24" x14ac:dyDescent="0.2">
      <c r="A453" s="941" t="s">
        <v>605</v>
      </c>
      <c r="B453" s="942" t="s">
        <v>2460</v>
      </c>
      <c r="C453" s="917"/>
      <c r="D453" s="1015" t="s">
        <v>408</v>
      </c>
      <c r="E453" s="905" t="s">
        <v>2461</v>
      </c>
      <c r="F453" s="917"/>
    </row>
    <row r="454" spans="1:6" x14ac:dyDescent="0.2">
      <c r="A454" s="955"/>
      <c r="B454" s="967"/>
      <c r="C454" s="917"/>
      <c r="D454" s="1016"/>
      <c r="E454" s="917"/>
      <c r="F454" s="917"/>
    </row>
    <row r="455" spans="1:6" ht="24" x14ac:dyDescent="0.2">
      <c r="A455" s="960" t="s">
        <v>1100</v>
      </c>
      <c r="B455" s="961" t="s">
        <v>702</v>
      </c>
      <c r="C455" s="917"/>
      <c r="D455" s="1016"/>
      <c r="E455" s="917"/>
      <c r="F455" s="917"/>
    </row>
    <row r="456" spans="1:6" x14ac:dyDescent="0.2">
      <c r="A456" s="962" t="s">
        <v>546</v>
      </c>
      <c r="B456" s="963" t="s">
        <v>2401</v>
      </c>
      <c r="C456" s="917"/>
      <c r="D456" s="1016"/>
      <c r="E456" s="917"/>
      <c r="F456" s="917"/>
    </row>
    <row r="457" spans="1:6" ht="24" x14ac:dyDescent="0.2">
      <c r="A457" s="955" t="s">
        <v>547</v>
      </c>
      <c r="B457" s="957" t="s">
        <v>2418</v>
      </c>
      <c r="C457" s="917"/>
      <c r="D457" s="1015" t="s">
        <v>408</v>
      </c>
      <c r="E457" s="905" t="s">
        <v>2419</v>
      </c>
      <c r="F457" s="917"/>
    </row>
    <row r="458" spans="1:6" ht="48" x14ac:dyDescent="0.2">
      <c r="A458" s="955" t="s">
        <v>549</v>
      </c>
      <c r="B458" s="957" t="s">
        <v>2421</v>
      </c>
      <c r="C458" s="917"/>
      <c r="D458" s="1017" t="s">
        <v>2405</v>
      </c>
      <c r="E458" s="905" t="s">
        <v>2422</v>
      </c>
      <c r="F458" s="917"/>
    </row>
    <row r="459" spans="1:6" ht="48" x14ac:dyDescent="0.2">
      <c r="A459" s="955" t="s">
        <v>551</v>
      </c>
      <c r="B459" s="965" t="s">
        <v>2443</v>
      </c>
      <c r="C459" s="917"/>
      <c r="D459" s="1017" t="s">
        <v>2405</v>
      </c>
      <c r="E459" s="905" t="s">
        <v>2408</v>
      </c>
      <c r="F459" s="905" t="s">
        <v>2462</v>
      </c>
    </row>
    <row r="460" spans="1:6" ht="24" x14ac:dyDescent="0.2">
      <c r="A460" s="955" t="s">
        <v>552</v>
      </c>
      <c r="B460" s="965" t="s">
        <v>2425</v>
      </c>
      <c r="C460" s="917"/>
      <c r="D460" s="1015" t="s">
        <v>408</v>
      </c>
      <c r="E460" s="905" t="s">
        <v>2426</v>
      </c>
      <c r="F460" s="917"/>
    </row>
    <row r="461" spans="1:6" ht="48" x14ac:dyDescent="0.2">
      <c r="A461" s="966" t="s">
        <v>569</v>
      </c>
      <c r="B461" s="965" t="s">
        <v>2414</v>
      </c>
      <c r="C461" s="917"/>
      <c r="D461" s="1017" t="s">
        <v>2428</v>
      </c>
      <c r="E461" s="905" t="s">
        <v>2450</v>
      </c>
      <c r="F461" s="917"/>
    </row>
    <row r="462" spans="1:6" ht="48" x14ac:dyDescent="0.2">
      <c r="A462" s="941" t="s">
        <v>571</v>
      </c>
      <c r="B462" s="942" t="s">
        <v>2456</v>
      </c>
      <c r="C462" s="917"/>
      <c r="D462" s="1017" t="s">
        <v>2405</v>
      </c>
      <c r="E462" s="905" t="s">
        <v>2408</v>
      </c>
      <c r="F462" s="905" t="s">
        <v>2462</v>
      </c>
    </row>
    <row r="463" spans="1:6" ht="24" x14ac:dyDescent="0.2">
      <c r="A463" s="941" t="s">
        <v>605</v>
      </c>
      <c r="B463" s="942" t="s">
        <v>2463</v>
      </c>
      <c r="C463" s="917" t="s">
        <v>2458</v>
      </c>
      <c r="D463" s="1016"/>
      <c r="E463" s="917"/>
      <c r="F463" s="917"/>
    </row>
    <row r="464" spans="1:6" ht="24" x14ac:dyDescent="0.2">
      <c r="A464" s="941" t="s">
        <v>683</v>
      </c>
      <c r="B464" s="942" t="s">
        <v>2464</v>
      </c>
      <c r="C464" s="917" t="s">
        <v>328</v>
      </c>
      <c r="D464" s="1016"/>
      <c r="E464" s="917"/>
      <c r="F464" s="917"/>
    </row>
    <row r="465" spans="1:6" ht="24" x14ac:dyDescent="0.2">
      <c r="A465" s="941" t="s">
        <v>698</v>
      </c>
      <c r="B465" s="942" t="s">
        <v>2465</v>
      </c>
      <c r="C465" s="917"/>
      <c r="D465" s="1015" t="s">
        <v>408</v>
      </c>
      <c r="E465" s="905" t="s">
        <v>2461</v>
      </c>
      <c r="F465" s="917"/>
    </row>
    <row r="466" spans="1:6" ht="36" x14ac:dyDescent="0.2">
      <c r="A466" s="941" t="s">
        <v>508</v>
      </c>
      <c r="B466" s="942" t="s">
        <v>2466</v>
      </c>
      <c r="C466" s="903" t="s">
        <v>2467</v>
      </c>
      <c r="D466" s="1016"/>
      <c r="E466" s="917"/>
      <c r="F466" s="917"/>
    </row>
    <row r="467" spans="1:6" ht="14.25" x14ac:dyDescent="0.2">
      <c r="A467" s="934"/>
      <c r="B467" s="935"/>
      <c r="C467" s="917"/>
      <c r="D467" s="1016"/>
      <c r="E467" s="917"/>
      <c r="F467" s="917"/>
    </row>
    <row r="468" spans="1:6" ht="24" x14ac:dyDescent="0.2">
      <c r="A468" s="941" t="s">
        <v>511</v>
      </c>
      <c r="B468" s="942" t="s">
        <v>2468</v>
      </c>
      <c r="C468" s="917"/>
      <c r="D468" s="1016"/>
      <c r="E468" s="917"/>
      <c r="F468" s="917"/>
    </row>
    <row r="469" spans="1:6" ht="72" x14ac:dyDescent="0.2">
      <c r="A469" s="968" t="s">
        <v>513</v>
      </c>
      <c r="B469" s="969" t="s">
        <v>2469</v>
      </c>
      <c r="C469" s="917"/>
      <c r="D469" s="1017" t="s">
        <v>2405</v>
      </c>
      <c r="E469" s="905" t="s">
        <v>2470</v>
      </c>
      <c r="F469" s="905" t="s">
        <v>2471</v>
      </c>
    </row>
    <row r="470" spans="1:6" ht="24" x14ac:dyDescent="0.2">
      <c r="A470" s="968" t="s">
        <v>515</v>
      </c>
      <c r="B470" s="969" t="s">
        <v>2472</v>
      </c>
      <c r="C470" s="917"/>
      <c r="D470" s="1016"/>
      <c r="E470" s="917"/>
      <c r="F470" s="917"/>
    </row>
    <row r="471" spans="1:6" ht="24" x14ac:dyDescent="0.2">
      <c r="A471" s="941" t="s">
        <v>517</v>
      </c>
      <c r="B471" s="942" t="s">
        <v>2473</v>
      </c>
      <c r="C471" s="917"/>
      <c r="D471" s="1016"/>
      <c r="E471" s="917"/>
      <c r="F471" s="917"/>
    </row>
    <row r="472" spans="1:6" ht="24" x14ac:dyDescent="0.2">
      <c r="A472" s="941" t="s">
        <v>519</v>
      </c>
      <c r="B472" s="942" t="s">
        <v>2474</v>
      </c>
      <c r="C472" s="917"/>
      <c r="D472" s="1016"/>
      <c r="E472" s="917"/>
      <c r="F472" s="917"/>
    </row>
    <row r="473" spans="1:6" x14ac:dyDescent="0.2">
      <c r="A473" s="941" t="s">
        <v>1134</v>
      </c>
      <c r="B473" s="942" t="s">
        <v>2475</v>
      </c>
      <c r="C473" s="917"/>
      <c r="D473" s="1016"/>
      <c r="E473" s="917"/>
      <c r="F473" s="917"/>
    </row>
    <row r="474" spans="1:6" ht="14.25" x14ac:dyDescent="0.2">
      <c r="A474" s="934"/>
      <c r="B474" s="935"/>
      <c r="C474" s="917"/>
      <c r="D474" s="1016"/>
      <c r="E474" s="917"/>
      <c r="F474" s="917"/>
    </row>
    <row r="475" spans="1:6" x14ac:dyDescent="0.2">
      <c r="A475" s="918" t="s">
        <v>526</v>
      </c>
      <c r="B475" s="919" t="s">
        <v>577</v>
      </c>
      <c r="C475" s="917"/>
      <c r="D475" s="1016"/>
      <c r="E475" s="917"/>
      <c r="F475" s="917"/>
    </row>
    <row r="476" spans="1:6" x14ac:dyDescent="0.2">
      <c r="A476" s="920" t="s">
        <v>527</v>
      </c>
      <c r="B476" s="921" t="s">
        <v>207</v>
      </c>
      <c r="C476" s="917"/>
      <c r="D476" s="1016"/>
      <c r="E476" s="917"/>
      <c r="F476" s="917"/>
    </row>
    <row r="477" spans="1:6" ht="36" x14ac:dyDescent="0.2">
      <c r="A477" s="967" t="s">
        <v>360</v>
      </c>
      <c r="B477" s="916" t="s">
        <v>2476</v>
      </c>
      <c r="C477" s="917"/>
      <c r="D477" s="1017" t="s">
        <v>408</v>
      </c>
      <c r="E477" s="905" t="s">
        <v>2477</v>
      </c>
      <c r="F477" s="905" t="s">
        <v>2758</v>
      </c>
    </row>
    <row r="478" spans="1:6" ht="72" x14ac:dyDescent="0.2">
      <c r="A478" s="922" t="s">
        <v>361</v>
      </c>
      <c r="B478" s="916" t="s">
        <v>2478</v>
      </c>
      <c r="C478" s="917"/>
      <c r="D478" s="1017" t="s">
        <v>2479</v>
      </c>
      <c r="E478" s="905" t="s">
        <v>2854</v>
      </c>
      <c r="F478" s="905" t="s">
        <v>2481</v>
      </c>
    </row>
    <row r="479" spans="1:6" ht="36" x14ac:dyDescent="0.2">
      <c r="A479" s="922" t="s">
        <v>362</v>
      </c>
      <c r="B479" s="916" t="s">
        <v>2482</v>
      </c>
      <c r="C479" s="917"/>
      <c r="D479" s="1017" t="s">
        <v>2483</v>
      </c>
      <c r="E479" s="905" t="s">
        <v>2484</v>
      </c>
      <c r="F479" s="905" t="s">
        <v>2485</v>
      </c>
    </row>
    <row r="480" spans="1:6" ht="60" x14ac:dyDescent="0.2">
      <c r="A480" s="922" t="s">
        <v>363</v>
      </c>
      <c r="B480" s="916" t="s">
        <v>2486</v>
      </c>
      <c r="C480" s="917"/>
      <c r="D480" s="1017" t="s">
        <v>2483</v>
      </c>
      <c r="E480" s="905" t="s">
        <v>2487</v>
      </c>
      <c r="F480" s="905" t="s">
        <v>2488</v>
      </c>
    </row>
    <row r="481" spans="1:6" ht="36" x14ac:dyDescent="0.2">
      <c r="A481" s="922" t="s">
        <v>364</v>
      </c>
      <c r="B481" s="916" t="s">
        <v>2489</v>
      </c>
      <c r="C481" s="917"/>
      <c r="D481" s="1017" t="s">
        <v>2490</v>
      </c>
      <c r="E481" s="905" t="s">
        <v>2491</v>
      </c>
      <c r="F481" s="905" t="s">
        <v>2492</v>
      </c>
    </row>
    <row r="482" spans="1:6" ht="48" x14ac:dyDescent="0.2">
      <c r="A482" s="922" t="s">
        <v>365</v>
      </c>
      <c r="B482" s="916" t="s">
        <v>2493</v>
      </c>
      <c r="C482" s="917"/>
      <c r="D482" s="1017" t="s">
        <v>2490</v>
      </c>
      <c r="E482" s="905" t="s">
        <v>2494</v>
      </c>
      <c r="F482" s="905" t="s">
        <v>2495</v>
      </c>
    </row>
    <row r="483" spans="1:6" ht="48" x14ac:dyDescent="0.2">
      <c r="A483" s="922" t="s">
        <v>366</v>
      </c>
      <c r="B483" s="923" t="s">
        <v>2496</v>
      </c>
      <c r="C483" s="917"/>
      <c r="D483" s="1017" t="s">
        <v>2490</v>
      </c>
      <c r="E483" s="905" t="s">
        <v>2497</v>
      </c>
      <c r="F483" s="905" t="s">
        <v>2498</v>
      </c>
    </row>
    <row r="484" spans="1:6" x14ac:dyDescent="0.2">
      <c r="A484" s="941" t="s">
        <v>367</v>
      </c>
      <c r="B484" s="942" t="s">
        <v>2499</v>
      </c>
      <c r="C484" s="917"/>
      <c r="D484" s="1016"/>
      <c r="E484" s="917"/>
      <c r="F484" s="917"/>
    </row>
    <row r="485" spans="1:6" ht="24" x14ac:dyDescent="0.2">
      <c r="A485" s="941" t="s">
        <v>368</v>
      </c>
      <c r="B485" s="942" t="s">
        <v>2500</v>
      </c>
      <c r="C485" s="917"/>
      <c r="D485" s="1017" t="s">
        <v>2490</v>
      </c>
      <c r="E485" s="905" t="s">
        <v>2491</v>
      </c>
      <c r="F485" s="917"/>
    </row>
    <row r="486" spans="1:6" ht="24" x14ac:dyDescent="0.2">
      <c r="A486" s="941" t="s">
        <v>369</v>
      </c>
      <c r="B486" s="942" t="s">
        <v>2501</v>
      </c>
      <c r="C486" s="917"/>
      <c r="D486" s="1017" t="s">
        <v>2490</v>
      </c>
      <c r="E486" s="905" t="s">
        <v>2494</v>
      </c>
      <c r="F486" s="917"/>
    </row>
    <row r="487" spans="1:6" ht="24" x14ac:dyDescent="0.2">
      <c r="A487" s="941" t="s">
        <v>370</v>
      </c>
      <c r="B487" s="942" t="s">
        <v>2502</v>
      </c>
      <c r="C487" s="917"/>
      <c r="D487" s="1017" t="s">
        <v>2490</v>
      </c>
      <c r="E487" s="905" t="s">
        <v>2503</v>
      </c>
      <c r="F487" s="917"/>
    </row>
    <row r="488" spans="1:6" ht="14.25" x14ac:dyDescent="0.2">
      <c r="A488" s="934"/>
      <c r="B488" s="935"/>
      <c r="C488" s="917"/>
      <c r="D488" s="1016"/>
      <c r="E488" s="917"/>
      <c r="F488" s="917"/>
    </row>
    <row r="489" spans="1:6" x14ac:dyDescent="0.2">
      <c r="A489" s="920" t="s">
        <v>528</v>
      </c>
      <c r="B489" s="921" t="s">
        <v>208</v>
      </c>
      <c r="C489" s="917"/>
      <c r="D489" s="1016"/>
      <c r="E489" s="917"/>
      <c r="F489" s="917"/>
    </row>
    <row r="490" spans="1:6" ht="36" x14ac:dyDescent="0.2">
      <c r="A490" s="967" t="s">
        <v>360</v>
      </c>
      <c r="B490" s="916" t="s">
        <v>2476</v>
      </c>
      <c r="C490" s="917"/>
      <c r="D490" s="1017" t="s">
        <v>408</v>
      </c>
      <c r="E490" s="905" t="s">
        <v>2477</v>
      </c>
      <c r="F490" s="905" t="s">
        <v>2757</v>
      </c>
    </row>
    <row r="491" spans="1:6" ht="72" x14ac:dyDescent="0.2">
      <c r="A491" s="922" t="s">
        <v>361</v>
      </c>
      <c r="B491" s="916" t="s">
        <v>2478</v>
      </c>
      <c r="C491" s="917"/>
      <c r="D491" s="1017" t="s">
        <v>2504</v>
      </c>
      <c r="E491" s="905" t="s">
        <v>2854</v>
      </c>
      <c r="F491" s="905" t="s">
        <v>2506</v>
      </c>
    </row>
    <row r="492" spans="1:6" ht="36" x14ac:dyDescent="0.2">
      <c r="A492" s="922" t="s">
        <v>362</v>
      </c>
      <c r="B492" s="916" t="s">
        <v>2482</v>
      </c>
      <c r="C492" s="917"/>
      <c r="D492" s="1017" t="s">
        <v>2507</v>
      </c>
      <c r="E492" s="905" t="s">
        <v>2484</v>
      </c>
      <c r="F492" s="905" t="s">
        <v>2508</v>
      </c>
    </row>
    <row r="493" spans="1:6" ht="60" x14ac:dyDescent="0.2">
      <c r="A493" s="922" t="s">
        <v>363</v>
      </c>
      <c r="B493" s="916" t="s">
        <v>2509</v>
      </c>
      <c r="C493" s="917"/>
      <c r="D493" s="1017" t="s">
        <v>2507</v>
      </c>
      <c r="E493" s="905" t="s">
        <v>2487</v>
      </c>
      <c r="F493" s="905" t="s">
        <v>2510</v>
      </c>
    </row>
    <row r="494" spans="1:6" ht="36" x14ac:dyDescent="0.2">
      <c r="A494" s="922" t="s">
        <v>364</v>
      </c>
      <c r="B494" s="916" t="s">
        <v>2489</v>
      </c>
      <c r="C494" s="917"/>
      <c r="D494" s="1017" t="s">
        <v>2490</v>
      </c>
      <c r="E494" s="905" t="s">
        <v>2491</v>
      </c>
      <c r="F494" s="905" t="s">
        <v>2492</v>
      </c>
    </row>
    <row r="495" spans="1:6" ht="48" x14ac:dyDescent="0.2">
      <c r="A495" s="922" t="s">
        <v>365</v>
      </c>
      <c r="B495" s="916" t="s">
        <v>2493</v>
      </c>
      <c r="C495" s="917"/>
      <c r="D495" s="1017" t="s">
        <v>2490</v>
      </c>
      <c r="E495" s="905" t="s">
        <v>2494</v>
      </c>
      <c r="F495" s="905" t="s">
        <v>2495</v>
      </c>
    </row>
    <row r="496" spans="1:6" ht="48" x14ac:dyDescent="0.2">
      <c r="A496" s="922" t="s">
        <v>366</v>
      </c>
      <c r="B496" s="923" t="s">
        <v>2496</v>
      </c>
      <c r="C496" s="917"/>
      <c r="D496" s="1017" t="s">
        <v>2490</v>
      </c>
      <c r="E496" s="905" t="s">
        <v>2497</v>
      </c>
      <c r="F496" s="905" t="s">
        <v>2498</v>
      </c>
    </row>
    <row r="497" spans="1:6" x14ac:dyDescent="0.2">
      <c r="A497" s="941" t="s">
        <v>367</v>
      </c>
      <c r="B497" s="942" t="s">
        <v>2511</v>
      </c>
      <c r="C497" s="917"/>
      <c r="D497" s="1016"/>
      <c r="E497" s="917"/>
      <c r="F497" s="917"/>
    </row>
    <row r="498" spans="1:6" ht="24" x14ac:dyDescent="0.2">
      <c r="A498" s="941" t="s">
        <v>368</v>
      </c>
      <c r="B498" s="942" t="s">
        <v>2500</v>
      </c>
      <c r="C498" s="917"/>
      <c r="D498" s="1017" t="s">
        <v>2490</v>
      </c>
      <c r="E498" s="905" t="s">
        <v>2491</v>
      </c>
      <c r="F498" s="917"/>
    </row>
    <row r="499" spans="1:6" ht="24" x14ac:dyDescent="0.2">
      <c r="A499" s="941" t="s">
        <v>369</v>
      </c>
      <c r="B499" s="942" t="s">
        <v>2501</v>
      </c>
      <c r="C499" s="917"/>
      <c r="D499" s="1017" t="s">
        <v>2490</v>
      </c>
      <c r="E499" s="905" t="s">
        <v>2494</v>
      </c>
      <c r="F499" s="917"/>
    </row>
    <row r="500" spans="1:6" ht="24" x14ac:dyDescent="0.2">
      <c r="A500" s="941" t="s">
        <v>370</v>
      </c>
      <c r="B500" s="942" t="s">
        <v>2502</v>
      </c>
      <c r="C500" s="917"/>
      <c r="D500" s="1017" t="s">
        <v>2490</v>
      </c>
      <c r="E500" s="905" t="s">
        <v>2503</v>
      </c>
      <c r="F500" s="917"/>
    </row>
    <row r="501" spans="1:6" ht="14.25" x14ac:dyDescent="0.2">
      <c r="A501" s="934"/>
      <c r="B501" s="935"/>
      <c r="C501" s="917"/>
      <c r="D501" s="1016"/>
      <c r="E501" s="917"/>
      <c r="F501" s="917"/>
    </row>
    <row r="502" spans="1:6" x14ac:dyDescent="0.2">
      <c r="A502" s="920" t="s">
        <v>529</v>
      </c>
      <c r="B502" s="921" t="s">
        <v>1081</v>
      </c>
      <c r="C502" s="917"/>
      <c r="D502" s="1016"/>
      <c r="E502" s="917"/>
      <c r="F502" s="917"/>
    </row>
    <row r="503" spans="1:6" ht="36" x14ac:dyDescent="0.2">
      <c r="A503" s="967" t="s">
        <v>360</v>
      </c>
      <c r="B503" s="916" t="s">
        <v>2476</v>
      </c>
      <c r="C503" s="917"/>
      <c r="D503" s="1017" t="s">
        <v>408</v>
      </c>
      <c r="E503" s="905" t="s">
        <v>2477</v>
      </c>
      <c r="F503" s="905" t="s">
        <v>2756</v>
      </c>
    </row>
    <row r="504" spans="1:6" ht="72" x14ac:dyDescent="0.2">
      <c r="A504" s="922" t="s">
        <v>361</v>
      </c>
      <c r="B504" s="916" t="s">
        <v>2478</v>
      </c>
      <c r="C504" s="917"/>
      <c r="D504" s="1017" t="s">
        <v>2504</v>
      </c>
      <c r="E504" s="905" t="s">
        <v>2854</v>
      </c>
      <c r="F504" s="905" t="s">
        <v>2512</v>
      </c>
    </row>
    <row r="505" spans="1:6" ht="36" x14ac:dyDescent="0.2">
      <c r="A505" s="922" t="s">
        <v>362</v>
      </c>
      <c r="B505" s="916" t="s">
        <v>2513</v>
      </c>
      <c r="C505" s="917"/>
      <c r="D505" s="1017" t="s">
        <v>2507</v>
      </c>
      <c r="E505" s="905" t="s">
        <v>2484</v>
      </c>
      <c r="F505" s="905" t="s">
        <v>2514</v>
      </c>
    </row>
    <row r="506" spans="1:6" ht="60" x14ac:dyDescent="0.2">
      <c r="A506" s="922" t="s">
        <v>363</v>
      </c>
      <c r="B506" s="916" t="s">
        <v>2515</v>
      </c>
      <c r="C506" s="917"/>
      <c r="D506" s="1017" t="s">
        <v>2507</v>
      </c>
      <c r="E506" s="905" t="s">
        <v>2487</v>
      </c>
      <c r="F506" s="905" t="s">
        <v>2516</v>
      </c>
    </row>
    <row r="507" spans="1:6" ht="36" x14ac:dyDescent="0.2">
      <c r="A507" s="922" t="s">
        <v>364</v>
      </c>
      <c r="B507" s="916" t="s">
        <v>2489</v>
      </c>
      <c r="C507" s="917"/>
      <c r="D507" s="1017" t="s">
        <v>2490</v>
      </c>
      <c r="E507" s="905" t="s">
        <v>2491</v>
      </c>
      <c r="F507" s="905" t="s">
        <v>2492</v>
      </c>
    </row>
    <row r="508" spans="1:6" ht="48" x14ac:dyDescent="0.2">
      <c r="A508" s="922" t="s">
        <v>365</v>
      </c>
      <c r="B508" s="916" t="s">
        <v>2493</v>
      </c>
      <c r="C508" s="917"/>
      <c r="D508" s="1017" t="s">
        <v>2490</v>
      </c>
      <c r="E508" s="905" t="s">
        <v>2494</v>
      </c>
      <c r="F508" s="905" t="s">
        <v>2495</v>
      </c>
    </row>
    <row r="509" spans="1:6" ht="48" x14ac:dyDescent="0.2">
      <c r="A509" s="922" t="s">
        <v>366</v>
      </c>
      <c r="B509" s="923" t="s">
        <v>2496</v>
      </c>
      <c r="C509" s="917"/>
      <c r="D509" s="1017" t="s">
        <v>2490</v>
      </c>
      <c r="E509" s="905" t="s">
        <v>2497</v>
      </c>
      <c r="F509" s="905" t="s">
        <v>2498</v>
      </c>
    </row>
    <row r="510" spans="1:6" x14ac:dyDescent="0.2">
      <c r="A510" s="941" t="s">
        <v>367</v>
      </c>
      <c r="B510" s="942" t="s">
        <v>2499</v>
      </c>
      <c r="C510" s="917"/>
      <c r="D510" s="1016"/>
      <c r="E510" s="917"/>
      <c r="F510" s="917"/>
    </row>
    <row r="511" spans="1:6" ht="24" x14ac:dyDescent="0.2">
      <c r="A511" s="941" t="s">
        <v>368</v>
      </c>
      <c r="B511" s="942" t="s">
        <v>2500</v>
      </c>
      <c r="C511" s="917"/>
      <c r="D511" s="1017" t="s">
        <v>2490</v>
      </c>
      <c r="E511" s="905" t="s">
        <v>2491</v>
      </c>
      <c r="F511" s="917"/>
    </row>
    <row r="512" spans="1:6" ht="24" x14ac:dyDescent="0.2">
      <c r="A512" s="941" t="s">
        <v>369</v>
      </c>
      <c r="B512" s="942" t="s">
        <v>2501</v>
      </c>
      <c r="C512" s="917"/>
      <c r="D512" s="1017" t="s">
        <v>2490</v>
      </c>
      <c r="E512" s="905" t="s">
        <v>2494</v>
      </c>
      <c r="F512" s="917"/>
    </row>
    <row r="513" spans="1:6" ht="24" x14ac:dyDescent="0.2">
      <c r="A513" s="941" t="s">
        <v>370</v>
      </c>
      <c r="B513" s="942" t="s">
        <v>2502</v>
      </c>
      <c r="C513" s="917"/>
      <c r="D513" s="1017" t="s">
        <v>2490</v>
      </c>
      <c r="E513" s="905" t="s">
        <v>2503</v>
      </c>
      <c r="F513" s="917"/>
    </row>
    <row r="514" spans="1:6" ht="14.25" x14ac:dyDescent="0.2">
      <c r="A514" s="934"/>
      <c r="B514" s="935"/>
      <c r="C514" s="917"/>
      <c r="D514" s="1016"/>
      <c r="E514" s="917"/>
      <c r="F514" s="917"/>
    </row>
    <row r="515" spans="1:6" x14ac:dyDescent="0.2">
      <c r="A515" s="920" t="s">
        <v>530</v>
      </c>
      <c r="B515" s="921" t="s">
        <v>584</v>
      </c>
      <c r="C515" s="917"/>
      <c r="D515" s="1016"/>
      <c r="E515" s="917"/>
      <c r="F515" s="917"/>
    </row>
    <row r="516" spans="1:6" ht="36" x14ac:dyDescent="0.2">
      <c r="A516" s="967" t="s">
        <v>360</v>
      </c>
      <c r="B516" s="916" t="s">
        <v>2476</v>
      </c>
      <c r="C516" s="917"/>
      <c r="D516" s="1017" t="s">
        <v>408</v>
      </c>
      <c r="E516" s="905" t="s">
        <v>2477</v>
      </c>
      <c r="F516" s="905" t="s">
        <v>2755</v>
      </c>
    </row>
    <row r="517" spans="1:6" ht="72" x14ac:dyDescent="0.2">
      <c r="A517" s="922" t="s">
        <v>361</v>
      </c>
      <c r="B517" s="916" t="s">
        <v>2478</v>
      </c>
      <c r="C517" s="917"/>
      <c r="D517" s="1017" t="s">
        <v>2504</v>
      </c>
      <c r="E517" s="905" t="s">
        <v>2854</v>
      </c>
      <c r="F517" s="905" t="s">
        <v>2517</v>
      </c>
    </row>
    <row r="518" spans="1:6" ht="36" x14ac:dyDescent="0.2">
      <c r="A518" s="922" t="s">
        <v>362</v>
      </c>
      <c r="B518" s="916" t="s">
        <v>2482</v>
      </c>
      <c r="C518" s="917"/>
      <c r="D518" s="1017" t="s">
        <v>2507</v>
      </c>
      <c r="E518" s="905" t="s">
        <v>2484</v>
      </c>
      <c r="F518" s="905" t="s">
        <v>2518</v>
      </c>
    </row>
    <row r="519" spans="1:6" ht="60" x14ac:dyDescent="0.2">
      <c r="A519" s="922" t="s">
        <v>363</v>
      </c>
      <c r="B519" s="916" t="s">
        <v>2519</v>
      </c>
      <c r="C519" s="917"/>
      <c r="D519" s="1017" t="s">
        <v>2507</v>
      </c>
      <c r="E519" s="905" t="s">
        <v>2487</v>
      </c>
      <c r="F519" s="905" t="s">
        <v>2520</v>
      </c>
    </row>
    <row r="520" spans="1:6" ht="36" x14ac:dyDescent="0.2">
      <c r="A520" s="922" t="s">
        <v>364</v>
      </c>
      <c r="B520" s="916" t="s">
        <v>2489</v>
      </c>
      <c r="C520" s="917"/>
      <c r="D520" s="1017" t="s">
        <v>2490</v>
      </c>
      <c r="E520" s="905" t="s">
        <v>2491</v>
      </c>
      <c r="F520" s="905" t="s">
        <v>2492</v>
      </c>
    </row>
    <row r="521" spans="1:6" ht="48" x14ac:dyDescent="0.2">
      <c r="A521" s="922" t="s">
        <v>365</v>
      </c>
      <c r="B521" s="916" t="s">
        <v>2493</v>
      </c>
      <c r="C521" s="917"/>
      <c r="D521" s="1017" t="s">
        <v>2490</v>
      </c>
      <c r="E521" s="905" t="s">
        <v>2494</v>
      </c>
      <c r="F521" s="905" t="s">
        <v>2495</v>
      </c>
    </row>
    <row r="522" spans="1:6" ht="48" x14ac:dyDescent="0.2">
      <c r="A522" s="922" t="s">
        <v>366</v>
      </c>
      <c r="B522" s="923" t="s">
        <v>2496</v>
      </c>
      <c r="C522" s="917"/>
      <c r="D522" s="1017" t="s">
        <v>2490</v>
      </c>
      <c r="E522" s="905" t="s">
        <v>2497</v>
      </c>
      <c r="F522" s="905" t="s">
        <v>2498</v>
      </c>
    </row>
    <row r="523" spans="1:6" x14ac:dyDescent="0.2">
      <c r="A523" s="941" t="s">
        <v>367</v>
      </c>
      <c r="B523" s="942" t="s">
        <v>2499</v>
      </c>
      <c r="C523" s="917"/>
      <c r="D523" s="1016"/>
      <c r="E523" s="917"/>
      <c r="F523" s="917"/>
    </row>
    <row r="524" spans="1:6" ht="24" x14ac:dyDescent="0.2">
      <c r="A524" s="941" t="s">
        <v>368</v>
      </c>
      <c r="B524" s="942" t="s">
        <v>2500</v>
      </c>
      <c r="C524" s="917"/>
      <c r="D524" s="1017" t="s">
        <v>2490</v>
      </c>
      <c r="E524" s="905" t="s">
        <v>2491</v>
      </c>
      <c r="F524" s="917"/>
    </row>
    <row r="525" spans="1:6" ht="24" x14ac:dyDescent="0.2">
      <c r="A525" s="941" t="s">
        <v>369</v>
      </c>
      <c r="B525" s="942" t="s">
        <v>2501</v>
      </c>
      <c r="C525" s="917"/>
      <c r="D525" s="1017" t="s">
        <v>2490</v>
      </c>
      <c r="E525" s="905" t="s">
        <v>2494</v>
      </c>
      <c r="F525" s="917"/>
    </row>
    <row r="526" spans="1:6" ht="24" x14ac:dyDescent="0.2">
      <c r="A526" s="941" t="s">
        <v>370</v>
      </c>
      <c r="B526" s="942" t="s">
        <v>2502</v>
      </c>
      <c r="C526" s="917"/>
      <c r="D526" s="1017" t="s">
        <v>2490</v>
      </c>
      <c r="E526" s="905" t="s">
        <v>2503</v>
      </c>
      <c r="F526" s="917"/>
    </row>
    <row r="527" spans="1:6" ht="14.25" x14ac:dyDescent="0.2">
      <c r="A527" s="934"/>
      <c r="B527" s="935"/>
      <c r="C527" s="917"/>
      <c r="D527" s="1016"/>
      <c r="E527" s="917"/>
      <c r="F527" s="917"/>
    </row>
    <row r="528" spans="1:6" x14ac:dyDescent="0.2">
      <c r="A528" s="920" t="s">
        <v>531</v>
      </c>
      <c r="B528" s="921" t="s">
        <v>579</v>
      </c>
      <c r="C528" s="917"/>
      <c r="D528" s="1016"/>
      <c r="E528" s="917"/>
      <c r="F528" s="917"/>
    </row>
    <row r="529" spans="1:6" ht="36" x14ac:dyDescent="0.2">
      <c r="A529" s="967" t="s">
        <v>360</v>
      </c>
      <c r="B529" s="916" t="s">
        <v>2476</v>
      </c>
      <c r="C529" s="917"/>
      <c r="D529" s="1017" t="s">
        <v>408</v>
      </c>
      <c r="E529" s="905" t="s">
        <v>2477</v>
      </c>
      <c r="F529" s="905" t="s">
        <v>2521</v>
      </c>
    </row>
    <row r="530" spans="1:6" ht="72" x14ac:dyDescent="0.2">
      <c r="A530" s="922" t="s">
        <v>361</v>
      </c>
      <c r="B530" s="916" t="s">
        <v>2478</v>
      </c>
      <c r="C530" s="917"/>
      <c r="D530" s="1017" t="s">
        <v>2504</v>
      </c>
      <c r="E530" s="905" t="s">
        <v>2854</v>
      </c>
      <c r="F530" s="905" t="s">
        <v>2522</v>
      </c>
    </row>
    <row r="531" spans="1:6" ht="36" x14ac:dyDescent="0.2">
      <c r="A531" s="922" t="s">
        <v>362</v>
      </c>
      <c r="B531" s="916" t="s">
        <v>2482</v>
      </c>
      <c r="C531" s="917"/>
      <c r="D531" s="1017" t="s">
        <v>2507</v>
      </c>
      <c r="E531" s="905" t="s">
        <v>2484</v>
      </c>
      <c r="F531" s="905" t="s">
        <v>2523</v>
      </c>
    </row>
    <row r="532" spans="1:6" ht="60" x14ac:dyDescent="0.2">
      <c r="A532" s="922" t="s">
        <v>363</v>
      </c>
      <c r="B532" s="916" t="s">
        <v>2524</v>
      </c>
      <c r="C532" s="917"/>
      <c r="D532" s="1017" t="s">
        <v>2507</v>
      </c>
      <c r="E532" s="905" t="s">
        <v>2487</v>
      </c>
      <c r="F532" s="905" t="s">
        <v>2525</v>
      </c>
    </row>
    <row r="533" spans="1:6" ht="36" x14ac:dyDescent="0.2">
      <c r="A533" s="922" t="s">
        <v>364</v>
      </c>
      <c r="B533" s="916" t="s">
        <v>2489</v>
      </c>
      <c r="C533" s="917"/>
      <c r="D533" s="1017" t="s">
        <v>2490</v>
      </c>
      <c r="E533" s="905" t="s">
        <v>2491</v>
      </c>
      <c r="F533" s="905" t="s">
        <v>2492</v>
      </c>
    </row>
    <row r="534" spans="1:6" ht="48" x14ac:dyDescent="0.2">
      <c r="A534" s="922" t="s">
        <v>365</v>
      </c>
      <c r="B534" s="916" t="s">
        <v>2493</v>
      </c>
      <c r="C534" s="917"/>
      <c r="D534" s="1017" t="s">
        <v>2490</v>
      </c>
      <c r="E534" s="905" t="s">
        <v>2494</v>
      </c>
      <c r="F534" s="905" t="s">
        <v>2495</v>
      </c>
    </row>
    <row r="535" spans="1:6" ht="48" x14ac:dyDescent="0.2">
      <c r="A535" s="922" t="s">
        <v>366</v>
      </c>
      <c r="B535" s="923" t="s">
        <v>2496</v>
      </c>
      <c r="C535" s="917"/>
      <c r="D535" s="1017" t="s">
        <v>2490</v>
      </c>
      <c r="E535" s="905" t="s">
        <v>2497</v>
      </c>
      <c r="F535" s="905" t="s">
        <v>2498</v>
      </c>
    </row>
    <row r="536" spans="1:6" x14ac:dyDescent="0.2">
      <c r="A536" s="924" t="s">
        <v>367</v>
      </c>
      <c r="B536" s="925" t="s">
        <v>2499</v>
      </c>
      <c r="C536" s="917"/>
      <c r="D536" s="1016"/>
      <c r="E536" s="917"/>
      <c r="F536" s="917"/>
    </row>
    <row r="537" spans="1:6" ht="24" x14ac:dyDescent="0.2">
      <c r="A537" s="924" t="s">
        <v>368</v>
      </c>
      <c r="B537" s="925" t="s">
        <v>2500</v>
      </c>
      <c r="C537" s="917"/>
      <c r="D537" s="1017" t="s">
        <v>2490</v>
      </c>
      <c r="E537" s="905" t="s">
        <v>2491</v>
      </c>
      <c r="F537" s="917"/>
    </row>
    <row r="538" spans="1:6" ht="24" x14ac:dyDescent="0.2">
      <c r="A538" s="924" t="s">
        <v>369</v>
      </c>
      <c r="B538" s="925" t="s">
        <v>2501</v>
      </c>
      <c r="C538" s="917"/>
      <c r="D538" s="1017" t="s">
        <v>2490</v>
      </c>
      <c r="E538" s="905" t="s">
        <v>2494</v>
      </c>
      <c r="F538" s="917"/>
    </row>
    <row r="539" spans="1:6" ht="24" x14ac:dyDescent="0.2">
      <c r="A539" s="924" t="s">
        <v>370</v>
      </c>
      <c r="B539" s="925" t="s">
        <v>2502</v>
      </c>
      <c r="C539" s="917"/>
      <c r="D539" s="1017" t="s">
        <v>2490</v>
      </c>
      <c r="E539" s="905" t="s">
        <v>2503</v>
      </c>
      <c r="F539" s="917"/>
    </row>
    <row r="540" spans="1:6" ht="14.25" x14ac:dyDescent="0.2">
      <c r="A540" s="934"/>
      <c r="B540" s="935"/>
      <c r="C540" s="917"/>
      <c r="D540" s="1016"/>
      <c r="E540" s="917"/>
      <c r="F540" s="917"/>
    </row>
    <row r="541" spans="1:6" ht="36" x14ac:dyDescent="0.2">
      <c r="A541" s="920" t="s">
        <v>532</v>
      </c>
      <c r="B541" s="921" t="s">
        <v>1355</v>
      </c>
      <c r="C541" s="917"/>
      <c r="D541" s="1016"/>
      <c r="E541" s="917"/>
      <c r="F541" s="917"/>
    </row>
    <row r="542" spans="1:6" ht="36" x14ac:dyDescent="0.2">
      <c r="A542" s="922" t="s">
        <v>546</v>
      </c>
      <c r="B542" s="940" t="s">
        <v>2476</v>
      </c>
      <c r="C542" s="917"/>
      <c r="D542" s="1017" t="s">
        <v>408</v>
      </c>
      <c r="E542" s="905" t="s">
        <v>2477</v>
      </c>
      <c r="F542" s="905" t="s">
        <v>2754</v>
      </c>
    </row>
    <row r="543" spans="1:6" ht="36" x14ac:dyDescent="0.2">
      <c r="A543" s="922" t="s">
        <v>547</v>
      </c>
      <c r="B543" s="965" t="s">
        <v>2478</v>
      </c>
      <c r="C543" s="917"/>
      <c r="D543" s="1017" t="s">
        <v>2504</v>
      </c>
      <c r="E543" s="905" t="s">
        <v>2505</v>
      </c>
      <c r="F543" s="905" t="s">
        <v>2526</v>
      </c>
    </row>
    <row r="544" spans="1:6" ht="36" x14ac:dyDescent="0.2">
      <c r="A544" s="922" t="s">
        <v>549</v>
      </c>
      <c r="B544" s="965" t="s">
        <v>2527</v>
      </c>
      <c r="C544" s="917"/>
      <c r="D544" s="1017" t="s">
        <v>2507</v>
      </c>
      <c r="E544" s="905" t="s">
        <v>2484</v>
      </c>
      <c r="F544" s="905" t="s">
        <v>2528</v>
      </c>
    </row>
    <row r="545" spans="1:6" ht="60" x14ac:dyDescent="0.2">
      <c r="A545" s="922" t="s">
        <v>551</v>
      </c>
      <c r="B545" s="965" t="s">
        <v>2529</v>
      </c>
      <c r="C545" s="917"/>
      <c r="D545" s="1017" t="s">
        <v>2507</v>
      </c>
      <c r="E545" s="905" t="s">
        <v>2487</v>
      </c>
      <c r="F545" s="905" t="s">
        <v>2530</v>
      </c>
    </row>
    <row r="546" spans="1:6" ht="36" x14ac:dyDescent="0.2">
      <c r="A546" s="922" t="s">
        <v>552</v>
      </c>
      <c r="B546" s="965" t="s">
        <v>2531</v>
      </c>
      <c r="C546" s="917"/>
      <c r="D546" s="1017" t="s">
        <v>2490</v>
      </c>
      <c r="E546" s="905" t="s">
        <v>2491</v>
      </c>
      <c r="F546" s="905" t="s">
        <v>2492</v>
      </c>
    </row>
    <row r="547" spans="1:6" ht="48" x14ac:dyDescent="0.2">
      <c r="A547" s="922" t="s">
        <v>569</v>
      </c>
      <c r="B547" s="916" t="s">
        <v>2493</v>
      </c>
      <c r="C547" s="917"/>
      <c r="D547" s="1017" t="s">
        <v>2490</v>
      </c>
      <c r="E547" s="905" t="s">
        <v>2494</v>
      </c>
      <c r="F547" s="905" t="s">
        <v>2495</v>
      </c>
    </row>
    <row r="548" spans="1:6" ht="48" x14ac:dyDescent="0.2">
      <c r="A548" s="922" t="s">
        <v>569</v>
      </c>
      <c r="B548" s="923" t="s">
        <v>2496</v>
      </c>
      <c r="C548" s="917"/>
      <c r="D548" s="1017" t="s">
        <v>2490</v>
      </c>
      <c r="E548" s="905" t="s">
        <v>2497</v>
      </c>
      <c r="F548" s="905" t="s">
        <v>2498</v>
      </c>
    </row>
    <row r="549" spans="1:6" x14ac:dyDescent="0.2">
      <c r="A549" s="924" t="s">
        <v>601</v>
      </c>
      <c r="B549" s="925" t="s">
        <v>2499</v>
      </c>
      <c r="C549" s="917"/>
      <c r="D549" s="1016"/>
      <c r="E549" s="917"/>
      <c r="F549" s="917"/>
    </row>
    <row r="550" spans="1:6" ht="24" x14ac:dyDescent="0.2">
      <c r="A550" s="924" t="s">
        <v>603</v>
      </c>
      <c r="B550" s="925" t="s">
        <v>2500</v>
      </c>
      <c r="C550" s="917"/>
      <c r="D550" s="1017" t="s">
        <v>2490</v>
      </c>
      <c r="E550" s="905" t="s">
        <v>2491</v>
      </c>
      <c r="F550" s="917"/>
    </row>
    <row r="551" spans="1:6" ht="24" x14ac:dyDescent="0.2">
      <c r="A551" s="924" t="s">
        <v>605</v>
      </c>
      <c r="B551" s="925" t="s">
        <v>2501</v>
      </c>
      <c r="C551" s="917"/>
      <c r="D551" s="1017" t="s">
        <v>2490</v>
      </c>
      <c r="E551" s="905" t="s">
        <v>2494</v>
      </c>
      <c r="F551" s="917"/>
    </row>
    <row r="552" spans="1:6" ht="24" x14ac:dyDescent="0.2">
      <c r="A552" s="924" t="s">
        <v>683</v>
      </c>
      <c r="B552" s="925" t="s">
        <v>2502</v>
      </c>
      <c r="C552" s="917"/>
      <c r="D552" s="1017" t="s">
        <v>2490</v>
      </c>
      <c r="E552" s="905" t="s">
        <v>2503</v>
      </c>
      <c r="F552" s="917"/>
    </row>
    <row r="553" spans="1:6" ht="14.25" x14ac:dyDescent="0.2">
      <c r="A553" s="934"/>
      <c r="B553" s="935"/>
      <c r="C553" s="917"/>
      <c r="D553" s="1016"/>
      <c r="E553" s="917"/>
      <c r="F553" s="917"/>
    </row>
    <row r="554" spans="1:6" ht="36" x14ac:dyDescent="0.2">
      <c r="A554" s="960" t="s">
        <v>533</v>
      </c>
      <c r="B554" s="970" t="s">
        <v>1356</v>
      </c>
      <c r="C554" s="917"/>
      <c r="D554" s="1016"/>
      <c r="E554" s="917"/>
      <c r="F554" s="917"/>
    </row>
    <row r="555" spans="1:6" ht="36" x14ac:dyDescent="0.2">
      <c r="A555" s="955" t="s">
        <v>546</v>
      </c>
      <c r="B555" s="940" t="s">
        <v>2476</v>
      </c>
      <c r="C555" s="917"/>
      <c r="D555" s="1017" t="s">
        <v>408</v>
      </c>
      <c r="E555" s="905" t="s">
        <v>2477</v>
      </c>
      <c r="F555" s="905" t="s">
        <v>2753</v>
      </c>
    </row>
    <row r="556" spans="1:6" ht="36" x14ac:dyDescent="0.2">
      <c r="A556" s="955" t="s">
        <v>547</v>
      </c>
      <c r="B556" s="965" t="s">
        <v>2527</v>
      </c>
      <c r="C556" s="917"/>
      <c r="D556" s="1017" t="s">
        <v>2504</v>
      </c>
      <c r="E556" s="905" t="s">
        <v>2505</v>
      </c>
      <c r="F556" s="905" t="s">
        <v>2526</v>
      </c>
    </row>
    <row r="557" spans="1:6" ht="36" x14ac:dyDescent="0.2">
      <c r="A557" s="955" t="s">
        <v>549</v>
      </c>
      <c r="B557" s="965" t="s">
        <v>2532</v>
      </c>
      <c r="C557" s="917"/>
      <c r="D557" s="1017" t="s">
        <v>2507</v>
      </c>
      <c r="E557" s="905" t="s">
        <v>2484</v>
      </c>
      <c r="F557" s="905" t="s">
        <v>2533</v>
      </c>
    </row>
    <row r="558" spans="1:6" ht="60" x14ac:dyDescent="0.2">
      <c r="A558" s="955" t="s">
        <v>551</v>
      </c>
      <c r="B558" s="965" t="s">
        <v>2534</v>
      </c>
      <c r="C558" s="917"/>
      <c r="D558" s="1017" t="s">
        <v>2507</v>
      </c>
      <c r="E558" s="905" t="s">
        <v>2487</v>
      </c>
      <c r="F558" s="905" t="s">
        <v>2530</v>
      </c>
    </row>
    <row r="559" spans="1:6" ht="48" x14ac:dyDescent="0.2">
      <c r="A559" s="922" t="s">
        <v>552</v>
      </c>
      <c r="B559" s="916" t="s">
        <v>2493</v>
      </c>
      <c r="C559" s="917"/>
      <c r="D559" s="1017" t="s">
        <v>2490</v>
      </c>
      <c r="E559" s="905" t="s">
        <v>2491</v>
      </c>
      <c r="F559" s="905" t="s">
        <v>2495</v>
      </c>
    </row>
    <row r="560" spans="1:6" ht="48" x14ac:dyDescent="0.2">
      <c r="A560" s="955" t="s">
        <v>569</v>
      </c>
      <c r="B560" s="923" t="s">
        <v>2496</v>
      </c>
      <c r="C560" s="917"/>
      <c r="D560" s="1017" t="s">
        <v>2490</v>
      </c>
      <c r="E560" s="905" t="s">
        <v>2494</v>
      </c>
      <c r="F560" s="905" t="s">
        <v>2498</v>
      </c>
    </row>
    <row r="561" spans="1:6" ht="24" x14ac:dyDescent="0.2">
      <c r="A561" s="924" t="s">
        <v>571</v>
      </c>
      <c r="B561" s="925" t="s">
        <v>2499</v>
      </c>
      <c r="C561" s="917"/>
      <c r="D561" s="1017" t="s">
        <v>2490</v>
      </c>
      <c r="E561" s="905" t="s">
        <v>2497</v>
      </c>
      <c r="F561" s="917"/>
    </row>
    <row r="562" spans="1:6" ht="24" x14ac:dyDescent="0.2">
      <c r="A562" s="924" t="s">
        <v>601</v>
      </c>
      <c r="B562" s="925" t="s">
        <v>2535</v>
      </c>
      <c r="C562" s="917"/>
      <c r="D562" s="1017" t="s">
        <v>2490</v>
      </c>
      <c r="E562" s="905" t="s">
        <v>2491</v>
      </c>
      <c r="F562" s="917"/>
    </row>
    <row r="563" spans="1:6" ht="24" x14ac:dyDescent="0.2">
      <c r="A563" s="924" t="s">
        <v>603</v>
      </c>
      <c r="B563" s="925" t="s">
        <v>2501</v>
      </c>
      <c r="C563" s="917"/>
      <c r="D563" s="1017" t="s">
        <v>2490</v>
      </c>
      <c r="E563" s="905" t="s">
        <v>2494</v>
      </c>
      <c r="F563" s="917"/>
    </row>
    <row r="564" spans="1:6" ht="24" x14ac:dyDescent="0.2">
      <c r="A564" s="924" t="s">
        <v>605</v>
      </c>
      <c r="B564" s="925" t="s">
        <v>2502</v>
      </c>
      <c r="C564" s="917"/>
      <c r="D564" s="1017" t="s">
        <v>2490</v>
      </c>
      <c r="E564" s="905" t="s">
        <v>2503</v>
      </c>
      <c r="F564" s="917"/>
    </row>
    <row r="565" spans="1:6" ht="14.25" x14ac:dyDescent="0.2">
      <c r="A565" s="934"/>
      <c r="B565" s="935"/>
      <c r="C565" s="917"/>
      <c r="F565" s="917"/>
    </row>
    <row r="566" spans="1:6" ht="24" x14ac:dyDescent="0.2">
      <c r="A566" s="971" t="s">
        <v>534</v>
      </c>
      <c r="B566" s="972" t="s">
        <v>319</v>
      </c>
      <c r="C566" s="917"/>
      <c r="D566" s="1016"/>
      <c r="E566" s="917"/>
      <c r="F566" s="917"/>
    </row>
    <row r="567" spans="1:6" x14ac:dyDescent="0.2">
      <c r="A567" s="955" t="s">
        <v>546</v>
      </c>
      <c r="B567" s="965" t="s">
        <v>2536</v>
      </c>
      <c r="C567" s="917"/>
      <c r="D567" s="1016"/>
      <c r="E567" s="917"/>
      <c r="F567" s="917"/>
    </row>
    <row r="568" spans="1:6" ht="36" x14ac:dyDescent="0.2">
      <c r="A568" s="955" t="s">
        <v>547</v>
      </c>
      <c r="B568" s="965" t="s">
        <v>2532</v>
      </c>
      <c r="C568" s="917"/>
      <c r="D568" s="1017" t="s">
        <v>2507</v>
      </c>
      <c r="E568" s="905" t="s">
        <v>2484</v>
      </c>
      <c r="F568" s="905" t="s">
        <v>2537</v>
      </c>
    </row>
    <row r="569" spans="1:6" ht="48" x14ac:dyDescent="0.2">
      <c r="A569" s="955" t="s">
        <v>549</v>
      </c>
      <c r="B569" s="965" t="s">
        <v>2538</v>
      </c>
      <c r="C569" s="917"/>
      <c r="D569" s="1017" t="s">
        <v>2490</v>
      </c>
      <c r="E569" s="905" t="s">
        <v>2491</v>
      </c>
      <c r="F569" s="905" t="s">
        <v>2495</v>
      </c>
    </row>
    <row r="570" spans="1:6" ht="48" x14ac:dyDescent="0.2">
      <c r="A570" s="955" t="s">
        <v>551</v>
      </c>
      <c r="B570" s="923" t="s">
        <v>2496</v>
      </c>
      <c r="C570" s="917"/>
      <c r="D570" s="1017" t="s">
        <v>2490</v>
      </c>
      <c r="E570" s="905" t="s">
        <v>2494</v>
      </c>
      <c r="F570" s="905" t="s">
        <v>2539</v>
      </c>
    </row>
    <row r="571" spans="1:6" ht="24" x14ac:dyDescent="0.2">
      <c r="A571" s="924" t="s">
        <v>552</v>
      </c>
      <c r="B571" s="925" t="s">
        <v>2540</v>
      </c>
      <c r="C571" s="917"/>
      <c r="D571" s="1017" t="s">
        <v>2490</v>
      </c>
      <c r="E571" s="905" t="s">
        <v>2497</v>
      </c>
      <c r="F571" s="917"/>
    </row>
    <row r="572" spans="1:6" ht="24" x14ac:dyDescent="0.2">
      <c r="A572" s="924" t="s">
        <v>569</v>
      </c>
      <c r="B572" s="925" t="s">
        <v>2541</v>
      </c>
      <c r="C572" s="917"/>
      <c r="D572" s="1017" t="s">
        <v>2490</v>
      </c>
      <c r="E572" s="905" t="s">
        <v>2494</v>
      </c>
      <c r="F572" s="917"/>
    </row>
    <row r="573" spans="1:6" ht="24" x14ac:dyDescent="0.2">
      <c r="A573" s="924" t="s">
        <v>571</v>
      </c>
      <c r="B573" s="925" t="s">
        <v>2502</v>
      </c>
      <c r="C573" s="917"/>
      <c r="D573" s="1017" t="s">
        <v>2490</v>
      </c>
      <c r="E573" s="905" t="s">
        <v>2503</v>
      </c>
      <c r="F573" s="917"/>
    </row>
    <row r="574" spans="1:6" ht="14.25" x14ac:dyDescent="0.2">
      <c r="A574" s="934"/>
      <c r="B574" s="935"/>
      <c r="C574" s="917"/>
      <c r="D574" s="1016"/>
      <c r="E574" s="917"/>
      <c r="F574" s="917"/>
    </row>
    <row r="575" spans="1:6" ht="24" x14ac:dyDescent="0.2">
      <c r="A575" s="971" t="s">
        <v>314</v>
      </c>
      <c r="B575" s="972" t="s">
        <v>313</v>
      </c>
      <c r="C575" s="917"/>
      <c r="D575" s="1016"/>
      <c r="E575" s="917"/>
      <c r="F575" s="917"/>
    </row>
    <row r="576" spans="1:6" x14ac:dyDescent="0.2">
      <c r="A576" s="955" t="s">
        <v>546</v>
      </c>
      <c r="B576" s="965" t="s">
        <v>2536</v>
      </c>
      <c r="C576" s="917"/>
      <c r="D576" s="1016"/>
      <c r="E576" s="917"/>
      <c r="F576" s="917"/>
    </row>
    <row r="577" spans="1:6" ht="36" x14ac:dyDescent="0.2">
      <c r="A577" s="955" t="s">
        <v>547</v>
      </c>
      <c r="B577" s="965" t="s">
        <v>2532</v>
      </c>
      <c r="C577" s="917"/>
      <c r="D577" s="1017" t="s">
        <v>2507</v>
      </c>
      <c r="E577" s="905" t="s">
        <v>2484</v>
      </c>
      <c r="F577" s="905" t="s">
        <v>2537</v>
      </c>
    </row>
    <row r="578" spans="1:6" ht="48" x14ac:dyDescent="0.2">
      <c r="A578" s="955" t="s">
        <v>549</v>
      </c>
      <c r="B578" s="965" t="s">
        <v>2542</v>
      </c>
      <c r="C578" s="917"/>
      <c r="D578" s="1017" t="s">
        <v>2490</v>
      </c>
      <c r="E578" s="905" t="s">
        <v>2491</v>
      </c>
      <c r="F578" s="905" t="s">
        <v>2495</v>
      </c>
    </row>
    <row r="579" spans="1:6" ht="48" x14ac:dyDescent="0.2">
      <c r="A579" s="955" t="s">
        <v>551</v>
      </c>
      <c r="B579" s="923" t="s">
        <v>2496</v>
      </c>
      <c r="C579" s="917"/>
      <c r="D579" s="1017" t="s">
        <v>2490</v>
      </c>
      <c r="E579" s="905" t="s">
        <v>2494</v>
      </c>
      <c r="F579" s="905" t="s">
        <v>2539</v>
      </c>
    </row>
    <row r="580" spans="1:6" ht="24" x14ac:dyDescent="0.2">
      <c r="A580" s="924" t="s">
        <v>552</v>
      </c>
      <c r="B580" s="925" t="s">
        <v>2499</v>
      </c>
      <c r="C580" s="917"/>
      <c r="D580" s="1017" t="s">
        <v>2490</v>
      </c>
      <c r="E580" s="905" t="s">
        <v>2497</v>
      </c>
      <c r="F580" s="917"/>
    </row>
    <row r="581" spans="1:6" ht="24" x14ac:dyDescent="0.2">
      <c r="A581" s="924" t="s">
        <v>569</v>
      </c>
      <c r="B581" s="925" t="s">
        <v>2541</v>
      </c>
      <c r="C581" s="917"/>
      <c r="D581" s="1017" t="s">
        <v>2490</v>
      </c>
      <c r="E581" s="905" t="s">
        <v>2494</v>
      </c>
      <c r="F581" s="917"/>
    </row>
    <row r="582" spans="1:6" ht="24" x14ac:dyDescent="0.2">
      <c r="A582" s="924" t="s">
        <v>571</v>
      </c>
      <c r="B582" s="925" t="s">
        <v>2502</v>
      </c>
      <c r="C582" s="917"/>
      <c r="D582" s="1017" t="s">
        <v>2490</v>
      </c>
      <c r="E582" s="905" t="s">
        <v>2503</v>
      </c>
      <c r="F582" s="917"/>
    </row>
    <row r="583" spans="1:6" ht="24" x14ac:dyDescent="0.2">
      <c r="A583" s="924" t="s">
        <v>315</v>
      </c>
      <c r="B583" s="925" t="s">
        <v>2543</v>
      </c>
      <c r="C583" s="917"/>
      <c r="D583" s="1017" t="s">
        <v>2490</v>
      </c>
      <c r="E583" s="905" t="s">
        <v>2497</v>
      </c>
      <c r="F583" s="917"/>
    </row>
    <row r="584" spans="1:6" ht="24" x14ac:dyDescent="0.2">
      <c r="A584" s="924" t="s">
        <v>316</v>
      </c>
      <c r="B584" s="925" t="s">
        <v>2544</v>
      </c>
      <c r="C584" s="917"/>
      <c r="D584" s="1017" t="s">
        <v>2490</v>
      </c>
      <c r="E584" s="905" t="s">
        <v>2494</v>
      </c>
      <c r="F584" s="917"/>
    </row>
    <row r="585" spans="1:6" ht="24" x14ac:dyDescent="0.2">
      <c r="A585" s="924" t="s">
        <v>332</v>
      </c>
      <c r="B585" s="925" t="s">
        <v>2545</v>
      </c>
      <c r="C585" s="917"/>
      <c r="D585" s="1017" t="s">
        <v>2490</v>
      </c>
      <c r="E585" s="905" t="s">
        <v>2503</v>
      </c>
      <c r="F585" s="917"/>
    </row>
    <row r="586" spans="1:6" ht="36" x14ac:dyDescent="0.2">
      <c r="A586" s="924" t="s">
        <v>967</v>
      </c>
      <c r="B586" s="925" t="s">
        <v>2546</v>
      </c>
      <c r="C586" s="917"/>
      <c r="D586" s="1017" t="s">
        <v>2490</v>
      </c>
      <c r="E586" s="905" t="s">
        <v>2497</v>
      </c>
      <c r="F586" s="917"/>
    </row>
    <row r="587" spans="1:6" ht="14.25" x14ac:dyDescent="0.2">
      <c r="A587" s="934"/>
      <c r="B587" s="935"/>
      <c r="C587" s="917"/>
      <c r="D587" s="1016"/>
      <c r="E587" s="917"/>
      <c r="F587" s="917"/>
    </row>
    <row r="588" spans="1:6" x14ac:dyDescent="0.2">
      <c r="A588" s="973" t="s">
        <v>535</v>
      </c>
      <c r="B588" s="974" t="s">
        <v>593</v>
      </c>
      <c r="C588" s="917"/>
      <c r="D588" s="1016"/>
      <c r="E588" s="917"/>
      <c r="F588" s="917"/>
    </row>
    <row r="589" spans="1:6" x14ac:dyDescent="0.2">
      <c r="A589" s="971" t="s">
        <v>347</v>
      </c>
      <c r="B589" s="972" t="s">
        <v>543</v>
      </c>
      <c r="C589" s="917"/>
      <c r="D589" s="1016"/>
      <c r="E589" s="917"/>
      <c r="F589" s="917"/>
    </row>
    <row r="590" spans="1:6" ht="36" x14ac:dyDescent="0.2">
      <c r="A590" s="922" t="s">
        <v>546</v>
      </c>
      <c r="B590" s="940" t="s">
        <v>2476</v>
      </c>
      <c r="C590" s="917"/>
      <c r="D590" s="1017" t="s">
        <v>408</v>
      </c>
      <c r="E590" s="905" t="s">
        <v>2477</v>
      </c>
      <c r="F590" s="905" t="s">
        <v>2547</v>
      </c>
    </row>
    <row r="591" spans="1:6" ht="36" x14ac:dyDescent="0.2">
      <c r="A591" s="922" t="s">
        <v>547</v>
      </c>
      <c r="B591" s="965" t="s">
        <v>2548</v>
      </c>
      <c r="C591" s="917"/>
      <c r="D591" s="1017" t="s">
        <v>2479</v>
      </c>
      <c r="E591" s="905" t="s">
        <v>2480</v>
      </c>
      <c r="F591" s="905" t="s">
        <v>2549</v>
      </c>
    </row>
    <row r="592" spans="1:6" ht="36" x14ac:dyDescent="0.2">
      <c r="A592" s="922" t="s">
        <v>549</v>
      </c>
      <c r="B592" s="965" t="s">
        <v>2550</v>
      </c>
      <c r="C592" s="917"/>
      <c r="D592" s="1017" t="s">
        <v>2507</v>
      </c>
      <c r="E592" s="905" t="s">
        <v>2484</v>
      </c>
      <c r="F592" s="905" t="s">
        <v>2551</v>
      </c>
    </row>
    <row r="593" spans="1:6" ht="60" x14ac:dyDescent="0.2">
      <c r="A593" s="922" t="s">
        <v>551</v>
      </c>
      <c r="B593" s="965" t="s">
        <v>2552</v>
      </c>
      <c r="C593" s="917"/>
      <c r="D593" s="1017" t="s">
        <v>2507</v>
      </c>
      <c r="E593" s="905" t="s">
        <v>2487</v>
      </c>
      <c r="F593" s="905" t="s">
        <v>2553</v>
      </c>
    </row>
    <row r="594" spans="1:6" ht="48" x14ac:dyDescent="0.2">
      <c r="A594" s="922" t="s">
        <v>552</v>
      </c>
      <c r="B594" s="965" t="s">
        <v>2554</v>
      </c>
      <c r="C594" s="917"/>
      <c r="D594" s="1017" t="s">
        <v>2490</v>
      </c>
      <c r="E594" s="905" t="s">
        <v>2491</v>
      </c>
      <c r="F594" s="905" t="s">
        <v>2555</v>
      </c>
    </row>
    <row r="595" spans="1:6" ht="48" x14ac:dyDescent="0.2">
      <c r="A595" s="922" t="s">
        <v>569</v>
      </c>
      <c r="B595" s="965" t="s">
        <v>2556</v>
      </c>
      <c r="C595" s="917"/>
      <c r="D595" s="1017" t="s">
        <v>2490</v>
      </c>
      <c r="E595" s="905" t="s">
        <v>2494</v>
      </c>
      <c r="F595" s="905" t="s">
        <v>2557</v>
      </c>
    </row>
    <row r="596" spans="1:6" ht="48" x14ac:dyDescent="0.2">
      <c r="A596" s="922" t="s">
        <v>571</v>
      </c>
      <c r="B596" s="965" t="s">
        <v>2542</v>
      </c>
      <c r="C596" s="917"/>
      <c r="D596" s="1017" t="s">
        <v>2490</v>
      </c>
      <c r="E596" s="905" t="s">
        <v>2497</v>
      </c>
      <c r="F596" s="905" t="s">
        <v>2558</v>
      </c>
    </row>
    <row r="597" spans="1:6" ht="48" x14ac:dyDescent="0.2">
      <c r="A597" s="922" t="s">
        <v>601</v>
      </c>
      <c r="B597" s="923" t="s">
        <v>2559</v>
      </c>
      <c r="C597" s="917"/>
      <c r="D597" s="1016"/>
      <c r="E597" s="917"/>
      <c r="F597" s="905" t="s">
        <v>2560</v>
      </c>
    </row>
    <row r="598" spans="1:6" ht="24" x14ac:dyDescent="0.2">
      <c r="A598" s="924" t="s">
        <v>603</v>
      </c>
      <c r="B598" s="925" t="s">
        <v>2561</v>
      </c>
      <c r="C598" s="917"/>
      <c r="D598" s="1017" t="s">
        <v>2490</v>
      </c>
      <c r="E598" s="905" t="s">
        <v>2503</v>
      </c>
      <c r="F598" s="917"/>
    </row>
    <row r="599" spans="1:6" ht="24" x14ac:dyDescent="0.2">
      <c r="A599" s="924" t="s">
        <v>603</v>
      </c>
      <c r="B599" s="925" t="s">
        <v>2562</v>
      </c>
      <c r="C599" s="917"/>
      <c r="D599" s="1017" t="s">
        <v>2490</v>
      </c>
      <c r="E599" s="905" t="s">
        <v>2563</v>
      </c>
      <c r="F599" s="917"/>
    </row>
    <row r="600" spans="1:6" ht="24" x14ac:dyDescent="0.2">
      <c r="A600" s="924" t="s">
        <v>605</v>
      </c>
      <c r="B600" s="925" t="s">
        <v>2564</v>
      </c>
      <c r="C600" s="917"/>
      <c r="D600" s="1017" t="s">
        <v>2490</v>
      </c>
      <c r="E600" s="905" t="s">
        <v>2565</v>
      </c>
      <c r="F600" s="917"/>
    </row>
    <row r="601" spans="1:6" ht="24" x14ac:dyDescent="0.2">
      <c r="A601" s="924" t="s">
        <v>683</v>
      </c>
      <c r="B601" s="925" t="s">
        <v>2566</v>
      </c>
      <c r="C601" s="917"/>
      <c r="D601" s="1017" t="s">
        <v>2490</v>
      </c>
      <c r="E601" s="905" t="s">
        <v>2494</v>
      </c>
      <c r="F601" s="917"/>
    </row>
    <row r="602" spans="1:6" ht="24" x14ac:dyDescent="0.2">
      <c r="A602" s="924" t="s">
        <v>698</v>
      </c>
      <c r="B602" s="925" t="s">
        <v>2502</v>
      </c>
      <c r="C602" s="917"/>
      <c r="D602" s="1017" t="s">
        <v>2490</v>
      </c>
      <c r="E602" s="905" t="s">
        <v>2503</v>
      </c>
      <c r="F602" s="917"/>
    </row>
    <row r="603" spans="1:6" ht="14.25" x14ac:dyDescent="0.2">
      <c r="A603" s="934"/>
      <c r="B603" s="935"/>
      <c r="C603" s="917"/>
      <c r="D603" s="1016"/>
      <c r="E603" s="917"/>
      <c r="F603" s="917"/>
    </row>
    <row r="604" spans="1:6" x14ac:dyDescent="0.2">
      <c r="A604" s="971" t="s">
        <v>536</v>
      </c>
      <c r="B604" s="972" t="s">
        <v>607</v>
      </c>
      <c r="C604" s="917"/>
      <c r="D604" s="1016"/>
      <c r="E604" s="917"/>
      <c r="F604" s="917"/>
    </row>
    <row r="605" spans="1:6" ht="36" x14ac:dyDescent="0.2">
      <c r="A605" s="922" t="s">
        <v>546</v>
      </c>
      <c r="B605" s="940" t="s">
        <v>2567</v>
      </c>
      <c r="C605" s="917"/>
      <c r="D605" s="1017" t="s">
        <v>408</v>
      </c>
      <c r="E605" s="905" t="s">
        <v>2477</v>
      </c>
      <c r="F605" s="905" t="s">
        <v>2568</v>
      </c>
    </row>
    <row r="606" spans="1:6" ht="36" x14ac:dyDescent="0.2">
      <c r="A606" s="922" t="s">
        <v>547</v>
      </c>
      <c r="B606" s="965" t="s">
        <v>2569</v>
      </c>
      <c r="C606" s="917"/>
      <c r="D606" s="1017" t="s">
        <v>2479</v>
      </c>
      <c r="E606" s="905" t="s">
        <v>2480</v>
      </c>
      <c r="F606" s="905" t="s">
        <v>2570</v>
      </c>
    </row>
    <row r="607" spans="1:6" ht="48" x14ac:dyDescent="0.2">
      <c r="A607" s="922" t="s">
        <v>549</v>
      </c>
      <c r="B607" s="965" t="s">
        <v>2571</v>
      </c>
      <c r="C607" s="917"/>
      <c r="D607" s="1017" t="s">
        <v>2507</v>
      </c>
      <c r="E607" s="905" t="s">
        <v>2484</v>
      </c>
      <c r="F607" s="905" t="s">
        <v>2572</v>
      </c>
    </row>
    <row r="608" spans="1:6" ht="60" x14ac:dyDescent="0.2">
      <c r="A608" s="922" t="s">
        <v>551</v>
      </c>
      <c r="B608" s="965" t="s">
        <v>2573</v>
      </c>
      <c r="C608" s="917"/>
      <c r="D608" s="1017" t="s">
        <v>2507</v>
      </c>
      <c r="E608" s="905" t="s">
        <v>2487</v>
      </c>
      <c r="F608" s="905" t="s">
        <v>2574</v>
      </c>
    </row>
    <row r="609" spans="1:6" ht="48" x14ac:dyDescent="0.2">
      <c r="A609" s="922" t="s">
        <v>552</v>
      </c>
      <c r="B609" s="965" t="s">
        <v>2575</v>
      </c>
      <c r="C609" s="917"/>
      <c r="D609" s="1017" t="s">
        <v>2490</v>
      </c>
      <c r="E609" s="905" t="s">
        <v>2491</v>
      </c>
      <c r="F609" s="905" t="s">
        <v>2576</v>
      </c>
    </row>
    <row r="610" spans="1:6" ht="48" x14ac:dyDescent="0.2">
      <c r="A610" s="922" t="s">
        <v>569</v>
      </c>
      <c r="B610" s="965" t="s">
        <v>2577</v>
      </c>
      <c r="C610" s="917"/>
      <c r="D610" s="1017" t="s">
        <v>2490</v>
      </c>
      <c r="E610" s="905" t="s">
        <v>2494</v>
      </c>
      <c r="F610" s="905" t="s">
        <v>2578</v>
      </c>
    </row>
    <row r="611" spans="1:6" ht="60" x14ac:dyDescent="0.2">
      <c r="A611" s="922" t="s">
        <v>571</v>
      </c>
      <c r="B611" s="923" t="s">
        <v>2579</v>
      </c>
      <c r="C611" s="917"/>
      <c r="D611" s="1017" t="s">
        <v>2490</v>
      </c>
      <c r="E611" s="905" t="s">
        <v>2497</v>
      </c>
      <c r="F611" s="905" t="s">
        <v>2580</v>
      </c>
    </row>
    <row r="612" spans="1:6" ht="24" x14ac:dyDescent="0.2">
      <c r="A612" s="924" t="s">
        <v>601</v>
      </c>
      <c r="B612" s="925" t="s">
        <v>2581</v>
      </c>
      <c r="C612" s="917"/>
      <c r="D612" s="1017" t="s">
        <v>2490</v>
      </c>
      <c r="E612" s="905" t="s">
        <v>2503</v>
      </c>
      <c r="F612" s="917"/>
    </row>
    <row r="613" spans="1:6" ht="24" x14ac:dyDescent="0.2">
      <c r="A613" s="924" t="s">
        <v>603</v>
      </c>
      <c r="B613" s="925" t="s">
        <v>2562</v>
      </c>
      <c r="C613" s="917"/>
      <c r="D613" s="1017" t="s">
        <v>2490</v>
      </c>
      <c r="E613" s="905" t="s">
        <v>2563</v>
      </c>
      <c r="F613" s="917"/>
    </row>
    <row r="614" spans="1:6" ht="24" x14ac:dyDescent="0.2">
      <c r="A614" s="924" t="s">
        <v>605</v>
      </c>
      <c r="B614" s="925" t="s">
        <v>2564</v>
      </c>
      <c r="C614" s="917"/>
      <c r="D614" s="1017" t="s">
        <v>2490</v>
      </c>
      <c r="E614" s="905" t="s">
        <v>2565</v>
      </c>
      <c r="F614" s="917"/>
    </row>
    <row r="615" spans="1:6" ht="24" x14ac:dyDescent="0.2">
      <c r="A615" s="924" t="s">
        <v>683</v>
      </c>
      <c r="B615" s="925" t="s">
        <v>2541</v>
      </c>
      <c r="C615" s="917"/>
      <c r="D615" s="1017" t="s">
        <v>2490</v>
      </c>
      <c r="E615" s="905" t="s">
        <v>2494</v>
      </c>
      <c r="F615" s="917"/>
    </row>
    <row r="616" spans="1:6" ht="24" x14ac:dyDescent="0.2">
      <c r="A616" s="924" t="s">
        <v>698</v>
      </c>
      <c r="B616" s="925" t="s">
        <v>2502</v>
      </c>
      <c r="C616" s="917"/>
      <c r="D616" s="1017" t="s">
        <v>2490</v>
      </c>
      <c r="E616" s="905" t="s">
        <v>2503</v>
      </c>
      <c r="F616" s="917"/>
    </row>
    <row r="617" spans="1:6" ht="14.25" x14ac:dyDescent="0.2">
      <c r="A617" s="934"/>
      <c r="B617" s="935"/>
      <c r="C617" s="917"/>
      <c r="D617" s="1016"/>
      <c r="E617" s="917"/>
      <c r="F617" s="917"/>
    </row>
    <row r="618" spans="1:6" x14ac:dyDescent="0.2">
      <c r="A618" s="971" t="s">
        <v>537</v>
      </c>
      <c r="B618" s="972" t="s">
        <v>610</v>
      </c>
      <c r="C618" s="917"/>
      <c r="D618" s="1016"/>
      <c r="E618" s="917"/>
      <c r="F618" s="917"/>
    </row>
    <row r="619" spans="1:6" ht="36" x14ac:dyDescent="0.2">
      <c r="A619" s="922" t="s">
        <v>546</v>
      </c>
      <c r="B619" s="940" t="s">
        <v>2582</v>
      </c>
      <c r="C619" s="917"/>
      <c r="D619" s="1017" t="s">
        <v>408</v>
      </c>
      <c r="E619" s="905" t="s">
        <v>2477</v>
      </c>
      <c r="F619" s="905" t="s">
        <v>2583</v>
      </c>
    </row>
    <row r="620" spans="1:6" ht="36" x14ac:dyDescent="0.2">
      <c r="A620" s="922" t="s">
        <v>547</v>
      </c>
      <c r="B620" s="916" t="s">
        <v>2569</v>
      </c>
      <c r="C620" s="917"/>
      <c r="D620" s="1017" t="s">
        <v>2479</v>
      </c>
      <c r="E620" s="905" t="s">
        <v>2480</v>
      </c>
      <c r="F620" s="905" t="s">
        <v>2584</v>
      </c>
    </row>
    <row r="621" spans="1:6" ht="48" x14ac:dyDescent="0.2">
      <c r="A621" s="922" t="s">
        <v>549</v>
      </c>
      <c r="B621" s="916" t="s">
        <v>2585</v>
      </c>
      <c r="C621" s="917"/>
      <c r="D621" s="1017" t="s">
        <v>2507</v>
      </c>
      <c r="E621" s="905" t="s">
        <v>2484</v>
      </c>
      <c r="F621" s="905" t="s">
        <v>2586</v>
      </c>
    </row>
    <row r="622" spans="1:6" ht="60" x14ac:dyDescent="0.2">
      <c r="A622" s="922" t="s">
        <v>551</v>
      </c>
      <c r="B622" s="916" t="s">
        <v>2573</v>
      </c>
      <c r="C622" s="917"/>
      <c r="D622" s="1017" t="s">
        <v>2507</v>
      </c>
      <c r="E622" s="905" t="s">
        <v>2487</v>
      </c>
      <c r="F622" s="905" t="s">
        <v>2587</v>
      </c>
    </row>
    <row r="623" spans="1:6" ht="48" x14ac:dyDescent="0.2">
      <c r="A623" s="922" t="s">
        <v>552</v>
      </c>
      <c r="B623" s="916" t="s">
        <v>2575</v>
      </c>
      <c r="C623" s="917"/>
      <c r="D623" s="1017" t="s">
        <v>2490</v>
      </c>
      <c r="E623" s="905" t="s">
        <v>2491</v>
      </c>
      <c r="F623" s="905" t="s">
        <v>2588</v>
      </c>
    </row>
    <row r="624" spans="1:6" ht="48" x14ac:dyDescent="0.2">
      <c r="A624" s="922" t="s">
        <v>569</v>
      </c>
      <c r="B624" s="965" t="s">
        <v>2577</v>
      </c>
      <c r="C624" s="917"/>
      <c r="D624" s="1017" t="s">
        <v>2490</v>
      </c>
      <c r="E624" s="905" t="s">
        <v>2494</v>
      </c>
      <c r="F624" s="905" t="s">
        <v>2589</v>
      </c>
    </row>
    <row r="625" spans="1:6" ht="60" x14ac:dyDescent="0.2">
      <c r="A625" s="922" t="s">
        <v>571</v>
      </c>
      <c r="B625" s="923" t="s">
        <v>2579</v>
      </c>
      <c r="C625" s="917"/>
      <c r="D625" s="1017" t="s">
        <v>2490</v>
      </c>
      <c r="E625" s="905" t="s">
        <v>2497</v>
      </c>
      <c r="F625" s="905" t="s">
        <v>2590</v>
      </c>
    </row>
    <row r="626" spans="1:6" ht="24" x14ac:dyDescent="0.2">
      <c r="A626" s="924" t="s">
        <v>601</v>
      </c>
      <c r="B626" s="925" t="s">
        <v>2591</v>
      </c>
      <c r="C626" s="917"/>
      <c r="D626" s="1017" t="s">
        <v>2490</v>
      </c>
      <c r="E626" s="905" t="s">
        <v>2503</v>
      </c>
      <c r="F626" s="917"/>
    </row>
    <row r="627" spans="1:6" ht="24" x14ac:dyDescent="0.2">
      <c r="A627" s="924" t="s">
        <v>603</v>
      </c>
      <c r="B627" s="925" t="s">
        <v>2592</v>
      </c>
      <c r="C627" s="917"/>
      <c r="D627" s="1017" t="s">
        <v>2490</v>
      </c>
      <c r="E627" s="905" t="s">
        <v>2563</v>
      </c>
      <c r="F627" s="917"/>
    </row>
    <row r="628" spans="1:6" ht="24" x14ac:dyDescent="0.2">
      <c r="A628" s="924" t="s">
        <v>605</v>
      </c>
      <c r="B628" s="925" t="s">
        <v>2593</v>
      </c>
      <c r="C628" s="917"/>
      <c r="D628" s="1017" t="s">
        <v>2490</v>
      </c>
      <c r="E628" s="905" t="s">
        <v>2565</v>
      </c>
      <c r="F628" s="917"/>
    </row>
    <row r="629" spans="1:6" ht="24" x14ac:dyDescent="0.2">
      <c r="A629" s="924" t="s">
        <v>683</v>
      </c>
      <c r="B629" s="925" t="s">
        <v>2594</v>
      </c>
      <c r="C629" s="917"/>
      <c r="D629" s="1017" t="s">
        <v>2490</v>
      </c>
      <c r="E629" s="905" t="s">
        <v>2494</v>
      </c>
      <c r="F629" s="917"/>
    </row>
    <row r="630" spans="1:6" ht="24" x14ac:dyDescent="0.2">
      <c r="A630" s="924" t="s">
        <v>698</v>
      </c>
      <c r="B630" s="925" t="s">
        <v>2595</v>
      </c>
      <c r="C630" s="917"/>
      <c r="D630" s="1017" t="s">
        <v>2490</v>
      </c>
      <c r="E630" s="905" t="s">
        <v>2503</v>
      </c>
      <c r="F630" s="917"/>
    </row>
    <row r="631" spans="1:6" ht="14.25" x14ac:dyDescent="0.2">
      <c r="A631" s="934"/>
      <c r="B631" s="935"/>
      <c r="C631" s="917"/>
      <c r="D631" s="1016"/>
      <c r="E631" s="917"/>
      <c r="F631" s="917"/>
    </row>
    <row r="632" spans="1:6" x14ac:dyDescent="0.2">
      <c r="A632" s="971" t="s">
        <v>539</v>
      </c>
      <c r="B632" s="972" t="s">
        <v>613</v>
      </c>
      <c r="C632" s="917"/>
      <c r="D632" s="1016"/>
      <c r="E632" s="917"/>
      <c r="F632" s="917"/>
    </row>
    <row r="633" spans="1:6" ht="36" x14ac:dyDescent="0.2">
      <c r="A633" s="922" t="s">
        <v>546</v>
      </c>
      <c r="B633" s="940" t="s">
        <v>2476</v>
      </c>
      <c r="C633" s="917"/>
      <c r="D633" s="1017" t="s">
        <v>408</v>
      </c>
      <c r="E633" s="905" t="s">
        <v>2477</v>
      </c>
      <c r="F633" s="905" t="s">
        <v>2596</v>
      </c>
    </row>
    <row r="634" spans="1:6" ht="36" x14ac:dyDescent="0.2">
      <c r="A634" s="922" t="s">
        <v>547</v>
      </c>
      <c r="B634" s="916" t="s">
        <v>2548</v>
      </c>
      <c r="C634" s="917"/>
      <c r="D634" s="1017" t="s">
        <v>2479</v>
      </c>
      <c r="E634" s="905" t="s">
        <v>2480</v>
      </c>
      <c r="F634" s="905" t="s">
        <v>2597</v>
      </c>
    </row>
    <row r="635" spans="1:6" ht="36" x14ac:dyDescent="0.2">
      <c r="A635" s="922" t="s">
        <v>549</v>
      </c>
      <c r="B635" s="916" t="s">
        <v>2550</v>
      </c>
      <c r="C635" s="917"/>
      <c r="D635" s="1017" t="s">
        <v>2507</v>
      </c>
      <c r="E635" s="905" t="s">
        <v>2484</v>
      </c>
      <c r="F635" s="905" t="s">
        <v>2598</v>
      </c>
    </row>
    <row r="636" spans="1:6" ht="48" x14ac:dyDescent="0.2">
      <c r="A636" s="922" t="s">
        <v>551</v>
      </c>
      <c r="B636" s="916" t="s">
        <v>2599</v>
      </c>
      <c r="C636" s="917"/>
      <c r="D636" s="1017" t="s">
        <v>2507</v>
      </c>
      <c r="E636" s="905" t="s">
        <v>2600</v>
      </c>
      <c r="F636" s="905" t="s">
        <v>2601</v>
      </c>
    </row>
    <row r="637" spans="1:6" ht="48" x14ac:dyDescent="0.2">
      <c r="A637" s="922" t="s">
        <v>552</v>
      </c>
      <c r="B637" s="916" t="s">
        <v>2554</v>
      </c>
      <c r="C637" s="917"/>
      <c r="D637" s="1017" t="s">
        <v>2490</v>
      </c>
      <c r="E637" s="905" t="s">
        <v>2602</v>
      </c>
      <c r="F637" s="905" t="s">
        <v>2603</v>
      </c>
    </row>
    <row r="638" spans="1:6" ht="48" x14ac:dyDescent="0.2">
      <c r="A638" s="922" t="s">
        <v>569</v>
      </c>
      <c r="B638" s="916" t="s">
        <v>2556</v>
      </c>
      <c r="C638" s="917"/>
      <c r="D638" s="1017" t="s">
        <v>2490</v>
      </c>
      <c r="E638" s="905" t="s">
        <v>2491</v>
      </c>
      <c r="F638" s="905" t="s">
        <v>2604</v>
      </c>
    </row>
    <row r="639" spans="1:6" ht="48" x14ac:dyDescent="0.2">
      <c r="A639" s="922" t="s">
        <v>571</v>
      </c>
      <c r="B639" s="965" t="s">
        <v>2542</v>
      </c>
      <c r="C639" s="917"/>
      <c r="D639" s="1017" t="s">
        <v>2490</v>
      </c>
      <c r="E639" s="905" t="s">
        <v>2605</v>
      </c>
      <c r="F639" s="905" t="s">
        <v>2606</v>
      </c>
    </row>
    <row r="640" spans="1:6" ht="72" x14ac:dyDescent="0.2">
      <c r="A640" s="922" t="s">
        <v>601</v>
      </c>
      <c r="B640" s="916" t="s">
        <v>2607</v>
      </c>
      <c r="C640" s="917"/>
      <c r="D640" s="1017" t="s">
        <v>2490</v>
      </c>
      <c r="E640" s="905" t="s">
        <v>2503</v>
      </c>
      <c r="F640" s="905" t="s">
        <v>2608</v>
      </c>
    </row>
    <row r="641" spans="1:6" ht="24" x14ac:dyDescent="0.2">
      <c r="A641" s="924" t="s">
        <v>603</v>
      </c>
      <c r="B641" s="925" t="s">
        <v>2609</v>
      </c>
      <c r="C641" s="917"/>
      <c r="D641" s="1017" t="s">
        <v>2490</v>
      </c>
      <c r="E641" s="905" t="s">
        <v>2600</v>
      </c>
      <c r="F641" s="917"/>
    </row>
    <row r="642" spans="1:6" ht="24" x14ac:dyDescent="0.2">
      <c r="A642" s="924" t="s">
        <v>605</v>
      </c>
      <c r="B642" s="925" t="s">
        <v>2562</v>
      </c>
      <c r="C642" s="917"/>
      <c r="D642" s="1017" t="s">
        <v>2490</v>
      </c>
      <c r="E642" s="905" t="s">
        <v>2563</v>
      </c>
      <c r="F642" s="917"/>
    </row>
    <row r="643" spans="1:6" ht="24" x14ac:dyDescent="0.2">
      <c r="A643" s="924" t="s">
        <v>683</v>
      </c>
      <c r="B643" s="925" t="s">
        <v>2610</v>
      </c>
      <c r="C643" s="917"/>
      <c r="D643" s="1017" t="s">
        <v>2490</v>
      </c>
      <c r="E643" s="905" t="s">
        <v>2565</v>
      </c>
      <c r="F643" s="917"/>
    </row>
    <row r="644" spans="1:6" ht="24" x14ac:dyDescent="0.2">
      <c r="A644" s="924" t="s">
        <v>698</v>
      </c>
      <c r="B644" s="925" t="s">
        <v>2566</v>
      </c>
      <c r="C644" s="917"/>
      <c r="D644" s="1017" t="s">
        <v>2490</v>
      </c>
      <c r="E644" s="905" t="s">
        <v>2494</v>
      </c>
      <c r="F644" s="917"/>
    </row>
    <row r="645" spans="1:6" ht="24" x14ac:dyDescent="0.2">
      <c r="A645" s="924" t="s">
        <v>699</v>
      </c>
      <c r="B645" s="925" t="s">
        <v>2611</v>
      </c>
      <c r="C645" s="917"/>
      <c r="D645" s="1017" t="s">
        <v>2490</v>
      </c>
      <c r="E645" s="905" t="s">
        <v>2503</v>
      </c>
      <c r="F645" s="917"/>
    </row>
    <row r="646" spans="1:6" ht="14.25" x14ac:dyDescent="0.2">
      <c r="A646" s="934"/>
      <c r="B646" s="935"/>
      <c r="C646" s="917"/>
      <c r="D646" s="1016"/>
      <c r="E646" s="917"/>
      <c r="F646" s="917"/>
    </row>
    <row r="647" spans="1:6" x14ac:dyDescent="0.2">
      <c r="A647" s="971" t="s">
        <v>540</v>
      </c>
      <c r="B647" s="972" t="s">
        <v>617</v>
      </c>
      <c r="C647" s="917"/>
      <c r="D647" s="1016"/>
      <c r="E647" s="917"/>
      <c r="F647" s="917"/>
    </row>
    <row r="648" spans="1:6" ht="36" x14ac:dyDescent="0.2">
      <c r="A648" s="922" t="s">
        <v>546</v>
      </c>
      <c r="B648" s="940" t="s">
        <v>2582</v>
      </c>
      <c r="C648" s="917"/>
      <c r="D648" s="1017" t="s">
        <v>408</v>
      </c>
      <c r="E648" s="905" t="s">
        <v>2477</v>
      </c>
      <c r="F648" s="905" t="s">
        <v>2612</v>
      </c>
    </row>
    <row r="649" spans="1:6" ht="36" x14ac:dyDescent="0.2">
      <c r="A649" s="922" t="s">
        <v>547</v>
      </c>
      <c r="B649" s="965" t="s">
        <v>2569</v>
      </c>
      <c r="C649" s="917"/>
      <c r="D649" s="1017" t="s">
        <v>2479</v>
      </c>
      <c r="E649" s="905" t="s">
        <v>2480</v>
      </c>
      <c r="F649" s="905" t="s">
        <v>2613</v>
      </c>
    </row>
    <row r="650" spans="1:6" ht="36" x14ac:dyDescent="0.2">
      <c r="A650" s="922" t="s">
        <v>549</v>
      </c>
      <c r="B650" s="965" t="s">
        <v>2585</v>
      </c>
      <c r="C650" s="917"/>
      <c r="D650" s="1017" t="s">
        <v>2507</v>
      </c>
      <c r="E650" s="905" t="s">
        <v>2484</v>
      </c>
      <c r="F650" s="905" t="s">
        <v>2614</v>
      </c>
    </row>
    <row r="651" spans="1:6" ht="48" x14ac:dyDescent="0.2">
      <c r="A651" s="922" t="s">
        <v>551</v>
      </c>
      <c r="B651" s="965" t="s">
        <v>2615</v>
      </c>
      <c r="C651" s="917"/>
      <c r="D651" s="1017" t="s">
        <v>2507</v>
      </c>
      <c r="E651" s="905" t="s">
        <v>2600</v>
      </c>
      <c r="F651" s="905" t="s">
        <v>2616</v>
      </c>
    </row>
    <row r="652" spans="1:6" ht="48" x14ac:dyDescent="0.2">
      <c r="A652" s="922" t="s">
        <v>552</v>
      </c>
      <c r="B652" s="965" t="s">
        <v>2573</v>
      </c>
      <c r="C652" s="917"/>
      <c r="D652" s="1017" t="s">
        <v>2490</v>
      </c>
      <c r="E652" s="905" t="s">
        <v>2602</v>
      </c>
      <c r="F652" s="905" t="s">
        <v>2617</v>
      </c>
    </row>
    <row r="653" spans="1:6" ht="48" x14ac:dyDescent="0.2">
      <c r="A653" s="922" t="s">
        <v>569</v>
      </c>
      <c r="B653" s="965" t="s">
        <v>2575</v>
      </c>
      <c r="C653" s="917"/>
      <c r="D653" s="1017" t="s">
        <v>2490</v>
      </c>
      <c r="E653" s="905" t="s">
        <v>2491</v>
      </c>
      <c r="F653" s="905" t="s">
        <v>2618</v>
      </c>
    </row>
    <row r="654" spans="1:6" ht="48" x14ac:dyDescent="0.2">
      <c r="A654" s="922" t="s">
        <v>571</v>
      </c>
      <c r="B654" s="965" t="s">
        <v>2577</v>
      </c>
      <c r="C654" s="917"/>
      <c r="D654" s="1017" t="s">
        <v>2490</v>
      </c>
      <c r="E654" s="905" t="s">
        <v>2605</v>
      </c>
      <c r="F654" s="905" t="s">
        <v>2619</v>
      </c>
    </row>
    <row r="655" spans="1:6" ht="72" x14ac:dyDescent="0.2">
      <c r="A655" s="922" t="s">
        <v>601</v>
      </c>
      <c r="B655" s="916" t="s">
        <v>2620</v>
      </c>
      <c r="C655" s="917"/>
      <c r="D655" s="1017" t="s">
        <v>2490</v>
      </c>
      <c r="E655" s="905" t="s">
        <v>2503</v>
      </c>
      <c r="F655" s="905" t="s">
        <v>2621</v>
      </c>
    </row>
    <row r="656" spans="1:6" ht="24" x14ac:dyDescent="0.2">
      <c r="A656" s="924" t="s">
        <v>603</v>
      </c>
      <c r="B656" s="925" t="s">
        <v>2622</v>
      </c>
      <c r="C656" s="917"/>
      <c r="D656" s="1017" t="s">
        <v>2490</v>
      </c>
      <c r="E656" s="905" t="s">
        <v>2600</v>
      </c>
      <c r="F656" s="917"/>
    </row>
    <row r="657" spans="1:6" ht="24" x14ac:dyDescent="0.2">
      <c r="A657" s="924" t="s">
        <v>605</v>
      </c>
      <c r="B657" s="925" t="s">
        <v>2562</v>
      </c>
      <c r="C657" s="917"/>
      <c r="D657" s="1017" t="s">
        <v>2490</v>
      </c>
      <c r="E657" s="905" t="s">
        <v>2563</v>
      </c>
      <c r="F657" s="917"/>
    </row>
    <row r="658" spans="1:6" ht="24" x14ac:dyDescent="0.2">
      <c r="A658" s="924" t="s">
        <v>683</v>
      </c>
      <c r="B658" s="925" t="s">
        <v>2593</v>
      </c>
      <c r="C658" s="917"/>
      <c r="D658" s="1017" t="s">
        <v>2490</v>
      </c>
      <c r="E658" s="905" t="s">
        <v>2565</v>
      </c>
      <c r="F658" s="917"/>
    </row>
    <row r="659" spans="1:6" ht="24" x14ac:dyDescent="0.2">
      <c r="A659" s="924" t="s">
        <v>698</v>
      </c>
      <c r="B659" s="925" t="s">
        <v>2594</v>
      </c>
      <c r="C659" s="917"/>
      <c r="D659" s="1017" t="s">
        <v>2490</v>
      </c>
      <c r="E659" s="905" t="s">
        <v>2494</v>
      </c>
      <c r="F659" s="917"/>
    </row>
    <row r="660" spans="1:6" ht="24" x14ac:dyDescent="0.2">
      <c r="A660" s="924" t="s">
        <v>699</v>
      </c>
      <c r="B660" s="925" t="s">
        <v>2502</v>
      </c>
      <c r="C660" s="917"/>
      <c r="D660" s="1017" t="s">
        <v>2490</v>
      </c>
      <c r="E660" s="905" t="s">
        <v>2503</v>
      </c>
      <c r="F660" s="917"/>
    </row>
    <row r="661" spans="1:6" ht="14.25" x14ac:dyDescent="0.2">
      <c r="A661" s="934"/>
      <c r="B661" s="935"/>
      <c r="C661" s="917"/>
      <c r="D661" s="1016"/>
      <c r="E661" s="917"/>
      <c r="F661" s="917"/>
    </row>
    <row r="662" spans="1:6" ht="24" x14ac:dyDescent="0.2">
      <c r="A662" s="973" t="s">
        <v>541</v>
      </c>
      <c r="B662" s="972" t="s">
        <v>1225</v>
      </c>
      <c r="C662" s="917"/>
      <c r="D662" s="1016"/>
      <c r="E662" s="917"/>
      <c r="F662" s="917"/>
    </row>
    <row r="663" spans="1:6" ht="36" x14ac:dyDescent="0.2">
      <c r="A663" s="922" t="s">
        <v>546</v>
      </c>
      <c r="B663" s="933" t="s">
        <v>2582</v>
      </c>
      <c r="C663" s="917"/>
      <c r="D663" s="1017" t="s">
        <v>408</v>
      </c>
      <c r="E663" s="905" t="s">
        <v>2477</v>
      </c>
      <c r="F663" s="905" t="s">
        <v>2623</v>
      </c>
    </row>
    <row r="664" spans="1:6" ht="36" x14ac:dyDescent="0.2">
      <c r="A664" s="922" t="s">
        <v>547</v>
      </c>
      <c r="B664" s="957" t="s">
        <v>2569</v>
      </c>
      <c r="C664" s="917"/>
      <c r="D664" s="1017" t="s">
        <v>2479</v>
      </c>
      <c r="E664" s="905" t="s">
        <v>2480</v>
      </c>
      <c r="F664" s="905" t="s">
        <v>2624</v>
      </c>
    </row>
    <row r="665" spans="1:6" ht="36" x14ac:dyDescent="0.2">
      <c r="A665" s="922" t="s">
        <v>549</v>
      </c>
      <c r="B665" s="957" t="s">
        <v>2625</v>
      </c>
      <c r="C665" s="917"/>
      <c r="D665" s="1017" t="s">
        <v>2507</v>
      </c>
      <c r="E665" s="905" t="s">
        <v>2484</v>
      </c>
      <c r="F665" s="905" t="s">
        <v>2626</v>
      </c>
    </row>
    <row r="666" spans="1:6" ht="36" x14ac:dyDescent="0.2">
      <c r="A666" s="922" t="s">
        <v>551</v>
      </c>
      <c r="B666" s="965" t="s">
        <v>2627</v>
      </c>
      <c r="C666" s="917"/>
      <c r="D666" s="1017" t="s">
        <v>2507</v>
      </c>
      <c r="E666" s="905" t="s">
        <v>2628</v>
      </c>
      <c r="F666" s="905" t="s">
        <v>2629</v>
      </c>
    </row>
    <row r="667" spans="1:6" ht="48" x14ac:dyDescent="0.2">
      <c r="A667" s="922" t="s">
        <v>552</v>
      </c>
      <c r="B667" s="965" t="s">
        <v>2630</v>
      </c>
      <c r="C667" s="917"/>
      <c r="D667" s="1017" t="s">
        <v>2490</v>
      </c>
      <c r="E667" s="905" t="s">
        <v>2491</v>
      </c>
      <c r="F667" s="905" t="s">
        <v>2631</v>
      </c>
    </row>
    <row r="668" spans="1:6" ht="48" x14ac:dyDescent="0.2">
      <c r="A668" s="922" t="s">
        <v>569</v>
      </c>
      <c r="B668" s="965" t="s">
        <v>2632</v>
      </c>
      <c r="C668" s="917"/>
      <c r="D668" s="1017" t="s">
        <v>2490</v>
      </c>
      <c r="E668" s="905" t="s">
        <v>2494</v>
      </c>
      <c r="F668" s="905" t="s">
        <v>2633</v>
      </c>
    </row>
    <row r="669" spans="1:6" ht="48" x14ac:dyDescent="0.2">
      <c r="A669" s="922" t="s">
        <v>571</v>
      </c>
      <c r="B669" s="923" t="s">
        <v>2634</v>
      </c>
      <c r="C669" s="917"/>
      <c r="D669" s="1017" t="s">
        <v>2490</v>
      </c>
      <c r="E669" s="905" t="s">
        <v>2497</v>
      </c>
      <c r="F669" s="905" t="s">
        <v>2635</v>
      </c>
    </row>
    <row r="670" spans="1:6" ht="24" x14ac:dyDescent="0.2">
      <c r="A670" s="924" t="s">
        <v>601</v>
      </c>
      <c r="B670" s="925" t="s">
        <v>2636</v>
      </c>
      <c r="C670" s="917"/>
      <c r="D670" s="1017" t="s">
        <v>2490</v>
      </c>
      <c r="E670" s="905" t="s">
        <v>2600</v>
      </c>
      <c r="F670" s="917"/>
    </row>
    <row r="671" spans="1:6" ht="24" x14ac:dyDescent="0.2">
      <c r="A671" s="924" t="s">
        <v>603</v>
      </c>
      <c r="B671" s="925" t="s">
        <v>2593</v>
      </c>
      <c r="C671" s="917"/>
      <c r="D671" s="1017" t="s">
        <v>2490</v>
      </c>
      <c r="E671" s="905" t="s">
        <v>2565</v>
      </c>
      <c r="F671" s="917"/>
    </row>
    <row r="672" spans="1:6" ht="24" x14ac:dyDescent="0.2">
      <c r="A672" s="924" t="s">
        <v>605</v>
      </c>
      <c r="B672" s="925" t="s">
        <v>2566</v>
      </c>
      <c r="C672" s="917"/>
      <c r="D672" s="1017" t="s">
        <v>2490</v>
      </c>
      <c r="E672" s="905" t="s">
        <v>2494</v>
      </c>
      <c r="F672" s="917"/>
    </row>
    <row r="673" spans="1:6" ht="24" x14ac:dyDescent="0.2">
      <c r="A673" s="924" t="s">
        <v>683</v>
      </c>
      <c r="B673" s="925" t="s">
        <v>2637</v>
      </c>
      <c r="C673" s="917"/>
      <c r="D673" s="1017" t="s">
        <v>2490</v>
      </c>
      <c r="E673" s="905" t="s">
        <v>2600</v>
      </c>
      <c r="F673" s="917"/>
    </row>
    <row r="674" spans="1:6" ht="24" x14ac:dyDescent="0.2">
      <c r="A674" s="924" t="s">
        <v>258</v>
      </c>
      <c r="B674" s="925" t="s">
        <v>2638</v>
      </c>
      <c r="C674" s="917"/>
      <c r="D674" s="1017" t="s">
        <v>2490</v>
      </c>
      <c r="E674" s="905" t="s">
        <v>2563</v>
      </c>
      <c r="F674" s="917"/>
    </row>
    <row r="675" spans="1:6" ht="24" x14ac:dyDescent="0.2">
      <c r="A675" s="924" t="s">
        <v>256</v>
      </c>
      <c r="B675" s="925" t="s">
        <v>2639</v>
      </c>
      <c r="C675" s="917"/>
      <c r="D675" s="1017" t="s">
        <v>2490</v>
      </c>
      <c r="E675" s="905" t="s">
        <v>2565</v>
      </c>
      <c r="F675" s="917"/>
    </row>
    <row r="676" spans="1:6" ht="24" x14ac:dyDescent="0.2">
      <c r="A676" s="924" t="s">
        <v>257</v>
      </c>
      <c r="B676" s="925" t="s">
        <v>2640</v>
      </c>
      <c r="C676" s="917"/>
      <c r="D676" s="1017" t="s">
        <v>2490</v>
      </c>
      <c r="E676" s="905" t="s">
        <v>2494</v>
      </c>
      <c r="F676" s="917"/>
    </row>
    <row r="677" spans="1:6" ht="24" x14ac:dyDescent="0.2">
      <c r="A677" s="924" t="s">
        <v>359</v>
      </c>
      <c r="B677" s="925" t="s">
        <v>2641</v>
      </c>
      <c r="C677" s="917"/>
      <c r="D677" s="1017" t="s">
        <v>2490</v>
      </c>
      <c r="E677" s="905" t="s">
        <v>2600</v>
      </c>
      <c r="F677" s="917"/>
    </row>
    <row r="678" spans="1:6" ht="14.25" x14ac:dyDescent="0.2">
      <c r="A678" s="934"/>
      <c r="B678" s="935"/>
      <c r="C678" s="917"/>
      <c r="D678" s="1016"/>
      <c r="E678" s="917"/>
      <c r="F678" s="917"/>
    </row>
    <row r="679" spans="1:6" x14ac:dyDescent="0.2">
      <c r="A679" s="973" t="s">
        <v>259</v>
      </c>
      <c r="B679" s="974" t="s">
        <v>623</v>
      </c>
      <c r="C679" s="917"/>
      <c r="D679" s="1016"/>
      <c r="E679" s="917"/>
      <c r="F679" s="917"/>
    </row>
    <row r="680" spans="1:6" x14ac:dyDescent="0.2">
      <c r="A680" s="971" t="s">
        <v>260</v>
      </c>
      <c r="B680" s="972" t="s">
        <v>2642</v>
      </c>
      <c r="C680" s="917"/>
      <c r="D680" s="1016"/>
      <c r="E680" s="917"/>
      <c r="F680" s="917"/>
    </row>
    <row r="681" spans="1:6" ht="36" x14ac:dyDescent="0.2">
      <c r="A681" s="922" t="s">
        <v>546</v>
      </c>
      <c r="B681" s="940" t="s">
        <v>2476</v>
      </c>
      <c r="C681" s="917"/>
      <c r="D681" s="1017" t="s">
        <v>408</v>
      </c>
      <c r="E681" s="905" t="s">
        <v>2477</v>
      </c>
      <c r="F681" s="905" t="s">
        <v>2643</v>
      </c>
    </row>
    <row r="682" spans="1:6" ht="36" x14ac:dyDescent="0.2">
      <c r="A682" s="922" t="s">
        <v>547</v>
      </c>
      <c r="B682" s="965" t="s">
        <v>2644</v>
      </c>
      <c r="C682" s="917"/>
      <c r="D682" s="1017" t="s">
        <v>2479</v>
      </c>
      <c r="E682" s="905" t="s">
        <v>2480</v>
      </c>
      <c r="F682" s="905" t="s">
        <v>2645</v>
      </c>
    </row>
    <row r="683" spans="1:6" ht="48" x14ac:dyDescent="0.2">
      <c r="A683" s="922" t="s">
        <v>549</v>
      </c>
      <c r="B683" s="965" t="s">
        <v>2527</v>
      </c>
      <c r="C683" s="917"/>
      <c r="D683" s="1017" t="s">
        <v>2507</v>
      </c>
      <c r="E683" s="905" t="s">
        <v>2484</v>
      </c>
      <c r="F683" s="905" t="s">
        <v>2646</v>
      </c>
    </row>
    <row r="684" spans="1:6" ht="48" x14ac:dyDescent="0.2">
      <c r="A684" s="922" t="s">
        <v>551</v>
      </c>
      <c r="B684" s="965" t="s">
        <v>2647</v>
      </c>
      <c r="C684" s="917"/>
      <c r="D684" s="1017" t="s">
        <v>2507</v>
      </c>
      <c r="E684" s="905" t="s">
        <v>2628</v>
      </c>
      <c r="F684" s="905" t="s">
        <v>2648</v>
      </c>
    </row>
    <row r="685" spans="1:6" ht="48" x14ac:dyDescent="0.2">
      <c r="A685" s="922" t="s">
        <v>552</v>
      </c>
      <c r="B685" s="965" t="s">
        <v>2649</v>
      </c>
      <c r="C685" s="917"/>
      <c r="D685" s="1017" t="s">
        <v>2490</v>
      </c>
      <c r="E685" s="905" t="s">
        <v>2650</v>
      </c>
      <c r="F685" s="905" t="s">
        <v>2651</v>
      </c>
    </row>
    <row r="686" spans="1:6" ht="48" x14ac:dyDescent="0.2">
      <c r="A686" s="922" t="s">
        <v>569</v>
      </c>
      <c r="B686" s="975" t="s">
        <v>2652</v>
      </c>
      <c r="C686" s="917"/>
      <c r="D686" s="1017" t="s">
        <v>2490</v>
      </c>
      <c r="E686" s="905" t="s">
        <v>2497</v>
      </c>
      <c r="F686" s="905" t="s">
        <v>2653</v>
      </c>
    </row>
    <row r="687" spans="1:6" ht="60" x14ac:dyDescent="0.2">
      <c r="A687" s="922" t="s">
        <v>571</v>
      </c>
      <c r="B687" s="923" t="s">
        <v>2559</v>
      </c>
      <c r="C687" s="917"/>
      <c r="D687" s="1017" t="s">
        <v>2490</v>
      </c>
      <c r="E687" s="905" t="s">
        <v>2497</v>
      </c>
      <c r="F687" s="905" t="s">
        <v>2654</v>
      </c>
    </row>
    <row r="688" spans="1:6" ht="24" x14ac:dyDescent="0.2">
      <c r="A688" s="924" t="s">
        <v>601</v>
      </c>
      <c r="B688" s="925" t="s">
        <v>2655</v>
      </c>
      <c r="C688" s="917"/>
      <c r="D688" s="1017" t="s">
        <v>2490</v>
      </c>
      <c r="E688" s="905" t="s">
        <v>2600</v>
      </c>
      <c r="F688" s="917"/>
    </row>
    <row r="689" spans="1:6" ht="24" x14ac:dyDescent="0.2">
      <c r="A689" s="924" t="s">
        <v>603</v>
      </c>
      <c r="B689" s="925" t="s">
        <v>2656</v>
      </c>
      <c r="C689" s="917"/>
      <c r="D689" s="1017" t="s">
        <v>2490</v>
      </c>
      <c r="E689" s="905" t="s">
        <v>2657</v>
      </c>
      <c r="F689" s="917"/>
    </row>
    <row r="690" spans="1:6" ht="24" x14ac:dyDescent="0.2">
      <c r="A690" s="924" t="s">
        <v>605</v>
      </c>
      <c r="B690" s="925" t="s">
        <v>2658</v>
      </c>
      <c r="C690" s="917"/>
      <c r="D690" s="1017" t="s">
        <v>2490</v>
      </c>
      <c r="E690" s="905" t="s">
        <v>2650</v>
      </c>
      <c r="F690" s="917"/>
    </row>
    <row r="691" spans="1:6" ht="24" x14ac:dyDescent="0.2">
      <c r="A691" s="924" t="s">
        <v>683</v>
      </c>
      <c r="B691" s="925" t="s">
        <v>2502</v>
      </c>
      <c r="C691" s="917"/>
      <c r="D691" s="1017" t="s">
        <v>2490</v>
      </c>
      <c r="E691" s="905" t="s">
        <v>2497</v>
      </c>
      <c r="F691" s="917"/>
    </row>
    <row r="692" spans="1:6" x14ac:dyDescent="0.2">
      <c r="A692" s="971" t="s">
        <v>261</v>
      </c>
      <c r="B692" s="972" t="s">
        <v>1358</v>
      </c>
      <c r="C692" s="917"/>
      <c r="D692" s="1017"/>
      <c r="E692" s="905"/>
      <c r="F692" s="917"/>
    </row>
    <row r="693" spans="1:6" ht="36" x14ac:dyDescent="0.2">
      <c r="A693" s="922" t="s">
        <v>546</v>
      </c>
      <c r="B693" s="940" t="s">
        <v>2476</v>
      </c>
      <c r="C693" s="917"/>
      <c r="D693" s="1017" t="s">
        <v>408</v>
      </c>
      <c r="E693" s="905" t="s">
        <v>2477</v>
      </c>
      <c r="F693" s="905" t="s">
        <v>2659</v>
      </c>
    </row>
    <row r="694" spans="1:6" ht="36" x14ac:dyDescent="0.2">
      <c r="A694" s="922" t="s">
        <v>547</v>
      </c>
      <c r="B694" s="965" t="s">
        <v>2660</v>
      </c>
      <c r="C694" s="917"/>
      <c r="D694" s="1017" t="s">
        <v>2479</v>
      </c>
      <c r="E694" s="905" t="s">
        <v>2480</v>
      </c>
      <c r="F694" s="905" t="s">
        <v>2661</v>
      </c>
    </row>
    <row r="695" spans="1:6" ht="48" x14ac:dyDescent="0.2">
      <c r="A695" s="922" t="s">
        <v>549</v>
      </c>
      <c r="B695" s="965" t="s">
        <v>2550</v>
      </c>
      <c r="C695" s="917"/>
      <c r="D695" s="1017" t="s">
        <v>2507</v>
      </c>
      <c r="E695" s="905" t="s">
        <v>2484</v>
      </c>
      <c r="F695" s="905" t="s">
        <v>2662</v>
      </c>
    </row>
    <row r="696" spans="1:6" ht="48" x14ac:dyDescent="0.2">
      <c r="A696" s="922" t="s">
        <v>551</v>
      </c>
      <c r="B696" s="965" t="s">
        <v>2536</v>
      </c>
      <c r="C696" s="917"/>
      <c r="D696" s="1017" t="s">
        <v>2507</v>
      </c>
      <c r="E696" s="905" t="s">
        <v>2628</v>
      </c>
      <c r="F696" s="905" t="s">
        <v>2663</v>
      </c>
    </row>
    <row r="697" spans="1:6" ht="48" x14ac:dyDescent="0.2">
      <c r="A697" s="922" t="s">
        <v>552</v>
      </c>
      <c r="B697" s="965" t="s">
        <v>2664</v>
      </c>
      <c r="C697" s="917"/>
      <c r="D697" s="1017" t="s">
        <v>2490</v>
      </c>
      <c r="E697" s="905" t="s">
        <v>2665</v>
      </c>
      <c r="F697" s="905" t="s">
        <v>2666</v>
      </c>
    </row>
    <row r="698" spans="1:6" ht="48" x14ac:dyDescent="0.2">
      <c r="A698" s="922" t="s">
        <v>569</v>
      </c>
      <c r="B698" s="965" t="s">
        <v>2667</v>
      </c>
      <c r="C698" s="917"/>
      <c r="D698" s="1017" t="s">
        <v>2490</v>
      </c>
      <c r="E698" s="905" t="s">
        <v>2650</v>
      </c>
      <c r="F698" s="905" t="s">
        <v>2668</v>
      </c>
    </row>
    <row r="699" spans="1:6" ht="48" x14ac:dyDescent="0.2">
      <c r="A699" s="922" t="s">
        <v>571</v>
      </c>
      <c r="B699" s="965" t="s">
        <v>2669</v>
      </c>
      <c r="C699" s="917"/>
      <c r="D699" s="1017" t="s">
        <v>2490</v>
      </c>
      <c r="E699" s="905" t="s">
        <v>2497</v>
      </c>
      <c r="F699" s="905" t="s">
        <v>2670</v>
      </c>
    </row>
    <row r="700" spans="1:6" ht="24" x14ac:dyDescent="0.2">
      <c r="A700" s="924" t="s">
        <v>601</v>
      </c>
      <c r="B700" s="925" t="s">
        <v>2671</v>
      </c>
      <c r="C700" s="917"/>
      <c r="D700" s="1017" t="s">
        <v>2490</v>
      </c>
      <c r="E700" s="905" t="s">
        <v>2600</v>
      </c>
      <c r="F700" s="917"/>
    </row>
    <row r="701" spans="1:6" ht="24" x14ac:dyDescent="0.2">
      <c r="A701" s="924" t="s">
        <v>603</v>
      </c>
      <c r="B701" s="925" t="s">
        <v>2656</v>
      </c>
      <c r="C701" s="917"/>
      <c r="D701" s="1017" t="s">
        <v>2490</v>
      </c>
      <c r="E701" s="905" t="s">
        <v>2657</v>
      </c>
      <c r="F701" s="917"/>
    </row>
    <row r="702" spans="1:6" ht="24" x14ac:dyDescent="0.2">
      <c r="A702" s="924" t="s">
        <v>605</v>
      </c>
      <c r="B702" s="925" t="s">
        <v>2658</v>
      </c>
      <c r="C702" s="917"/>
      <c r="D702" s="1017" t="s">
        <v>2490</v>
      </c>
      <c r="E702" s="905" t="s">
        <v>2650</v>
      </c>
      <c r="F702" s="917"/>
    </row>
    <row r="703" spans="1:6" ht="24" x14ac:dyDescent="0.2">
      <c r="A703" s="924" t="s">
        <v>683</v>
      </c>
      <c r="B703" s="925" t="s">
        <v>2502</v>
      </c>
      <c r="C703" s="917"/>
      <c r="D703" s="1017" t="s">
        <v>2490</v>
      </c>
      <c r="E703" s="905" t="s">
        <v>2497</v>
      </c>
      <c r="F703" s="917"/>
    </row>
    <row r="704" spans="1:6" x14ac:dyDescent="0.2">
      <c r="A704" s="971" t="s">
        <v>262</v>
      </c>
      <c r="B704" s="976" t="s">
        <v>1359</v>
      </c>
      <c r="C704" s="917"/>
      <c r="D704" s="1016"/>
      <c r="E704" s="917"/>
      <c r="F704" s="917"/>
    </row>
    <row r="705" spans="1:6" ht="36" x14ac:dyDescent="0.2">
      <c r="A705" s="922" t="s">
        <v>546</v>
      </c>
      <c r="B705" s="933" t="s">
        <v>2476</v>
      </c>
      <c r="C705" s="917"/>
      <c r="D705" s="1017" t="s">
        <v>408</v>
      </c>
      <c r="E705" s="905" t="s">
        <v>2477</v>
      </c>
      <c r="F705" s="905" t="s">
        <v>2672</v>
      </c>
    </row>
    <row r="706" spans="1:6" ht="48" x14ac:dyDescent="0.2">
      <c r="A706" s="922" t="s">
        <v>547</v>
      </c>
      <c r="B706" s="957" t="s">
        <v>2673</v>
      </c>
      <c r="C706" s="917"/>
      <c r="D706" s="1017" t="s">
        <v>2479</v>
      </c>
      <c r="E706" s="905" t="s">
        <v>2480</v>
      </c>
      <c r="F706" s="905" t="s">
        <v>2674</v>
      </c>
    </row>
    <row r="707" spans="1:6" ht="48" x14ac:dyDescent="0.2">
      <c r="A707" s="922" t="s">
        <v>549</v>
      </c>
      <c r="B707" s="957" t="s">
        <v>2550</v>
      </c>
      <c r="C707" s="917"/>
      <c r="D707" s="1017" t="s">
        <v>2507</v>
      </c>
      <c r="E707" s="905" t="s">
        <v>2484</v>
      </c>
      <c r="F707" s="905" t="s">
        <v>2675</v>
      </c>
    </row>
    <row r="708" spans="1:6" ht="48" x14ac:dyDescent="0.2">
      <c r="A708" s="922" t="s">
        <v>551</v>
      </c>
      <c r="B708" s="957" t="s">
        <v>2647</v>
      </c>
      <c r="C708" s="917"/>
      <c r="D708" s="1017" t="s">
        <v>2507</v>
      </c>
      <c r="E708" s="905" t="s">
        <v>2665</v>
      </c>
      <c r="F708" s="905" t="s">
        <v>2676</v>
      </c>
    </row>
    <row r="709" spans="1:6" ht="48" x14ac:dyDescent="0.2">
      <c r="A709" s="922" t="s">
        <v>552</v>
      </c>
      <c r="B709" s="957" t="s">
        <v>2649</v>
      </c>
      <c r="C709" s="917"/>
      <c r="D709" s="1017" t="s">
        <v>2490</v>
      </c>
      <c r="E709" s="905" t="s">
        <v>2650</v>
      </c>
      <c r="F709" s="905" t="s">
        <v>2677</v>
      </c>
    </row>
    <row r="710" spans="1:6" ht="48" x14ac:dyDescent="0.2">
      <c r="A710" s="922" t="s">
        <v>569</v>
      </c>
      <c r="B710" s="957" t="s">
        <v>2678</v>
      </c>
      <c r="C710" s="917"/>
      <c r="D710" s="1017" t="s">
        <v>2490</v>
      </c>
      <c r="E710" s="905" t="s">
        <v>2628</v>
      </c>
      <c r="F710" s="905" t="s">
        <v>2679</v>
      </c>
    </row>
    <row r="711" spans="1:6" ht="24" x14ac:dyDescent="0.2">
      <c r="A711" s="924" t="s">
        <v>571</v>
      </c>
      <c r="B711" s="925" t="s">
        <v>2680</v>
      </c>
      <c r="C711" s="917"/>
      <c r="D711" s="1017" t="s">
        <v>2490</v>
      </c>
      <c r="E711" s="905" t="s">
        <v>2600</v>
      </c>
      <c r="F711" s="917"/>
    </row>
    <row r="712" spans="1:6" ht="24" x14ac:dyDescent="0.2">
      <c r="A712" s="924" t="s">
        <v>603</v>
      </c>
      <c r="B712" s="925" t="s">
        <v>2656</v>
      </c>
      <c r="C712" s="917"/>
      <c r="D712" s="1017" t="s">
        <v>2490</v>
      </c>
      <c r="E712" s="905" t="s">
        <v>2657</v>
      </c>
      <c r="F712" s="917"/>
    </row>
    <row r="713" spans="1:6" ht="24" x14ac:dyDescent="0.2">
      <c r="A713" s="924" t="s">
        <v>605</v>
      </c>
      <c r="B713" s="925" t="s">
        <v>2658</v>
      </c>
      <c r="C713" s="917"/>
      <c r="D713" s="1017" t="s">
        <v>2490</v>
      </c>
      <c r="E713" s="905" t="s">
        <v>2650</v>
      </c>
      <c r="F713" s="917"/>
    </row>
    <row r="714" spans="1:6" ht="24" x14ac:dyDescent="0.2">
      <c r="A714" s="924" t="s">
        <v>683</v>
      </c>
      <c r="B714" s="925" t="s">
        <v>2502</v>
      </c>
      <c r="C714" s="917"/>
      <c r="D714" s="1017" t="s">
        <v>2490</v>
      </c>
      <c r="E714" s="905" t="s">
        <v>2497</v>
      </c>
      <c r="F714" s="917"/>
    </row>
    <row r="715" spans="1:6" x14ac:dyDescent="0.2">
      <c r="A715" s="971" t="s">
        <v>263</v>
      </c>
      <c r="B715" s="972" t="s">
        <v>630</v>
      </c>
      <c r="C715" s="917"/>
      <c r="D715" s="1016"/>
      <c r="E715" s="917"/>
      <c r="F715" s="917"/>
    </row>
    <row r="716" spans="1:6" ht="36" x14ac:dyDescent="0.2">
      <c r="A716" s="922" t="s">
        <v>546</v>
      </c>
      <c r="B716" s="940" t="s">
        <v>2476</v>
      </c>
      <c r="C716" s="917"/>
      <c r="D716" s="1017" t="s">
        <v>408</v>
      </c>
      <c r="E716" s="905" t="s">
        <v>2477</v>
      </c>
      <c r="F716" s="905" t="s">
        <v>2681</v>
      </c>
    </row>
    <row r="717" spans="1:6" ht="36" x14ac:dyDescent="0.2">
      <c r="A717" s="922" t="s">
        <v>547</v>
      </c>
      <c r="B717" s="965" t="s">
        <v>2660</v>
      </c>
      <c r="C717" s="917"/>
      <c r="D717" s="1017" t="s">
        <v>2479</v>
      </c>
      <c r="E717" s="905" t="s">
        <v>2480</v>
      </c>
      <c r="F717" s="905" t="s">
        <v>2682</v>
      </c>
    </row>
    <row r="718" spans="1:6" ht="36" x14ac:dyDescent="0.2">
      <c r="A718" s="922" t="s">
        <v>549</v>
      </c>
      <c r="B718" s="965" t="s">
        <v>2550</v>
      </c>
      <c r="C718" s="917"/>
      <c r="D718" s="1017" t="s">
        <v>2507</v>
      </c>
      <c r="E718" s="905" t="s">
        <v>2484</v>
      </c>
      <c r="F718" s="905" t="s">
        <v>2683</v>
      </c>
    </row>
    <row r="719" spans="1:6" ht="48" x14ac:dyDescent="0.2">
      <c r="A719" s="922" t="s">
        <v>551</v>
      </c>
      <c r="B719" s="965" t="s">
        <v>2647</v>
      </c>
      <c r="C719" s="917"/>
      <c r="D719" s="1017" t="s">
        <v>2507</v>
      </c>
      <c r="E719" s="905" t="s">
        <v>2684</v>
      </c>
      <c r="F719" s="905" t="s">
        <v>2685</v>
      </c>
    </row>
    <row r="720" spans="1:6" ht="48" x14ac:dyDescent="0.2">
      <c r="A720" s="922" t="s">
        <v>552</v>
      </c>
      <c r="B720" s="965" t="s">
        <v>2649</v>
      </c>
      <c r="C720" s="917"/>
      <c r="D720" s="1017" t="s">
        <v>2490</v>
      </c>
      <c r="E720" s="905" t="s">
        <v>2650</v>
      </c>
      <c r="F720" s="905" t="s">
        <v>2686</v>
      </c>
    </row>
    <row r="721" spans="1:6" ht="36" x14ac:dyDescent="0.2">
      <c r="A721" s="922" t="s">
        <v>569</v>
      </c>
      <c r="B721" s="965" t="s">
        <v>2678</v>
      </c>
      <c r="C721" s="917"/>
      <c r="D721" s="1017" t="s">
        <v>2490</v>
      </c>
      <c r="E721" s="905" t="s">
        <v>2497</v>
      </c>
      <c r="F721" s="905" t="s">
        <v>2687</v>
      </c>
    </row>
    <row r="722" spans="1:6" ht="24" x14ac:dyDescent="0.2">
      <c r="A722" s="924" t="s">
        <v>571</v>
      </c>
      <c r="B722" s="925" t="s">
        <v>2680</v>
      </c>
      <c r="C722" s="917"/>
      <c r="D722" s="1017" t="s">
        <v>2490</v>
      </c>
      <c r="E722" s="905" t="s">
        <v>2497</v>
      </c>
      <c r="F722" s="905"/>
    </row>
    <row r="723" spans="1:6" ht="24" x14ac:dyDescent="0.2">
      <c r="A723" s="924" t="s">
        <v>601</v>
      </c>
      <c r="B723" s="925" t="s">
        <v>2656</v>
      </c>
      <c r="C723" s="917"/>
      <c r="D723" s="1017" t="s">
        <v>2490</v>
      </c>
      <c r="E723" s="905" t="s">
        <v>2688</v>
      </c>
      <c r="F723" s="917"/>
    </row>
    <row r="724" spans="1:6" ht="24" x14ac:dyDescent="0.2">
      <c r="A724" s="924" t="s">
        <v>603</v>
      </c>
      <c r="B724" s="925" t="s">
        <v>2658</v>
      </c>
      <c r="C724" s="917"/>
      <c r="D724" s="1017" t="s">
        <v>2490</v>
      </c>
      <c r="E724" s="905" t="s">
        <v>2689</v>
      </c>
      <c r="F724" s="917"/>
    </row>
    <row r="725" spans="1:6" ht="24" x14ac:dyDescent="0.2">
      <c r="A725" s="924" t="s">
        <v>605</v>
      </c>
      <c r="B725" s="925" t="s">
        <v>2502</v>
      </c>
      <c r="C725" s="917"/>
      <c r="D725" s="1017" t="s">
        <v>2490</v>
      </c>
      <c r="E725" s="905" t="s">
        <v>2503</v>
      </c>
      <c r="F725" s="917"/>
    </row>
    <row r="726" spans="1:6" ht="24" x14ac:dyDescent="0.2">
      <c r="A726" s="924" t="s">
        <v>264</v>
      </c>
      <c r="B726" s="925" t="s">
        <v>2690</v>
      </c>
      <c r="C726" s="917"/>
      <c r="D726" s="1017" t="s">
        <v>2490</v>
      </c>
      <c r="E726" s="905" t="s">
        <v>2688</v>
      </c>
      <c r="F726" s="917"/>
    </row>
    <row r="727" spans="1:6" ht="24" x14ac:dyDescent="0.2">
      <c r="A727" s="924" t="s">
        <v>1143</v>
      </c>
      <c r="B727" s="925" t="s">
        <v>2691</v>
      </c>
      <c r="C727" s="917"/>
      <c r="D727" s="1017" t="s">
        <v>2490</v>
      </c>
      <c r="E727" s="905" t="s">
        <v>2692</v>
      </c>
      <c r="F727" s="917"/>
    </row>
    <row r="728" spans="1:6" ht="24" x14ac:dyDescent="0.2">
      <c r="A728" s="924" t="s">
        <v>1242</v>
      </c>
      <c r="B728" s="925" t="s">
        <v>2693</v>
      </c>
      <c r="C728" s="917"/>
      <c r="D728" s="1017" t="s">
        <v>2490</v>
      </c>
      <c r="E728" s="905" t="s">
        <v>2694</v>
      </c>
      <c r="F728" s="917"/>
    </row>
    <row r="729" spans="1:6" ht="14.25" x14ac:dyDescent="0.2">
      <c r="A729" s="934"/>
      <c r="B729" s="935"/>
      <c r="C729" s="917"/>
      <c r="D729" s="1017"/>
      <c r="E729" s="905"/>
      <c r="F729" s="917"/>
    </row>
    <row r="730" spans="1:6" x14ac:dyDescent="0.2">
      <c r="A730" s="977" t="s">
        <v>1262</v>
      </c>
      <c r="B730" s="978" t="s">
        <v>1263</v>
      </c>
      <c r="C730" s="917"/>
      <c r="D730" s="1017"/>
      <c r="E730" s="905"/>
      <c r="F730" s="917"/>
    </row>
    <row r="731" spans="1:6" x14ac:dyDescent="0.2">
      <c r="A731" s="920" t="s">
        <v>1265</v>
      </c>
      <c r="B731" s="921" t="s">
        <v>1266</v>
      </c>
      <c r="C731" s="917"/>
      <c r="D731" s="1016"/>
      <c r="E731" s="917"/>
      <c r="F731" s="917"/>
    </row>
    <row r="732" spans="1:6" x14ac:dyDescent="0.2">
      <c r="A732" s="920" t="s">
        <v>1267</v>
      </c>
      <c r="B732" s="921" t="s">
        <v>2695</v>
      </c>
      <c r="C732" s="917"/>
      <c r="D732" s="1016"/>
      <c r="E732" s="917"/>
      <c r="F732" s="917"/>
    </row>
    <row r="733" spans="1:6" ht="36" x14ac:dyDescent="0.2">
      <c r="A733" s="922" t="s">
        <v>546</v>
      </c>
      <c r="B733" s="940" t="s">
        <v>2696</v>
      </c>
      <c r="C733" s="917"/>
      <c r="D733" s="1017" t="s">
        <v>408</v>
      </c>
      <c r="E733" s="905" t="s">
        <v>2697</v>
      </c>
      <c r="F733" s="905" t="s">
        <v>2698</v>
      </c>
    </row>
    <row r="734" spans="1:6" ht="36" x14ac:dyDescent="0.2">
      <c r="A734" s="922" t="s">
        <v>547</v>
      </c>
      <c r="B734" s="965" t="s">
        <v>2788</v>
      </c>
      <c r="C734" s="917" t="s">
        <v>2790</v>
      </c>
      <c r="D734" s="1016"/>
      <c r="E734" s="917" t="s">
        <v>2791</v>
      </c>
      <c r="F734" s="903" t="s">
        <v>2792</v>
      </c>
    </row>
    <row r="735" spans="1:6" ht="36" x14ac:dyDescent="0.2">
      <c r="A735" s="922" t="s">
        <v>549</v>
      </c>
      <c r="B735" s="965" t="s">
        <v>2700</v>
      </c>
      <c r="C735" s="917"/>
      <c r="D735" s="1017" t="s">
        <v>2507</v>
      </c>
      <c r="E735" s="905" t="s">
        <v>2484</v>
      </c>
      <c r="F735" s="905" t="s">
        <v>2701</v>
      </c>
    </row>
    <row r="736" spans="1:6" ht="24" x14ac:dyDescent="0.2">
      <c r="A736" s="979" t="s">
        <v>551</v>
      </c>
      <c r="B736" s="980" t="s">
        <v>2702</v>
      </c>
      <c r="C736" s="917"/>
      <c r="D736" s="1017" t="s">
        <v>2507</v>
      </c>
      <c r="E736" s="917"/>
      <c r="F736" s="917"/>
    </row>
    <row r="737" spans="1:6" ht="24" x14ac:dyDescent="0.2">
      <c r="A737" s="979" t="s">
        <v>552</v>
      </c>
      <c r="B737" s="980" t="s">
        <v>2703</v>
      </c>
      <c r="C737" s="917"/>
      <c r="D737" s="1017" t="s">
        <v>2507</v>
      </c>
      <c r="E737" s="917"/>
      <c r="F737" s="917"/>
    </row>
    <row r="738" spans="1:6" ht="24" x14ac:dyDescent="0.2">
      <c r="A738" s="924" t="s">
        <v>569</v>
      </c>
      <c r="B738" s="925" t="s">
        <v>2704</v>
      </c>
      <c r="C738" s="917"/>
      <c r="D738" s="1017" t="s">
        <v>2490</v>
      </c>
      <c r="E738" s="905" t="s">
        <v>2497</v>
      </c>
      <c r="F738" s="917"/>
    </row>
    <row r="739" spans="1:6" x14ac:dyDescent="0.2">
      <c r="A739" s="920" t="s">
        <v>1275</v>
      </c>
      <c r="B739" s="921" t="s">
        <v>2705</v>
      </c>
      <c r="C739" s="917"/>
      <c r="D739" s="1016"/>
      <c r="E739" s="917"/>
      <c r="F739" s="917"/>
    </row>
    <row r="740" spans="1:6" ht="36" x14ac:dyDescent="0.2">
      <c r="A740" s="922" t="s">
        <v>546</v>
      </c>
      <c r="B740" s="940" t="s">
        <v>2696</v>
      </c>
      <c r="C740" s="917"/>
      <c r="D740" s="1017" t="s">
        <v>408</v>
      </c>
      <c r="E740" s="905" t="s">
        <v>2697</v>
      </c>
      <c r="F740" s="905" t="s">
        <v>2706</v>
      </c>
    </row>
    <row r="741" spans="1:6" ht="36" x14ac:dyDescent="0.2">
      <c r="A741" s="922" t="s">
        <v>547</v>
      </c>
      <c r="B741" s="965" t="s">
        <v>2789</v>
      </c>
      <c r="C741" s="917" t="s">
        <v>2790</v>
      </c>
      <c r="D741" s="1016"/>
      <c r="E741" s="917" t="s">
        <v>2791</v>
      </c>
      <c r="F741" s="903" t="s">
        <v>2792</v>
      </c>
    </row>
    <row r="742" spans="1:6" ht="36" x14ac:dyDescent="0.2">
      <c r="A742" s="922" t="s">
        <v>549</v>
      </c>
      <c r="B742" s="965" t="s">
        <v>2707</v>
      </c>
      <c r="C742" s="917"/>
      <c r="D742" s="1017" t="s">
        <v>2507</v>
      </c>
      <c r="E742" s="905" t="s">
        <v>2484</v>
      </c>
      <c r="F742" s="905" t="s">
        <v>2708</v>
      </c>
    </row>
    <row r="743" spans="1:6" ht="24" x14ac:dyDescent="0.2">
      <c r="A743" s="979" t="s">
        <v>551</v>
      </c>
      <c r="B743" s="980" t="s">
        <v>2702</v>
      </c>
      <c r="C743" s="917"/>
      <c r="D743" s="1017" t="s">
        <v>2507</v>
      </c>
      <c r="E743" s="917"/>
      <c r="F743" s="917"/>
    </row>
    <row r="744" spans="1:6" ht="24" x14ac:dyDescent="0.2">
      <c r="A744" s="979" t="s">
        <v>552</v>
      </c>
      <c r="B744" s="980" t="s">
        <v>2703</v>
      </c>
      <c r="C744" s="917"/>
      <c r="D744" s="1017" t="s">
        <v>2507</v>
      </c>
      <c r="E744" s="917"/>
      <c r="F744" s="917"/>
    </row>
    <row r="745" spans="1:6" ht="24" x14ac:dyDescent="0.2">
      <c r="A745" s="924" t="s">
        <v>569</v>
      </c>
      <c r="B745" s="925" t="s">
        <v>2709</v>
      </c>
      <c r="C745" s="917"/>
      <c r="D745" s="1017" t="s">
        <v>2490</v>
      </c>
      <c r="E745" s="905" t="s">
        <v>2497</v>
      </c>
      <c r="F745" s="917"/>
    </row>
    <row r="746" spans="1:6" ht="24" x14ac:dyDescent="0.2">
      <c r="A746" s="924" t="s">
        <v>1276</v>
      </c>
      <c r="B746" s="925" t="s">
        <v>2710</v>
      </c>
      <c r="C746" s="917"/>
      <c r="D746" s="1017" t="s">
        <v>2490</v>
      </c>
      <c r="E746" s="905" t="s">
        <v>2497</v>
      </c>
      <c r="F746" s="917"/>
    </row>
    <row r="747" spans="1:6" ht="14.25" x14ac:dyDescent="0.2">
      <c r="A747" s="934"/>
      <c r="B747" s="935"/>
      <c r="C747" s="917"/>
      <c r="D747" s="1016"/>
      <c r="E747" s="917"/>
      <c r="F747" s="917"/>
    </row>
    <row r="748" spans="1:6" x14ac:dyDescent="0.2">
      <c r="A748" s="920" t="s">
        <v>1279</v>
      </c>
      <c r="B748" s="921" t="s">
        <v>1278</v>
      </c>
      <c r="C748" s="917"/>
      <c r="D748" s="1016"/>
      <c r="E748" s="917"/>
      <c r="F748" s="917"/>
    </row>
    <row r="749" spans="1:6" ht="36" x14ac:dyDescent="0.2">
      <c r="A749" s="922" t="s">
        <v>546</v>
      </c>
      <c r="B749" s="940" t="s">
        <v>2696</v>
      </c>
      <c r="C749" s="917"/>
      <c r="D749" s="1017" t="s">
        <v>408</v>
      </c>
      <c r="E749" s="905" t="s">
        <v>2697</v>
      </c>
      <c r="F749" s="905" t="s">
        <v>2711</v>
      </c>
    </row>
    <row r="750" spans="1:6" x14ac:dyDescent="0.2">
      <c r="A750" s="922" t="s">
        <v>547</v>
      </c>
      <c r="B750" s="965" t="s">
        <v>2699</v>
      </c>
      <c r="C750" s="917"/>
      <c r="D750" s="1016"/>
      <c r="E750" s="917"/>
      <c r="F750" s="917"/>
    </row>
    <row r="751" spans="1:6" ht="36" x14ac:dyDescent="0.2">
      <c r="A751" s="922" t="s">
        <v>549</v>
      </c>
      <c r="B751" s="965" t="s">
        <v>2700</v>
      </c>
      <c r="C751" s="917"/>
      <c r="D751" s="1017" t="s">
        <v>2507</v>
      </c>
      <c r="E751" s="905" t="s">
        <v>2484</v>
      </c>
      <c r="F751" s="905" t="s">
        <v>2712</v>
      </c>
    </row>
    <row r="752" spans="1:6" ht="24" x14ac:dyDescent="0.2">
      <c r="A752" s="979" t="s">
        <v>551</v>
      </c>
      <c r="B752" s="980" t="s">
        <v>2702</v>
      </c>
      <c r="C752" s="917"/>
      <c r="D752" s="1017" t="s">
        <v>2507</v>
      </c>
      <c r="E752" s="917"/>
      <c r="F752" s="917"/>
    </row>
    <row r="753" spans="1:6" ht="24" x14ac:dyDescent="0.2">
      <c r="A753" s="979" t="s">
        <v>552</v>
      </c>
      <c r="B753" s="980" t="s">
        <v>2703</v>
      </c>
      <c r="C753" s="917"/>
      <c r="D753" s="1017" t="s">
        <v>2507</v>
      </c>
      <c r="E753" s="917"/>
      <c r="F753" s="917"/>
    </row>
    <row r="754" spans="1:6" ht="24" x14ac:dyDescent="0.2">
      <c r="A754" s="924" t="s">
        <v>569</v>
      </c>
      <c r="B754" s="925" t="s">
        <v>2713</v>
      </c>
      <c r="C754" s="917"/>
      <c r="D754" s="1017" t="s">
        <v>2490</v>
      </c>
      <c r="E754" s="905" t="s">
        <v>2497</v>
      </c>
      <c r="F754" s="917"/>
    </row>
    <row r="755" spans="1:6" x14ac:dyDescent="0.2">
      <c r="A755" s="920" t="s">
        <v>1280</v>
      </c>
      <c r="B755" s="921" t="s">
        <v>1575</v>
      </c>
      <c r="C755" s="917"/>
      <c r="D755" s="1016"/>
      <c r="E755" s="917"/>
      <c r="F755" s="917"/>
    </row>
    <row r="756" spans="1:6" ht="36" x14ac:dyDescent="0.2">
      <c r="A756" s="922" t="s">
        <v>546</v>
      </c>
      <c r="B756" s="940" t="s">
        <v>2696</v>
      </c>
      <c r="C756" s="917"/>
      <c r="D756" s="1017" t="s">
        <v>408</v>
      </c>
      <c r="E756" s="905" t="s">
        <v>2697</v>
      </c>
      <c r="F756" s="905" t="s">
        <v>2714</v>
      </c>
    </row>
    <row r="757" spans="1:6" x14ac:dyDescent="0.2">
      <c r="A757" s="922" t="s">
        <v>547</v>
      </c>
      <c r="B757" s="965" t="s">
        <v>2715</v>
      </c>
      <c r="C757" s="917"/>
      <c r="D757" s="1016"/>
      <c r="E757" s="917"/>
      <c r="F757" s="917"/>
    </row>
    <row r="758" spans="1:6" ht="36" x14ac:dyDescent="0.2">
      <c r="A758" s="922" t="s">
        <v>549</v>
      </c>
      <c r="B758" s="965" t="s">
        <v>2716</v>
      </c>
      <c r="C758" s="917"/>
      <c r="D758" s="1017" t="s">
        <v>2507</v>
      </c>
      <c r="E758" s="905" t="s">
        <v>2484</v>
      </c>
      <c r="F758" s="905" t="s">
        <v>2717</v>
      </c>
    </row>
    <row r="759" spans="1:6" ht="24" x14ac:dyDescent="0.2">
      <c r="A759" s="979" t="s">
        <v>551</v>
      </c>
      <c r="B759" s="980" t="s">
        <v>2718</v>
      </c>
      <c r="C759" s="917"/>
      <c r="D759" s="1017" t="s">
        <v>2507</v>
      </c>
      <c r="E759" s="917"/>
      <c r="F759" s="917"/>
    </row>
    <row r="760" spans="1:6" ht="24" x14ac:dyDescent="0.2">
      <c r="A760" s="979" t="s">
        <v>552</v>
      </c>
      <c r="B760" s="980" t="s">
        <v>2719</v>
      </c>
      <c r="C760" s="917"/>
      <c r="D760" s="1017" t="s">
        <v>2507</v>
      </c>
      <c r="E760" s="917"/>
      <c r="F760" s="917"/>
    </row>
    <row r="761" spans="1:6" ht="24" x14ac:dyDescent="0.2">
      <c r="A761" s="924" t="s">
        <v>569</v>
      </c>
      <c r="B761" s="925" t="s">
        <v>2720</v>
      </c>
      <c r="C761" s="917"/>
      <c r="D761" s="1017" t="s">
        <v>2490</v>
      </c>
      <c r="E761" s="905" t="s">
        <v>2497</v>
      </c>
      <c r="F761" s="917"/>
    </row>
    <row r="762" spans="1:6" ht="24" x14ac:dyDescent="0.2">
      <c r="A762" s="924" t="s">
        <v>1282</v>
      </c>
      <c r="B762" s="925" t="s">
        <v>2721</v>
      </c>
      <c r="C762" s="917"/>
      <c r="D762" s="1017" t="s">
        <v>2490</v>
      </c>
      <c r="E762" s="905" t="s">
        <v>2497</v>
      </c>
      <c r="F762" s="917"/>
    </row>
    <row r="763" spans="1:6" ht="24" x14ac:dyDescent="0.2">
      <c r="A763" s="924" t="s">
        <v>1283</v>
      </c>
      <c r="B763" s="925" t="s">
        <v>2722</v>
      </c>
      <c r="C763" s="917"/>
      <c r="D763" s="1017" t="s">
        <v>2490</v>
      </c>
      <c r="E763" s="905" t="s">
        <v>2497</v>
      </c>
      <c r="F763" s="917"/>
    </row>
    <row r="764" spans="1:6" ht="24" x14ac:dyDescent="0.2">
      <c r="A764" s="924" t="s">
        <v>1285</v>
      </c>
      <c r="B764" s="925" t="s">
        <v>2723</v>
      </c>
      <c r="C764" s="917"/>
      <c r="D764" s="1017" t="s">
        <v>2490</v>
      </c>
      <c r="E764" s="905" t="s">
        <v>2497</v>
      </c>
      <c r="F764" s="917"/>
    </row>
    <row r="765" spans="1:6" ht="24" x14ac:dyDescent="0.2">
      <c r="A765" s="924" t="s">
        <v>1286</v>
      </c>
      <c r="B765" s="925" t="s">
        <v>2724</v>
      </c>
      <c r="C765" s="917"/>
      <c r="D765" s="1017" t="s">
        <v>2490</v>
      </c>
      <c r="E765" s="905" t="s">
        <v>2497</v>
      </c>
      <c r="F765" s="917"/>
    </row>
    <row r="766" spans="1:6" ht="14.25" x14ac:dyDescent="0.2">
      <c r="A766" s="934"/>
      <c r="B766" s="935"/>
      <c r="C766" s="917"/>
      <c r="D766" s="1016"/>
      <c r="E766" s="917"/>
      <c r="F766" s="917"/>
    </row>
    <row r="767" spans="1:6" x14ac:dyDescent="0.2">
      <c r="A767" s="918" t="s">
        <v>123</v>
      </c>
      <c r="B767" s="981" t="s">
        <v>632</v>
      </c>
      <c r="C767" s="917"/>
      <c r="D767" s="1016"/>
      <c r="E767" s="917"/>
      <c r="F767" s="917"/>
    </row>
    <row r="768" spans="1:6" ht="24" x14ac:dyDescent="0.2">
      <c r="A768" s="924" t="s">
        <v>124</v>
      </c>
      <c r="B768" s="925" t="s">
        <v>2725</v>
      </c>
      <c r="C768" s="917"/>
      <c r="D768" s="1017" t="s">
        <v>2490</v>
      </c>
      <c r="E768" s="905" t="s">
        <v>2497</v>
      </c>
      <c r="F768" s="917"/>
    </row>
    <row r="769" spans="1:6" ht="24" x14ac:dyDescent="0.2">
      <c r="A769" s="924" t="s">
        <v>128</v>
      </c>
      <c r="B769" s="925" t="s">
        <v>2726</v>
      </c>
      <c r="C769" s="917"/>
      <c r="D769" s="1017" t="s">
        <v>2490</v>
      </c>
      <c r="E769" s="905" t="s">
        <v>2497</v>
      </c>
      <c r="F769" s="917"/>
    </row>
    <row r="770" spans="1:6" ht="24" x14ac:dyDescent="0.2">
      <c r="A770" s="924" t="s">
        <v>130</v>
      </c>
      <c r="B770" s="925" t="s">
        <v>2727</v>
      </c>
      <c r="C770" s="917"/>
      <c r="D770" s="1017" t="s">
        <v>2490</v>
      </c>
      <c r="E770" s="905" t="s">
        <v>2497</v>
      </c>
      <c r="F770" s="917"/>
    </row>
    <row r="771" spans="1:6" x14ac:dyDescent="0.2">
      <c r="A771" s="918" t="s">
        <v>143</v>
      </c>
      <c r="B771" s="981" t="s">
        <v>636</v>
      </c>
      <c r="C771" s="917"/>
      <c r="D771" s="1016"/>
      <c r="E771" s="917"/>
      <c r="F771" s="917"/>
    </row>
    <row r="772" spans="1:6" x14ac:dyDescent="0.2">
      <c r="A772" s="924" t="s">
        <v>265</v>
      </c>
      <c r="B772" s="925" t="s">
        <v>2728</v>
      </c>
      <c r="C772" s="917"/>
      <c r="D772" s="1017"/>
      <c r="E772" s="905"/>
      <c r="F772" s="917"/>
    </row>
    <row r="773" spans="1:6" ht="24" x14ac:dyDescent="0.2">
      <c r="A773" s="924" t="s">
        <v>1504</v>
      </c>
      <c r="B773" s="925" t="s">
        <v>2729</v>
      </c>
      <c r="C773" s="917"/>
      <c r="D773" s="1017"/>
      <c r="E773" s="905"/>
      <c r="F773" s="917"/>
    </row>
    <row r="774" spans="1:6" ht="24" x14ac:dyDescent="0.2">
      <c r="A774" s="924" t="s">
        <v>266</v>
      </c>
      <c r="B774" s="925" t="s">
        <v>2730</v>
      </c>
      <c r="C774" s="917"/>
      <c r="D774" s="1017"/>
      <c r="E774" s="905"/>
      <c r="F774" s="917"/>
    </row>
    <row r="775" spans="1:6" ht="24" x14ac:dyDescent="0.2">
      <c r="A775" s="924" t="s">
        <v>322</v>
      </c>
      <c r="B775" s="925" t="s">
        <v>2731</v>
      </c>
      <c r="C775" s="917"/>
      <c r="D775" s="1017"/>
      <c r="E775" s="905"/>
      <c r="F775" s="917"/>
    </row>
    <row r="776" spans="1:6" ht="24" x14ac:dyDescent="0.2">
      <c r="A776" s="924" t="s">
        <v>324</v>
      </c>
      <c r="B776" s="925" t="s">
        <v>2732</v>
      </c>
      <c r="C776" s="917"/>
      <c r="D776" s="1017"/>
      <c r="E776" s="905"/>
      <c r="F776" s="917"/>
    </row>
    <row r="777" spans="1:6" ht="24" x14ac:dyDescent="0.2">
      <c r="A777" s="924" t="s">
        <v>326</v>
      </c>
      <c r="B777" s="925" t="s">
        <v>2733</v>
      </c>
      <c r="C777" s="917"/>
      <c r="D777" s="1017"/>
      <c r="E777" s="905"/>
      <c r="F777" s="917"/>
    </row>
    <row r="778" spans="1:6" x14ac:dyDescent="0.2">
      <c r="A778" s="924" t="s">
        <v>1140</v>
      </c>
      <c r="B778" s="925" t="s">
        <v>2734</v>
      </c>
      <c r="C778" s="917"/>
      <c r="D778" s="1017"/>
      <c r="E778" s="905"/>
      <c r="F778" s="917"/>
    </row>
    <row r="779" spans="1:6" ht="13.5" x14ac:dyDescent="0.2">
      <c r="A779" s="982" t="s">
        <v>147</v>
      </c>
      <c r="B779" s="983" t="s">
        <v>90</v>
      </c>
      <c r="C779" s="917"/>
      <c r="D779" s="1016"/>
      <c r="E779" s="917"/>
      <c r="F779" s="917"/>
    </row>
    <row r="780" spans="1:6" ht="13.5" x14ac:dyDescent="0.2">
      <c r="A780" s="984" t="s">
        <v>360</v>
      </c>
      <c r="B780" s="985" t="s">
        <v>62</v>
      </c>
      <c r="C780" s="1163" t="s">
        <v>2735</v>
      </c>
      <c r="D780" s="1164"/>
      <c r="E780" s="1164"/>
      <c r="F780" s="1165"/>
    </row>
    <row r="781" spans="1:6" ht="13.5" x14ac:dyDescent="0.2">
      <c r="A781" s="984" t="s">
        <v>361</v>
      </c>
      <c r="B781" s="985" t="s">
        <v>538</v>
      </c>
      <c r="C781" s="1166"/>
      <c r="D781" s="1167"/>
      <c r="E781" s="1167"/>
      <c r="F781" s="1168"/>
    </row>
    <row r="782" spans="1:6" ht="13.5" x14ac:dyDescent="0.2">
      <c r="A782" s="984" t="s">
        <v>362</v>
      </c>
      <c r="B782" s="985" t="s">
        <v>63</v>
      </c>
      <c r="C782" s="1166"/>
      <c r="D782" s="1167"/>
      <c r="E782" s="1167"/>
      <c r="F782" s="1168"/>
    </row>
    <row r="783" spans="1:6" ht="13.5" x14ac:dyDescent="0.2">
      <c r="A783" s="984" t="s">
        <v>363</v>
      </c>
      <c r="B783" s="985" t="s">
        <v>64</v>
      </c>
      <c r="C783" s="1169"/>
      <c r="D783" s="1170"/>
      <c r="E783" s="1170"/>
      <c r="F783" s="1171"/>
    </row>
    <row r="784" spans="1:6" ht="13.5" x14ac:dyDescent="0.2">
      <c r="A784" s="984"/>
      <c r="B784" s="985"/>
      <c r="C784" s="917"/>
      <c r="D784" s="1016"/>
      <c r="E784" s="917"/>
      <c r="F784" s="917"/>
    </row>
    <row r="785" spans="1:6" ht="13.5" x14ac:dyDescent="0.2">
      <c r="A785" s="982" t="s">
        <v>267</v>
      </c>
      <c r="B785" s="983" t="s">
        <v>1363</v>
      </c>
      <c r="C785" s="1163" t="s">
        <v>2736</v>
      </c>
      <c r="D785" s="1164"/>
      <c r="E785" s="1164"/>
      <c r="F785" s="1165"/>
    </row>
    <row r="786" spans="1:6" ht="24" x14ac:dyDescent="0.2">
      <c r="A786" s="987" t="s">
        <v>268</v>
      </c>
      <c r="B786" s="988" t="s">
        <v>125</v>
      </c>
      <c r="C786" s="1166"/>
      <c r="D786" s="1167"/>
      <c r="E786" s="1167"/>
      <c r="F786" s="1168"/>
    </row>
    <row r="787" spans="1:6" x14ac:dyDescent="0.2">
      <c r="A787" s="924" t="s">
        <v>546</v>
      </c>
      <c r="B787" s="925" t="s">
        <v>126</v>
      </c>
      <c r="C787" s="1166"/>
      <c r="D787" s="1167"/>
      <c r="E787" s="1167"/>
      <c r="F787" s="1168"/>
    </row>
    <row r="788" spans="1:6" x14ac:dyDescent="0.2">
      <c r="A788" s="924" t="s">
        <v>547</v>
      </c>
      <c r="B788" s="925" t="s">
        <v>127</v>
      </c>
      <c r="C788" s="1169"/>
      <c r="D788" s="1170"/>
      <c r="E788" s="1170"/>
      <c r="F788" s="1171"/>
    </row>
    <row r="789" spans="1:6" ht="14.25" x14ac:dyDescent="0.2">
      <c r="A789" s="934"/>
      <c r="B789" s="935"/>
      <c r="C789" s="917"/>
      <c r="D789" s="1016"/>
      <c r="E789" s="917"/>
      <c r="F789" s="917"/>
    </row>
    <row r="790" spans="1:6" ht="24" x14ac:dyDescent="0.2">
      <c r="A790" s="987" t="s">
        <v>269</v>
      </c>
      <c r="B790" s="988" t="s">
        <v>129</v>
      </c>
      <c r="C790" s="917"/>
      <c r="D790" s="1016"/>
      <c r="E790" s="917"/>
      <c r="F790" s="917"/>
    </row>
    <row r="791" spans="1:6" ht="24" x14ac:dyDescent="0.2">
      <c r="A791" s="989" t="s">
        <v>546</v>
      </c>
      <c r="B791" s="990" t="s">
        <v>1364</v>
      </c>
      <c r="C791" s="917"/>
      <c r="D791" s="1016"/>
      <c r="E791" s="917"/>
      <c r="F791" s="917"/>
    </row>
    <row r="792" spans="1:6" ht="36" x14ac:dyDescent="0.2">
      <c r="A792" s="989" t="s">
        <v>547</v>
      </c>
      <c r="B792" s="990" t="s">
        <v>1365</v>
      </c>
      <c r="C792" s="917"/>
      <c r="D792" s="1016"/>
      <c r="E792" s="917"/>
      <c r="F792" s="917"/>
    </row>
    <row r="793" spans="1:6" ht="36" x14ac:dyDescent="0.2">
      <c r="A793" s="989" t="s">
        <v>549</v>
      </c>
      <c r="B793" s="990" t="s">
        <v>1366</v>
      </c>
      <c r="C793" s="917"/>
      <c r="D793" s="1016"/>
      <c r="E793" s="917"/>
      <c r="F793" s="917"/>
    </row>
    <row r="794" spans="1:6" x14ac:dyDescent="0.2">
      <c r="A794" s="987" t="s">
        <v>270</v>
      </c>
      <c r="B794" s="988" t="s">
        <v>131</v>
      </c>
      <c r="C794" s="917"/>
      <c r="D794" s="1016"/>
      <c r="E794" s="917"/>
      <c r="F794" s="917"/>
    </row>
    <row r="795" spans="1:6" ht="24" x14ac:dyDescent="0.2">
      <c r="A795" s="924" t="s">
        <v>546</v>
      </c>
      <c r="B795" s="925" t="s">
        <v>132</v>
      </c>
      <c r="C795" s="1172" t="s">
        <v>2737</v>
      </c>
      <c r="D795" s="1173"/>
      <c r="E795" s="1173"/>
      <c r="F795" s="1174"/>
    </row>
    <row r="796" spans="1:6" ht="24" x14ac:dyDescent="0.2">
      <c r="A796" s="924" t="s">
        <v>547</v>
      </c>
      <c r="B796" s="925" t="s">
        <v>133</v>
      </c>
      <c r="C796" s="1175"/>
      <c r="D796" s="1176"/>
      <c r="E796" s="1176"/>
      <c r="F796" s="1177"/>
    </row>
    <row r="797" spans="1:6" x14ac:dyDescent="0.2">
      <c r="A797" s="987" t="s">
        <v>271</v>
      </c>
      <c r="B797" s="988" t="s">
        <v>134</v>
      </c>
      <c r="C797" s="917"/>
      <c r="D797" s="1016"/>
      <c r="E797" s="917"/>
      <c r="F797" s="917"/>
    </row>
    <row r="798" spans="1:6" ht="36" x14ac:dyDescent="0.2">
      <c r="A798" s="989" t="s">
        <v>546</v>
      </c>
      <c r="B798" s="990" t="s">
        <v>135</v>
      </c>
      <c r="C798" s="1146" t="s">
        <v>2738</v>
      </c>
      <c r="D798" s="1147"/>
      <c r="E798" s="1147"/>
      <c r="F798" s="1148"/>
    </row>
    <row r="799" spans="1:6" ht="36" x14ac:dyDescent="0.2">
      <c r="A799" s="989" t="s">
        <v>547</v>
      </c>
      <c r="B799" s="990" t="s">
        <v>136</v>
      </c>
      <c r="C799" s="1146" t="s">
        <v>2739</v>
      </c>
      <c r="D799" s="1147"/>
      <c r="E799" s="1147"/>
      <c r="F799" s="1148"/>
    </row>
    <row r="800" spans="1:6" ht="24" x14ac:dyDescent="0.2">
      <c r="A800" s="989" t="s">
        <v>549</v>
      </c>
      <c r="B800" s="990" t="s">
        <v>1481</v>
      </c>
      <c r="C800" s="1146" t="s">
        <v>2740</v>
      </c>
      <c r="D800" s="1147"/>
      <c r="E800" s="1147"/>
      <c r="F800" s="1148"/>
    </row>
    <row r="801" spans="1:6" ht="24" x14ac:dyDescent="0.2">
      <c r="A801" s="989" t="s">
        <v>551</v>
      </c>
      <c r="B801" s="990" t="s">
        <v>1482</v>
      </c>
      <c r="C801" s="1146" t="s">
        <v>2741</v>
      </c>
      <c r="D801" s="1147"/>
      <c r="E801" s="1147"/>
      <c r="F801" s="1148"/>
    </row>
    <row r="802" spans="1:6" ht="24" x14ac:dyDescent="0.2">
      <c r="A802" s="989" t="s">
        <v>552</v>
      </c>
      <c r="B802" s="990" t="s">
        <v>1483</v>
      </c>
      <c r="C802" s="1146" t="s">
        <v>2742</v>
      </c>
      <c r="D802" s="1147"/>
      <c r="E802" s="1147"/>
      <c r="F802" s="1148"/>
    </row>
    <row r="803" spans="1:6" ht="24" x14ac:dyDescent="0.2">
      <c r="A803" s="989" t="s">
        <v>569</v>
      </c>
      <c r="B803" s="990" t="s">
        <v>137</v>
      </c>
      <c r="C803" s="1146" t="s">
        <v>2743</v>
      </c>
      <c r="D803" s="1147"/>
      <c r="E803" s="1147"/>
      <c r="F803" s="1148"/>
    </row>
    <row r="804" spans="1:6" ht="48" x14ac:dyDescent="0.2">
      <c r="A804" s="989" t="s">
        <v>571</v>
      </c>
      <c r="B804" s="990" t="s">
        <v>1550</v>
      </c>
      <c r="C804" s="1146" t="s">
        <v>2744</v>
      </c>
      <c r="D804" s="1147"/>
      <c r="E804" s="1147"/>
      <c r="F804" s="1148"/>
    </row>
    <row r="805" spans="1:6" ht="48" x14ac:dyDescent="0.2">
      <c r="A805" s="989" t="s">
        <v>601</v>
      </c>
      <c r="B805" s="990" t="s">
        <v>1699</v>
      </c>
      <c r="C805" s="1146" t="s">
        <v>2745</v>
      </c>
      <c r="D805" s="1147"/>
      <c r="E805" s="1147"/>
      <c r="F805" s="1148"/>
    </row>
    <row r="806" spans="1:6" ht="24" x14ac:dyDescent="0.2">
      <c r="A806" s="989" t="s">
        <v>603</v>
      </c>
      <c r="B806" s="991" t="s">
        <v>1536</v>
      </c>
      <c r="C806" s="1146" t="s">
        <v>2746</v>
      </c>
      <c r="D806" s="1147"/>
      <c r="E806" s="1147"/>
      <c r="F806" s="1148"/>
    </row>
    <row r="807" spans="1:6" ht="24" x14ac:dyDescent="0.2">
      <c r="A807" s="989" t="s">
        <v>605</v>
      </c>
      <c r="B807" s="991" t="s">
        <v>1700</v>
      </c>
      <c r="C807" s="1146" t="s">
        <v>2747</v>
      </c>
      <c r="D807" s="1147"/>
      <c r="E807" s="1147"/>
      <c r="F807" s="1148"/>
    </row>
    <row r="808" spans="1:6" ht="24" x14ac:dyDescent="0.2">
      <c r="A808" s="989" t="s">
        <v>683</v>
      </c>
      <c r="B808" s="990" t="s">
        <v>137</v>
      </c>
      <c r="C808" s="1146" t="s">
        <v>2748</v>
      </c>
      <c r="D808" s="1147"/>
      <c r="E808" s="1147"/>
      <c r="F808" s="1148"/>
    </row>
    <row r="809" spans="1:6" x14ac:dyDescent="0.2">
      <c r="A809" s="987" t="s">
        <v>272</v>
      </c>
      <c r="B809" s="988" t="s">
        <v>139</v>
      </c>
      <c r="C809" s="917"/>
      <c r="D809" s="1016"/>
      <c r="E809" s="917"/>
      <c r="F809" s="917"/>
    </row>
    <row r="810" spans="1:6" x14ac:dyDescent="0.2">
      <c r="A810" s="989" t="s">
        <v>546</v>
      </c>
      <c r="B810" s="990" t="s">
        <v>140</v>
      </c>
      <c r="C810" s="1146" t="s">
        <v>2749</v>
      </c>
      <c r="D810" s="1147"/>
      <c r="E810" s="1147"/>
      <c r="F810" s="1148"/>
    </row>
    <row r="811" spans="1:6" x14ac:dyDescent="0.2">
      <c r="A811" s="989" t="s">
        <v>547</v>
      </c>
      <c r="B811" s="990" t="s">
        <v>141</v>
      </c>
      <c r="C811" s="1146" t="s">
        <v>2750</v>
      </c>
      <c r="D811" s="1147"/>
      <c r="E811" s="1147"/>
      <c r="F811" s="1148"/>
    </row>
    <row r="812" spans="1:6" x14ac:dyDescent="0.2">
      <c r="A812" s="989"/>
      <c r="B812" s="990"/>
      <c r="C812" s="917"/>
      <c r="D812" s="1016"/>
      <c r="E812" s="917"/>
      <c r="F812" s="917"/>
    </row>
    <row r="813" spans="1:6" s="1020" customFormat="1" ht="34.9" customHeight="1" x14ac:dyDescent="0.2">
      <c r="A813" s="1149" t="s">
        <v>142</v>
      </c>
      <c r="B813" s="1149"/>
      <c r="C813" s="917"/>
      <c r="D813" s="1016"/>
      <c r="E813" s="917"/>
      <c r="F813" s="917"/>
    </row>
    <row r="814" spans="1:6" ht="14.25" x14ac:dyDescent="0.2">
      <c r="A814" s="934"/>
      <c r="B814" s="935"/>
      <c r="C814" s="917"/>
      <c r="D814" s="1016"/>
      <c r="E814" s="917"/>
      <c r="F814" s="917"/>
    </row>
    <row r="815" spans="1:6" x14ac:dyDescent="0.2">
      <c r="A815" s="987" t="s">
        <v>273</v>
      </c>
      <c r="B815" s="988" t="s">
        <v>144</v>
      </c>
      <c r="C815" s="917"/>
      <c r="D815" s="1016"/>
      <c r="E815" s="917"/>
      <c r="F815" s="917"/>
    </row>
    <row r="816" spans="1:6" ht="24" x14ac:dyDescent="0.2">
      <c r="A816" s="962" t="s">
        <v>546</v>
      </c>
      <c r="B816" s="963" t="s">
        <v>1013</v>
      </c>
      <c r="C816" s="1150" t="s">
        <v>2751</v>
      </c>
      <c r="D816" s="1151"/>
      <c r="E816" s="1151"/>
      <c r="F816" s="1152"/>
    </row>
    <row r="817" spans="1:6" ht="24" x14ac:dyDescent="0.2">
      <c r="A817" s="962" t="s">
        <v>547</v>
      </c>
      <c r="B817" s="963" t="s">
        <v>1012</v>
      </c>
      <c r="C817" s="1153"/>
      <c r="D817" s="1154"/>
      <c r="E817" s="1154"/>
      <c r="F817" s="1155"/>
    </row>
    <row r="818" spans="1:6" x14ac:dyDescent="0.2">
      <c r="A818" s="962" t="s">
        <v>549</v>
      </c>
      <c r="B818" s="963" t="s">
        <v>145</v>
      </c>
      <c r="C818" s="1153"/>
      <c r="D818" s="1154"/>
      <c r="E818" s="1154"/>
      <c r="F818" s="1155"/>
    </row>
    <row r="819" spans="1:6" x14ac:dyDescent="0.2">
      <c r="A819" s="962" t="s">
        <v>551</v>
      </c>
      <c r="B819" s="963" t="s">
        <v>146</v>
      </c>
      <c r="C819" s="1156"/>
      <c r="D819" s="1157"/>
      <c r="E819" s="1157"/>
      <c r="F819" s="1158"/>
    </row>
    <row r="820" spans="1:6" x14ac:dyDescent="0.2">
      <c r="A820" s="992" t="s">
        <v>274</v>
      </c>
      <c r="B820" s="939" t="s">
        <v>312</v>
      </c>
      <c r="C820" s="917"/>
      <c r="D820" s="1016"/>
      <c r="E820" s="917"/>
      <c r="F820" s="917"/>
    </row>
    <row r="821" spans="1:6" ht="14.25" x14ac:dyDescent="0.2">
      <c r="A821" s="993" t="s">
        <v>929</v>
      </c>
      <c r="B821" s="994" t="s">
        <v>194</v>
      </c>
      <c r="C821" s="917"/>
      <c r="D821" s="1016"/>
      <c r="E821" s="917"/>
      <c r="F821" s="917"/>
    </row>
    <row r="822" spans="1:6" ht="14.25" x14ac:dyDescent="0.2">
      <c r="A822" s="989" t="s">
        <v>546</v>
      </c>
      <c r="B822" s="995" t="s">
        <v>194</v>
      </c>
      <c r="C822" s="917"/>
      <c r="D822" s="1016"/>
      <c r="E822" s="917"/>
      <c r="F822" s="917"/>
    </row>
    <row r="823" spans="1:6" ht="14.25" x14ac:dyDescent="0.2">
      <c r="A823" s="989" t="s">
        <v>547</v>
      </c>
      <c r="B823" s="995" t="s">
        <v>538</v>
      </c>
      <c r="C823" s="917"/>
      <c r="D823" s="1016"/>
      <c r="E823" s="917"/>
      <c r="F823" s="917"/>
    </row>
    <row r="824" spans="1:6" ht="14.25" x14ac:dyDescent="0.2">
      <c r="A824" s="989" t="s">
        <v>549</v>
      </c>
      <c r="B824" s="995" t="s">
        <v>192</v>
      </c>
      <c r="C824" s="917"/>
      <c r="D824" s="1016"/>
      <c r="E824" s="917"/>
      <c r="F824" s="917"/>
    </row>
    <row r="825" spans="1:6" ht="14.25" x14ac:dyDescent="0.2">
      <c r="A825" s="989" t="s">
        <v>551</v>
      </c>
      <c r="B825" s="995" t="s">
        <v>1367</v>
      </c>
      <c r="C825" s="917"/>
      <c r="D825" s="1016"/>
      <c r="E825" s="917"/>
      <c r="F825" s="917"/>
    </row>
    <row r="826" spans="1:6" ht="14.25" x14ac:dyDescent="0.2">
      <c r="A826" s="989" t="s">
        <v>552</v>
      </c>
      <c r="B826" s="995" t="s">
        <v>216</v>
      </c>
      <c r="C826" s="917"/>
      <c r="D826" s="1016"/>
      <c r="E826" s="917"/>
      <c r="F826" s="917"/>
    </row>
    <row r="827" spans="1:6" ht="14.25" x14ac:dyDescent="0.2">
      <c r="A827" s="989" t="s">
        <v>569</v>
      </c>
      <c r="B827" s="995" t="s">
        <v>306</v>
      </c>
      <c r="C827" s="917"/>
      <c r="D827" s="1016"/>
      <c r="E827" s="917"/>
      <c r="F827" s="917"/>
    </row>
    <row r="828" spans="1:6" ht="28.5" x14ac:dyDescent="0.2">
      <c r="A828" s="989" t="s">
        <v>571</v>
      </c>
      <c r="B828" s="995" t="s">
        <v>308</v>
      </c>
      <c r="C828" s="917"/>
      <c r="D828" s="1016"/>
      <c r="E828" s="917"/>
      <c r="F828" s="917"/>
    </row>
    <row r="829" spans="1:6" ht="28.5" x14ac:dyDescent="0.2">
      <c r="A829" s="989" t="s">
        <v>601</v>
      </c>
      <c r="B829" s="995" t="s">
        <v>310</v>
      </c>
      <c r="C829" s="917"/>
      <c r="D829" s="1016"/>
      <c r="E829" s="917"/>
      <c r="F829" s="917"/>
    </row>
    <row r="830" spans="1:6" ht="14.25" x14ac:dyDescent="0.2">
      <c r="A830" s="993" t="s">
        <v>930</v>
      </c>
      <c r="B830" s="994" t="s">
        <v>193</v>
      </c>
      <c r="C830" s="917"/>
      <c r="D830" s="1016"/>
      <c r="E830" s="917"/>
      <c r="F830" s="917"/>
    </row>
    <row r="831" spans="1:6" ht="14.25" x14ac:dyDescent="0.2">
      <c r="A831" s="989" t="s">
        <v>546</v>
      </c>
      <c r="B831" s="995" t="s">
        <v>193</v>
      </c>
      <c r="C831" s="917"/>
      <c r="D831" s="1016"/>
      <c r="E831" s="917"/>
      <c r="F831" s="917"/>
    </row>
    <row r="832" spans="1:6" ht="14.25" x14ac:dyDescent="0.2">
      <c r="A832" s="989" t="s">
        <v>547</v>
      </c>
      <c r="B832" s="995" t="s">
        <v>538</v>
      </c>
      <c r="C832" s="917"/>
      <c r="D832" s="1016"/>
      <c r="E832" s="917"/>
      <c r="F832" s="917"/>
    </row>
    <row r="833" spans="1:6" ht="14.25" x14ac:dyDescent="0.2">
      <c r="A833" s="989" t="s">
        <v>549</v>
      </c>
      <c r="B833" s="995" t="s">
        <v>192</v>
      </c>
      <c r="C833" s="917"/>
      <c r="D833" s="1016"/>
      <c r="E833" s="917"/>
      <c r="F833" s="917"/>
    </row>
    <row r="834" spans="1:6" ht="14.25" x14ac:dyDescent="0.2">
      <c r="A834" s="989" t="s">
        <v>551</v>
      </c>
      <c r="B834" s="995" t="s">
        <v>1367</v>
      </c>
      <c r="C834" s="917"/>
      <c r="D834" s="1016"/>
      <c r="E834" s="917"/>
      <c r="F834" s="917"/>
    </row>
    <row r="835" spans="1:6" ht="28.5" x14ac:dyDescent="0.2">
      <c r="A835" s="989" t="s">
        <v>552</v>
      </c>
      <c r="B835" s="995" t="s">
        <v>218</v>
      </c>
      <c r="C835" s="917"/>
      <c r="D835" s="1016"/>
      <c r="E835" s="917"/>
      <c r="F835" s="917"/>
    </row>
    <row r="836" spans="1:6" ht="14.25" x14ac:dyDescent="0.2">
      <c r="A836" s="989" t="s">
        <v>569</v>
      </c>
      <c r="B836" s="995" t="s">
        <v>307</v>
      </c>
      <c r="C836" s="917"/>
      <c r="D836" s="1016"/>
      <c r="E836" s="917"/>
      <c r="F836" s="917"/>
    </row>
    <row r="837" spans="1:6" ht="28.5" x14ac:dyDescent="0.2">
      <c r="A837" s="989" t="s">
        <v>571</v>
      </c>
      <c r="B837" s="995" t="s">
        <v>309</v>
      </c>
      <c r="C837" s="917"/>
      <c r="D837" s="1016"/>
      <c r="E837" s="917"/>
      <c r="F837" s="917"/>
    </row>
    <row r="838" spans="1:6" ht="28.5" x14ac:dyDescent="0.2">
      <c r="A838" s="989" t="s">
        <v>601</v>
      </c>
      <c r="B838" s="995" t="s">
        <v>311</v>
      </c>
      <c r="C838" s="917"/>
      <c r="D838" s="1016"/>
      <c r="E838" s="917"/>
      <c r="F838" s="917"/>
    </row>
    <row r="839" spans="1:6" ht="14.25" x14ac:dyDescent="0.2">
      <c r="A839" s="993" t="s">
        <v>931</v>
      </c>
      <c r="B839" s="994" t="s">
        <v>662</v>
      </c>
      <c r="C839" s="917"/>
      <c r="D839" s="1016"/>
      <c r="E839" s="917"/>
      <c r="F839" s="917"/>
    </row>
    <row r="840" spans="1:6" ht="14.25" x14ac:dyDescent="0.2">
      <c r="A840" s="989" t="s">
        <v>546</v>
      </c>
      <c r="B840" s="995" t="s">
        <v>662</v>
      </c>
      <c r="C840" s="917"/>
      <c r="D840" s="1016"/>
      <c r="E840" s="917"/>
      <c r="F840" s="917"/>
    </row>
    <row r="841" spans="1:6" ht="14.25" x14ac:dyDescent="0.2">
      <c r="A841" s="989" t="s">
        <v>547</v>
      </c>
      <c r="B841" s="995" t="s">
        <v>538</v>
      </c>
      <c r="C841" s="917"/>
      <c r="D841" s="1016"/>
      <c r="E841" s="917"/>
      <c r="F841" s="917"/>
    </row>
    <row r="842" spans="1:6" ht="14.25" x14ac:dyDescent="0.2">
      <c r="A842" s="989" t="s">
        <v>549</v>
      </c>
      <c r="B842" s="995" t="s">
        <v>192</v>
      </c>
      <c r="C842" s="917"/>
      <c r="D842" s="1016"/>
      <c r="E842" s="917"/>
      <c r="F842" s="917"/>
    </row>
    <row r="843" spans="1:6" ht="14.25" x14ac:dyDescent="0.2">
      <c r="A843" s="989" t="s">
        <v>551</v>
      </c>
      <c r="B843" s="995" t="s">
        <v>1367</v>
      </c>
      <c r="C843" s="917"/>
      <c r="D843" s="1016"/>
      <c r="E843" s="917"/>
      <c r="F843" s="917"/>
    </row>
    <row r="844" spans="1:6" ht="14.25" x14ac:dyDescent="0.2">
      <c r="A844" s="989"/>
      <c r="B844" s="995"/>
      <c r="C844" s="917"/>
      <c r="D844" s="1016"/>
      <c r="E844" s="917"/>
      <c r="F844" s="917"/>
    </row>
    <row r="845" spans="1:6" ht="48" x14ac:dyDescent="0.2">
      <c r="A845" s="992" t="s">
        <v>275</v>
      </c>
      <c r="B845" s="939" t="s">
        <v>934</v>
      </c>
      <c r="C845" s="917" t="s">
        <v>2752</v>
      </c>
      <c r="D845" s="1016"/>
      <c r="E845" s="917"/>
      <c r="F845" s="917"/>
    </row>
    <row r="846" spans="1:6" x14ac:dyDescent="0.2">
      <c r="A846" s="996" t="s">
        <v>941</v>
      </c>
      <c r="B846" s="997" t="s">
        <v>188</v>
      </c>
      <c r="C846" s="917"/>
      <c r="D846" s="1016"/>
      <c r="E846" s="917"/>
      <c r="F846" s="917"/>
    </row>
    <row r="847" spans="1:6" x14ac:dyDescent="0.2">
      <c r="A847" s="929" t="s">
        <v>942</v>
      </c>
      <c r="B847" s="930" t="s">
        <v>932</v>
      </c>
      <c r="C847" s="917"/>
      <c r="D847" s="1016"/>
      <c r="E847" s="917"/>
      <c r="F847" s="917"/>
    </row>
    <row r="848" spans="1:6" x14ac:dyDescent="0.2">
      <c r="A848" s="929" t="s">
        <v>944</v>
      </c>
      <c r="B848" s="930" t="s">
        <v>1000</v>
      </c>
      <c r="C848" s="917"/>
      <c r="D848" s="1016"/>
      <c r="E848" s="917"/>
      <c r="F848" s="917"/>
    </row>
    <row r="849" spans="1:7" x14ac:dyDescent="0.2">
      <c r="A849" s="931" t="s">
        <v>949</v>
      </c>
      <c r="B849" s="933" t="s">
        <v>923</v>
      </c>
      <c r="C849" s="917"/>
      <c r="D849" s="1016"/>
      <c r="E849" s="917"/>
      <c r="F849" s="917"/>
    </row>
    <row r="850" spans="1:7" x14ac:dyDescent="0.2">
      <c r="A850" s="931" t="s">
        <v>950</v>
      </c>
      <c r="B850" s="933" t="s">
        <v>947</v>
      </c>
      <c r="C850" s="917"/>
      <c r="D850" s="1016"/>
      <c r="E850" s="917"/>
      <c r="F850" s="917"/>
    </row>
    <row r="851" spans="1:7" x14ac:dyDescent="0.2">
      <c r="A851" s="931" t="s">
        <v>951</v>
      </c>
      <c r="B851" s="933" t="s">
        <v>579</v>
      </c>
      <c r="C851" s="917"/>
      <c r="D851" s="1016"/>
      <c r="E851" s="917"/>
      <c r="F851" s="917"/>
    </row>
    <row r="852" spans="1:7" x14ac:dyDescent="0.2">
      <c r="A852" s="931" t="s">
        <v>952</v>
      </c>
      <c r="B852" s="933" t="s">
        <v>948</v>
      </c>
      <c r="C852" s="917"/>
      <c r="D852" s="1016"/>
      <c r="E852" s="917"/>
      <c r="F852" s="917"/>
    </row>
    <row r="853" spans="1:7" x14ac:dyDescent="0.2">
      <c r="A853" s="929" t="s">
        <v>945</v>
      </c>
      <c r="B853" s="930" t="s">
        <v>1001</v>
      </c>
      <c r="C853" s="917"/>
      <c r="D853" s="1016"/>
      <c r="E853" s="917"/>
      <c r="F853" s="917"/>
    </row>
    <row r="854" spans="1:7" ht="24" x14ac:dyDescent="0.2">
      <c r="A854" s="929" t="s">
        <v>946</v>
      </c>
      <c r="B854" s="930" t="s">
        <v>1368</v>
      </c>
      <c r="C854" s="917"/>
      <c r="D854" s="1016"/>
      <c r="E854" s="917"/>
      <c r="F854" s="917"/>
    </row>
    <row r="855" spans="1:7" x14ac:dyDescent="0.2">
      <c r="A855" s="996" t="s">
        <v>943</v>
      </c>
      <c r="B855" s="997" t="s">
        <v>1002</v>
      </c>
      <c r="C855" s="917"/>
      <c r="D855" s="1016"/>
      <c r="E855" s="917"/>
      <c r="F855" s="917"/>
    </row>
    <row r="856" spans="1:7" x14ac:dyDescent="0.2">
      <c r="A856" s="996"/>
      <c r="B856" s="997"/>
      <c r="C856" s="917"/>
      <c r="D856" s="1016"/>
      <c r="E856" s="917"/>
      <c r="F856" s="917"/>
    </row>
    <row r="857" spans="1:7" x14ac:dyDescent="0.2">
      <c r="A857" s="992" t="s">
        <v>276</v>
      </c>
      <c r="B857" s="939" t="s">
        <v>148</v>
      </c>
      <c r="C857" s="917"/>
      <c r="D857" s="1016"/>
      <c r="E857" s="917"/>
      <c r="F857" s="917"/>
    </row>
    <row r="858" spans="1:7" s="1070" customFormat="1" x14ac:dyDescent="0.2">
      <c r="A858" s="1066" t="s">
        <v>2809</v>
      </c>
      <c r="B858" s="1067" t="s">
        <v>2795</v>
      </c>
      <c r="C858" s="1068"/>
      <c r="D858" s="905"/>
      <c r="E858" s="905"/>
      <c r="F858" s="905"/>
      <c r="G858" s="1069"/>
    </row>
    <row r="859" spans="1:7" s="1070" customFormat="1" x14ac:dyDescent="0.2">
      <c r="A859" s="1071" t="s">
        <v>546</v>
      </c>
      <c r="B859" s="1067" t="s">
        <v>2796</v>
      </c>
      <c r="C859" s="1068"/>
      <c r="D859" s="905"/>
      <c r="E859" s="905"/>
      <c r="F859" s="905"/>
      <c r="G859" s="1069"/>
    </row>
    <row r="860" spans="1:7" s="1070" customFormat="1" ht="48" x14ac:dyDescent="0.2">
      <c r="A860" s="1071"/>
      <c r="B860" s="1072" t="s">
        <v>2797</v>
      </c>
      <c r="C860" s="1068"/>
      <c r="D860" s="905"/>
      <c r="E860" s="905"/>
      <c r="F860" s="905"/>
      <c r="G860" s="1069"/>
    </row>
    <row r="861" spans="1:7" s="1070" customFormat="1" x14ac:dyDescent="0.2">
      <c r="A861" s="1071" t="s">
        <v>547</v>
      </c>
      <c r="B861" s="1067" t="s">
        <v>2798</v>
      </c>
      <c r="C861" s="1068"/>
      <c r="D861" s="905"/>
      <c r="E861" s="905"/>
      <c r="F861" s="905"/>
      <c r="G861" s="1069"/>
    </row>
    <row r="862" spans="1:7" s="1070" customFormat="1" ht="60" x14ac:dyDescent="0.2">
      <c r="A862" s="1071"/>
      <c r="B862" s="1072" t="s">
        <v>2799</v>
      </c>
      <c r="C862" s="1068"/>
      <c r="D862" s="905"/>
      <c r="E862" s="905"/>
      <c r="F862" s="1073"/>
      <c r="G862" s="1069"/>
    </row>
    <row r="863" spans="1:7" s="1070" customFormat="1" x14ac:dyDescent="0.2">
      <c r="A863" s="1071" t="s">
        <v>549</v>
      </c>
      <c r="B863" s="1067" t="s">
        <v>2800</v>
      </c>
      <c r="C863" s="1068"/>
      <c r="D863" s="905"/>
      <c r="E863" s="905"/>
      <c r="F863" s="905"/>
      <c r="G863" s="1069"/>
    </row>
    <row r="864" spans="1:7" s="1077" customFormat="1" ht="36" x14ac:dyDescent="0.2">
      <c r="A864" s="1066"/>
      <c r="B864" s="1074" t="s">
        <v>2801</v>
      </c>
      <c r="C864" s="1075"/>
      <c r="D864" s="964"/>
      <c r="E864" s="964"/>
      <c r="F864" s="1067"/>
      <c r="G864" s="1076"/>
    </row>
    <row r="865" spans="1:7" s="1070" customFormat="1" x14ac:dyDescent="0.2">
      <c r="A865" s="1071" t="s">
        <v>551</v>
      </c>
      <c r="B865" s="1067" t="s">
        <v>2802</v>
      </c>
      <c r="C865" s="1068"/>
      <c r="D865" s="905"/>
      <c r="E865" s="905"/>
      <c r="F865" s="905"/>
      <c r="G865" s="1069"/>
    </row>
    <row r="866" spans="1:7" s="1070" customFormat="1" ht="36" x14ac:dyDescent="0.2">
      <c r="A866" s="1071"/>
      <c r="B866" s="1078" t="s">
        <v>2803</v>
      </c>
      <c r="C866" s="1068"/>
      <c r="D866" s="905"/>
      <c r="E866" s="905"/>
      <c r="F866" s="905"/>
      <c r="G866" s="1069"/>
    </row>
    <row r="867" spans="1:7" s="1070" customFormat="1" x14ac:dyDescent="0.2">
      <c r="A867" s="1071" t="s">
        <v>552</v>
      </c>
      <c r="B867" s="1067" t="s">
        <v>2804</v>
      </c>
      <c r="C867" s="1068"/>
      <c r="D867" s="905"/>
      <c r="E867" s="905"/>
      <c r="F867" s="905"/>
      <c r="G867" s="1069"/>
    </row>
    <row r="868" spans="1:7" s="1070" customFormat="1" ht="48" x14ac:dyDescent="0.2">
      <c r="A868" s="1071"/>
      <c r="B868" s="1074" t="s">
        <v>2805</v>
      </c>
      <c r="C868" s="1068"/>
      <c r="D868" s="905"/>
      <c r="E868" s="905"/>
      <c r="F868" s="905"/>
      <c r="G868" s="1069"/>
    </row>
    <row r="869" spans="1:7" s="1070" customFormat="1" x14ac:dyDescent="0.2">
      <c r="A869" s="1071" t="s">
        <v>569</v>
      </c>
      <c r="B869" s="1067" t="s">
        <v>2806</v>
      </c>
      <c r="C869" s="1068"/>
      <c r="D869" s="905"/>
      <c r="E869" s="905"/>
      <c r="F869" s="905"/>
      <c r="G869" s="1069"/>
    </row>
    <row r="870" spans="1:7" s="1070" customFormat="1" ht="84" x14ac:dyDescent="0.2">
      <c r="A870" s="1071"/>
      <c r="B870" s="1074" t="s">
        <v>2807</v>
      </c>
      <c r="C870" s="1068"/>
      <c r="D870" s="905"/>
      <c r="E870" s="905"/>
      <c r="F870" s="905"/>
      <c r="G870" s="1069"/>
    </row>
    <row r="871" spans="1:7" s="1077" customFormat="1" x14ac:dyDescent="0.2">
      <c r="A871" s="1066" t="s">
        <v>2810</v>
      </c>
      <c r="B871" s="1079" t="s">
        <v>1802</v>
      </c>
      <c r="C871" s="1075"/>
      <c r="D871" s="964"/>
      <c r="E871" s="964"/>
      <c r="F871" s="964"/>
      <c r="G871" s="1076"/>
    </row>
    <row r="872" spans="1:7" s="1070" customFormat="1" ht="36" x14ac:dyDescent="0.2">
      <c r="A872" s="1080" t="s">
        <v>546</v>
      </c>
      <c r="B872" s="1081" t="s">
        <v>2808</v>
      </c>
      <c r="C872" s="1068"/>
      <c r="D872" s="905"/>
      <c r="E872" s="905"/>
      <c r="F872" s="905"/>
      <c r="G872" s="1069"/>
    </row>
    <row r="873" spans="1:7" s="1070" customFormat="1" x14ac:dyDescent="0.2">
      <c r="A873" s="1066" t="s">
        <v>275</v>
      </c>
      <c r="B873" s="1067" t="s">
        <v>2811</v>
      </c>
      <c r="C873" s="1068"/>
      <c r="D873" s="905"/>
      <c r="E873" s="1068"/>
      <c r="F873" s="905"/>
      <c r="G873" s="1069"/>
    </row>
    <row r="874" spans="1:7" s="1070" customFormat="1" x14ac:dyDescent="0.2">
      <c r="A874" s="1071" t="s">
        <v>2812</v>
      </c>
      <c r="B874" s="1073" t="s">
        <v>2813</v>
      </c>
      <c r="C874" s="1068"/>
      <c r="D874" s="905"/>
      <c r="E874" s="1068"/>
      <c r="F874" s="905"/>
      <c r="G874" s="1069"/>
    </row>
    <row r="875" spans="1:7" s="1070" customFormat="1" x14ac:dyDescent="0.2">
      <c r="A875" s="1071" t="s">
        <v>2814</v>
      </c>
      <c r="B875" s="1073" t="s">
        <v>2815</v>
      </c>
      <c r="C875" s="1068"/>
      <c r="D875" s="905"/>
      <c r="E875" s="1068"/>
      <c r="F875" s="905"/>
      <c r="G875" s="1069"/>
    </row>
    <row r="876" spans="1:7" s="1070" customFormat="1" x14ac:dyDescent="0.2">
      <c r="A876" s="1071" t="s">
        <v>2816</v>
      </c>
      <c r="B876" s="1073" t="s">
        <v>2817</v>
      </c>
      <c r="C876" s="1068"/>
      <c r="D876" s="905"/>
      <c r="E876" s="1068"/>
      <c r="F876" s="905"/>
      <c r="G876" s="1069"/>
    </row>
    <row r="877" spans="1:7" s="1070" customFormat="1" x14ac:dyDescent="0.2">
      <c r="A877" s="1071" t="s">
        <v>2818</v>
      </c>
      <c r="B877" s="1073" t="s">
        <v>2819</v>
      </c>
      <c r="C877" s="1068"/>
      <c r="D877" s="905"/>
      <c r="E877" s="1068"/>
      <c r="F877" s="905"/>
      <c r="G877" s="1069"/>
    </row>
    <row r="878" spans="1:7" s="1070" customFormat="1" x14ac:dyDescent="0.2">
      <c r="A878" s="1071" t="s">
        <v>2820</v>
      </c>
      <c r="B878" s="1082" t="s">
        <v>2821</v>
      </c>
      <c r="C878" s="1068"/>
      <c r="D878" s="905"/>
      <c r="E878" s="1068"/>
      <c r="F878" s="905"/>
      <c r="G878" s="1069"/>
    </row>
    <row r="879" spans="1:7" s="1070" customFormat="1" x14ac:dyDescent="0.2">
      <c r="A879" s="1071" t="s">
        <v>2822</v>
      </c>
      <c r="B879" s="1082" t="s">
        <v>2823</v>
      </c>
      <c r="C879" s="1068"/>
      <c r="D879" s="905"/>
      <c r="E879" s="1068"/>
      <c r="F879" s="905"/>
      <c r="G879" s="1069"/>
    </row>
    <row r="880" spans="1:7" s="1070" customFormat="1" x14ac:dyDescent="0.2">
      <c r="A880" s="1071" t="s">
        <v>2824</v>
      </c>
      <c r="B880" s="1082" t="s">
        <v>2825</v>
      </c>
      <c r="C880" s="1068"/>
      <c r="D880" s="905"/>
      <c r="E880" s="1068"/>
      <c r="F880" s="905"/>
      <c r="G880" s="1069"/>
    </row>
    <row r="881" spans="1:7" s="1070" customFormat="1" x14ac:dyDescent="0.2">
      <c r="A881" s="1071" t="s">
        <v>2826</v>
      </c>
      <c r="B881" s="1073" t="s">
        <v>2827</v>
      </c>
      <c r="C881" s="1068"/>
      <c r="D881" s="905"/>
      <c r="E881" s="1068"/>
      <c r="F881" s="905"/>
      <c r="G881" s="1069"/>
    </row>
    <row r="882" spans="1:7" x14ac:dyDescent="0.2">
      <c r="A882" s="915"/>
      <c r="B882" s="998"/>
      <c r="C882" s="917"/>
      <c r="D882" s="1016"/>
      <c r="E882" s="917"/>
      <c r="F882" s="917"/>
    </row>
    <row r="883" spans="1:7" x14ac:dyDescent="0.2">
      <c r="A883" s="999"/>
      <c r="B883" s="1000" t="s">
        <v>935</v>
      </c>
      <c r="C883" s="917"/>
      <c r="D883" s="1016"/>
      <c r="E883" s="917"/>
      <c r="F883" s="917"/>
    </row>
    <row r="884" spans="1:7" x14ac:dyDescent="0.2">
      <c r="A884" s="1001">
        <v>0</v>
      </c>
      <c r="B884" s="1002" t="s">
        <v>936</v>
      </c>
      <c r="C884" s="917"/>
      <c r="D884" s="1016"/>
      <c r="E884" s="917"/>
      <c r="F884" s="917"/>
    </row>
    <row r="885" spans="1:7" x14ac:dyDescent="0.2">
      <c r="A885" s="1003"/>
      <c r="B885" s="1004" t="s">
        <v>937</v>
      </c>
      <c r="C885" s="917"/>
      <c r="D885" s="1016"/>
      <c r="E885" s="917"/>
      <c r="F885" s="917"/>
    </row>
    <row r="886" spans="1:7" x14ac:dyDescent="0.2">
      <c r="A886" s="1005" t="s">
        <v>747</v>
      </c>
      <c r="B886" s="1004" t="s">
        <v>938</v>
      </c>
      <c r="C886" s="917"/>
      <c r="D886" s="1016"/>
      <c r="E886" s="917"/>
      <c r="F886" s="917"/>
    </row>
    <row r="887" spans="1:7" x14ac:dyDescent="0.2">
      <c r="A887" s="1006"/>
      <c r="B887" s="1004" t="s">
        <v>939</v>
      </c>
      <c r="C887" s="917"/>
      <c r="D887" s="1016"/>
      <c r="E887" s="917"/>
      <c r="F887" s="917"/>
    </row>
    <row r="888" spans="1:7" x14ac:dyDescent="0.2">
      <c r="A888" s="1007"/>
      <c r="B888" s="1004" t="s">
        <v>940</v>
      </c>
      <c r="C888" s="917"/>
      <c r="D888" s="1016"/>
      <c r="E888" s="917"/>
      <c r="F888" s="917"/>
    </row>
    <row r="889" spans="1:7" x14ac:dyDescent="0.2">
      <c r="A889" s="1009"/>
      <c r="B889" s="1010"/>
      <c r="C889" s="1008"/>
      <c r="D889" s="986"/>
      <c r="E889" s="1008"/>
      <c r="F889" s="1008"/>
    </row>
    <row r="890" spans="1:7" ht="14.45" customHeight="1" x14ac:dyDescent="0.2">
      <c r="A890" s="1012"/>
      <c r="B890" s="1012"/>
      <c r="C890" s="1012"/>
      <c r="D890" s="1012"/>
      <c r="E890" s="1012"/>
      <c r="F890" s="1012"/>
    </row>
    <row r="891" spans="1:7" x14ac:dyDescent="0.2">
      <c r="A891" s="1012"/>
      <c r="B891" s="1012"/>
      <c r="C891" s="1012"/>
      <c r="D891" s="1012"/>
      <c r="E891" s="1012"/>
      <c r="F891" s="1012"/>
    </row>
    <row r="892" spans="1:7" x14ac:dyDescent="0.2">
      <c r="A892" s="1009"/>
      <c r="B892" s="1010"/>
      <c r="C892" s="1008"/>
      <c r="D892" s="986"/>
      <c r="E892" s="1008"/>
      <c r="F892" s="1008"/>
    </row>
    <row r="893" spans="1:7" x14ac:dyDescent="0.2">
      <c r="A893" s="1009"/>
      <c r="B893" s="1010"/>
      <c r="C893" s="1008"/>
      <c r="D893" s="986"/>
      <c r="E893" s="1008"/>
      <c r="F893" s="1008"/>
    </row>
    <row r="894" spans="1:7" x14ac:dyDescent="0.2">
      <c r="A894" s="1011"/>
      <c r="B894" s="1012"/>
      <c r="C894" s="1008"/>
      <c r="D894" s="986"/>
      <c r="E894" s="1008"/>
      <c r="F894" s="1008"/>
    </row>
    <row r="895" spans="1:7" x14ac:dyDescent="0.2">
      <c r="A895" s="1060"/>
      <c r="B895" s="1013"/>
      <c r="C895" s="1008"/>
      <c r="D895" s="986"/>
      <c r="E895" s="1008"/>
      <c r="F895" s="1008"/>
    </row>
    <row r="896" spans="1:7" x14ac:dyDescent="0.2">
      <c r="A896" s="1014"/>
      <c r="B896" s="1013"/>
      <c r="C896" s="1008"/>
      <c r="D896" s="986"/>
      <c r="E896" s="1008"/>
      <c r="F896" s="1008"/>
    </row>
    <row r="897" spans="1:6" x14ac:dyDescent="0.2">
      <c r="A897" s="1159"/>
      <c r="B897" s="1159"/>
      <c r="C897" s="1008"/>
      <c r="D897" s="986"/>
      <c r="E897" s="1008"/>
      <c r="F897" s="1008"/>
    </row>
    <row r="898" spans="1:6" x14ac:dyDescent="0.2">
      <c r="A898" s="1014"/>
      <c r="B898" s="1013"/>
      <c r="C898" s="1008"/>
      <c r="D898" s="986"/>
      <c r="E898" s="1008"/>
      <c r="F898" s="1008"/>
    </row>
    <row r="899" spans="1:6" x14ac:dyDescent="0.2">
      <c r="A899" s="1159"/>
      <c r="B899" s="1159"/>
      <c r="C899" s="1008"/>
      <c r="D899" s="986"/>
      <c r="E899" s="1008"/>
      <c r="F899" s="1008"/>
    </row>
    <row r="900" spans="1:6" x14ac:dyDescent="0.2">
      <c r="A900" s="1022"/>
      <c r="B900" s="1023"/>
      <c r="C900" s="1008"/>
      <c r="D900" s="986"/>
      <c r="E900" s="1008"/>
      <c r="F900" s="1008"/>
    </row>
    <row r="901" spans="1:6" x14ac:dyDescent="0.2">
      <c r="A901" s="1022"/>
      <c r="B901" s="1023"/>
      <c r="C901" s="1008"/>
      <c r="D901" s="986"/>
      <c r="F901" s="1008"/>
    </row>
    <row r="902" spans="1:6" x14ac:dyDescent="0.2">
      <c r="A902" s="1024"/>
      <c r="B902" s="1023"/>
    </row>
    <row r="903" spans="1:6" x14ac:dyDescent="0.2">
      <c r="A903" s="1024"/>
      <c r="B903" s="1023"/>
    </row>
    <row r="904" spans="1:6" x14ac:dyDescent="0.2">
      <c r="A904" s="1024"/>
      <c r="B904" s="1023"/>
    </row>
    <row r="905" spans="1:6" x14ac:dyDescent="0.2">
      <c r="A905" s="1024"/>
      <c r="B905" s="1023"/>
    </row>
  </sheetData>
  <sheetProtection algorithmName="SHA-512" hashValue="rxFO7R4vQOeeheJUSrcJG8RZ9U8E0D5Tt0XTU6e2g3yL5JaaTBDOtv27/XxxOq00Newk+QrDg2+UNqF8KSHEaA==" saltValue="tuwykMqjnphqaTOQR4eS0g==" spinCount="100000" sheet="1" formatCells="0" formatColumns="0" formatRows="0" insertColumns="0" insertRows="0" insertHyperlinks="0" deleteColumns="0" deleteRows="0" sort="0" autoFilter="0" pivotTables="0"/>
  <mergeCells count="25">
    <mergeCell ref="A1:F1"/>
    <mergeCell ref="C149:C150"/>
    <mergeCell ref="C780:F783"/>
    <mergeCell ref="C785:F788"/>
    <mergeCell ref="C795:F796"/>
    <mergeCell ref="A2:F2"/>
    <mergeCell ref="A4:F4"/>
    <mergeCell ref="A5:F5"/>
    <mergeCell ref="C810:F810"/>
    <mergeCell ref="C798:F798"/>
    <mergeCell ref="C799:F799"/>
    <mergeCell ref="C800:F800"/>
    <mergeCell ref="C801:F801"/>
    <mergeCell ref="C802:F802"/>
    <mergeCell ref="C803:F803"/>
    <mergeCell ref="C804:F804"/>
    <mergeCell ref="C805:F805"/>
    <mergeCell ref="C806:F806"/>
    <mergeCell ref="C807:F807"/>
    <mergeCell ref="C808:F808"/>
    <mergeCell ref="C811:F811"/>
    <mergeCell ref="A813:B813"/>
    <mergeCell ref="C816:F819"/>
    <mergeCell ref="A897:B897"/>
    <mergeCell ref="A899:B899"/>
  </mergeCells>
  <conditionalFormatting sqref="A888 A886 A392:B392 A381:B381">
    <cfRule type="cellIs" dxfId="2823" priority="1" stopIfTrue="1" operator="equal">
      <formula>"NA"</formula>
    </cfRule>
    <cfRule type="cellIs" dxfId="2822" priority="2" stopIfTrue="1" operator="equal">
      <formula>"NA"</formula>
    </cfRule>
  </conditionalFormatting>
  <conditionalFormatting sqref="A888 A886">
    <cfRule type="cellIs" dxfId="2821" priority="3" stopIfTrue="1" operator="equal">
      <formula>"NA"</formula>
    </cfRule>
    <cfRule type="cellIs" dxfId="2820" priority="4" stopIfTrue="1" operator="equal">
      <formula>"NA"</formula>
    </cfRule>
  </conditionalFormatting>
  <dataValidations count="2">
    <dataValidation type="list" allowBlank="1" showInputMessage="1" showErrorMessage="1" sqref="A886">
      <formula1>"Yes,No"</formula1>
    </dataValidation>
    <dataValidation type="textLength" allowBlank="1" showInputMessage="1" showErrorMessage="1" sqref="A888:A889">
      <formula1>1</formula1>
      <formula2>100000</formula2>
    </dataValidation>
  </dataValidations>
  <pageMargins left="0.7" right="0.7" top="0.75" bottom="0.75" header="0.3" footer="0.3"/>
  <legacy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F115"/>
  <sheetViews>
    <sheetView topLeftCell="A7" zoomScale="102" zoomScaleNormal="102" workbookViewId="0">
      <selection activeCell="C12" sqref="C12"/>
    </sheetView>
  </sheetViews>
  <sheetFormatPr defaultColWidth="8.85546875" defaultRowHeight="14.25" x14ac:dyDescent="0.25"/>
  <cols>
    <col min="1" max="1" width="7.28515625" style="487" customWidth="1"/>
    <col min="2" max="2" width="44.28515625" style="462" customWidth="1"/>
    <col min="3" max="3" width="25.7109375" style="462" customWidth="1"/>
    <col min="4" max="4" width="16.28515625" style="487" customWidth="1"/>
    <col min="5" max="5" width="18.7109375" style="487" customWidth="1"/>
    <col min="6" max="6" width="17.140625" style="487" customWidth="1"/>
    <col min="7" max="16384" width="8.85546875" style="462"/>
  </cols>
  <sheetData>
    <row r="1" spans="1:6" ht="22.5" x14ac:dyDescent="0.25">
      <c r="A1" s="1364" t="s">
        <v>33</v>
      </c>
      <c r="B1" s="1364"/>
      <c r="C1" s="1364"/>
      <c r="D1" s="1364"/>
      <c r="E1" s="1364"/>
      <c r="F1" s="1364"/>
    </row>
    <row r="2" spans="1:6" ht="18" x14ac:dyDescent="0.25">
      <c r="A2" s="1365" t="s">
        <v>1010</v>
      </c>
      <c r="B2" s="1365"/>
      <c r="C2" s="1365">
        <f>'General Information'!D3</f>
        <v>0</v>
      </c>
      <c r="D2" s="1365"/>
      <c r="E2" s="1365"/>
      <c r="F2" s="1365"/>
    </row>
    <row r="3" spans="1:6" ht="28.5" x14ac:dyDescent="0.25">
      <c r="A3" s="449" t="s">
        <v>644</v>
      </c>
      <c r="B3" s="450" t="s">
        <v>749</v>
      </c>
      <c r="C3" s="450" t="s">
        <v>750</v>
      </c>
      <c r="D3" s="449" t="s">
        <v>751</v>
      </c>
      <c r="E3" s="1063" t="str">
        <f>'Summary Sheet'!E4</f>
        <v>Baseline Year (2014-15)</v>
      </c>
      <c r="F3" s="1063" t="str">
        <f>'Summary Sheet'!F4</f>
        <v>Assessment Year 2018-19</v>
      </c>
    </row>
    <row r="4" spans="1:6" s="473" customFormat="1" x14ac:dyDescent="0.25">
      <c r="A4" s="470" t="s">
        <v>452</v>
      </c>
      <c r="B4" s="471" t="s">
        <v>191</v>
      </c>
      <c r="C4" s="472"/>
      <c r="D4" s="472"/>
      <c r="E4" s="470"/>
      <c r="F4" s="470"/>
    </row>
    <row r="5" spans="1:6" x14ac:dyDescent="0.25">
      <c r="A5" s="474" t="s">
        <v>10</v>
      </c>
      <c r="B5" s="475" t="s">
        <v>194</v>
      </c>
      <c r="C5" s="476" t="s">
        <v>1743</v>
      </c>
      <c r="D5" s="476" t="s">
        <v>1412</v>
      </c>
      <c r="E5" s="895">
        <f>'Form-Sf'!H822</f>
        <v>0</v>
      </c>
      <c r="F5" s="474">
        <f>'Form-Sf'!I822</f>
        <v>0</v>
      </c>
    </row>
    <row r="6" spans="1:6" x14ac:dyDescent="0.25">
      <c r="A6" s="474" t="s">
        <v>872</v>
      </c>
      <c r="B6" s="477" t="s">
        <v>538</v>
      </c>
      <c r="C6" s="476" t="s">
        <v>1744</v>
      </c>
      <c r="D6" s="476" t="s">
        <v>489</v>
      </c>
      <c r="E6" s="474">
        <f>'Form-Sf'!H823</f>
        <v>0</v>
      </c>
      <c r="F6" s="474">
        <f>'Form-Sf'!I823</f>
        <v>0</v>
      </c>
    </row>
    <row r="7" spans="1:6" x14ac:dyDescent="0.25">
      <c r="A7" s="474" t="s">
        <v>873</v>
      </c>
      <c r="B7" s="477" t="s">
        <v>192</v>
      </c>
      <c r="C7" s="476" t="s">
        <v>1745</v>
      </c>
      <c r="D7" s="476" t="s">
        <v>489</v>
      </c>
      <c r="E7" s="474">
        <f>'Form-Sf'!H824</f>
        <v>0</v>
      </c>
      <c r="F7" s="474">
        <f>'Form-Sf'!I824</f>
        <v>0</v>
      </c>
    </row>
    <row r="8" spans="1:6" x14ac:dyDescent="0.25">
      <c r="A8" s="474" t="s">
        <v>874</v>
      </c>
      <c r="B8" s="477" t="s">
        <v>215</v>
      </c>
      <c r="C8" s="476" t="s">
        <v>1746</v>
      </c>
      <c r="D8" s="476" t="s">
        <v>489</v>
      </c>
      <c r="E8" s="474">
        <f>'Form-Sf'!H825</f>
        <v>0</v>
      </c>
      <c r="F8" s="474">
        <f>'Form-Sf'!I825</f>
        <v>0</v>
      </c>
    </row>
    <row r="9" spans="1:6" x14ac:dyDescent="0.25">
      <c r="A9" s="474" t="s">
        <v>956</v>
      </c>
      <c r="B9" s="477" t="s">
        <v>216</v>
      </c>
      <c r="C9" s="476" t="s">
        <v>1747</v>
      </c>
      <c r="D9" s="476" t="s">
        <v>1412</v>
      </c>
      <c r="E9" s="474">
        <f>'Form-Sf'!H826</f>
        <v>0</v>
      </c>
      <c r="F9" s="474">
        <f>'Form-Sf'!I826</f>
        <v>0</v>
      </c>
    </row>
    <row r="10" spans="1:6" x14ac:dyDescent="0.25">
      <c r="A10" s="474" t="s">
        <v>957</v>
      </c>
      <c r="B10" s="477" t="s">
        <v>217</v>
      </c>
      <c r="C10" s="476" t="s">
        <v>1748</v>
      </c>
      <c r="D10" s="476" t="s">
        <v>1412</v>
      </c>
      <c r="E10" s="474">
        <f>'Form-Sf'!H827</f>
        <v>0</v>
      </c>
      <c r="F10" s="474">
        <f>'Form-Sf'!I827</f>
        <v>0</v>
      </c>
    </row>
    <row r="11" spans="1:6" x14ac:dyDescent="0.25">
      <c r="A11" s="474" t="s">
        <v>11</v>
      </c>
      <c r="B11" s="475" t="s">
        <v>193</v>
      </c>
      <c r="C11" s="476" t="s">
        <v>1749</v>
      </c>
      <c r="D11" s="476" t="s">
        <v>1412</v>
      </c>
      <c r="E11" s="474">
        <f>'Form-Sf'!H831</f>
        <v>0</v>
      </c>
      <c r="F11" s="474">
        <f>'Form-Sf'!I831</f>
        <v>0</v>
      </c>
    </row>
    <row r="12" spans="1:6" x14ac:dyDescent="0.25">
      <c r="A12" s="474" t="s">
        <v>875</v>
      </c>
      <c r="B12" s="477" t="s">
        <v>538</v>
      </c>
      <c r="C12" s="476" t="s">
        <v>1750</v>
      </c>
      <c r="D12" s="476" t="s">
        <v>489</v>
      </c>
      <c r="E12" s="474">
        <f>'Form-Sf'!H832</f>
        <v>0</v>
      </c>
      <c r="F12" s="474">
        <f>'Form-Sf'!I832</f>
        <v>0</v>
      </c>
    </row>
    <row r="13" spans="1:6" x14ac:dyDescent="0.25">
      <c r="A13" s="474" t="s">
        <v>876</v>
      </c>
      <c r="B13" s="477" t="s">
        <v>192</v>
      </c>
      <c r="C13" s="476" t="s">
        <v>1751</v>
      </c>
      <c r="D13" s="476" t="s">
        <v>489</v>
      </c>
      <c r="E13" s="474">
        <f>'Form-Sf'!H833</f>
        <v>0</v>
      </c>
      <c r="F13" s="474">
        <f>'Form-Sf'!I833</f>
        <v>0</v>
      </c>
    </row>
    <row r="14" spans="1:6" x14ac:dyDescent="0.25">
      <c r="A14" s="474" t="s">
        <v>877</v>
      </c>
      <c r="B14" s="477" t="s">
        <v>215</v>
      </c>
      <c r="C14" s="476" t="s">
        <v>1752</v>
      </c>
      <c r="D14" s="476" t="s">
        <v>489</v>
      </c>
      <c r="E14" s="474">
        <f>'Form-Sf'!H834</f>
        <v>0</v>
      </c>
      <c r="F14" s="474">
        <f>'Form-Sf'!I834</f>
        <v>0</v>
      </c>
    </row>
    <row r="15" spans="1:6" ht="28.5" x14ac:dyDescent="0.25">
      <c r="A15" s="474" t="s">
        <v>958</v>
      </c>
      <c r="B15" s="477" t="s">
        <v>218</v>
      </c>
      <c r="C15" s="476" t="s">
        <v>1753</v>
      </c>
      <c r="D15" s="476" t="s">
        <v>489</v>
      </c>
      <c r="E15" s="474">
        <f>'Form-Sf'!H835</f>
        <v>0</v>
      </c>
      <c r="F15" s="474">
        <f>'Form-Sf'!I835</f>
        <v>0</v>
      </c>
    </row>
    <row r="16" spans="1:6" x14ac:dyDescent="0.25">
      <c r="A16" s="474" t="s">
        <v>959</v>
      </c>
      <c r="B16" s="477" t="s">
        <v>219</v>
      </c>
      <c r="C16" s="476" t="s">
        <v>1754</v>
      </c>
      <c r="D16" s="476" t="s">
        <v>489</v>
      </c>
      <c r="E16" s="474">
        <f>'Form-Sf'!H836</f>
        <v>0</v>
      </c>
      <c r="F16" s="474">
        <f>'Form-Sf'!I836</f>
        <v>0</v>
      </c>
    </row>
    <row r="17" spans="1:6" x14ac:dyDescent="0.25">
      <c r="A17" s="474" t="s">
        <v>52</v>
      </c>
      <c r="B17" s="475" t="s">
        <v>662</v>
      </c>
      <c r="C17" s="476" t="s">
        <v>1755</v>
      </c>
      <c r="D17" s="476" t="s">
        <v>1412</v>
      </c>
      <c r="E17" s="474">
        <f>'Form-Sf'!H840</f>
        <v>0</v>
      </c>
      <c r="F17" s="474">
        <f>'Form-Sf'!I840</f>
        <v>0</v>
      </c>
    </row>
    <row r="18" spans="1:6" x14ac:dyDescent="0.25">
      <c r="A18" s="474" t="s">
        <v>878</v>
      </c>
      <c r="B18" s="477" t="s">
        <v>538</v>
      </c>
      <c r="C18" s="476" t="s">
        <v>1756</v>
      </c>
      <c r="D18" s="476" t="s">
        <v>489</v>
      </c>
      <c r="E18" s="474">
        <f>'Form-Sf'!H841</f>
        <v>0</v>
      </c>
      <c r="F18" s="474">
        <f>'Form-Sf'!I841</f>
        <v>0</v>
      </c>
    </row>
    <row r="19" spans="1:6" x14ac:dyDescent="0.25">
      <c r="A19" s="474" t="s">
        <v>879</v>
      </c>
      <c r="B19" s="477" t="s">
        <v>192</v>
      </c>
      <c r="C19" s="476" t="s">
        <v>1757</v>
      </c>
      <c r="D19" s="476" t="s">
        <v>489</v>
      </c>
      <c r="E19" s="474">
        <f>'Form-Sf'!H842</f>
        <v>0</v>
      </c>
      <c r="F19" s="474">
        <f>'Form-Sf'!I842</f>
        <v>0</v>
      </c>
    </row>
    <row r="20" spans="1:6" x14ac:dyDescent="0.25">
      <c r="A20" s="474" t="s">
        <v>880</v>
      </c>
      <c r="B20" s="477" t="s">
        <v>215</v>
      </c>
      <c r="C20" s="476" t="s">
        <v>1758</v>
      </c>
      <c r="D20" s="476" t="s">
        <v>489</v>
      </c>
      <c r="E20" s="474">
        <f>'Form-Sf'!H843</f>
        <v>0</v>
      </c>
      <c r="F20" s="474">
        <f>'Form-Sf'!I843</f>
        <v>0</v>
      </c>
    </row>
    <row r="21" spans="1:6" hidden="1" x14ac:dyDescent="0.25">
      <c r="A21" s="474"/>
      <c r="B21" s="477" t="s">
        <v>455</v>
      </c>
      <c r="C21" s="478"/>
      <c r="D21" s="474"/>
      <c r="E21" s="474"/>
      <c r="F21" s="474"/>
    </row>
    <row r="22" spans="1:6" hidden="1" x14ac:dyDescent="0.25">
      <c r="A22" s="474"/>
      <c r="B22" s="477" t="s">
        <v>196</v>
      </c>
      <c r="C22" s="478"/>
      <c r="D22" s="474"/>
      <c r="E22" s="474"/>
      <c r="F22" s="474"/>
    </row>
    <row r="23" spans="1:6" ht="28.5" hidden="1" x14ac:dyDescent="0.25">
      <c r="A23" s="474"/>
      <c r="B23" s="477" t="s">
        <v>104</v>
      </c>
      <c r="C23" s="476" t="s">
        <v>408</v>
      </c>
      <c r="D23" s="474" t="s">
        <v>1412</v>
      </c>
      <c r="E23" s="479">
        <v>24958</v>
      </c>
      <c r="F23" s="479">
        <v>17181</v>
      </c>
    </row>
    <row r="24" spans="1:6" hidden="1" x14ac:dyDescent="0.25">
      <c r="A24" s="474"/>
      <c r="B24" s="477" t="s">
        <v>99</v>
      </c>
      <c r="C24" s="476" t="s">
        <v>408</v>
      </c>
      <c r="D24" s="474" t="s">
        <v>1412</v>
      </c>
      <c r="E24" s="479">
        <v>0</v>
      </c>
      <c r="F24" s="479">
        <v>0</v>
      </c>
    </row>
    <row r="25" spans="1:6" hidden="1" x14ac:dyDescent="0.25">
      <c r="A25" s="474"/>
      <c r="B25" s="477" t="s">
        <v>100</v>
      </c>
      <c r="C25" s="476" t="s">
        <v>408</v>
      </c>
      <c r="D25" s="474" t="s">
        <v>1412</v>
      </c>
      <c r="E25" s="479">
        <v>0</v>
      </c>
      <c r="F25" s="479">
        <v>0</v>
      </c>
    </row>
    <row r="26" spans="1:6" hidden="1" x14ac:dyDescent="0.25">
      <c r="A26" s="474"/>
      <c r="B26" s="477" t="s">
        <v>101</v>
      </c>
      <c r="C26" s="476" t="s">
        <v>408</v>
      </c>
      <c r="D26" s="474" t="s">
        <v>1412</v>
      </c>
      <c r="E26" s="479">
        <v>0</v>
      </c>
      <c r="F26" s="479">
        <v>0</v>
      </c>
    </row>
    <row r="27" spans="1:6" hidden="1" x14ac:dyDescent="0.25">
      <c r="A27" s="474"/>
      <c r="B27" s="477" t="s">
        <v>102</v>
      </c>
      <c r="C27" s="476" t="s">
        <v>408</v>
      </c>
      <c r="D27" s="474" t="s">
        <v>1412</v>
      </c>
      <c r="E27" s="479">
        <v>0</v>
      </c>
      <c r="F27" s="479">
        <v>0</v>
      </c>
    </row>
    <row r="28" spans="1:6" hidden="1" x14ac:dyDescent="0.25">
      <c r="A28" s="474"/>
      <c r="B28" s="477" t="s">
        <v>103</v>
      </c>
      <c r="C28" s="476" t="s">
        <v>408</v>
      </c>
      <c r="D28" s="474" t="s">
        <v>1412</v>
      </c>
      <c r="E28" s="479">
        <v>0</v>
      </c>
      <c r="F28" s="479">
        <v>0</v>
      </c>
    </row>
    <row r="29" spans="1:6" hidden="1" x14ac:dyDescent="0.25">
      <c r="A29" s="474"/>
      <c r="B29" s="477" t="s">
        <v>200</v>
      </c>
      <c r="C29" s="476" t="s">
        <v>408</v>
      </c>
      <c r="D29" s="474"/>
      <c r="E29" s="474"/>
      <c r="F29" s="474"/>
    </row>
    <row r="30" spans="1:6" hidden="1" x14ac:dyDescent="0.25">
      <c r="A30" s="474"/>
      <c r="B30" s="477" t="s">
        <v>201</v>
      </c>
      <c r="C30" s="476"/>
      <c r="D30" s="474"/>
      <c r="E30" s="479">
        <f>E23-E26</f>
        <v>24958</v>
      </c>
      <c r="F30" s="474"/>
    </row>
    <row r="31" spans="1:6" hidden="1" x14ac:dyDescent="0.25">
      <c r="A31" s="474"/>
      <c r="B31" s="477" t="s">
        <v>202</v>
      </c>
      <c r="C31" s="476"/>
      <c r="D31" s="474"/>
      <c r="E31" s="479">
        <f>E24-E27</f>
        <v>0</v>
      </c>
      <c r="F31" s="474"/>
    </row>
    <row r="32" spans="1:6" hidden="1" x14ac:dyDescent="0.25">
      <c r="A32" s="474"/>
      <c r="B32" s="477" t="s">
        <v>203</v>
      </c>
      <c r="C32" s="476"/>
      <c r="D32" s="474"/>
      <c r="E32" s="479">
        <f>E25-E28</f>
        <v>0</v>
      </c>
      <c r="F32" s="474"/>
    </row>
    <row r="33" spans="1:6" hidden="1" x14ac:dyDescent="0.25">
      <c r="A33" s="474"/>
      <c r="B33" s="477" t="s">
        <v>197</v>
      </c>
      <c r="C33" s="476"/>
      <c r="D33" s="474"/>
      <c r="E33" s="474"/>
      <c r="F33" s="474"/>
    </row>
    <row r="34" spans="1:6" hidden="1" x14ac:dyDescent="0.25">
      <c r="A34" s="474"/>
      <c r="B34" s="477" t="s">
        <v>1</v>
      </c>
      <c r="C34" s="476" t="s">
        <v>408</v>
      </c>
      <c r="D34" s="474" t="s">
        <v>1412</v>
      </c>
      <c r="E34" s="479">
        <v>-331</v>
      </c>
      <c r="F34" s="479">
        <v>114</v>
      </c>
    </row>
    <row r="35" spans="1:6" hidden="1" x14ac:dyDescent="0.25">
      <c r="A35" s="474"/>
      <c r="B35" s="477" t="s">
        <v>2</v>
      </c>
      <c r="C35" s="476" t="s">
        <v>408</v>
      </c>
      <c r="D35" s="474" t="s">
        <v>1412</v>
      </c>
      <c r="E35" s="479">
        <v>264</v>
      </c>
      <c r="F35" s="479">
        <v>-498</v>
      </c>
    </row>
    <row r="36" spans="1:6" hidden="1" x14ac:dyDescent="0.25">
      <c r="A36" s="474"/>
      <c r="B36" s="477" t="s">
        <v>3</v>
      </c>
      <c r="C36" s="476" t="s">
        <v>408</v>
      </c>
      <c r="D36" s="474" t="s">
        <v>1412</v>
      </c>
      <c r="E36" s="479">
        <v>0</v>
      </c>
      <c r="F36" s="479">
        <v>0</v>
      </c>
    </row>
    <row r="37" spans="1:6" hidden="1" x14ac:dyDescent="0.25">
      <c r="A37" s="474"/>
      <c r="B37" s="477"/>
      <c r="C37" s="476"/>
      <c r="D37" s="474"/>
      <c r="E37" s="474"/>
      <c r="F37" s="474"/>
    </row>
    <row r="38" spans="1:6" x14ac:dyDescent="0.25">
      <c r="A38" s="474"/>
      <c r="B38" s="477"/>
      <c r="C38" s="476"/>
      <c r="D38" s="474"/>
      <c r="E38" s="474"/>
      <c r="F38" s="474"/>
    </row>
    <row r="39" spans="1:6" s="473" customFormat="1" x14ac:dyDescent="0.25">
      <c r="A39" s="470" t="s">
        <v>468</v>
      </c>
      <c r="B39" s="471" t="s">
        <v>455</v>
      </c>
      <c r="C39" s="472"/>
      <c r="D39" s="470"/>
      <c r="E39" s="470"/>
      <c r="F39" s="470"/>
    </row>
    <row r="40" spans="1:6" x14ac:dyDescent="0.25">
      <c r="A40" s="474" t="s">
        <v>13</v>
      </c>
      <c r="B40" s="477" t="s">
        <v>198</v>
      </c>
      <c r="C40" s="120" t="s">
        <v>1629</v>
      </c>
      <c r="D40" s="474" t="s">
        <v>1412</v>
      </c>
      <c r="E40" s="480">
        <f>'Form-Sf'!H16</f>
        <v>0</v>
      </c>
      <c r="F40" s="480">
        <f>'Form-Sf'!I16</f>
        <v>0</v>
      </c>
    </row>
    <row r="41" spans="1:6" x14ac:dyDescent="0.25">
      <c r="A41" s="474" t="s">
        <v>25</v>
      </c>
      <c r="B41" s="477" t="s">
        <v>199</v>
      </c>
      <c r="C41" s="120" t="s">
        <v>1630</v>
      </c>
      <c r="D41" s="474" t="s">
        <v>1412</v>
      </c>
      <c r="E41" s="480">
        <f>'Form-Sf'!H17</f>
        <v>0</v>
      </c>
      <c r="F41" s="480">
        <f>'Form-Sf'!I17</f>
        <v>0</v>
      </c>
    </row>
    <row r="42" spans="1:6" x14ac:dyDescent="0.25">
      <c r="A42" s="474" t="s">
        <v>26</v>
      </c>
      <c r="B42" s="477" t="s">
        <v>412</v>
      </c>
      <c r="C42" s="120" t="s">
        <v>1631</v>
      </c>
      <c r="D42" s="474" t="s">
        <v>1412</v>
      </c>
      <c r="E42" s="480">
        <f>'Form-Sf'!H18</f>
        <v>0</v>
      </c>
      <c r="F42" s="480">
        <f>'Form-Sf'!I18</f>
        <v>0</v>
      </c>
    </row>
    <row r="43" spans="1:6" s="483" customFormat="1" x14ac:dyDescent="0.25">
      <c r="A43" s="470" t="s">
        <v>478</v>
      </c>
      <c r="B43" s="471" t="s">
        <v>220</v>
      </c>
      <c r="C43" s="472"/>
      <c r="D43" s="470"/>
      <c r="E43" s="481"/>
      <c r="F43" s="482"/>
    </row>
    <row r="44" spans="1:6" ht="28.5" x14ac:dyDescent="0.25">
      <c r="A44" s="474" t="s">
        <v>578</v>
      </c>
      <c r="B44" s="477" t="s">
        <v>198</v>
      </c>
      <c r="C44" s="476" t="s">
        <v>1759</v>
      </c>
      <c r="D44" s="474" t="s">
        <v>1412</v>
      </c>
      <c r="E44" s="895">
        <f>E5*(1-E8/100)*(1-E6/100)*E7/100</f>
        <v>0</v>
      </c>
      <c r="F44" s="895">
        <f>F5*(1-F8/100)*(1-F6/100)*F7/100</f>
        <v>0</v>
      </c>
    </row>
    <row r="45" spans="1:6" ht="28.5" x14ac:dyDescent="0.25">
      <c r="A45" s="474" t="s">
        <v>582</v>
      </c>
      <c r="B45" s="477" t="s">
        <v>199</v>
      </c>
      <c r="C45" s="476" t="s">
        <v>1760</v>
      </c>
      <c r="D45" s="474" t="s">
        <v>1412</v>
      </c>
      <c r="E45" s="484">
        <f>E11*(1-E14/100)*(1-E12/100)*E13/100</f>
        <v>0</v>
      </c>
      <c r="F45" s="484">
        <f>F11*(1-F14/100)*(1-F12/100)*F13/100</f>
        <v>0</v>
      </c>
    </row>
    <row r="46" spans="1:6" ht="28.5" x14ac:dyDescent="0.25">
      <c r="A46" s="474" t="s">
        <v>583</v>
      </c>
      <c r="B46" s="477" t="s">
        <v>412</v>
      </c>
      <c r="C46" s="476" t="s">
        <v>1761</v>
      </c>
      <c r="D46" s="474" t="s">
        <v>1412</v>
      </c>
      <c r="E46" s="484">
        <f>E17*(1-E20/100)*(1-E18/100)*E19/100</f>
        <v>0</v>
      </c>
      <c r="F46" s="484">
        <f>F17*(1-F20/100)*(1-F18/100)*F19/100</f>
        <v>0</v>
      </c>
    </row>
    <row r="47" spans="1:6" s="473" customFormat="1" x14ac:dyDescent="0.25">
      <c r="A47" s="470" t="s">
        <v>542</v>
      </c>
      <c r="B47" s="471" t="s">
        <v>221</v>
      </c>
      <c r="C47" s="472"/>
      <c r="D47" s="470"/>
      <c r="E47" s="481"/>
      <c r="F47" s="482"/>
    </row>
    <row r="48" spans="1:6" x14ac:dyDescent="0.25">
      <c r="A48" s="474" t="s">
        <v>56</v>
      </c>
      <c r="B48" s="477" t="s">
        <v>198</v>
      </c>
      <c r="C48" s="476" t="s">
        <v>1762</v>
      </c>
      <c r="D48" s="474" t="s">
        <v>1412</v>
      </c>
      <c r="E48" s="480">
        <f>E44-E40</f>
        <v>0</v>
      </c>
      <c r="F48" s="480">
        <f t="shared" ref="E48:F50" si="0">F44-F40</f>
        <v>0</v>
      </c>
    </row>
    <row r="49" spans="1:6" x14ac:dyDescent="0.25">
      <c r="A49" s="474" t="s">
        <v>606</v>
      </c>
      <c r="B49" s="477" t="s">
        <v>199</v>
      </c>
      <c r="C49" s="476" t="s">
        <v>1763</v>
      </c>
      <c r="D49" s="474" t="s">
        <v>1412</v>
      </c>
      <c r="E49" s="480">
        <f t="shared" si="0"/>
        <v>0</v>
      </c>
      <c r="F49" s="480">
        <f t="shared" si="0"/>
        <v>0</v>
      </c>
    </row>
    <row r="50" spans="1:6" x14ac:dyDescent="0.25">
      <c r="A50" s="474" t="s">
        <v>609</v>
      </c>
      <c r="B50" s="477" t="s">
        <v>412</v>
      </c>
      <c r="C50" s="476" t="s">
        <v>1764</v>
      </c>
      <c r="D50" s="474" t="s">
        <v>1412</v>
      </c>
      <c r="E50" s="480">
        <f t="shared" si="0"/>
        <v>0</v>
      </c>
      <c r="F50" s="480">
        <f t="shared" si="0"/>
        <v>0</v>
      </c>
    </row>
    <row r="51" spans="1:6" s="473" customFormat="1" ht="28.5" x14ac:dyDescent="0.25">
      <c r="A51" s="470" t="s">
        <v>490</v>
      </c>
      <c r="B51" s="471" t="s">
        <v>222</v>
      </c>
      <c r="C51" s="472"/>
      <c r="D51" s="470"/>
      <c r="E51" s="481"/>
      <c r="F51" s="482"/>
    </row>
    <row r="52" spans="1:6" ht="28.5" x14ac:dyDescent="0.25">
      <c r="A52" s="474" t="s">
        <v>854</v>
      </c>
      <c r="B52" s="477" t="s">
        <v>660</v>
      </c>
      <c r="C52" s="476" t="s">
        <v>1792</v>
      </c>
      <c r="D52" s="474" t="s">
        <v>1412</v>
      </c>
      <c r="E52" s="484">
        <f>IFERROR(E48/((1-E6/100)*(E7/100)*(1-E8/100)),0)</f>
        <v>0</v>
      </c>
      <c r="F52" s="484">
        <f>IFERROR(F48/((1-F6/100)*(F7/100)*(1-F8/100)),0)</f>
        <v>0</v>
      </c>
    </row>
    <row r="53" spans="1:6" ht="28.5" x14ac:dyDescent="0.25">
      <c r="A53" s="474" t="s">
        <v>855</v>
      </c>
      <c r="B53" s="477" t="s">
        <v>661</v>
      </c>
      <c r="C53" s="476" t="s">
        <v>1793</v>
      </c>
      <c r="D53" s="474" t="s">
        <v>1412</v>
      </c>
      <c r="E53" s="484">
        <f>IFERROR(E49/((1-E12/100)*(E13/100)*(1-E14/100)),0)</f>
        <v>0</v>
      </c>
      <c r="F53" s="484">
        <f>IFERROR(F49/((1-F12/100)*(F13/100)*(1-F14/100)),0)</f>
        <v>0</v>
      </c>
    </row>
    <row r="54" spans="1:6" ht="28.5" x14ac:dyDescent="0.25">
      <c r="A54" s="474" t="s">
        <v>856</v>
      </c>
      <c r="B54" s="477" t="s">
        <v>662</v>
      </c>
      <c r="C54" s="476" t="s">
        <v>1794</v>
      </c>
      <c r="D54" s="474" t="s">
        <v>1412</v>
      </c>
      <c r="E54" s="484">
        <f>IFERROR(E50/((1-E18/100)*(E19/100)*(1-E20/100)),0)</f>
        <v>0</v>
      </c>
      <c r="F54" s="484">
        <f>IFERROR(F50/((1-F18/100)*(F19/100)*(1-F20/100)),0)</f>
        <v>0</v>
      </c>
    </row>
    <row r="55" spans="1:6" x14ac:dyDescent="0.25">
      <c r="A55" s="474"/>
      <c r="B55" s="477"/>
      <c r="C55" s="476"/>
      <c r="D55" s="474"/>
      <c r="E55" s="479"/>
      <c r="F55" s="474"/>
    </row>
    <row r="56" spans="1:6" s="473" customFormat="1" ht="28.5" x14ac:dyDescent="0.25">
      <c r="A56" s="470" t="s">
        <v>494</v>
      </c>
      <c r="B56" s="471" t="s">
        <v>308</v>
      </c>
      <c r="C56" s="890" t="s">
        <v>854</v>
      </c>
      <c r="D56" s="470" t="s">
        <v>1412</v>
      </c>
      <c r="E56" s="489">
        <f>E52</f>
        <v>0</v>
      </c>
      <c r="F56" s="489">
        <f>F52</f>
        <v>0</v>
      </c>
    </row>
    <row r="57" spans="1:6" s="473" customFormat="1" ht="28.5" x14ac:dyDescent="0.25">
      <c r="A57" s="470" t="s">
        <v>501</v>
      </c>
      <c r="B57" s="471" t="s">
        <v>309</v>
      </c>
      <c r="C57" s="890" t="s">
        <v>855</v>
      </c>
      <c r="D57" s="470" t="s">
        <v>1412</v>
      </c>
      <c r="E57" s="489">
        <f>E53</f>
        <v>0</v>
      </c>
      <c r="F57" s="489">
        <f>F53</f>
        <v>0</v>
      </c>
    </row>
    <row r="58" spans="1:6" x14ac:dyDescent="0.25">
      <c r="A58" s="485"/>
      <c r="B58" s="486"/>
      <c r="C58" s="486"/>
      <c r="D58" s="485"/>
      <c r="E58" s="485"/>
      <c r="F58" s="485"/>
    </row>
    <row r="59" spans="1:6" x14ac:dyDescent="0.25">
      <c r="A59" s="485"/>
      <c r="B59" s="486"/>
      <c r="C59" s="486"/>
      <c r="D59" s="485"/>
      <c r="E59" s="485"/>
      <c r="F59" s="485"/>
    </row>
    <row r="60" spans="1:6" x14ac:dyDescent="0.25">
      <c r="A60" s="485"/>
      <c r="B60" s="486"/>
      <c r="C60" s="486"/>
      <c r="D60" s="485"/>
      <c r="E60" s="485"/>
      <c r="F60" s="485"/>
    </row>
    <row r="61" spans="1:6" x14ac:dyDescent="0.25">
      <c r="A61" s="485"/>
      <c r="B61" s="486"/>
      <c r="C61" s="486"/>
      <c r="D61" s="485"/>
      <c r="E61" s="485"/>
      <c r="F61" s="485"/>
    </row>
    <row r="62" spans="1:6" x14ac:dyDescent="0.25">
      <c r="A62" s="485"/>
      <c r="B62" s="486"/>
      <c r="C62" s="486"/>
      <c r="D62" s="485"/>
      <c r="E62" s="485"/>
      <c r="F62" s="485"/>
    </row>
    <row r="63" spans="1:6" x14ac:dyDescent="0.25">
      <c r="A63" s="485"/>
      <c r="B63" s="486"/>
      <c r="C63" s="486"/>
      <c r="D63" s="485"/>
      <c r="E63" s="485"/>
      <c r="F63" s="485"/>
    </row>
    <row r="64" spans="1:6" x14ac:dyDescent="0.25">
      <c r="A64" s="485"/>
      <c r="B64" s="486"/>
      <c r="C64" s="486"/>
      <c r="D64" s="485"/>
      <c r="E64" s="485"/>
      <c r="F64" s="485"/>
    </row>
    <row r="65" spans="1:6" x14ac:dyDescent="0.25">
      <c r="A65" s="485"/>
      <c r="B65" s="486"/>
      <c r="C65" s="486"/>
      <c r="D65" s="485"/>
      <c r="E65" s="485"/>
      <c r="F65" s="485"/>
    </row>
    <row r="66" spans="1:6" x14ac:dyDescent="0.25">
      <c r="A66" s="485"/>
      <c r="B66" s="486"/>
      <c r="C66" s="486"/>
      <c r="D66" s="485"/>
      <c r="E66" s="485"/>
      <c r="F66" s="485"/>
    </row>
    <row r="67" spans="1:6" x14ac:dyDescent="0.25">
      <c r="A67" s="485"/>
      <c r="B67" s="486"/>
      <c r="C67" s="486"/>
      <c r="D67" s="485"/>
      <c r="E67" s="485"/>
      <c r="F67" s="485"/>
    </row>
    <row r="68" spans="1:6" x14ac:dyDescent="0.25">
      <c r="A68" s="485"/>
      <c r="B68" s="486"/>
      <c r="C68" s="486"/>
      <c r="D68" s="485"/>
      <c r="E68" s="485"/>
      <c r="F68" s="485"/>
    </row>
    <row r="69" spans="1:6" x14ac:dyDescent="0.25">
      <c r="A69" s="485"/>
      <c r="B69" s="486"/>
      <c r="C69" s="486"/>
      <c r="D69" s="485"/>
      <c r="E69" s="485"/>
      <c r="F69" s="485"/>
    </row>
    <row r="70" spans="1:6" x14ac:dyDescent="0.25">
      <c r="A70" s="485"/>
      <c r="B70" s="486"/>
      <c r="C70" s="486"/>
      <c r="D70" s="485"/>
      <c r="E70" s="485"/>
      <c r="F70" s="485"/>
    </row>
    <row r="71" spans="1:6" x14ac:dyDescent="0.25">
      <c r="A71" s="485"/>
      <c r="B71" s="486"/>
      <c r="C71" s="486"/>
      <c r="D71" s="485"/>
      <c r="E71" s="485"/>
      <c r="F71" s="485"/>
    </row>
    <row r="72" spans="1:6" x14ac:dyDescent="0.25">
      <c r="A72" s="485"/>
      <c r="B72" s="486"/>
      <c r="C72" s="486"/>
      <c r="D72" s="485"/>
      <c r="E72" s="485"/>
      <c r="F72" s="485"/>
    </row>
    <row r="73" spans="1:6" x14ac:dyDescent="0.25">
      <c r="A73" s="485"/>
      <c r="B73" s="486"/>
      <c r="C73" s="486"/>
      <c r="D73" s="485"/>
      <c r="E73" s="485"/>
      <c r="F73" s="485"/>
    </row>
    <row r="74" spans="1:6" x14ac:dyDescent="0.25">
      <c r="A74" s="485"/>
      <c r="B74" s="486"/>
      <c r="C74" s="486"/>
      <c r="D74" s="485"/>
      <c r="E74" s="485"/>
      <c r="F74" s="485"/>
    </row>
    <row r="75" spans="1:6" x14ac:dyDescent="0.25">
      <c r="A75" s="485"/>
      <c r="B75" s="486"/>
      <c r="C75" s="486"/>
      <c r="D75" s="485"/>
      <c r="E75" s="485"/>
      <c r="F75" s="485"/>
    </row>
    <row r="76" spans="1:6" x14ac:dyDescent="0.25">
      <c r="A76" s="485"/>
      <c r="B76" s="486"/>
      <c r="C76" s="486"/>
      <c r="D76" s="485"/>
      <c r="E76" s="485"/>
      <c r="F76" s="485"/>
    </row>
    <row r="77" spans="1:6" x14ac:dyDescent="0.25">
      <c r="A77" s="485"/>
      <c r="B77" s="486"/>
      <c r="C77" s="486"/>
      <c r="D77" s="485"/>
      <c r="E77" s="485"/>
      <c r="F77" s="485"/>
    </row>
    <row r="78" spans="1:6" x14ac:dyDescent="0.25">
      <c r="A78" s="485"/>
      <c r="B78" s="486"/>
      <c r="C78" s="486"/>
      <c r="D78" s="485"/>
      <c r="E78" s="485"/>
      <c r="F78" s="485"/>
    </row>
    <row r="79" spans="1:6" x14ac:dyDescent="0.25">
      <c r="A79" s="485"/>
      <c r="B79" s="486"/>
      <c r="C79" s="486"/>
      <c r="D79" s="485"/>
      <c r="E79" s="485"/>
      <c r="F79" s="485"/>
    </row>
    <row r="80" spans="1:6" x14ac:dyDescent="0.25">
      <c r="A80" s="485"/>
      <c r="B80" s="486"/>
      <c r="C80" s="486"/>
      <c r="D80" s="485"/>
      <c r="E80" s="485"/>
      <c r="F80" s="485"/>
    </row>
    <row r="81" spans="1:6" x14ac:dyDescent="0.25">
      <c r="A81" s="485"/>
      <c r="B81" s="486"/>
      <c r="C81" s="486"/>
      <c r="D81" s="485"/>
      <c r="E81" s="485"/>
      <c r="F81" s="485"/>
    </row>
    <row r="82" spans="1:6" x14ac:dyDescent="0.25">
      <c r="A82" s="485"/>
      <c r="B82" s="486"/>
      <c r="C82" s="486"/>
      <c r="D82" s="485"/>
      <c r="E82" s="485"/>
      <c r="F82" s="485"/>
    </row>
    <row r="83" spans="1:6" x14ac:dyDescent="0.25">
      <c r="A83" s="485"/>
      <c r="B83" s="486"/>
      <c r="C83" s="486"/>
      <c r="D83" s="485"/>
      <c r="E83" s="485"/>
      <c r="F83" s="485"/>
    </row>
    <row r="84" spans="1:6" x14ac:dyDescent="0.25">
      <c r="A84" s="485"/>
      <c r="B84" s="486"/>
      <c r="C84" s="486"/>
      <c r="D84" s="485"/>
      <c r="E84" s="485"/>
      <c r="F84" s="485"/>
    </row>
    <row r="85" spans="1:6" x14ac:dyDescent="0.25">
      <c r="A85" s="485"/>
      <c r="B85" s="486"/>
      <c r="C85" s="486"/>
      <c r="D85" s="485"/>
      <c r="E85" s="485"/>
      <c r="F85" s="485"/>
    </row>
    <row r="86" spans="1:6" x14ac:dyDescent="0.25">
      <c r="A86" s="485"/>
      <c r="B86" s="486"/>
      <c r="C86" s="486"/>
      <c r="D86" s="485"/>
      <c r="E86" s="485"/>
      <c r="F86" s="485"/>
    </row>
    <row r="87" spans="1:6" x14ac:dyDescent="0.25">
      <c r="A87" s="485"/>
      <c r="B87" s="486"/>
      <c r="C87" s="486"/>
      <c r="D87" s="485"/>
      <c r="E87" s="485"/>
      <c r="F87" s="485"/>
    </row>
    <row r="88" spans="1:6" x14ac:dyDescent="0.25">
      <c r="A88" s="485"/>
      <c r="B88" s="486"/>
      <c r="C88" s="486"/>
      <c r="D88" s="485"/>
      <c r="E88" s="485"/>
      <c r="F88" s="485"/>
    </row>
    <row r="89" spans="1:6" x14ac:dyDescent="0.25">
      <c r="A89" s="485"/>
      <c r="B89" s="486"/>
      <c r="C89" s="486"/>
      <c r="D89" s="485"/>
      <c r="E89" s="485"/>
      <c r="F89" s="485"/>
    </row>
    <row r="90" spans="1:6" x14ac:dyDescent="0.25">
      <c r="A90" s="485"/>
      <c r="B90" s="486"/>
      <c r="C90" s="486"/>
      <c r="D90" s="485"/>
      <c r="E90" s="485"/>
      <c r="F90" s="485"/>
    </row>
    <row r="91" spans="1:6" x14ac:dyDescent="0.25">
      <c r="A91" s="485"/>
      <c r="B91" s="486"/>
      <c r="C91" s="486"/>
      <c r="D91" s="485"/>
      <c r="E91" s="485"/>
      <c r="F91" s="485"/>
    </row>
    <row r="92" spans="1:6" x14ac:dyDescent="0.25">
      <c r="A92" s="485"/>
      <c r="B92" s="486"/>
      <c r="C92" s="486"/>
      <c r="D92" s="485"/>
      <c r="E92" s="485"/>
      <c r="F92" s="485"/>
    </row>
    <row r="93" spans="1:6" x14ac:dyDescent="0.25">
      <c r="A93" s="485"/>
      <c r="B93" s="486"/>
      <c r="C93" s="486"/>
      <c r="D93" s="485"/>
      <c r="E93" s="485"/>
      <c r="F93" s="485"/>
    </row>
    <row r="94" spans="1:6" x14ac:dyDescent="0.25">
      <c r="A94" s="485"/>
      <c r="B94" s="486"/>
      <c r="C94" s="486"/>
      <c r="D94" s="485"/>
      <c r="E94" s="485"/>
      <c r="F94" s="485"/>
    </row>
    <row r="95" spans="1:6" x14ac:dyDescent="0.25">
      <c r="A95" s="485"/>
      <c r="B95" s="486"/>
      <c r="C95" s="486"/>
      <c r="D95" s="485"/>
      <c r="E95" s="485"/>
      <c r="F95" s="485"/>
    </row>
    <row r="96" spans="1:6" x14ac:dyDescent="0.25">
      <c r="A96" s="485"/>
      <c r="B96" s="486"/>
      <c r="C96" s="486"/>
      <c r="D96" s="485"/>
      <c r="E96" s="485"/>
      <c r="F96" s="485"/>
    </row>
    <row r="97" spans="1:6" x14ac:dyDescent="0.25">
      <c r="A97" s="485"/>
      <c r="B97" s="486"/>
      <c r="C97" s="486"/>
      <c r="D97" s="485"/>
      <c r="E97" s="485"/>
      <c r="F97" s="485"/>
    </row>
    <row r="98" spans="1:6" x14ac:dyDescent="0.25">
      <c r="A98" s="485"/>
      <c r="B98" s="486"/>
      <c r="C98" s="486"/>
      <c r="D98" s="485"/>
      <c r="E98" s="485"/>
      <c r="F98" s="485"/>
    </row>
    <row r="99" spans="1:6" x14ac:dyDescent="0.25">
      <c r="A99" s="485"/>
      <c r="B99" s="486"/>
      <c r="C99" s="486"/>
      <c r="D99" s="485"/>
      <c r="E99" s="485"/>
      <c r="F99" s="485"/>
    </row>
    <row r="100" spans="1:6" x14ac:dyDescent="0.25">
      <c r="A100" s="485"/>
      <c r="B100" s="486"/>
      <c r="C100" s="486"/>
      <c r="D100" s="485"/>
      <c r="E100" s="485"/>
      <c r="F100" s="485"/>
    </row>
    <row r="101" spans="1:6" x14ac:dyDescent="0.25">
      <c r="A101" s="485"/>
      <c r="B101" s="486"/>
      <c r="C101" s="486"/>
      <c r="D101" s="485"/>
      <c r="E101" s="485"/>
      <c r="F101" s="485"/>
    </row>
    <row r="102" spans="1:6" x14ac:dyDescent="0.25">
      <c r="A102" s="485"/>
      <c r="B102" s="486"/>
      <c r="C102" s="486"/>
      <c r="D102" s="485"/>
      <c r="E102" s="485"/>
      <c r="F102" s="485"/>
    </row>
    <row r="103" spans="1:6" x14ac:dyDescent="0.25">
      <c r="A103" s="485"/>
      <c r="B103" s="486"/>
      <c r="C103" s="486"/>
      <c r="D103" s="485"/>
      <c r="E103" s="485"/>
      <c r="F103" s="485"/>
    </row>
    <row r="104" spans="1:6" x14ac:dyDescent="0.25">
      <c r="A104" s="485"/>
      <c r="B104" s="486"/>
      <c r="C104" s="486"/>
      <c r="D104" s="485"/>
      <c r="E104" s="485"/>
      <c r="F104" s="485"/>
    </row>
    <row r="105" spans="1:6" x14ac:dyDescent="0.25">
      <c r="A105" s="485"/>
      <c r="B105" s="486"/>
      <c r="C105" s="486"/>
      <c r="D105" s="485"/>
      <c r="E105" s="485"/>
      <c r="F105" s="485"/>
    </row>
    <row r="106" spans="1:6" x14ac:dyDescent="0.25">
      <c r="A106" s="485"/>
      <c r="B106" s="486"/>
      <c r="C106" s="486"/>
      <c r="D106" s="485"/>
      <c r="E106" s="485"/>
      <c r="F106" s="485"/>
    </row>
    <row r="107" spans="1:6" x14ac:dyDescent="0.25">
      <c r="A107" s="485"/>
      <c r="B107" s="486"/>
      <c r="C107" s="486"/>
      <c r="D107" s="485"/>
      <c r="E107" s="485"/>
      <c r="F107" s="485"/>
    </row>
    <row r="108" spans="1:6" x14ac:dyDescent="0.25">
      <c r="A108" s="485"/>
      <c r="B108" s="486"/>
      <c r="C108" s="486"/>
      <c r="D108" s="485"/>
      <c r="E108" s="485"/>
      <c r="F108" s="485"/>
    </row>
    <row r="109" spans="1:6" x14ac:dyDescent="0.25">
      <c r="A109" s="485"/>
      <c r="B109" s="486"/>
      <c r="C109" s="486"/>
      <c r="D109" s="485"/>
      <c r="E109" s="485"/>
      <c r="F109" s="485"/>
    </row>
    <row r="110" spans="1:6" x14ac:dyDescent="0.25">
      <c r="A110" s="485"/>
      <c r="B110" s="486"/>
      <c r="C110" s="486"/>
      <c r="D110" s="485"/>
      <c r="E110" s="485"/>
      <c r="F110" s="485"/>
    </row>
    <row r="111" spans="1:6" x14ac:dyDescent="0.25">
      <c r="A111" s="485"/>
      <c r="B111" s="486"/>
      <c r="C111" s="486"/>
      <c r="D111" s="485"/>
      <c r="E111" s="485"/>
      <c r="F111" s="485"/>
    </row>
    <row r="112" spans="1:6" x14ac:dyDescent="0.25">
      <c r="A112" s="485"/>
      <c r="B112" s="486"/>
      <c r="C112" s="486"/>
      <c r="D112" s="485"/>
      <c r="E112" s="485"/>
      <c r="F112" s="485"/>
    </row>
    <row r="113" spans="1:6" x14ac:dyDescent="0.25">
      <c r="A113" s="485"/>
      <c r="B113" s="486"/>
      <c r="C113" s="486"/>
      <c r="D113" s="485"/>
      <c r="E113" s="485"/>
      <c r="F113" s="485"/>
    </row>
    <row r="114" spans="1:6" x14ac:dyDescent="0.25">
      <c r="A114" s="485"/>
      <c r="B114" s="486"/>
      <c r="C114" s="486"/>
      <c r="D114" s="485"/>
      <c r="E114" s="485"/>
      <c r="F114" s="485"/>
    </row>
    <row r="115" spans="1:6" x14ac:dyDescent="0.25">
      <c r="A115" s="485"/>
      <c r="B115" s="486"/>
      <c r="C115" s="486"/>
      <c r="D115" s="485"/>
      <c r="E115" s="485"/>
      <c r="F115" s="485"/>
    </row>
  </sheetData>
  <sheetProtection algorithmName="SHA-512" hashValue="Dj444xgldQ2Opv7eUvVF4jtAdBbuIMEHQkpId7C8r1VFigHuJ2Utp3AkjroBkIaMry0t7TthztzmO3y7OiMqpw==" saltValue="UlhKfGDyLXBYwlg7aKRzOw==" spinCount="100000" sheet="1" formatCells="0" formatColumns="0" formatRows="0" insertColumns="0" insertRows="0" insertHyperlinks="0" deleteColumns="0" deleteRows="0" sort="0" autoFilter="0" pivotTables="0"/>
  <mergeCells count="3">
    <mergeCell ref="A1:F1"/>
    <mergeCell ref="A2:B2"/>
    <mergeCell ref="C2:F2"/>
  </mergeCells>
  <phoneticPr fontId="22" type="noConversion"/>
  <pageMargins left="0.7" right="0.7" top="0.75" bottom="0.75" header="0.3" footer="0.3"/>
  <pageSetup paperSize="9" orientation="portrait" horizontalDpi="4294967295" verticalDpi="4294967295"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AH106"/>
  <sheetViews>
    <sheetView zoomScaleNormal="100" workbookViewId="0">
      <selection activeCell="E6" sqref="E6"/>
    </sheetView>
  </sheetViews>
  <sheetFormatPr defaultColWidth="8.85546875" defaultRowHeight="15" x14ac:dyDescent="0.25"/>
  <cols>
    <col min="1" max="1" width="6.5703125" style="105" customWidth="1"/>
    <col min="2" max="2" width="56" style="105" customWidth="1"/>
    <col min="3" max="3" width="30.85546875" style="105" customWidth="1"/>
    <col min="4" max="4" width="14.5703125" style="105" customWidth="1"/>
    <col min="5" max="5" width="19.7109375" style="105" customWidth="1"/>
    <col min="6" max="6" width="17.140625" style="105" customWidth="1"/>
    <col min="7" max="16384" width="8.85546875" style="105"/>
  </cols>
  <sheetData>
    <row r="1" spans="1:10" ht="35.450000000000003" customHeight="1" x14ac:dyDescent="0.3">
      <c r="A1" s="1366" t="s">
        <v>1799</v>
      </c>
      <c r="B1" s="1366"/>
      <c r="C1" s="1366"/>
      <c r="D1" s="1366"/>
      <c r="E1" s="1366"/>
      <c r="F1" s="1366"/>
    </row>
    <row r="2" spans="1:10" ht="18" x14ac:dyDescent="0.25">
      <c r="A2" s="1367" t="s">
        <v>371</v>
      </c>
      <c r="B2" s="1368"/>
      <c r="C2" s="1369">
        <f>'General Information'!D3</f>
        <v>0</v>
      </c>
      <c r="D2" s="1370"/>
      <c r="E2" s="1370"/>
      <c r="F2" s="1371"/>
      <c r="H2" s="123"/>
      <c r="I2" s="123"/>
      <c r="J2" s="124"/>
    </row>
    <row r="3" spans="1:10" ht="31.5" x14ac:dyDescent="0.25">
      <c r="A3" s="637" t="s">
        <v>892</v>
      </c>
      <c r="B3" s="638" t="s">
        <v>394</v>
      </c>
      <c r="C3" s="638"/>
      <c r="D3" s="639" t="s">
        <v>396</v>
      </c>
      <c r="E3" s="640" t="str">
        <f>'Mass Balance'!E3</f>
        <v>Baseline Year (2014-15)</v>
      </c>
      <c r="F3" s="640" t="str">
        <f>'Mass Balance'!F3</f>
        <v>Assessment Year 2018-19</v>
      </c>
      <c r="H3" s="123"/>
      <c r="I3" s="123"/>
      <c r="J3" s="124"/>
    </row>
    <row r="4" spans="1:10" s="130" customFormat="1" x14ac:dyDescent="0.25">
      <c r="A4" s="125" t="s">
        <v>10</v>
      </c>
      <c r="B4" s="126" t="s">
        <v>871</v>
      </c>
      <c r="C4" s="127"/>
      <c r="D4" s="128"/>
      <c r="E4" s="129"/>
      <c r="F4" s="129"/>
      <c r="H4" s="131"/>
      <c r="I4" s="131"/>
      <c r="J4" s="132"/>
    </row>
    <row r="5" spans="1:10" x14ac:dyDescent="0.25">
      <c r="A5" s="6" t="s">
        <v>872</v>
      </c>
      <c r="B5" s="133" t="s">
        <v>449</v>
      </c>
      <c r="C5" s="120" t="s">
        <v>1626</v>
      </c>
      <c r="D5" s="134" t="s">
        <v>1698</v>
      </c>
      <c r="E5" s="135">
        <f>'Form-Sf'!H148</f>
        <v>0</v>
      </c>
      <c r="F5" s="135">
        <f>'Form-Sf'!I148</f>
        <v>0</v>
      </c>
      <c r="H5" s="124"/>
      <c r="I5" s="123"/>
      <c r="J5" s="123"/>
    </row>
    <row r="6" spans="1:10" x14ac:dyDescent="0.25">
      <c r="A6" s="6" t="s">
        <v>873</v>
      </c>
      <c r="B6" s="133" t="s">
        <v>450</v>
      </c>
      <c r="C6" s="120" t="s">
        <v>1627</v>
      </c>
      <c r="D6" s="134" t="s">
        <v>1698</v>
      </c>
      <c r="E6" s="135">
        <f>'Form-Sf'!H149</f>
        <v>0</v>
      </c>
      <c r="F6" s="135">
        <f>'Form-Sf'!I149</f>
        <v>0</v>
      </c>
      <c r="H6" s="124"/>
      <c r="I6" s="123"/>
      <c r="J6" s="123"/>
    </row>
    <row r="7" spans="1:10" x14ac:dyDescent="0.25">
      <c r="A7" s="6" t="s">
        <v>874</v>
      </c>
      <c r="B7" s="133" t="s">
        <v>451</v>
      </c>
      <c r="C7" s="120" t="s">
        <v>1628</v>
      </c>
      <c r="D7" s="134" t="s">
        <v>561</v>
      </c>
      <c r="E7" s="135">
        <f>'Form-Sf'!H150</f>
        <v>0</v>
      </c>
      <c r="F7" s="135">
        <f>'Form-Sf'!I150</f>
        <v>0</v>
      </c>
      <c r="H7" s="124"/>
      <c r="I7" s="123"/>
      <c r="J7" s="123"/>
    </row>
    <row r="8" spans="1:10" x14ac:dyDescent="0.25">
      <c r="A8" s="6"/>
      <c r="B8" s="6"/>
      <c r="C8" s="6"/>
      <c r="D8" s="6"/>
      <c r="E8" s="6"/>
      <c r="F8" s="6"/>
    </row>
    <row r="9" spans="1:10" x14ac:dyDescent="0.25">
      <c r="A9" s="136" t="s">
        <v>11</v>
      </c>
      <c r="B9" s="137" t="s">
        <v>47</v>
      </c>
      <c r="C9" s="136"/>
      <c r="D9" s="136"/>
      <c r="E9" s="136"/>
      <c r="F9" s="136"/>
    </row>
    <row r="10" spans="1:10" x14ac:dyDescent="0.25">
      <c r="A10" s="6" t="s">
        <v>875</v>
      </c>
      <c r="B10" s="6" t="s">
        <v>48</v>
      </c>
      <c r="C10" s="120" t="s">
        <v>1629</v>
      </c>
      <c r="D10" s="50" t="s">
        <v>1412</v>
      </c>
      <c r="E10" s="113">
        <f>'Form-Sf'!H16</f>
        <v>0</v>
      </c>
      <c r="F10" s="113">
        <f>'Form-Sf'!I16-'Form-Sf'!I799</f>
        <v>0</v>
      </c>
    </row>
    <row r="11" spans="1:10" x14ac:dyDescent="0.25">
      <c r="A11" s="6" t="s">
        <v>876</v>
      </c>
      <c r="B11" s="6" t="s">
        <v>661</v>
      </c>
      <c r="C11" s="120" t="s">
        <v>1630</v>
      </c>
      <c r="D11" s="50" t="s">
        <v>1412</v>
      </c>
      <c r="E11" s="113">
        <f>'Form-Sf'!H17</f>
        <v>0</v>
      </c>
      <c r="F11" s="113">
        <f>'Form-Sf'!I17-'Form-Sf'!I800</f>
        <v>0</v>
      </c>
    </row>
    <row r="12" spans="1:10" x14ac:dyDescent="0.25">
      <c r="A12" s="6" t="s">
        <v>877</v>
      </c>
      <c r="B12" s="6" t="s">
        <v>662</v>
      </c>
      <c r="C12" s="120" t="s">
        <v>1631</v>
      </c>
      <c r="D12" s="50" t="s">
        <v>1412</v>
      </c>
      <c r="E12" s="113">
        <f>'Form-Sf'!H18</f>
        <v>0</v>
      </c>
      <c r="F12" s="113">
        <f>'Form-Sf'!I18-'Form-Sf'!I801</f>
        <v>0</v>
      </c>
    </row>
    <row r="13" spans="1:10" x14ac:dyDescent="0.25">
      <c r="A13" s="6"/>
      <c r="B13" s="6"/>
      <c r="C13" s="6"/>
      <c r="D13" s="6"/>
      <c r="E13" s="6"/>
      <c r="F13" s="6"/>
    </row>
    <row r="14" spans="1:10" x14ac:dyDescent="0.25">
      <c r="A14" s="6" t="s">
        <v>52</v>
      </c>
      <c r="B14" s="138" t="s">
        <v>454</v>
      </c>
      <c r="C14" s="875"/>
      <c r="D14" s="108"/>
      <c r="E14" s="5"/>
      <c r="F14" s="5"/>
    </row>
    <row r="15" spans="1:10" x14ac:dyDescent="0.25">
      <c r="A15" s="6" t="s">
        <v>878</v>
      </c>
      <c r="B15" s="139" t="s">
        <v>705</v>
      </c>
      <c r="C15" s="120" t="s">
        <v>1632</v>
      </c>
      <c r="D15" s="120" t="s">
        <v>1694</v>
      </c>
      <c r="E15" s="36">
        <f>('Form-Sf'!H162*'N1-Eq. Product'!E5)*1000</f>
        <v>0</v>
      </c>
      <c r="F15" s="36">
        <f>('Form-Sf'!I162*'N1-Eq. Product'!F5)*1000</f>
        <v>0</v>
      </c>
    </row>
    <row r="16" spans="1:10" ht="28.5" x14ac:dyDescent="0.25">
      <c r="A16" s="6" t="s">
        <v>879</v>
      </c>
      <c r="B16" s="139" t="s">
        <v>706</v>
      </c>
      <c r="C16" s="120" t="s">
        <v>1633</v>
      </c>
      <c r="D16" s="120" t="s">
        <v>1694</v>
      </c>
      <c r="E16" s="36">
        <f>('Form-Sf'!H163*'N1-Eq. Product'!E6)*1000</f>
        <v>0</v>
      </c>
      <c r="F16" s="36">
        <f>('Form-Sf'!I163*'N1-Eq. Product'!F6)*1000</f>
        <v>0</v>
      </c>
    </row>
    <row r="17" spans="1:6" x14ac:dyDescent="0.25">
      <c r="A17" s="6" t="s">
        <v>880</v>
      </c>
      <c r="B17" s="6" t="s">
        <v>707</v>
      </c>
      <c r="C17" s="120" t="s">
        <v>1634</v>
      </c>
      <c r="D17" s="120" t="s">
        <v>1694</v>
      </c>
      <c r="E17" s="36">
        <f>('Form-Sf'!H164*'N1-Eq. Product'!E7)</f>
        <v>0</v>
      </c>
      <c r="F17" s="36">
        <f>('Form-Sf'!I164*'N1-Eq. Product'!F7)</f>
        <v>0</v>
      </c>
    </row>
    <row r="18" spans="1:6" x14ac:dyDescent="0.25">
      <c r="A18" s="6"/>
      <c r="B18" s="5"/>
      <c r="C18" s="875"/>
      <c r="D18" s="120"/>
      <c r="E18" s="36"/>
      <c r="F18" s="6"/>
    </row>
    <row r="19" spans="1:6" ht="30" x14ac:dyDescent="0.25">
      <c r="A19" s="6" t="s">
        <v>53</v>
      </c>
      <c r="B19" s="138" t="s">
        <v>463</v>
      </c>
      <c r="C19" s="875"/>
      <c r="D19" s="120"/>
      <c r="E19" s="36"/>
      <c r="F19" s="5"/>
    </row>
    <row r="20" spans="1:6" x14ac:dyDescent="0.25">
      <c r="A20" s="6" t="s">
        <v>881</v>
      </c>
      <c r="B20" s="139" t="s">
        <v>705</v>
      </c>
      <c r="C20" s="120" t="s">
        <v>1635</v>
      </c>
      <c r="D20" s="120" t="s">
        <v>1694</v>
      </c>
      <c r="E20" s="36">
        <f>('Form-Sf'!H170*'N1-Eq. Product'!E5)*1000</f>
        <v>0</v>
      </c>
      <c r="F20" s="36">
        <f>('Form-Sf'!I170*'N1-Eq. Product'!F5)*1000</f>
        <v>0</v>
      </c>
    </row>
    <row r="21" spans="1:6" ht="28.5" x14ac:dyDescent="0.25">
      <c r="A21" s="6" t="s">
        <v>882</v>
      </c>
      <c r="B21" s="139" t="s">
        <v>706</v>
      </c>
      <c r="C21" s="120" t="s">
        <v>1636</v>
      </c>
      <c r="D21" s="120" t="s">
        <v>1694</v>
      </c>
      <c r="E21" s="36">
        <f>('Form-Sf'!H171*'N1-Eq. Product'!E6)*1000</f>
        <v>0</v>
      </c>
      <c r="F21" s="36">
        <f>('Form-Sf'!I171*'N1-Eq. Product'!F6)*1000</f>
        <v>0</v>
      </c>
    </row>
    <row r="22" spans="1:6" x14ac:dyDescent="0.25">
      <c r="A22" s="6" t="s">
        <v>883</v>
      </c>
      <c r="B22" s="6" t="s">
        <v>707</v>
      </c>
      <c r="C22" s="120" t="s">
        <v>1637</v>
      </c>
      <c r="D22" s="120" t="s">
        <v>1694</v>
      </c>
      <c r="E22" s="36">
        <f>('Form-Sf'!H172*'N1-Eq. Product'!E7)</f>
        <v>0</v>
      </c>
      <c r="F22" s="36">
        <f>('Form-Sf'!I172*'N1-Eq. Product'!F7)</f>
        <v>0</v>
      </c>
    </row>
    <row r="23" spans="1:6" x14ac:dyDescent="0.25">
      <c r="A23" s="6"/>
      <c r="B23" s="5"/>
      <c r="C23" s="875"/>
      <c r="D23" s="120"/>
      <c r="E23" s="5"/>
      <c r="F23" s="5"/>
    </row>
    <row r="24" spans="1:6" x14ac:dyDescent="0.25">
      <c r="A24" s="6" t="s">
        <v>54</v>
      </c>
      <c r="B24" s="138" t="s">
        <v>464</v>
      </c>
      <c r="C24" s="875"/>
      <c r="D24" s="120"/>
      <c r="E24" s="5"/>
      <c r="F24" s="5"/>
    </row>
    <row r="25" spans="1:6" x14ac:dyDescent="0.25">
      <c r="A25" s="6" t="s">
        <v>884</v>
      </c>
      <c r="B25" s="139" t="s">
        <v>705</v>
      </c>
      <c r="C25" s="120" t="s">
        <v>1638</v>
      </c>
      <c r="D25" s="120" t="s">
        <v>1694</v>
      </c>
      <c r="E25" s="52">
        <f>IFERROR((E5*'Form-Sf'!H178)*1000,0)</f>
        <v>0</v>
      </c>
      <c r="F25" s="52">
        <f>(F5*'Form-Sf'!I178)*1000</f>
        <v>0</v>
      </c>
    </row>
    <row r="26" spans="1:6" ht="28.5" x14ac:dyDescent="0.25">
      <c r="A26" s="6" t="s">
        <v>885</v>
      </c>
      <c r="B26" s="139" t="s">
        <v>706</v>
      </c>
      <c r="C26" s="120" t="s">
        <v>1639</v>
      </c>
      <c r="D26" s="120" t="s">
        <v>1694</v>
      </c>
      <c r="E26" s="52">
        <f>IFERROR((E6*'Form-Sf'!H179)*1000,0)</f>
        <v>0</v>
      </c>
      <c r="F26" s="52">
        <f>(F6*'Form-Sf'!I179)*1000</f>
        <v>0</v>
      </c>
    </row>
    <row r="27" spans="1:6" x14ac:dyDescent="0.25">
      <c r="A27" s="6" t="s">
        <v>886</v>
      </c>
      <c r="B27" s="6" t="s">
        <v>707</v>
      </c>
      <c r="C27" s="120" t="s">
        <v>1640</v>
      </c>
      <c r="D27" s="120" t="s">
        <v>1694</v>
      </c>
      <c r="E27" s="52">
        <f>IFERROR((E7*'Form-Sf'!H180),0)</f>
        <v>0</v>
      </c>
      <c r="F27" s="52">
        <f>IFERROR((F7*'Form-Sf'!I180),0)</f>
        <v>0</v>
      </c>
    </row>
    <row r="28" spans="1:6" x14ac:dyDescent="0.25">
      <c r="A28" s="6"/>
      <c r="B28" s="5"/>
      <c r="C28" s="875"/>
      <c r="D28" s="139"/>
      <c r="E28" s="5"/>
      <c r="F28" s="5"/>
    </row>
    <row r="29" spans="1:6" x14ac:dyDescent="0.25">
      <c r="A29" s="6" t="s">
        <v>55</v>
      </c>
      <c r="B29" s="140" t="s">
        <v>704</v>
      </c>
      <c r="C29" s="875"/>
      <c r="D29" s="120"/>
      <c r="F29" s="5"/>
    </row>
    <row r="30" spans="1:6" x14ac:dyDescent="0.25">
      <c r="A30" s="6" t="s">
        <v>887</v>
      </c>
      <c r="B30" s="6" t="s">
        <v>48</v>
      </c>
      <c r="C30" s="120" t="s">
        <v>1641</v>
      </c>
      <c r="D30" s="120" t="s">
        <v>1694</v>
      </c>
      <c r="E30" s="53">
        <f>E15+E16+E17</f>
        <v>0</v>
      </c>
      <c r="F30" s="52">
        <f>F15+F16+F17</f>
        <v>0</v>
      </c>
    </row>
    <row r="31" spans="1:6" x14ac:dyDescent="0.25">
      <c r="A31" s="6" t="s">
        <v>888</v>
      </c>
      <c r="B31" s="6" t="s">
        <v>661</v>
      </c>
      <c r="C31" s="120" t="s">
        <v>1642</v>
      </c>
      <c r="D31" s="120" t="s">
        <v>1694</v>
      </c>
      <c r="E31" s="53">
        <f>E20+E21+E22</f>
        <v>0</v>
      </c>
      <c r="F31" s="52">
        <f>F20+F21+F22</f>
        <v>0</v>
      </c>
    </row>
    <row r="32" spans="1:6" x14ac:dyDescent="0.25">
      <c r="A32" s="6" t="s">
        <v>889</v>
      </c>
      <c r="B32" s="6" t="s">
        <v>662</v>
      </c>
      <c r="C32" s="120" t="s">
        <v>1643</v>
      </c>
      <c r="D32" s="120" t="s">
        <v>1694</v>
      </c>
      <c r="E32" s="52">
        <f>E25+E26+E27</f>
        <v>0</v>
      </c>
      <c r="F32" s="52">
        <f>F25+F26+F27</f>
        <v>0</v>
      </c>
    </row>
    <row r="33" spans="1:6" x14ac:dyDescent="0.25">
      <c r="A33" s="50"/>
      <c r="B33" s="5"/>
      <c r="C33" s="108"/>
      <c r="D33" s="108"/>
      <c r="E33" s="5"/>
      <c r="F33" s="5"/>
    </row>
    <row r="34" spans="1:6" s="117" customFormat="1" x14ac:dyDescent="0.25">
      <c r="A34" s="115" t="s">
        <v>468</v>
      </c>
      <c r="B34" s="1379" t="s">
        <v>37</v>
      </c>
      <c r="C34" s="1380"/>
      <c r="D34" s="1380"/>
      <c r="E34" s="1380"/>
      <c r="F34" s="1381"/>
    </row>
    <row r="35" spans="1:6" x14ac:dyDescent="0.25">
      <c r="A35" s="50" t="s">
        <v>13</v>
      </c>
      <c r="B35" s="141" t="s">
        <v>37</v>
      </c>
      <c r="C35" s="108" t="str">
        <f>IF(MATCH(E35,E10:E12,0)=1,"wood",IF(MATCH(E35,E10:E12,0)=2,"Agro",IF(MATCH(E35,E10:E12,0)=3,"RCF",0)))</f>
        <v>wood</v>
      </c>
      <c r="D35" s="108" t="s">
        <v>1412</v>
      </c>
      <c r="E35" s="54">
        <f>MAX(E10:E12)</f>
        <v>0</v>
      </c>
      <c r="F35" s="54"/>
    </row>
    <row r="36" spans="1:6" x14ac:dyDescent="0.25">
      <c r="A36" s="50" t="s">
        <v>25</v>
      </c>
      <c r="B36" s="141" t="s">
        <v>38</v>
      </c>
      <c r="C36" s="108" t="str">
        <f>C35</f>
        <v>wood</v>
      </c>
      <c r="D36" s="875" t="s">
        <v>1695</v>
      </c>
      <c r="E36" s="54">
        <f>IF(C35="wood",E30,IF(C35="Agro",E31,IF(C35="RCF",E32,0)))</f>
        <v>0</v>
      </c>
      <c r="F36" s="54"/>
    </row>
    <row r="37" spans="1:6" x14ac:dyDescent="0.25">
      <c r="A37" s="50"/>
      <c r="B37" s="1376" t="s">
        <v>40</v>
      </c>
      <c r="C37" s="1377"/>
      <c r="D37" s="1377"/>
      <c r="E37" s="1377"/>
      <c r="F37" s="1378"/>
    </row>
    <row r="38" spans="1:6" x14ac:dyDescent="0.25">
      <c r="A38" s="50" t="s">
        <v>26</v>
      </c>
      <c r="B38" s="84" t="s">
        <v>49</v>
      </c>
      <c r="C38" s="120" t="s">
        <v>1644</v>
      </c>
      <c r="D38" s="120" t="s">
        <v>999</v>
      </c>
      <c r="E38" s="55">
        <f>IFERROR(E30/$E$36,0)</f>
        <v>0</v>
      </c>
      <c r="F38" s="55">
        <f>IFERROR(IF(E10=0,F30/$E$36,E30/$E$36),0)</f>
        <v>0</v>
      </c>
    </row>
    <row r="39" spans="1:6" x14ac:dyDescent="0.25">
      <c r="A39" s="50" t="s">
        <v>27</v>
      </c>
      <c r="B39" s="88" t="s">
        <v>50</v>
      </c>
      <c r="C39" s="120" t="s">
        <v>1645</v>
      </c>
      <c r="D39" s="120" t="s">
        <v>999</v>
      </c>
      <c r="E39" s="55">
        <f>IFERROR(E31/$E$36,0)</f>
        <v>0</v>
      </c>
      <c r="F39" s="55">
        <f>IFERROR(IF(E11=0,F31/$E$36,E31/$E$36),0)</f>
        <v>0</v>
      </c>
    </row>
    <row r="40" spans="1:6" x14ac:dyDescent="0.25">
      <c r="A40" s="50" t="s">
        <v>28</v>
      </c>
      <c r="B40" s="84" t="s">
        <v>51</v>
      </c>
      <c r="C40" s="120" t="s">
        <v>1646</v>
      </c>
      <c r="D40" s="120" t="s">
        <v>999</v>
      </c>
      <c r="E40" s="55">
        <f>IFERROR(E32/$E$36,0)</f>
        <v>0</v>
      </c>
      <c r="F40" s="55">
        <f>IFERROR(IF(E12=0,F32/$E$36,E32/$E$36),0)</f>
        <v>0</v>
      </c>
    </row>
    <row r="41" spans="1:6" x14ac:dyDescent="0.25">
      <c r="A41" s="50"/>
      <c r="B41" s="1372" t="s">
        <v>45</v>
      </c>
      <c r="C41" s="1372"/>
      <c r="D41" s="1372"/>
      <c r="E41" s="1372"/>
      <c r="F41" s="1372"/>
    </row>
    <row r="42" spans="1:6" x14ac:dyDescent="0.25">
      <c r="A42" s="50" t="s">
        <v>29</v>
      </c>
      <c r="B42" s="84" t="s">
        <v>49</v>
      </c>
      <c r="C42" s="149" t="s">
        <v>1647</v>
      </c>
      <c r="D42" s="120" t="s">
        <v>1412</v>
      </c>
      <c r="E42" s="55">
        <f t="shared" ref="E42:F44" si="0">E38*E10</f>
        <v>0</v>
      </c>
      <c r="F42" s="55">
        <f t="shared" si="0"/>
        <v>0</v>
      </c>
    </row>
    <row r="43" spans="1:6" x14ac:dyDescent="0.25">
      <c r="A43" s="50" t="s">
        <v>30</v>
      </c>
      <c r="B43" s="88" t="s">
        <v>50</v>
      </c>
      <c r="C43" s="149" t="s">
        <v>1648</v>
      </c>
      <c r="D43" s="120" t="s">
        <v>1412</v>
      </c>
      <c r="E43" s="55">
        <f t="shared" si="0"/>
        <v>0</v>
      </c>
      <c r="F43" s="55">
        <f t="shared" si="0"/>
        <v>0</v>
      </c>
    </row>
    <row r="44" spans="1:6" x14ac:dyDescent="0.25">
      <c r="A44" s="50" t="s">
        <v>31</v>
      </c>
      <c r="B44" s="84" t="s">
        <v>51</v>
      </c>
      <c r="C44" s="149" t="s">
        <v>1649</v>
      </c>
      <c r="D44" s="120" t="s">
        <v>1412</v>
      </c>
      <c r="E44" s="55">
        <f t="shared" si="0"/>
        <v>0</v>
      </c>
      <c r="F44" s="55">
        <f t="shared" si="0"/>
        <v>0</v>
      </c>
    </row>
    <row r="45" spans="1:6" x14ac:dyDescent="0.25">
      <c r="A45" s="50"/>
      <c r="B45" s="6"/>
      <c r="C45" s="139"/>
      <c r="D45" s="139"/>
      <c r="E45" s="6"/>
      <c r="F45" s="6"/>
    </row>
    <row r="46" spans="1:6" s="142" customFormat="1" x14ac:dyDescent="0.25">
      <c r="A46" s="52" t="s">
        <v>32</v>
      </c>
      <c r="B46" s="85" t="s">
        <v>834</v>
      </c>
      <c r="C46" s="876" t="s">
        <v>1650</v>
      </c>
      <c r="D46" s="120" t="s">
        <v>1412</v>
      </c>
      <c r="E46" s="118">
        <f>SUM(E42:E44)</f>
        <v>0</v>
      </c>
      <c r="F46" s="118">
        <f>SUM(F42:F44)</f>
        <v>0</v>
      </c>
    </row>
    <row r="47" spans="1:6" x14ac:dyDescent="0.25">
      <c r="A47" s="6"/>
      <c r="B47" s="5"/>
      <c r="C47" s="108"/>
      <c r="D47" s="108"/>
      <c r="E47" s="5"/>
      <c r="F47" s="5"/>
    </row>
    <row r="48" spans="1:6" s="130" customFormat="1" x14ac:dyDescent="0.25">
      <c r="A48" s="143" t="s">
        <v>478</v>
      </c>
      <c r="B48" s="59" t="s">
        <v>36</v>
      </c>
      <c r="C48" s="144"/>
      <c r="D48" s="144"/>
      <c r="E48" s="59"/>
      <c r="F48" s="59"/>
    </row>
    <row r="49" spans="1:6" x14ac:dyDescent="0.25">
      <c r="A49" s="145" t="s">
        <v>578</v>
      </c>
      <c r="B49" s="84" t="s">
        <v>907</v>
      </c>
      <c r="C49" s="877" t="s">
        <v>1651</v>
      </c>
      <c r="D49" s="877" t="s">
        <v>1412</v>
      </c>
      <c r="E49" s="56">
        <f>'Form-Sf'!H50</f>
        <v>0</v>
      </c>
      <c r="F49" s="56">
        <f>'Form-Sf'!I50</f>
        <v>0</v>
      </c>
    </row>
    <row r="50" spans="1:6" x14ac:dyDescent="0.25">
      <c r="A50" s="145" t="s">
        <v>582</v>
      </c>
      <c r="B50" s="84" t="s">
        <v>908</v>
      </c>
      <c r="C50" s="877" t="s">
        <v>1652</v>
      </c>
      <c r="D50" s="877" t="s">
        <v>1412</v>
      </c>
      <c r="E50" s="56">
        <f>'Form-Sf'!H51</f>
        <v>0</v>
      </c>
      <c r="F50" s="56">
        <f>'Form-Sf'!I51</f>
        <v>0</v>
      </c>
    </row>
    <row r="51" spans="1:6" x14ac:dyDescent="0.25">
      <c r="A51" s="145" t="s">
        <v>583</v>
      </c>
      <c r="B51" s="84" t="s">
        <v>663</v>
      </c>
      <c r="C51" s="877" t="s">
        <v>1653</v>
      </c>
      <c r="D51" s="877" t="s">
        <v>1412</v>
      </c>
      <c r="E51" s="56">
        <f>'Form-Sf'!H52</f>
        <v>0</v>
      </c>
      <c r="F51" s="56">
        <f>'Form-Sf'!I52</f>
        <v>0</v>
      </c>
    </row>
    <row r="52" spans="1:6" x14ac:dyDescent="0.25">
      <c r="A52" s="145" t="s">
        <v>586</v>
      </c>
      <c r="B52" s="84" t="s">
        <v>39</v>
      </c>
      <c r="C52" s="877" t="s">
        <v>1654</v>
      </c>
      <c r="D52" s="877" t="s">
        <v>1412</v>
      </c>
      <c r="E52" s="56">
        <f>'Form-Sf'!H53</f>
        <v>0</v>
      </c>
      <c r="F52" s="56">
        <f>'Form-Sf'!I53</f>
        <v>0</v>
      </c>
    </row>
    <row r="53" spans="1:6" x14ac:dyDescent="0.25">
      <c r="A53" s="145" t="s">
        <v>589</v>
      </c>
      <c r="B53" s="84" t="s">
        <v>909</v>
      </c>
      <c r="C53" s="877" t="s">
        <v>1655</v>
      </c>
      <c r="D53" s="877" t="s">
        <v>1412</v>
      </c>
      <c r="E53" s="56">
        <f>'Form-Sf'!H93</f>
        <v>0</v>
      </c>
      <c r="F53" s="56">
        <f>'Form-Sf'!I93</f>
        <v>0</v>
      </c>
    </row>
    <row r="54" spans="1:6" x14ac:dyDescent="0.25">
      <c r="A54" s="145" t="s">
        <v>592</v>
      </c>
      <c r="B54" s="84" t="s">
        <v>910</v>
      </c>
      <c r="C54" s="877" t="s">
        <v>1656</v>
      </c>
      <c r="D54" s="877" t="s">
        <v>1412</v>
      </c>
      <c r="E54" s="56">
        <f>'Form-Sf'!H124</f>
        <v>0</v>
      </c>
      <c r="F54" s="56">
        <f>'Form-Sf'!I124</f>
        <v>0</v>
      </c>
    </row>
    <row r="55" spans="1:6" x14ac:dyDescent="0.25">
      <c r="A55" s="115" t="s">
        <v>542</v>
      </c>
      <c r="B55" s="146" t="s">
        <v>34</v>
      </c>
      <c r="C55" s="875"/>
      <c r="D55" s="108"/>
      <c r="E55" s="5"/>
      <c r="F55" s="5"/>
    </row>
    <row r="56" spans="1:6" x14ac:dyDescent="0.25">
      <c r="A56" s="115" t="s">
        <v>56</v>
      </c>
      <c r="B56" s="147" t="s">
        <v>503</v>
      </c>
      <c r="C56" s="875"/>
      <c r="D56" s="108"/>
      <c r="E56" s="7"/>
      <c r="F56" s="7"/>
    </row>
    <row r="57" spans="1:6" ht="30" x14ac:dyDescent="0.25">
      <c r="A57" s="50" t="s">
        <v>835</v>
      </c>
      <c r="B57" s="148" t="s">
        <v>505</v>
      </c>
      <c r="C57" s="120" t="s">
        <v>1657</v>
      </c>
      <c r="D57" s="120" t="s">
        <v>1696</v>
      </c>
      <c r="E57" s="50">
        <f>E5*'Form-Sf'!H282*1000</f>
        <v>0</v>
      </c>
      <c r="F57" s="50">
        <f>F5*'Form-Sf'!I282*1000</f>
        <v>0</v>
      </c>
    </row>
    <row r="58" spans="1:6" ht="30" x14ac:dyDescent="0.25">
      <c r="A58" s="50" t="s">
        <v>836</v>
      </c>
      <c r="B58" s="148" t="s">
        <v>507</v>
      </c>
      <c r="C58" s="120" t="s">
        <v>1658</v>
      </c>
      <c r="D58" s="120" t="s">
        <v>1696</v>
      </c>
      <c r="E58" s="50">
        <f>E6*'Form-Sf'!H283*1000</f>
        <v>0</v>
      </c>
      <c r="F58" s="50">
        <f>F6*'Form-Sf'!I283*1000</f>
        <v>0</v>
      </c>
    </row>
    <row r="59" spans="1:6" x14ac:dyDescent="0.25">
      <c r="A59" s="50" t="s">
        <v>837</v>
      </c>
      <c r="B59" s="148" t="s">
        <v>509</v>
      </c>
      <c r="C59" s="120" t="s">
        <v>1659</v>
      </c>
      <c r="D59" s="120" t="s">
        <v>1696</v>
      </c>
      <c r="E59" s="50">
        <f>E7*'Form-Sf'!H284</f>
        <v>0</v>
      </c>
      <c r="F59" s="50">
        <f>F7*'Form-Sf'!I284</f>
        <v>0</v>
      </c>
    </row>
    <row r="60" spans="1:6" x14ac:dyDescent="0.25">
      <c r="A60" s="115" t="s">
        <v>606</v>
      </c>
      <c r="B60" s="5" t="s">
        <v>510</v>
      </c>
      <c r="C60" s="149"/>
      <c r="D60" s="139"/>
      <c r="E60" s="6"/>
      <c r="F60" s="6"/>
    </row>
    <row r="61" spans="1:6" ht="16.5" customHeight="1" x14ac:dyDescent="0.25">
      <c r="A61" s="50" t="s">
        <v>838</v>
      </c>
      <c r="B61" s="150" t="s">
        <v>512</v>
      </c>
      <c r="C61" s="120" t="s">
        <v>1660</v>
      </c>
      <c r="D61" s="120" t="s">
        <v>1696</v>
      </c>
      <c r="E61" s="50">
        <f>IFERROR(E5*'Form-Sf'!H290*1000,0)</f>
        <v>0</v>
      </c>
      <c r="F61" s="50">
        <f>IFERROR(F5*'Form-Sf'!I290*1000,0)</f>
        <v>0</v>
      </c>
    </row>
    <row r="62" spans="1:6" ht="30" x14ac:dyDescent="0.25">
      <c r="A62" s="50" t="s">
        <v>839</v>
      </c>
      <c r="B62" s="150" t="s">
        <v>514</v>
      </c>
      <c r="C62" s="120" t="s">
        <v>1661</v>
      </c>
      <c r="D62" s="120" t="s">
        <v>1696</v>
      </c>
      <c r="E62" s="50">
        <f>IFERROR(E6*'Form-Sf'!H291*1000,0)</f>
        <v>0</v>
      </c>
      <c r="F62" s="50">
        <f>IFERROR(F6*'Form-Sf'!I291*1000,0)</f>
        <v>0</v>
      </c>
    </row>
    <row r="63" spans="1:6" ht="30" x14ac:dyDescent="0.25">
      <c r="A63" s="50" t="s">
        <v>840</v>
      </c>
      <c r="B63" s="150" t="s">
        <v>516</v>
      </c>
      <c r="C63" s="120" t="s">
        <v>1662</v>
      </c>
      <c r="D63" s="120" t="s">
        <v>1696</v>
      </c>
      <c r="E63" s="50">
        <f>IFERROR(E7*'Form-Sf'!H292,0)</f>
        <v>0</v>
      </c>
      <c r="F63" s="50">
        <f>IFERROR(F7*'Form-Sf'!I292,0)</f>
        <v>0</v>
      </c>
    </row>
    <row r="64" spans="1:6" x14ac:dyDescent="0.25">
      <c r="A64" s="115" t="s">
        <v>609</v>
      </c>
      <c r="B64" s="5" t="s">
        <v>493</v>
      </c>
      <c r="C64" s="149"/>
      <c r="D64" s="139"/>
      <c r="E64" s="6"/>
      <c r="F64" s="6"/>
    </row>
    <row r="65" spans="1:6" x14ac:dyDescent="0.25">
      <c r="A65" s="50" t="s">
        <v>841</v>
      </c>
      <c r="B65" s="141" t="s">
        <v>518</v>
      </c>
      <c r="C65" s="120" t="s">
        <v>1663</v>
      </c>
      <c r="D65" s="120" t="s">
        <v>1696</v>
      </c>
      <c r="E65" s="50">
        <f>IFERROR(E5*'Form-Sf'!H298*1000,0)</f>
        <v>0</v>
      </c>
      <c r="F65" s="50">
        <f>IFERROR(F5*'Form-Sf'!I298*1000,0)</f>
        <v>0</v>
      </c>
    </row>
    <row r="66" spans="1:6" x14ac:dyDescent="0.25">
      <c r="A66" s="50" t="s">
        <v>842</v>
      </c>
      <c r="B66" s="141" t="s">
        <v>520</v>
      </c>
      <c r="C66" s="120" t="s">
        <v>1664</v>
      </c>
      <c r="D66" s="120" t="s">
        <v>1696</v>
      </c>
      <c r="E66" s="50">
        <f>IFERROR(E6*'Form-Sf'!H299*1000,0)</f>
        <v>0</v>
      </c>
      <c r="F66" s="50">
        <f>IFERROR(F6*'Form-Sf'!I299*1000,0)</f>
        <v>0</v>
      </c>
    </row>
    <row r="67" spans="1:6" x14ac:dyDescent="0.25">
      <c r="A67" s="50" t="s">
        <v>843</v>
      </c>
      <c r="B67" s="141" t="s">
        <v>521</v>
      </c>
      <c r="C67" s="120" t="s">
        <v>1665</v>
      </c>
      <c r="D67" s="120" t="s">
        <v>1696</v>
      </c>
      <c r="E67" s="50">
        <f>IFERROR(E7*'Form-Sf'!H300,0)</f>
        <v>0</v>
      </c>
      <c r="F67" s="50">
        <f>IFERROR(F7*'Form-Sf'!I300,0)</f>
        <v>0</v>
      </c>
    </row>
    <row r="68" spans="1:6" x14ac:dyDescent="0.25">
      <c r="A68" s="115" t="s">
        <v>612</v>
      </c>
      <c r="B68" s="5" t="s">
        <v>522</v>
      </c>
      <c r="C68" s="149"/>
      <c r="D68" s="139"/>
      <c r="E68" s="6"/>
      <c r="F68" s="6"/>
    </row>
    <row r="69" spans="1:6" x14ac:dyDescent="0.25">
      <c r="A69" s="50" t="s">
        <v>844</v>
      </c>
      <c r="B69" s="141" t="s">
        <v>523</v>
      </c>
      <c r="C69" s="120" t="s">
        <v>1666</v>
      </c>
      <c r="D69" s="120" t="s">
        <v>1696</v>
      </c>
      <c r="E69" s="50">
        <f>IFERROR(E5*'Form-Sf'!H306*1000,0)</f>
        <v>0</v>
      </c>
      <c r="F69" s="50">
        <f>IFERROR(F5*'Form-Sf'!I306*1000,0)</f>
        <v>0</v>
      </c>
    </row>
    <row r="70" spans="1:6" x14ac:dyDescent="0.25">
      <c r="A70" s="50" t="s">
        <v>845</v>
      </c>
      <c r="B70" s="141" t="s">
        <v>524</v>
      </c>
      <c r="C70" s="120" t="s">
        <v>1667</v>
      </c>
      <c r="D70" s="120" t="s">
        <v>1696</v>
      </c>
      <c r="E70" s="50">
        <f>IFERROR(E6*'Form-Sf'!H307*1000,0)</f>
        <v>0</v>
      </c>
      <c r="F70" s="50">
        <f>IFERROR(F6*'Form-Sf'!I307*1000,0)</f>
        <v>0</v>
      </c>
    </row>
    <row r="71" spans="1:6" x14ac:dyDescent="0.25">
      <c r="A71" s="50" t="s">
        <v>846</v>
      </c>
      <c r="B71" s="141" t="s">
        <v>525</v>
      </c>
      <c r="C71" s="120" t="s">
        <v>1668</v>
      </c>
      <c r="D71" s="120" t="s">
        <v>1696</v>
      </c>
      <c r="E71" s="50">
        <f>IFERROR(E7*'Form-Sf'!H308,0)</f>
        <v>0</v>
      </c>
      <c r="F71" s="50">
        <f>IFERROR(F7*'Form-Sf'!I308,0)</f>
        <v>0</v>
      </c>
    </row>
    <row r="72" spans="1:6" x14ac:dyDescent="0.25">
      <c r="A72" s="50" t="s">
        <v>616</v>
      </c>
      <c r="B72" s="151" t="s">
        <v>825</v>
      </c>
      <c r="C72" s="120"/>
      <c r="D72" s="111"/>
      <c r="E72" s="50"/>
      <c r="F72" s="50"/>
    </row>
    <row r="73" spans="1:6" x14ac:dyDescent="0.25">
      <c r="A73" s="50" t="s">
        <v>847</v>
      </c>
      <c r="B73" s="141" t="s">
        <v>826</v>
      </c>
      <c r="C73" s="120" t="s">
        <v>1669</v>
      </c>
      <c r="D73" s="120" t="s">
        <v>1696</v>
      </c>
      <c r="E73" s="50">
        <f>IFERROR(E5*'Form-Sf'!H314*1000,0)</f>
        <v>0</v>
      </c>
      <c r="F73" s="50">
        <f>IFERROR(F5*'Form-Sf'!I314*1000,0)</f>
        <v>0</v>
      </c>
    </row>
    <row r="74" spans="1:6" x14ac:dyDescent="0.25">
      <c r="A74" s="50" t="s">
        <v>848</v>
      </c>
      <c r="B74" s="141" t="s">
        <v>827</v>
      </c>
      <c r="C74" s="120" t="s">
        <v>1670</v>
      </c>
      <c r="D74" s="120" t="s">
        <v>1696</v>
      </c>
      <c r="E74" s="50">
        <f>IFERROR(E6*'Form-Sf'!H315*1000,0)</f>
        <v>0</v>
      </c>
      <c r="F74" s="50">
        <f>IFERROR(F6*'Form-Sf'!I315*1000,0)</f>
        <v>0</v>
      </c>
    </row>
    <row r="75" spans="1:6" x14ac:dyDescent="0.25">
      <c r="A75" s="50" t="s">
        <v>849</v>
      </c>
      <c r="B75" s="141" t="s">
        <v>828</v>
      </c>
      <c r="C75" s="120" t="s">
        <v>1671</v>
      </c>
      <c r="D75" s="120" t="s">
        <v>1696</v>
      </c>
      <c r="E75" s="50">
        <f>IFERROR(E7*'Form-Sf'!H316,0)</f>
        <v>0</v>
      </c>
      <c r="F75" s="50">
        <f>IFERROR(F7*'Form-Sf'!I316,0)</f>
        <v>0</v>
      </c>
    </row>
    <row r="76" spans="1:6" x14ac:dyDescent="0.25">
      <c r="A76" s="50" t="s">
        <v>57</v>
      </c>
      <c r="B76" s="151" t="s">
        <v>822</v>
      </c>
      <c r="C76" s="120"/>
      <c r="D76" s="111"/>
      <c r="E76" s="50"/>
      <c r="F76" s="50"/>
    </row>
    <row r="77" spans="1:6" ht="30" x14ac:dyDescent="0.25">
      <c r="A77" s="50" t="s">
        <v>850</v>
      </c>
      <c r="B77" s="141" t="s">
        <v>829</v>
      </c>
      <c r="C77" s="120" t="s">
        <v>1672</v>
      </c>
      <c r="D77" s="120" t="s">
        <v>1696</v>
      </c>
      <c r="E77" s="50">
        <f>IFERROR(E5*'Form-Sf'!H322*1000,0)</f>
        <v>0</v>
      </c>
      <c r="F77" s="50">
        <f>IFERROR(F5*'Form-Sf'!I322*1000,0)</f>
        <v>0</v>
      </c>
    </row>
    <row r="78" spans="1:6" ht="30" x14ac:dyDescent="0.25">
      <c r="A78" s="50" t="s">
        <v>851</v>
      </c>
      <c r="B78" s="141" t="s">
        <v>830</v>
      </c>
      <c r="C78" s="120" t="s">
        <v>1673</v>
      </c>
      <c r="D78" s="120" t="s">
        <v>1696</v>
      </c>
      <c r="E78" s="50">
        <f>IFERROR(E6*'Form-Sf'!H323*1000,0)</f>
        <v>0</v>
      </c>
      <c r="F78" s="50">
        <f>IFERROR(F6*'Form-Sf'!I323*1000,0)</f>
        <v>0</v>
      </c>
    </row>
    <row r="79" spans="1:6" x14ac:dyDescent="0.25">
      <c r="A79" s="50" t="s">
        <v>852</v>
      </c>
      <c r="B79" s="141" t="s">
        <v>831</v>
      </c>
      <c r="C79" s="120" t="s">
        <v>1674</v>
      </c>
      <c r="D79" s="120" t="s">
        <v>1696</v>
      </c>
      <c r="E79" s="50">
        <f>IFERROR(E7*'Form-Sf'!H324,0)</f>
        <v>0</v>
      </c>
      <c r="F79" s="50">
        <f>IFERROR(F7*'Form-Sf'!I324,0)</f>
        <v>0</v>
      </c>
    </row>
    <row r="80" spans="1:6" x14ac:dyDescent="0.25">
      <c r="A80" s="50" t="s">
        <v>620</v>
      </c>
      <c r="B80" s="138" t="s">
        <v>704</v>
      </c>
      <c r="C80" s="875"/>
      <c r="D80" s="108"/>
      <c r="E80" s="7"/>
      <c r="F80" s="7"/>
    </row>
    <row r="81" spans="1:34" x14ac:dyDescent="0.25">
      <c r="A81" s="50" t="s">
        <v>853</v>
      </c>
      <c r="B81" s="84" t="s">
        <v>907</v>
      </c>
      <c r="C81" s="120" t="s">
        <v>1675</v>
      </c>
      <c r="D81" s="120" t="s">
        <v>1696</v>
      </c>
      <c r="E81" s="54">
        <f>E57+E58+E59</f>
        <v>0</v>
      </c>
      <c r="F81" s="54">
        <f>F57+F58+F59</f>
        <v>0</v>
      </c>
    </row>
    <row r="82" spans="1:34" x14ac:dyDescent="0.25">
      <c r="A82" s="50" t="s">
        <v>853</v>
      </c>
      <c r="B82" s="84" t="s">
        <v>908</v>
      </c>
      <c r="C82" s="120" t="s">
        <v>1676</v>
      </c>
      <c r="D82" s="120" t="s">
        <v>1696</v>
      </c>
      <c r="E82" s="54">
        <f>E61+E62+E63</f>
        <v>0</v>
      </c>
      <c r="F82" s="54">
        <f>F61+F62+F63</f>
        <v>0</v>
      </c>
    </row>
    <row r="83" spans="1:34" x14ac:dyDescent="0.25">
      <c r="A83" s="50" t="s">
        <v>853</v>
      </c>
      <c r="B83" s="84" t="s">
        <v>663</v>
      </c>
      <c r="C83" s="120" t="s">
        <v>1677</v>
      </c>
      <c r="D83" s="120" t="s">
        <v>1696</v>
      </c>
      <c r="E83" s="54">
        <f>E65+E66+E67</f>
        <v>0</v>
      </c>
      <c r="F83" s="54">
        <f>F65+F66+F67</f>
        <v>0</v>
      </c>
    </row>
    <row r="84" spans="1:34" x14ac:dyDescent="0.25">
      <c r="A84" s="50" t="s">
        <v>853</v>
      </c>
      <c r="B84" s="84" t="s">
        <v>39</v>
      </c>
      <c r="C84" s="120" t="s">
        <v>1678</v>
      </c>
      <c r="D84" s="120" t="s">
        <v>1696</v>
      </c>
      <c r="E84" s="54">
        <f>E69+E70+E71</f>
        <v>0</v>
      </c>
      <c r="F84" s="54">
        <f>F69+F70+F71</f>
        <v>0</v>
      </c>
    </row>
    <row r="85" spans="1:34" x14ac:dyDescent="0.25">
      <c r="A85" s="50" t="s">
        <v>853</v>
      </c>
      <c r="B85" s="84" t="s">
        <v>909</v>
      </c>
      <c r="C85" s="120" t="s">
        <v>1679</v>
      </c>
      <c r="D85" s="120" t="s">
        <v>1696</v>
      </c>
      <c r="E85" s="54">
        <f>E73+E74+E75</f>
        <v>0</v>
      </c>
      <c r="F85" s="54">
        <f>F73+F74+F75</f>
        <v>0</v>
      </c>
    </row>
    <row r="86" spans="1:34" x14ac:dyDescent="0.25">
      <c r="A86" s="50" t="s">
        <v>853</v>
      </c>
      <c r="B86" s="84" t="s">
        <v>910</v>
      </c>
      <c r="C86" s="120" t="s">
        <v>1680</v>
      </c>
      <c r="D86" s="120" t="s">
        <v>1696</v>
      </c>
      <c r="E86" s="54">
        <f>E77+E78+E79</f>
        <v>0</v>
      </c>
      <c r="F86" s="54">
        <f>F77+F78+F79</f>
        <v>0</v>
      </c>
    </row>
    <row r="87" spans="1:34" x14ac:dyDescent="0.25">
      <c r="A87" s="50"/>
      <c r="B87" s="141"/>
      <c r="C87" s="108"/>
      <c r="D87" s="108"/>
      <c r="E87" s="7"/>
      <c r="F87" s="7"/>
    </row>
    <row r="88" spans="1:34" x14ac:dyDescent="0.25">
      <c r="A88" s="50" t="s">
        <v>490</v>
      </c>
      <c r="B88" s="1373" t="s">
        <v>37</v>
      </c>
      <c r="C88" s="1374"/>
      <c r="D88" s="1374"/>
      <c r="E88" s="1374"/>
      <c r="F88" s="1375"/>
    </row>
    <row r="89" spans="1:34" x14ac:dyDescent="0.25">
      <c r="A89" s="50" t="s">
        <v>854</v>
      </c>
      <c r="B89" s="141" t="s">
        <v>37</v>
      </c>
      <c r="C89" s="111" t="str">
        <f>IF(MATCH(E89,E49:E54,0)=1,"Writing Printing Paper",IF(MATCH(E89,E49:E54,0)=2,"Paper Board &amp; Kraft Paper",IF(MATCH(E89,E49:E54,0)=3,"Speciality Paper",IF(MATCH(E89,E49:E54,0)=4,"NewsPrint",IF(MATCH(E89,E49:E54,0)=5,"Writing Printing Coated Paper",IF(MATCH(E89,E49:E54,0)=6,"Coated Board",0))))))</f>
        <v>Writing Printing Paper</v>
      </c>
      <c r="D89" s="111" t="s">
        <v>1412</v>
      </c>
      <c r="E89" s="54">
        <f>MAX(E49:E54)</f>
        <v>0</v>
      </c>
      <c r="F89" s="7"/>
    </row>
    <row r="90" spans="1:34" x14ac:dyDescent="0.25">
      <c r="A90" s="50" t="s">
        <v>855</v>
      </c>
      <c r="B90" s="141" t="s">
        <v>38</v>
      </c>
      <c r="C90" s="111" t="str">
        <f>C89</f>
        <v>Writing Printing Paper</v>
      </c>
      <c r="D90" s="120" t="s">
        <v>1695</v>
      </c>
      <c r="E90" s="54">
        <f>IF(C89="Writing Printing Paper",E81,IF(C89="Paper Board &amp; Kraft Paper",E82,IF(C89="Speciality Paper",E83,IF(C89="NewsPrint",E84,IF(C89="Writing Printing Coated Paper",E85,IF(C89="Coated Board",E86))))))</f>
        <v>0</v>
      </c>
      <c r="F90" s="7"/>
    </row>
    <row r="91" spans="1:34" x14ac:dyDescent="0.25">
      <c r="A91" s="50" t="s">
        <v>856</v>
      </c>
      <c r="B91" s="1376" t="s">
        <v>40</v>
      </c>
      <c r="C91" s="1377"/>
      <c r="D91" s="1377"/>
      <c r="E91" s="1377"/>
      <c r="F91" s="1378"/>
    </row>
    <row r="92" spans="1:34" s="6" customFormat="1" x14ac:dyDescent="0.25">
      <c r="A92" s="50" t="s">
        <v>857</v>
      </c>
      <c r="B92" s="84" t="s">
        <v>41</v>
      </c>
      <c r="C92" s="120" t="s">
        <v>1681</v>
      </c>
      <c r="D92" s="111" t="s">
        <v>1412</v>
      </c>
      <c r="E92" s="57" t="e">
        <f t="shared" ref="E92:E97" si="1">E81/$E$90</f>
        <v>#DIV/0!</v>
      </c>
      <c r="F92" s="57" t="e">
        <f t="shared" ref="F92:F97" si="2">F81/$F$90</f>
        <v>#DIV/0!</v>
      </c>
      <c r="G92" s="124"/>
      <c r="H92" s="124"/>
      <c r="I92" s="124"/>
      <c r="J92" s="124"/>
      <c r="K92" s="124"/>
      <c r="L92" s="124"/>
      <c r="M92" s="124"/>
      <c r="N92" s="124"/>
      <c r="O92" s="124"/>
      <c r="P92" s="124"/>
      <c r="Q92" s="124"/>
      <c r="R92" s="124"/>
      <c r="S92" s="124"/>
      <c r="T92" s="124"/>
      <c r="U92" s="124"/>
      <c r="V92" s="124"/>
      <c r="W92" s="124"/>
      <c r="X92" s="124"/>
      <c r="Y92" s="124"/>
      <c r="Z92" s="124"/>
      <c r="AA92" s="124"/>
      <c r="AB92" s="124"/>
      <c r="AC92" s="124"/>
      <c r="AD92" s="124"/>
      <c r="AE92" s="124"/>
      <c r="AF92" s="124"/>
      <c r="AG92" s="124"/>
      <c r="AH92" s="124"/>
    </row>
    <row r="93" spans="1:34" x14ac:dyDescent="0.25">
      <c r="A93" s="50" t="s">
        <v>858</v>
      </c>
      <c r="B93" s="88" t="s">
        <v>42</v>
      </c>
      <c r="C93" s="120" t="s">
        <v>1682</v>
      </c>
      <c r="D93" s="152" t="s">
        <v>1412</v>
      </c>
      <c r="E93" s="58" t="e">
        <f t="shared" si="1"/>
        <v>#DIV/0!</v>
      </c>
      <c r="F93" s="57" t="e">
        <f t="shared" si="2"/>
        <v>#DIV/0!</v>
      </c>
    </row>
    <row r="94" spans="1:34" x14ac:dyDescent="0.25">
      <c r="A94" s="50" t="s">
        <v>859</v>
      </c>
      <c r="B94" s="84" t="s">
        <v>43</v>
      </c>
      <c r="C94" s="120" t="s">
        <v>1683</v>
      </c>
      <c r="D94" s="111" t="s">
        <v>1412</v>
      </c>
      <c r="E94" s="57" t="e">
        <f t="shared" si="1"/>
        <v>#DIV/0!</v>
      </c>
      <c r="F94" s="57" t="e">
        <f t="shared" si="2"/>
        <v>#DIV/0!</v>
      </c>
    </row>
    <row r="95" spans="1:34" x14ac:dyDescent="0.25">
      <c r="A95" s="50" t="s">
        <v>860</v>
      </c>
      <c r="B95" s="84" t="s">
        <v>44</v>
      </c>
      <c r="C95" s="120" t="s">
        <v>1684</v>
      </c>
      <c r="D95" s="111" t="s">
        <v>1412</v>
      </c>
      <c r="E95" s="57" t="e">
        <f t="shared" si="1"/>
        <v>#DIV/0!</v>
      </c>
      <c r="F95" s="57" t="e">
        <f t="shared" si="2"/>
        <v>#DIV/0!</v>
      </c>
    </row>
    <row r="96" spans="1:34" x14ac:dyDescent="0.25">
      <c r="A96" s="50" t="s">
        <v>861</v>
      </c>
      <c r="B96" s="84" t="s">
        <v>832</v>
      </c>
      <c r="C96" s="120" t="s">
        <v>1685</v>
      </c>
      <c r="D96" s="111" t="s">
        <v>1412</v>
      </c>
      <c r="E96" s="57" t="e">
        <f t="shared" si="1"/>
        <v>#DIV/0!</v>
      </c>
      <c r="F96" s="57" t="e">
        <f t="shared" si="2"/>
        <v>#DIV/0!</v>
      </c>
    </row>
    <row r="97" spans="1:6" x14ac:dyDescent="0.25">
      <c r="A97" s="50" t="s">
        <v>862</v>
      </c>
      <c r="B97" s="84" t="s">
        <v>833</v>
      </c>
      <c r="C97" s="120" t="s">
        <v>1686</v>
      </c>
      <c r="D97" s="111" t="s">
        <v>1412</v>
      </c>
      <c r="E97" s="57" t="e">
        <f t="shared" si="1"/>
        <v>#DIV/0!</v>
      </c>
      <c r="F97" s="57" t="e">
        <f t="shared" si="2"/>
        <v>#DIV/0!</v>
      </c>
    </row>
    <row r="98" spans="1:6" x14ac:dyDescent="0.25">
      <c r="A98" s="50" t="s">
        <v>863</v>
      </c>
      <c r="B98" s="1372" t="s">
        <v>45</v>
      </c>
      <c r="C98" s="1372"/>
      <c r="D98" s="1372"/>
      <c r="E98" s="1372"/>
      <c r="F98" s="1372"/>
    </row>
    <row r="99" spans="1:6" x14ac:dyDescent="0.25">
      <c r="A99" s="50" t="s">
        <v>864</v>
      </c>
      <c r="B99" s="84" t="s">
        <v>41</v>
      </c>
      <c r="C99" s="120" t="s">
        <v>1687</v>
      </c>
      <c r="D99" s="111" t="s">
        <v>1412</v>
      </c>
      <c r="E99" s="54" t="e">
        <f t="shared" ref="E99:F104" si="3">E92*E49</f>
        <v>#DIV/0!</v>
      </c>
      <c r="F99" s="54" t="e">
        <f t="shared" si="3"/>
        <v>#DIV/0!</v>
      </c>
    </row>
    <row r="100" spans="1:6" x14ac:dyDescent="0.25">
      <c r="A100" s="50" t="s">
        <v>865</v>
      </c>
      <c r="B100" s="84" t="s">
        <v>42</v>
      </c>
      <c r="C100" s="120" t="s">
        <v>1688</v>
      </c>
      <c r="D100" s="111" t="s">
        <v>1412</v>
      </c>
      <c r="E100" s="54" t="e">
        <f t="shared" si="3"/>
        <v>#DIV/0!</v>
      </c>
      <c r="F100" s="54" t="e">
        <f t="shared" si="3"/>
        <v>#DIV/0!</v>
      </c>
    </row>
    <row r="101" spans="1:6" x14ac:dyDescent="0.25">
      <c r="A101" s="50" t="s">
        <v>866</v>
      </c>
      <c r="B101" s="84" t="s">
        <v>43</v>
      </c>
      <c r="C101" s="120" t="s">
        <v>1689</v>
      </c>
      <c r="D101" s="111" t="s">
        <v>1412</v>
      </c>
      <c r="E101" s="54" t="e">
        <f t="shared" si="3"/>
        <v>#DIV/0!</v>
      </c>
      <c r="F101" s="54" t="e">
        <f t="shared" si="3"/>
        <v>#DIV/0!</v>
      </c>
    </row>
    <row r="102" spans="1:6" x14ac:dyDescent="0.25">
      <c r="A102" s="50" t="s">
        <v>867</v>
      </c>
      <c r="B102" s="84" t="s">
        <v>44</v>
      </c>
      <c r="C102" s="120" t="s">
        <v>1690</v>
      </c>
      <c r="D102" s="111" t="s">
        <v>1412</v>
      </c>
      <c r="E102" s="54" t="e">
        <f t="shared" si="3"/>
        <v>#DIV/0!</v>
      </c>
      <c r="F102" s="54" t="e">
        <f t="shared" si="3"/>
        <v>#DIV/0!</v>
      </c>
    </row>
    <row r="103" spans="1:6" x14ac:dyDescent="0.25">
      <c r="A103" s="50" t="s">
        <v>868</v>
      </c>
      <c r="B103" s="84" t="s">
        <v>832</v>
      </c>
      <c r="C103" s="120" t="s">
        <v>1691</v>
      </c>
      <c r="D103" s="111" t="s">
        <v>1412</v>
      </c>
      <c r="E103" s="54" t="e">
        <f t="shared" si="3"/>
        <v>#DIV/0!</v>
      </c>
      <c r="F103" s="54" t="e">
        <f t="shared" si="3"/>
        <v>#DIV/0!</v>
      </c>
    </row>
    <row r="104" spans="1:6" x14ac:dyDescent="0.25">
      <c r="A104" s="50" t="s">
        <v>869</v>
      </c>
      <c r="B104" s="84" t="s">
        <v>833</v>
      </c>
      <c r="C104" s="120" t="s">
        <v>1692</v>
      </c>
      <c r="D104" s="111" t="s">
        <v>1412</v>
      </c>
      <c r="E104" s="54" t="e">
        <f t="shared" si="3"/>
        <v>#DIV/0!</v>
      </c>
      <c r="F104" s="54" t="e">
        <f t="shared" si="3"/>
        <v>#DIV/0!</v>
      </c>
    </row>
    <row r="105" spans="1:6" x14ac:dyDescent="0.25">
      <c r="A105" s="6"/>
      <c r="B105" s="6"/>
      <c r="C105" s="139"/>
      <c r="D105" s="139"/>
      <c r="E105" s="50"/>
      <c r="F105" s="50"/>
    </row>
    <row r="106" spans="1:6" x14ac:dyDescent="0.25">
      <c r="A106" s="50" t="s">
        <v>870</v>
      </c>
      <c r="B106" s="85" t="s">
        <v>46</v>
      </c>
      <c r="C106" s="876" t="s">
        <v>1693</v>
      </c>
      <c r="D106" s="108" t="s">
        <v>1412</v>
      </c>
      <c r="E106" s="53">
        <f>IFERROR(SUM(E99:E104),0)</f>
        <v>0</v>
      </c>
      <c r="F106" s="53">
        <f>IFERROR(SUM(F99:F104),0)</f>
        <v>0</v>
      </c>
    </row>
  </sheetData>
  <sheetProtection algorithmName="SHA-512" hashValue="8s8tvObDXj2gHYCnJFO9p8vMWCJ7h52qsVSJg5YxI8N8MlFqEL+s7GuL2DKbhYTyooUwcAPYXhOyvdkuvVvbtg==" saltValue="qCRrCXBI7DaNyif9RPgW5Q==" spinCount="100000" sheet="1" formatCells="0" formatColumns="0" formatRows="0" insertColumns="0" insertRows="0" insertHyperlinks="0" deleteColumns="0" deleteRows="0" sort="0" autoFilter="0" pivotTables="0"/>
  <mergeCells count="9">
    <mergeCell ref="A1:F1"/>
    <mergeCell ref="A2:B2"/>
    <mergeCell ref="C2:F2"/>
    <mergeCell ref="B98:F98"/>
    <mergeCell ref="B88:F88"/>
    <mergeCell ref="B91:F91"/>
    <mergeCell ref="B34:F34"/>
    <mergeCell ref="B37:F37"/>
    <mergeCell ref="B41:F41"/>
  </mergeCells>
  <phoneticPr fontId="22" type="noConversion"/>
  <pageMargins left="0.7" right="0.7" top="0.75" bottom="0.75" header="0.3" footer="0.3"/>
  <pageSetup orientation="portrait" horizontalDpi="300" verticalDpi="3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F53"/>
  <sheetViews>
    <sheetView topLeftCell="A30" zoomScale="90" zoomScaleNormal="90" workbookViewId="0">
      <selection activeCell="E37" sqref="E37"/>
    </sheetView>
  </sheetViews>
  <sheetFormatPr defaultColWidth="8.85546875" defaultRowHeight="15" x14ac:dyDescent="0.25"/>
  <cols>
    <col min="1" max="1" width="6" style="121" bestFit="1" customWidth="1"/>
    <col min="2" max="2" width="54.28515625" style="121" customWidth="1"/>
    <col min="3" max="3" width="23.7109375" style="105" customWidth="1"/>
    <col min="4" max="4" width="19.7109375" style="121" customWidth="1"/>
    <col min="5" max="5" width="22" style="121" customWidth="1"/>
    <col min="6" max="6" width="20.28515625" style="121" customWidth="1"/>
    <col min="7" max="16384" width="8.85546875" style="105"/>
  </cols>
  <sheetData>
    <row r="1" spans="1:6" ht="22.5" x14ac:dyDescent="0.3">
      <c r="A1" s="1366" t="s">
        <v>33</v>
      </c>
      <c r="B1" s="1366"/>
      <c r="C1" s="1366"/>
      <c r="D1" s="1366"/>
      <c r="E1" s="1366"/>
      <c r="F1" s="1366"/>
    </row>
    <row r="2" spans="1:6" ht="18" x14ac:dyDescent="0.25">
      <c r="A2" s="1367" t="s">
        <v>371</v>
      </c>
      <c r="B2" s="1368"/>
      <c r="C2" s="1382">
        <f>'General Information'!D3</f>
        <v>0</v>
      </c>
      <c r="D2" s="1383"/>
      <c r="E2" s="1383"/>
      <c r="F2" s="1368"/>
    </row>
    <row r="3" spans="1:6" x14ac:dyDescent="0.25">
      <c r="A3" s="1384" t="s">
        <v>171</v>
      </c>
      <c r="B3" s="1385"/>
      <c r="C3" s="1386"/>
      <c r="D3" s="153" t="s">
        <v>719</v>
      </c>
      <c r="E3" s="862" t="str">
        <f>'Form-Sf'!H815</f>
        <v>Yes</v>
      </c>
      <c r="F3" s="862" t="str">
        <f>'Form-Sf'!I815</f>
        <v>Yes</v>
      </c>
    </row>
    <row r="4" spans="1:6" ht="28.5" x14ac:dyDescent="0.25">
      <c r="A4" s="636" t="s">
        <v>644</v>
      </c>
      <c r="B4" s="642" t="s">
        <v>749</v>
      </c>
      <c r="C4" s="641" t="s">
        <v>750</v>
      </c>
      <c r="D4" s="641" t="s">
        <v>751</v>
      </c>
      <c r="E4" s="1064" t="str">
        <f>'N1-Eq. Product'!E3</f>
        <v>Baseline Year (2014-15)</v>
      </c>
      <c r="F4" s="1064" t="str">
        <f>'N1-Eq. Product'!F3</f>
        <v>Assessment Year 2018-19</v>
      </c>
    </row>
    <row r="5" spans="1:6" x14ac:dyDescent="0.25">
      <c r="A5" s="885" t="s">
        <v>452</v>
      </c>
      <c r="B5" s="106" t="s">
        <v>807</v>
      </c>
      <c r="D5" s="107"/>
      <c r="E5" s="108"/>
      <c r="F5" s="11"/>
    </row>
    <row r="6" spans="1:6" x14ac:dyDescent="0.25">
      <c r="A6" s="119">
        <v>1</v>
      </c>
      <c r="B6" s="109" t="s">
        <v>808</v>
      </c>
      <c r="C6" s="133" t="s">
        <v>1589</v>
      </c>
      <c r="D6" s="111" t="s">
        <v>1412</v>
      </c>
      <c r="E6" s="112">
        <f>'Form-Sf'!H21</f>
        <v>0</v>
      </c>
      <c r="F6" s="112">
        <f>'Form-Sf'!I21</f>
        <v>0</v>
      </c>
    </row>
    <row r="7" spans="1:6" x14ac:dyDescent="0.25">
      <c r="A7" s="119">
        <v>2</v>
      </c>
      <c r="B7" s="109" t="s">
        <v>809</v>
      </c>
      <c r="C7" s="133" t="s">
        <v>1590</v>
      </c>
      <c r="D7" s="111" t="s">
        <v>1412</v>
      </c>
      <c r="E7" s="112">
        <f>'Form-Sf'!H22</f>
        <v>0</v>
      </c>
      <c r="F7" s="112">
        <f>'Form-Sf'!I22</f>
        <v>0</v>
      </c>
    </row>
    <row r="8" spans="1:6" x14ac:dyDescent="0.25">
      <c r="A8" s="119">
        <v>3</v>
      </c>
      <c r="B8" s="109" t="s">
        <v>810</v>
      </c>
      <c r="C8" s="133" t="s">
        <v>1591</v>
      </c>
      <c r="D8" s="111" t="s">
        <v>1412</v>
      </c>
      <c r="E8" s="112">
        <f>'Form-Sf'!H23</f>
        <v>0</v>
      </c>
      <c r="F8" s="112">
        <f>'Form-Sf'!I23</f>
        <v>0</v>
      </c>
    </row>
    <row r="9" spans="1:6" x14ac:dyDescent="0.25">
      <c r="A9" s="119">
        <v>4</v>
      </c>
      <c r="B9" s="109" t="s">
        <v>417</v>
      </c>
      <c r="C9" s="133"/>
      <c r="D9" s="111" t="s">
        <v>1412</v>
      </c>
      <c r="E9" s="112">
        <f>'Form-Sf'!H24</f>
        <v>0</v>
      </c>
      <c r="F9" s="112">
        <f>'Form-Sf'!I24</f>
        <v>0</v>
      </c>
    </row>
    <row r="10" spans="1:6" x14ac:dyDescent="0.25">
      <c r="A10" s="885" t="s">
        <v>11</v>
      </c>
      <c r="B10" s="106" t="s">
        <v>0</v>
      </c>
      <c r="C10" s="6"/>
      <c r="D10" s="885"/>
      <c r="E10" s="122"/>
      <c r="F10" s="122"/>
    </row>
    <row r="11" spans="1:6" x14ac:dyDescent="0.25">
      <c r="A11" s="119">
        <v>1</v>
      </c>
      <c r="B11" s="109" t="s">
        <v>668</v>
      </c>
      <c r="C11" s="133" t="s">
        <v>1592</v>
      </c>
      <c r="D11" s="111" t="s">
        <v>1412</v>
      </c>
      <c r="E11" s="881">
        <f>'Form-Sf'!H27</f>
        <v>0</v>
      </c>
      <c r="F11" s="881">
        <f>'Form-Sf'!I27</f>
        <v>0</v>
      </c>
    </row>
    <row r="12" spans="1:6" x14ac:dyDescent="0.25">
      <c r="A12" s="119">
        <v>2</v>
      </c>
      <c r="B12" s="109" t="s">
        <v>669</v>
      </c>
      <c r="C12" s="133" t="s">
        <v>1593</v>
      </c>
      <c r="D12" s="111" t="s">
        <v>1412</v>
      </c>
      <c r="E12" s="881">
        <f>'Form-Sf'!H28</f>
        <v>0</v>
      </c>
      <c r="F12" s="881">
        <f>'Form-Sf'!I28</f>
        <v>0</v>
      </c>
    </row>
    <row r="13" spans="1:6" x14ac:dyDescent="0.25">
      <c r="A13" s="119">
        <v>3</v>
      </c>
      <c r="B13" s="109" t="s">
        <v>670</v>
      </c>
      <c r="C13" s="133" t="s">
        <v>1594</v>
      </c>
      <c r="D13" s="111" t="s">
        <v>1412</v>
      </c>
      <c r="E13" s="881">
        <f>'Form-Sf'!H29</f>
        <v>0</v>
      </c>
      <c r="F13" s="881">
        <f>'Form-Sf'!I29</f>
        <v>0</v>
      </c>
    </row>
    <row r="14" spans="1:6" x14ac:dyDescent="0.25">
      <c r="A14" s="119">
        <v>4</v>
      </c>
      <c r="B14" s="109" t="s">
        <v>665</v>
      </c>
      <c r="C14" s="133" t="s">
        <v>1595</v>
      </c>
      <c r="D14" s="111" t="s">
        <v>1412</v>
      </c>
      <c r="E14" s="881">
        <f>'Form-Sf'!H30</f>
        <v>0</v>
      </c>
      <c r="F14" s="881">
        <f>'Form-Sf'!I30</f>
        <v>0</v>
      </c>
    </row>
    <row r="15" spans="1:6" x14ac:dyDescent="0.25">
      <c r="A15" s="119">
        <v>5</v>
      </c>
      <c r="B15" s="109" t="s">
        <v>666</v>
      </c>
      <c r="C15" s="133" t="s">
        <v>1596</v>
      </c>
      <c r="D15" s="111" t="s">
        <v>1412</v>
      </c>
      <c r="E15" s="881">
        <f>'Form-Sf'!H31</f>
        <v>0</v>
      </c>
      <c r="F15" s="881">
        <f>'Form-Sf'!I31</f>
        <v>0</v>
      </c>
    </row>
    <row r="16" spans="1:6" x14ac:dyDescent="0.25">
      <c r="A16" s="119">
        <v>6</v>
      </c>
      <c r="B16" s="109" t="s">
        <v>667</v>
      </c>
      <c r="C16" s="133" t="s">
        <v>1597</v>
      </c>
      <c r="D16" s="111" t="s">
        <v>1412</v>
      </c>
      <c r="E16" s="881">
        <f>'Form-Sf'!H32</f>
        <v>0</v>
      </c>
      <c r="F16" s="881">
        <f>'Form-Sf'!I32</f>
        <v>0</v>
      </c>
    </row>
    <row r="17" spans="1:6" x14ac:dyDescent="0.25">
      <c r="A17" s="885" t="s">
        <v>10</v>
      </c>
      <c r="B17" s="106" t="s">
        <v>804</v>
      </c>
      <c r="C17" s="110"/>
      <c r="D17" s="108"/>
      <c r="E17" s="111"/>
      <c r="F17" s="35"/>
    </row>
    <row r="18" spans="1:6" x14ac:dyDescent="0.25">
      <c r="A18" s="119">
        <v>1</v>
      </c>
      <c r="B18" s="109" t="s">
        <v>798</v>
      </c>
      <c r="C18" s="133" t="s">
        <v>1598</v>
      </c>
      <c r="D18" s="111" t="s">
        <v>1412</v>
      </c>
      <c r="E18" s="112">
        <f>'Form-Sf'!H34</f>
        <v>0</v>
      </c>
      <c r="F18" s="112">
        <f>'Form-Sf'!I34+'Form-Sf'!I799</f>
        <v>0</v>
      </c>
    </row>
    <row r="19" spans="1:6" x14ac:dyDescent="0.25">
      <c r="A19" s="119">
        <v>2</v>
      </c>
      <c r="B19" s="109" t="s">
        <v>799</v>
      </c>
      <c r="C19" s="133" t="s">
        <v>1599</v>
      </c>
      <c r="D19" s="111" t="s">
        <v>1412</v>
      </c>
      <c r="E19" s="112">
        <f>'Form-Sf'!H35</f>
        <v>0</v>
      </c>
      <c r="F19" s="112">
        <f>'Form-Sf'!I35+'Form-Sf'!I800</f>
        <v>0</v>
      </c>
    </row>
    <row r="20" spans="1:6" x14ac:dyDescent="0.25">
      <c r="A20" s="119">
        <v>3</v>
      </c>
      <c r="B20" s="109" t="s">
        <v>800</v>
      </c>
      <c r="C20" s="133" t="s">
        <v>1600</v>
      </c>
      <c r="D20" s="111" t="s">
        <v>1412</v>
      </c>
      <c r="E20" s="112">
        <f>'Form-Sf'!H36</f>
        <v>0</v>
      </c>
      <c r="F20" s="112">
        <f>'Form-Sf'!I36+'Form-Sf'!I801</f>
        <v>0</v>
      </c>
    </row>
    <row r="21" spans="1:6" x14ac:dyDescent="0.25">
      <c r="A21" s="119">
        <v>4</v>
      </c>
      <c r="B21" s="109" t="s">
        <v>801</v>
      </c>
      <c r="C21" s="133" t="s">
        <v>1601</v>
      </c>
      <c r="D21" s="111" t="s">
        <v>1412</v>
      </c>
      <c r="E21" s="112">
        <f>'Form-Sf'!H37</f>
        <v>0</v>
      </c>
      <c r="F21" s="112">
        <f>'Form-Sf'!I37</f>
        <v>0</v>
      </c>
    </row>
    <row r="22" spans="1:6" x14ac:dyDescent="0.25">
      <c r="A22" s="119">
        <v>5</v>
      </c>
      <c r="B22" s="109" t="s">
        <v>802</v>
      </c>
      <c r="C22" s="133" t="s">
        <v>1602</v>
      </c>
      <c r="D22" s="111" t="s">
        <v>1412</v>
      </c>
      <c r="E22" s="112">
        <f>'Form-Sf'!H38</f>
        <v>0</v>
      </c>
      <c r="F22" s="112">
        <f>'Form-Sf'!I38</f>
        <v>0</v>
      </c>
    </row>
    <row r="23" spans="1:6" x14ac:dyDescent="0.25">
      <c r="A23" s="119">
        <v>6</v>
      </c>
      <c r="B23" s="109" t="s">
        <v>803</v>
      </c>
      <c r="C23" s="133" t="s">
        <v>1603</v>
      </c>
      <c r="D23" s="111" t="s">
        <v>1412</v>
      </c>
      <c r="E23" s="112">
        <f>'Form-Sf'!H39</f>
        <v>0</v>
      </c>
      <c r="F23" s="112">
        <f>'Form-Sf'!I39</f>
        <v>0</v>
      </c>
    </row>
    <row r="24" spans="1:6" x14ac:dyDescent="0.25">
      <c r="A24" s="119"/>
      <c r="B24" s="109"/>
      <c r="C24" s="6"/>
      <c r="D24" s="119"/>
      <c r="E24" s="883"/>
      <c r="F24" s="883"/>
    </row>
    <row r="25" spans="1:6" x14ac:dyDescent="0.25">
      <c r="A25" s="885" t="s">
        <v>468</v>
      </c>
      <c r="B25" s="106" t="s">
        <v>12</v>
      </c>
      <c r="C25" s="6"/>
      <c r="D25" s="119"/>
      <c r="E25" s="883"/>
      <c r="F25" s="883"/>
    </row>
    <row r="26" spans="1:6" x14ac:dyDescent="0.25">
      <c r="A26" s="119">
        <v>1</v>
      </c>
      <c r="B26" s="109" t="s">
        <v>1</v>
      </c>
      <c r="C26" s="6" t="s">
        <v>1604</v>
      </c>
      <c r="D26" s="119" t="s">
        <v>1412</v>
      </c>
      <c r="E26" s="881">
        <f t="shared" ref="E26:F28" si="0">(E14-E11)</f>
        <v>0</v>
      </c>
      <c r="F26" s="881">
        <f t="shared" si="0"/>
        <v>0</v>
      </c>
    </row>
    <row r="27" spans="1:6" x14ac:dyDescent="0.25">
      <c r="A27" s="119">
        <v>2</v>
      </c>
      <c r="B27" s="109" t="s">
        <v>2</v>
      </c>
      <c r="C27" s="6" t="s">
        <v>1605</v>
      </c>
      <c r="D27" s="119" t="s">
        <v>1412</v>
      </c>
      <c r="E27" s="881">
        <f t="shared" si="0"/>
        <v>0</v>
      </c>
      <c r="F27" s="881">
        <f t="shared" si="0"/>
        <v>0</v>
      </c>
    </row>
    <row r="28" spans="1:6" x14ac:dyDescent="0.25">
      <c r="A28" s="119">
        <v>3</v>
      </c>
      <c r="B28" s="109" t="s">
        <v>3</v>
      </c>
      <c r="C28" s="6" t="s">
        <v>1606</v>
      </c>
      <c r="D28" s="119" t="s">
        <v>1412</v>
      </c>
      <c r="E28" s="881">
        <f t="shared" si="0"/>
        <v>0</v>
      </c>
      <c r="F28" s="881">
        <f t="shared" si="0"/>
        <v>0</v>
      </c>
    </row>
    <row r="29" spans="1:6" x14ac:dyDescent="0.25">
      <c r="A29" s="885" t="s">
        <v>13</v>
      </c>
      <c r="B29" s="106" t="s">
        <v>14</v>
      </c>
      <c r="C29" s="6"/>
      <c r="D29" s="119"/>
      <c r="E29" s="881"/>
      <c r="F29" s="881"/>
    </row>
    <row r="30" spans="1:6" ht="30" x14ac:dyDescent="0.25">
      <c r="A30" s="119">
        <v>1</v>
      </c>
      <c r="B30" s="109" t="s">
        <v>4</v>
      </c>
      <c r="C30" s="141" t="s">
        <v>1607</v>
      </c>
      <c r="D30" s="119" t="s">
        <v>1412</v>
      </c>
      <c r="E30" s="878">
        <f t="shared" ref="E30:F32" si="1">IF(E26&gt;0,(E21+E26),(E21))</f>
        <v>0</v>
      </c>
      <c r="F30" s="119">
        <f t="shared" si="1"/>
        <v>0</v>
      </c>
    </row>
    <row r="31" spans="1:6" ht="30" x14ac:dyDescent="0.25">
      <c r="A31" s="119">
        <v>2</v>
      </c>
      <c r="B31" s="109" t="s">
        <v>5</v>
      </c>
      <c r="C31" s="141" t="s">
        <v>1608</v>
      </c>
      <c r="D31" s="119" t="s">
        <v>1412</v>
      </c>
      <c r="E31" s="119">
        <f t="shared" si="1"/>
        <v>0</v>
      </c>
      <c r="F31" s="119">
        <f t="shared" si="1"/>
        <v>0</v>
      </c>
    </row>
    <row r="32" spans="1:6" ht="30" x14ac:dyDescent="0.25">
      <c r="A32" s="119">
        <v>3</v>
      </c>
      <c r="B32" s="109" t="s">
        <v>6</v>
      </c>
      <c r="C32" s="141" t="s">
        <v>1609</v>
      </c>
      <c r="D32" s="119" t="s">
        <v>1412</v>
      </c>
      <c r="E32" s="119">
        <f t="shared" si="1"/>
        <v>0</v>
      </c>
      <c r="F32" s="119">
        <f t="shared" si="1"/>
        <v>0</v>
      </c>
    </row>
    <row r="33" spans="1:6" ht="30" x14ac:dyDescent="0.25">
      <c r="A33" s="119">
        <v>4</v>
      </c>
      <c r="B33" s="109" t="s">
        <v>7</v>
      </c>
      <c r="C33" s="141" t="s">
        <v>1610</v>
      </c>
      <c r="D33" s="119" t="s">
        <v>1412</v>
      </c>
      <c r="E33" s="119">
        <f t="shared" ref="E33:F35" si="2">IF(E26&gt;0,(E18),(E18-E26))</f>
        <v>0</v>
      </c>
      <c r="F33" s="119">
        <f t="shared" si="2"/>
        <v>0</v>
      </c>
    </row>
    <row r="34" spans="1:6" ht="30" x14ac:dyDescent="0.25">
      <c r="A34" s="119">
        <v>5</v>
      </c>
      <c r="B34" s="109" t="s">
        <v>8</v>
      </c>
      <c r="C34" s="141" t="s">
        <v>1611</v>
      </c>
      <c r="D34" s="119" t="s">
        <v>1412</v>
      </c>
      <c r="E34" s="119">
        <f t="shared" si="2"/>
        <v>0</v>
      </c>
      <c r="F34" s="119">
        <f t="shared" si="2"/>
        <v>0</v>
      </c>
    </row>
    <row r="35" spans="1:6" ht="30" x14ac:dyDescent="0.25">
      <c r="A35" s="119">
        <v>6</v>
      </c>
      <c r="B35" s="114" t="s">
        <v>9</v>
      </c>
      <c r="C35" s="141" t="s">
        <v>1612</v>
      </c>
      <c r="D35" s="879" t="s">
        <v>1412</v>
      </c>
      <c r="E35" s="879">
        <f t="shared" si="2"/>
        <v>0</v>
      </c>
      <c r="F35" s="879">
        <f t="shared" si="2"/>
        <v>0</v>
      </c>
    </row>
    <row r="36" spans="1:6" s="117" customFormat="1" x14ac:dyDescent="0.25">
      <c r="A36" s="882" t="s">
        <v>478</v>
      </c>
      <c r="B36" s="886" t="s">
        <v>811</v>
      </c>
      <c r="C36" s="116"/>
      <c r="D36" s="882"/>
      <c r="E36" s="880"/>
      <c r="F36" s="880"/>
    </row>
    <row r="37" spans="1:6" ht="45" x14ac:dyDescent="0.25">
      <c r="A37" s="119">
        <v>1</v>
      </c>
      <c r="B37" s="887" t="s">
        <v>118</v>
      </c>
      <c r="C37" s="141" t="s">
        <v>1613</v>
      </c>
      <c r="D37" s="119" t="s">
        <v>15</v>
      </c>
      <c r="E37" s="881">
        <f>'N1-Eq. Product'!E30+IFERROR('Form-Sf'!$H$192*E6/$E$9,0)</f>
        <v>0</v>
      </c>
      <c r="F37" s="881">
        <f>'N1-Eq. Product'!F30+IFERROR('Form-Sf'!$I$192*F6/$F$9,0)</f>
        <v>0</v>
      </c>
    </row>
    <row r="38" spans="1:6" ht="45" x14ac:dyDescent="0.25">
      <c r="A38" s="119">
        <v>2</v>
      </c>
      <c r="B38" s="888" t="s">
        <v>119</v>
      </c>
      <c r="C38" s="141" t="s">
        <v>1614</v>
      </c>
      <c r="D38" s="119" t="s">
        <v>15</v>
      </c>
      <c r="E38" s="881">
        <f>'N1-Eq. Product'!E31+IFERROR('Form-Sf'!$H$192*E7/$E$9,0)</f>
        <v>0</v>
      </c>
      <c r="F38" s="881">
        <f>'N1-Eq. Product'!F31+IFERROR('Form-Sf'!$I$192*F7/$F$9,0)</f>
        <v>0</v>
      </c>
    </row>
    <row r="39" spans="1:6" ht="45" x14ac:dyDescent="0.25">
      <c r="A39" s="119">
        <v>3</v>
      </c>
      <c r="B39" s="888" t="s">
        <v>120</v>
      </c>
      <c r="C39" s="141" t="s">
        <v>1615</v>
      </c>
      <c r="D39" s="119" t="s">
        <v>15</v>
      </c>
      <c r="E39" s="881">
        <f>'N1-Eq. Product'!E32+IFERROR('Form-Sf'!$H$192*E8/$E$9,0)</f>
        <v>0</v>
      </c>
      <c r="F39" s="881">
        <f>'N1-Eq. Product'!F32+IFERROR('Form-Sf'!$I$192*F8/$F$9,0)</f>
        <v>0</v>
      </c>
    </row>
    <row r="40" spans="1:6" s="117" customFormat="1" x14ac:dyDescent="0.25">
      <c r="A40" s="882" t="s">
        <v>578</v>
      </c>
      <c r="B40" s="886" t="s">
        <v>812</v>
      </c>
      <c r="C40" s="116"/>
      <c r="D40" s="882"/>
      <c r="E40" s="880"/>
      <c r="F40" s="880"/>
    </row>
    <row r="41" spans="1:6" x14ac:dyDescent="0.25">
      <c r="A41" s="119">
        <v>1</v>
      </c>
      <c r="B41" s="109" t="s">
        <v>16</v>
      </c>
      <c r="C41" s="6" t="s">
        <v>1616</v>
      </c>
      <c r="D41" s="119" t="s">
        <v>890</v>
      </c>
      <c r="E41" s="878">
        <f>E30*E37/10^6</f>
        <v>0</v>
      </c>
      <c r="F41" s="878">
        <f>F30*F37/10^6</f>
        <v>0</v>
      </c>
    </row>
    <row r="42" spans="1:6" x14ac:dyDescent="0.25">
      <c r="A42" s="119">
        <v>2</v>
      </c>
      <c r="B42" s="109" t="s">
        <v>17</v>
      </c>
      <c r="C42" s="6" t="s">
        <v>1617</v>
      </c>
      <c r="D42" s="119" t="s">
        <v>890</v>
      </c>
      <c r="E42" s="878">
        <f>E33*E37/10^6</f>
        <v>0</v>
      </c>
      <c r="F42" s="878">
        <f>F33*F37/10^6</f>
        <v>0</v>
      </c>
    </row>
    <row r="43" spans="1:6" x14ac:dyDescent="0.25">
      <c r="A43" s="119">
        <v>3</v>
      </c>
      <c r="B43" s="109" t="s">
        <v>18</v>
      </c>
      <c r="C43" s="6" t="s">
        <v>1618</v>
      </c>
      <c r="D43" s="119" t="s">
        <v>890</v>
      </c>
      <c r="E43" s="878">
        <f>E42-E41</f>
        <v>0</v>
      </c>
      <c r="F43" s="878">
        <f>F42-F41</f>
        <v>0</v>
      </c>
    </row>
    <row r="44" spans="1:6" s="117" customFormat="1" x14ac:dyDescent="0.25">
      <c r="A44" s="882" t="s">
        <v>582</v>
      </c>
      <c r="B44" s="886" t="s">
        <v>813</v>
      </c>
      <c r="C44" s="116"/>
      <c r="D44" s="882"/>
      <c r="E44" s="882"/>
      <c r="F44" s="882"/>
    </row>
    <row r="45" spans="1:6" x14ac:dyDescent="0.25">
      <c r="A45" s="119">
        <v>1</v>
      </c>
      <c r="B45" s="109" t="s">
        <v>19</v>
      </c>
      <c r="C45" s="6" t="s">
        <v>1619</v>
      </c>
      <c r="D45" s="119" t="s">
        <v>890</v>
      </c>
      <c r="E45" s="878">
        <f>E31*E38/10^6</f>
        <v>0</v>
      </c>
      <c r="F45" s="878">
        <f>F31*F38/10^6</f>
        <v>0</v>
      </c>
    </row>
    <row r="46" spans="1:6" x14ac:dyDescent="0.25">
      <c r="A46" s="119">
        <v>2</v>
      </c>
      <c r="B46" s="109" t="s">
        <v>20</v>
      </c>
      <c r="C46" s="6" t="s">
        <v>1620</v>
      </c>
      <c r="D46" s="119" t="s">
        <v>890</v>
      </c>
      <c r="E46" s="878">
        <f>E34*E38/10^6</f>
        <v>0</v>
      </c>
      <c r="F46" s="878">
        <f>F34*F38/10^6</f>
        <v>0</v>
      </c>
    </row>
    <row r="47" spans="1:6" x14ac:dyDescent="0.25">
      <c r="A47" s="119">
        <v>3</v>
      </c>
      <c r="B47" s="109" t="s">
        <v>21</v>
      </c>
      <c r="C47" s="6" t="s">
        <v>1621</v>
      </c>
      <c r="D47" s="119" t="s">
        <v>890</v>
      </c>
      <c r="E47" s="878">
        <f>E46-E45</f>
        <v>0</v>
      </c>
      <c r="F47" s="878">
        <f>F46-F45</f>
        <v>0</v>
      </c>
    </row>
    <row r="48" spans="1:6" s="117" customFormat="1" x14ac:dyDescent="0.25">
      <c r="A48" s="882" t="s">
        <v>583</v>
      </c>
      <c r="B48" s="886" t="s">
        <v>814</v>
      </c>
      <c r="C48" s="116"/>
      <c r="D48" s="882"/>
      <c r="E48" s="882"/>
      <c r="F48" s="882"/>
    </row>
    <row r="49" spans="1:6" x14ac:dyDescent="0.25">
      <c r="A49" s="119">
        <v>1</v>
      </c>
      <c r="B49" s="109" t="s">
        <v>22</v>
      </c>
      <c r="C49" s="6" t="s">
        <v>1622</v>
      </c>
      <c r="D49" s="119" t="s">
        <v>890</v>
      </c>
      <c r="E49" s="119">
        <f>E39*E32/10^6</f>
        <v>0</v>
      </c>
      <c r="F49" s="119">
        <f>F39*F32/10^6</f>
        <v>0</v>
      </c>
    </row>
    <row r="50" spans="1:6" x14ac:dyDescent="0.25">
      <c r="A50" s="119">
        <v>2</v>
      </c>
      <c r="B50" s="109" t="s">
        <v>23</v>
      </c>
      <c r="C50" s="6" t="s">
        <v>1623</v>
      </c>
      <c r="D50" s="119" t="s">
        <v>890</v>
      </c>
      <c r="E50" s="119">
        <f>E39*E35/10^6</f>
        <v>0</v>
      </c>
      <c r="F50" s="119">
        <f>F39*F35/10^6</f>
        <v>0</v>
      </c>
    </row>
    <row r="51" spans="1:6" x14ac:dyDescent="0.25">
      <c r="A51" s="119">
        <v>3</v>
      </c>
      <c r="B51" s="109" t="s">
        <v>24</v>
      </c>
      <c r="C51" s="6" t="s">
        <v>1624</v>
      </c>
      <c r="D51" s="119" t="s">
        <v>890</v>
      </c>
      <c r="E51" s="119">
        <f>E50-E49</f>
        <v>0</v>
      </c>
      <c r="F51" s="119">
        <f>F50-F49</f>
        <v>0</v>
      </c>
    </row>
    <row r="52" spans="1:6" x14ac:dyDescent="0.25">
      <c r="A52" s="119"/>
      <c r="D52" s="884"/>
      <c r="E52" s="884"/>
      <c r="F52" s="884"/>
    </row>
    <row r="53" spans="1:6" s="121" customFormat="1" ht="28.5" x14ac:dyDescent="0.25">
      <c r="A53" s="602" t="s">
        <v>542</v>
      </c>
      <c r="B53" s="106" t="s">
        <v>891</v>
      </c>
      <c r="C53" s="874" t="s">
        <v>1625</v>
      </c>
      <c r="D53" s="119" t="s">
        <v>890</v>
      </c>
      <c r="E53" s="603">
        <f>(E51+E47+E43)</f>
        <v>0</v>
      </c>
      <c r="F53" s="603">
        <f>(F51+F47+F43)</f>
        <v>0</v>
      </c>
    </row>
  </sheetData>
  <sheetProtection algorithmName="SHA-512" hashValue="yd90gEAjuxr2Ik875nxtir6sBh2XW6SkKpLhjTjinuw1kVNzvSX8+p8ChPdOsv8A5DS4ZgAv7wjuE1T4kx/oFw==" saltValue="XEVGwU67nfFH5xYL9L4dSA==" spinCount="100000" sheet="1" formatCells="0" formatColumns="0" formatRows="0" insertColumns="0" insertRows="0" insertHyperlinks="0" deleteColumns="0" deleteRows="0" sort="0" autoFilter="0" pivotTables="0"/>
  <mergeCells count="4">
    <mergeCell ref="A1:F1"/>
    <mergeCell ref="A2:B2"/>
    <mergeCell ref="C2:F2"/>
    <mergeCell ref="A3:C3"/>
  </mergeCells>
  <phoneticPr fontId="22" type="noConversion"/>
  <conditionalFormatting sqref="F17 F5">
    <cfRule type="cellIs" dxfId="1" priority="1" operator="equal">
      <formula>"NA"</formula>
    </cfRule>
    <cfRule type="cellIs" dxfId="0" priority="2" operator="equal">
      <formula>"NA"</formula>
    </cfRule>
  </conditionalFormatting>
  <pageMargins left="0.7" right="0.7" top="0.75" bottom="0.75" header="0.3" footer="0.3"/>
  <pageSetup orientation="portrait" horizontalDpi="300" verticalDpi="30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F29"/>
  <sheetViews>
    <sheetView workbookViewId="0">
      <selection activeCell="C12" sqref="C12"/>
    </sheetView>
  </sheetViews>
  <sheetFormatPr defaultColWidth="8.85546875" defaultRowHeight="14.25" x14ac:dyDescent="0.25"/>
  <cols>
    <col min="1" max="1" width="10.7109375" style="462" customWidth="1"/>
    <col min="2" max="2" width="40.7109375" style="462" customWidth="1"/>
    <col min="3" max="3" width="20.140625" style="462" customWidth="1"/>
    <col min="4" max="4" width="17.140625" style="462" customWidth="1"/>
    <col min="5" max="5" width="15.7109375" style="462" customWidth="1"/>
    <col min="6" max="6" width="19.28515625" style="462" customWidth="1"/>
    <col min="7" max="16384" width="8.85546875" style="462"/>
  </cols>
  <sheetData>
    <row r="1" spans="1:6" ht="22.5" x14ac:dyDescent="0.25">
      <c r="A1" s="1390" t="s">
        <v>58</v>
      </c>
      <c r="B1" s="1390"/>
      <c r="C1" s="1390"/>
      <c r="D1" s="1390"/>
      <c r="E1" s="1390"/>
      <c r="F1" s="1390"/>
    </row>
    <row r="2" spans="1:6" ht="18" x14ac:dyDescent="0.25">
      <c r="A2" s="1391" t="s">
        <v>371</v>
      </c>
      <c r="B2" s="1392"/>
      <c r="C2" s="1393">
        <f>'General Information'!D3</f>
        <v>0</v>
      </c>
      <c r="D2" s="1394"/>
      <c r="E2" s="1394"/>
      <c r="F2" s="1395"/>
    </row>
    <row r="3" spans="1:6" ht="15" x14ac:dyDescent="0.25">
      <c r="A3" s="1384" t="s">
        <v>171</v>
      </c>
      <c r="B3" s="1385"/>
      <c r="C3" s="1386"/>
      <c r="D3" s="153" t="s">
        <v>719</v>
      </c>
      <c r="E3" s="488" t="str">
        <f>'Form-Sf'!H816</f>
        <v>Yes</v>
      </c>
      <c r="F3" s="488" t="str">
        <f>'Form-Sf'!I816</f>
        <v>Yes</v>
      </c>
    </row>
    <row r="4" spans="1:6" ht="28.5" x14ac:dyDescent="0.25">
      <c r="A4" s="449" t="s">
        <v>644</v>
      </c>
      <c r="B4" s="450" t="s">
        <v>749</v>
      </c>
      <c r="C4" s="450" t="s">
        <v>750</v>
      </c>
      <c r="D4" s="450" t="s">
        <v>751</v>
      </c>
      <c r="E4" s="1063" t="str">
        <f>'NF-2 Inter. Products'!E4</f>
        <v>Baseline Year (2014-15)</v>
      </c>
      <c r="F4" s="1063" t="str">
        <f>'NF-2 Inter. Products'!F4</f>
        <v>Assessment Year 2018-19</v>
      </c>
    </row>
    <row r="5" spans="1:6" x14ac:dyDescent="0.25">
      <c r="A5" s="1396" t="s">
        <v>59</v>
      </c>
      <c r="B5" s="1397"/>
      <c r="C5" s="1397"/>
      <c r="D5" s="1397"/>
      <c r="E5" s="1397"/>
      <c r="F5" s="1398"/>
    </row>
    <row r="6" spans="1:6" ht="42.75" x14ac:dyDescent="0.25">
      <c r="A6" s="451">
        <v>1</v>
      </c>
      <c r="B6" s="452" t="s">
        <v>60</v>
      </c>
      <c r="C6" s="457" t="s">
        <v>1557</v>
      </c>
      <c r="D6" s="451" t="s">
        <v>553</v>
      </c>
      <c r="E6" s="454">
        <f>'Form-Sf'!H397+'Form-Sf'!H412</f>
        <v>0</v>
      </c>
      <c r="F6" s="454">
        <f>'Form-Sf'!I397+'Form-Sf'!I412</f>
        <v>0</v>
      </c>
    </row>
    <row r="7" spans="1:6" x14ac:dyDescent="0.25">
      <c r="A7" s="451">
        <v>2</v>
      </c>
      <c r="B7" s="452" t="s">
        <v>61</v>
      </c>
      <c r="C7" s="451" t="s">
        <v>1558</v>
      </c>
      <c r="D7" s="451" t="s">
        <v>561</v>
      </c>
      <c r="E7" s="454">
        <f>'Form-Sf'!H772</f>
        <v>0</v>
      </c>
      <c r="F7" s="454">
        <f>'Form-Sf'!I772</f>
        <v>0</v>
      </c>
    </row>
    <row r="8" spans="1:6" x14ac:dyDescent="0.25">
      <c r="A8" s="451">
        <v>3</v>
      </c>
      <c r="B8" s="452" t="s">
        <v>62</v>
      </c>
      <c r="C8" s="451" t="s">
        <v>1559</v>
      </c>
      <c r="D8" s="451" t="s">
        <v>489</v>
      </c>
      <c r="E8" s="454">
        <f>'Form-Sf'!H779</f>
        <v>0</v>
      </c>
      <c r="F8" s="454">
        <f>'Form-Sf'!I779</f>
        <v>0</v>
      </c>
    </row>
    <row r="9" spans="1:6" x14ac:dyDescent="0.25">
      <c r="A9" s="451">
        <v>4</v>
      </c>
      <c r="B9" s="452" t="s">
        <v>538</v>
      </c>
      <c r="C9" s="451" t="s">
        <v>1560</v>
      </c>
      <c r="D9" s="451" t="s">
        <v>489</v>
      </c>
      <c r="E9" s="454">
        <f>'Form-Sf'!H780</f>
        <v>0</v>
      </c>
      <c r="F9" s="454">
        <f>'Form-Sf'!I780</f>
        <v>0</v>
      </c>
    </row>
    <row r="10" spans="1:6" x14ac:dyDescent="0.25">
      <c r="A10" s="451">
        <v>5</v>
      </c>
      <c r="B10" s="452" t="s">
        <v>63</v>
      </c>
      <c r="C10" s="451" t="s">
        <v>1561</v>
      </c>
      <c r="D10" s="451" t="s">
        <v>489</v>
      </c>
      <c r="E10" s="454">
        <f>'Form-Sf'!H781</f>
        <v>0</v>
      </c>
      <c r="F10" s="454">
        <f>'Form-Sf'!I781</f>
        <v>0</v>
      </c>
    </row>
    <row r="11" spans="1:6" x14ac:dyDescent="0.25">
      <c r="A11" s="451">
        <v>6</v>
      </c>
      <c r="B11" s="452" t="s">
        <v>64</v>
      </c>
      <c r="C11" s="451" t="s">
        <v>1562</v>
      </c>
      <c r="D11" s="451" t="s">
        <v>720</v>
      </c>
      <c r="E11" s="454">
        <f>'Form-Sf'!H782</f>
        <v>0</v>
      </c>
      <c r="F11" s="454">
        <f>'Form-Sf'!I782</f>
        <v>0</v>
      </c>
    </row>
    <row r="12" spans="1:6" ht="42.75" x14ac:dyDescent="0.25">
      <c r="A12" s="451">
        <v>7</v>
      </c>
      <c r="B12" s="452" t="s">
        <v>65</v>
      </c>
      <c r="C12" s="457" t="s">
        <v>66</v>
      </c>
      <c r="D12" s="451" t="s">
        <v>489</v>
      </c>
      <c r="E12" s="454">
        <f>IF(E11=0, 0, 92.5-(50*E8+630*(E9+9*E10))/E11)</f>
        <v>0</v>
      </c>
      <c r="F12" s="454">
        <f>IF(F11=0, 0, 92.5-(50*F8+630*(F9+9*F10))/F11)</f>
        <v>0</v>
      </c>
    </row>
    <row r="13" spans="1:6" x14ac:dyDescent="0.25">
      <c r="A13" s="451">
        <v>8</v>
      </c>
      <c r="B13" s="453" t="s">
        <v>67</v>
      </c>
      <c r="C13" s="451" t="s">
        <v>68</v>
      </c>
      <c r="D13" s="451" t="s">
        <v>561</v>
      </c>
      <c r="E13" s="454"/>
      <c r="F13" s="454">
        <f>IF(F12=0, 0, E7*E12/F12)</f>
        <v>0</v>
      </c>
    </row>
    <row r="14" spans="1:6" x14ac:dyDescent="0.25">
      <c r="A14" s="451">
        <v>9</v>
      </c>
      <c r="B14" s="453" t="s">
        <v>69</v>
      </c>
      <c r="C14" s="451" t="s">
        <v>70</v>
      </c>
      <c r="D14" s="451"/>
      <c r="E14" s="454"/>
      <c r="F14" s="454">
        <f>IF(F13=0, 0, F13-$E$7)</f>
        <v>0</v>
      </c>
    </row>
    <row r="15" spans="1:6" ht="28.5" x14ac:dyDescent="0.25">
      <c r="A15" s="455">
        <v>10</v>
      </c>
      <c r="B15" s="450" t="s">
        <v>71</v>
      </c>
      <c r="C15" s="455" t="s">
        <v>1563</v>
      </c>
      <c r="D15" s="455" t="s">
        <v>557</v>
      </c>
      <c r="E15" s="456"/>
      <c r="F15" s="456">
        <f>IF(AND(E3="yes",F3="yes"),F14*F6/10)</f>
        <v>0</v>
      </c>
    </row>
    <row r="16" spans="1:6" s="463" customFormat="1" x14ac:dyDescent="0.25">
      <c r="A16" s="1387" t="s">
        <v>72</v>
      </c>
      <c r="B16" s="1388" t="s">
        <v>72</v>
      </c>
      <c r="C16" s="1388"/>
      <c r="D16" s="1388"/>
      <c r="E16" s="1388"/>
      <c r="F16" s="1389"/>
    </row>
    <row r="17" spans="1:6" ht="42.75" x14ac:dyDescent="0.25">
      <c r="A17" s="451">
        <v>11</v>
      </c>
      <c r="B17" s="452" t="s">
        <v>65</v>
      </c>
      <c r="C17" s="457" t="s">
        <v>66</v>
      </c>
      <c r="D17" s="451" t="s">
        <v>489</v>
      </c>
      <c r="E17" s="873">
        <f>IF(E11=0, 0, 92.5-(50*E8+630*(E9+9*E10))/E11)</f>
        <v>0</v>
      </c>
      <c r="F17" s="873">
        <f>IF(F11=0, 0, 92.5-(50*F8+630*(F9+9*F10))/F11)</f>
        <v>0</v>
      </c>
    </row>
    <row r="18" spans="1:6" x14ac:dyDescent="0.25">
      <c r="A18" s="451">
        <v>12</v>
      </c>
      <c r="B18" s="452" t="s">
        <v>1202</v>
      </c>
      <c r="C18" s="451" t="s">
        <v>1564</v>
      </c>
      <c r="D18" s="451" t="s">
        <v>1334</v>
      </c>
      <c r="E18" s="458">
        <f>'Form-Sf'!H330</f>
        <v>0</v>
      </c>
      <c r="F18" s="458">
        <f>'Form-Sf'!I330</f>
        <v>0</v>
      </c>
    </row>
    <row r="19" spans="1:6" x14ac:dyDescent="0.25">
      <c r="A19" s="451">
        <v>13</v>
      </c>
      <c r="B19" s="452" t="s">
        <v>1322</v>
      </c>
      <c r="C19" s="451" t="s">
        <v>1565</v>
      </c>
      <c r="D19" s="451" t="s">
        <v>1334</v>
      </c>
      <c r="E19" s="458">
        <f>'Form-Sf'!H338</f>
        <v>0</v>
      </c>
      <c r="F19" s="458">
        <f>'Form-Sf'!I338</f>
        <v>0</v>
      </c>
    </row>
    <row r="20" spans="1:6" ht="28.5" x14ac:dyDescent="0.25">
      <c r="A20" s="451">
        <v>14</v>
      </c>
      <c r="B20" s="453" t="s">
        <v>1200</v>
      </c>
      <c r="C20" s="451" t="s">
        <v>1566</v>
      </c>
      <c r="D20" s="457" t="s">
        <v>74</v>
      </c>
      <c r="E20" s="464">
        <f>'Form-Sf'!H333</f>
        <v>0</v>
      </c>
      <c r="F20" s="464">
        <f>'Form-Sf'!I333</f>
        <v>0</v>
      </c>
    </row>
    <row r="21" spans="1:6" ht="28.5" x14ac:dyDescent="0.25">
      <c r="A21" s="451">
        <v>15</v>
      </c>
      <c r="B21" s="453" t="s">
        <v>1201</v>
      </c>
      <c r="C21" s="451" t="s">
        <v>1567</v>
      </c>
      <c r="D21" s="457" t="s">
        <v>74</v>
      </c>
      <c r="E21" s="464">
        <f>'Form-Sf'!H341</f>
        <v>0</v>
      </c>
      <c r="F21" s="464">
        <f>'Form-Sf'!I341</f>
        <v>0</v>
      </c>
    </row>
    <row r="22" spans="1:6" ht="28.5" x14ac:dyDescent="0.25">
      <c r="A22" s="451">
        <v>16</v>
      </c>
      <c r="B22" s="453" t="s">
        <v>1148</v>
      </c>
      <c r="C22" s="451" t="s">
        <v>1568</v>
      </c>
      <c r="D22" s="457" t="s">
        <v>999</v>
      </c>
      <c r="E22" s="464">
        <f>'Form-Sf'!H335</f>
        <v>0</v>
      </c>
      <c r="F22" s="464">
        <f>'Form-Sf'!I335</f>
        <v>0</v>
      </c>
    </row>
    <row r="23" spans="1:6" ht="28.5" x14ac:dyDescent="0.25">
      <c r="A23" s="451">
        <v>17</v>
      </c>
      <c r="B23" s="453" t="s">
        <v>1179</v>
      </c>
      <c r="C23" s="451" t="s">
        <v>1569</v>
      </c>
      <c r="D23" s="457" t="s">
        <v>999</v>
      </c>
      <c r="E23" s="464">
        <f>'Form-Sf'!H343</f>
        <v>0</v>
      </c>
      <c r="F23" s="464">
        <f>'Form-Sf'!I343</f>
        <v>0</v>
      </c>
    </row>
    <row r="24" spans="1:6" ht="42.75" x14ac:dyDescent="0.25">
      <c r="A24" s="451">
        <v>18</v>
      </c>
      <c r="B24" s="708" t="s">
        <v>75</v>
      </c>
      <c r="C24" s="457" t="s">
        <v>1570</v>
      </c>
      <c r="D24" s="457" t="s">
        <v>74</v>
      </c>
      <c r="E24" s="465">
        <f>IFERROR((E20*E18+E21*E19)/(E18+E19),0)</f>
        <v>0</v>
      </c>
      <c r="F24" s="465">
        <f>IFERROR((F20*F18+F21*F19)/(F18+F19),0)</f>
        <v>0</v>
      </c>
    </row>
    <row r="25" spans="1:6" ht="28.5" x14ac:dyDescent="0.25">
      <c r="A25" s="451">
        <v>19</v>
      </c>
      <c r="B25" s="453" t="s">
        <v>1207</v>
      </c>
      <c r="C25" s="457" t="s">
        <v>1571</v>
      </c>
      <c r="D25" s="457" t="s">
        <v>74</v>
      </c>
      <c r="E25" s="466"/>
      <c r="F25" s="465">
        <f>IFERROR(E24*(E17/F17),0)</f>
        <v>0</v>
      </c>
    </row>
    <row r="26" spans="1:6" x14ac:dyDescent="0.25">
      <c r="A26" s="451">
        <v>20</v>
      </c>
      <c r="B26" s="453" t="s">
        <v>1208</v>
      </c>
      <c r="C26" s="451" t="s">
        <v>1574</v>
      </c>
      <c r="D26" s="457" t="s">
        <v>74</v>
      </c>
      <c r="E26" s="466"/>
      <c r="F26" s="465">
        <f>F25-E24</f>
        <v>0</v>
      </c>
    </row>
    <row r="27" spans="1:6" s="463" customFormat="1" ht="28.5" x14ac:dyDescent="0.25">
      <c r="A27" s="459">
        <v>21</v>
      </c>
      <c r="B27" s="460" t="s">
        <v>76</v>
      </c>
      <c r="C27" s="872" t="s">
        <v>1572</v>
      </c>
      <c r="D27" s="459" t="s">
        <v>77</v>
      </c>
      <c r="E27" s="467"/>
      <c r="F27" s="459">
        <f>IF(AND(E3="yes",F3="yes"),(F26*(F18*F22+F19*F23))/1000,0)</f>
        <v>0</v>
      </c>
    </row>
    <row r="28" spans="1:6" x14ac:dyDescent="0.25">
      <c r="A28" s="451"/>
      <c r="B28" s="451"/>
      <c r="C28" s="451"/>
      <c r="D28" s="451"/>
      <c r="E28" s="707"/>
      <c r="F28" s="451"/>
    </row>
    <row r="29" spans="1:6" ht="28.5" x14ac:dyDescent="0.25">
      <c r="A29" s="468">
        <v>22</v>
      </c>
      <c r="B29" s="461" t="s">
        <v>78</v>
      </c>
      <c r="C29" s="468" t="s">
        <v>1573</v>
      </c>
      <c r="D29" s="468" t="s">
        <v>77</v>
      </c>
      <c r="E29" s="468"/>
      <c r="F29" s="469">
        <f>IF((F27+F15)&gt;0,(F27+F15),0)</f>
        <v>0</v>
      </c>
    </row>
  </sheetData>
  <sheetProtection password="F23B" sheet="1"/>
  <mergeCells count="6">
    <mergeCell ref="A16:F16"/>
    <mergeCell ref="A1:F1"/>
    <mergeCell ref="A2:B2"/>
    <mergeCell ref="C2:F2"/>
    <mergeCell ref="A5:F5"/>
    <mergeCell ref="A3:C3"/>
  </mergeCells>
  <phoneticPr fontId="22" type="noConversion"/>
  <pageMargins left="0.7" right="0.7" top="0.75" bottom="0.75" header="0.3" footer="0.3"/>
  <pageSetup paperSize="9" orientation="portrait" horizontalDpi="4294967295" verticalDpi="4294967295"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IV72"/>
  <sheetViews>
    <sheetView topLeftCell="A37" workbookViewId="0">
      <selection activeCell="E52" sqref="E52"/>
    </sheetView>
  </sheetViews>
  <sheetFormatPr defaultColWidth="0" defaultRowHeight="14.25" customHeight="1" zeroHeight="1" x14ac:dyDescent="0.25"/>
  <cols>
    <col min="1" max="1" width="5.85546875" style="611" customWidth="1"/>
    <col min="2" max="2" width="43.5703125" style="13" customWidth="1"/>
    <col min="3" max="3" width="28.42578125" style="13" customWidth="1"/>
    <col min="4" max="4" width="14.140625" style="13" customWidth="1"/>
    <col min="5" max="5" width="16.140625" style="13" customWidth="1"/>
    <col min="6" max="6" width="18.42578125" style="13" customWidth="1"/>
    <col min="7" max="255" width="0" style="13" hidden="1" customWidth="1"/>
    <col min="256" max="16384" width="7.7109375" style="13" hidden="1"/>
  </cols>
  <sheetData>
    <row r="1" spans="1:256" ht="22.5" x14ac:dyDescent="0.25">
      <c r="A1" s="1399" t="s">
        <v>748</v>
      </c>
      <c r="B1" s="1399"/>
      <c r="C1" s="1399"/>
      <c r="D1" s="1399"/>
      <c r="E1" s="1399"/>
      <c r="F1" s="1399"/>
    </row>
    <row r="2" spans="1:256" s="14" customFormat="1" ht="18" x14ac:dyDescent="0.25">
      <c r="A2" s="1400" t="s">
        <v>371</v>
      </c>
      <c r="B2" s="1401"/>
      <c r="C2" s="1402">
        <f>'General Information'!D3</f>
        <v>0</v>
      </c>
      <c r="D2" s="1402"/>
      <c r="E2" s="1402"/>
      <c r="F2" s="1402"/>
    </row>
    <row r="3" spans="1:256" s="14" customFormat="1" ht="18" x14ac:dyDescent="0.25">
      <c r="A3" s="1384" t="s">
        <v>171</v>
      </c>
      <c r="B3" s="1385"/>
      <c r="C3" s="1386"/>
      <c r="D3" s="153" t="s">
        <v>719</v>
      </c>
      <c r="E3" s="488" t="str">
        <f>'Form-Sf'!H817</f>
        <v>Yes</v>
      </c>
      <c r="F3" s="488" t="str">
        <f>'Form-Sf'!I817</f>
        <v>Yes</v>
      </c>
    </row>
    <row r="4" spans="1:256" s="16" customFormat="1" ht="28.5" x14ac:dyDescent="0.25">
      <c r="A4" s="15" t="s">
        <v>644</v>
      </c>
      <c r="B4" s="15" t="s">
        <v>749</v>
      </c>
      <c r="C4" s="15" t="s">
        <v>750</v>
      </c>
      <c r="D4" s="15" t="s">
        <v>751</v>
      </c>
      <c r="E4" s="1065" t="str">
        <f>'NF-2 Fuel Quality'!E4</f>
        <v>Baseline Year (2014-15)</v>
      </c>
      <c r="F4" s="1065" t="str">
        <f>'NF-2 Fuel Quality'!F4</f>
        <v>Assessment Year 2018-19</v>
      </c>
    </row>
    <row r="5" spans="1:256" s="20" customFormat="1" x14ac:dyDescent="0.25">
      <c r="A5" s="604">
        <v>1</v>
      </c>
      <c r="B5" s="17" t="s">
        <v>752</v>
      </c>
      <c r="C5" s="17" t="s">
        <v>408</v>
      </c>
      <c r="D5" s="18" t="s">
        <v>553</v>
      </c>
      <c r="E5" s="19">
        <f>E6+E7+E8+E9+E10+E11+E12+E13</f>
        <v>0</v>
      </c>
      <c r="F5" s="19">
        <f>F6+F7+F8+F9+F10+F11+F12+F13</f>
        <v>0</v>
      </c>
    </row>
    <row r="6" spans="1:256" x14ac:dyDescent="0.25">
      <c r="A6" s="32" t="s">
        <v>753</v>
      </c>
      <c r="B6" s="22" t="s">
        <v>754</v>
      </c>
      <c r="C6" s="691" t="s">
        <v>1485</v>
      </c>
      <c r="D6" s="21" t="s">
        <v>553</v>
      </c>
      <c r="E6" s="23">
        <f>'Form-Sf'!H367</f>
        <v>0</v>
      </c>
      <c r="F6" s="23">
        <f>'Form-Sf'!I367</f>
        <v>0</v>
      </c>
    </row>
    <row r="7" spans="1:256" x14ac:dyDescent="0.25">
      <c r="A7" s="605" t="s">
        <v>755</v>
      </c>
      <c r="B7" s="22" t="s">
        <v>756</v>
      </c>
      <c r="C7" s="691" t="s">
        <v>1486</v>
      </c>
      <c r="D7" s="21" t="s">
        <v>553</v>
      </c>
      <c r="E7" s="23">
        <f>'Form-Sf'!H374</f>
        <v>0</v>
      </c>
      <c r="F7" s="23">
        <f>'Form-Sf'!I374</f>
        <v>0</v>
      </c>
    </row>
    <row r="8" spans="1:256" ht="25.5" x14ac:dyDescent="0.25">
      <c r="A8" s="32" t="s">
        <v>757</v>
      </c>
      <c r="B8" s="22" t="s">
        <v>758</v>
      </c>
      <c r="C8" s="853" t="s">
        <v>1487</v>
      </c>
      <c r="D8" s="21" t="s">
        <v>553</v>
      </c>
      <c r="E8" s="23">
        <f>'Form-Sf'!H397+'Form-Sf'!H412</f>
        <v>0</v>
      </c>
      <c r="F8" s="23">
        <f>'Form-Sf'!I397+'Form-Sf'!I412</f>
        <v>0</v>
      </c>
    </row>
    <row r="9" spans="1:256" x14ac:dyDescent="0.25">
      <c r="A9" s="32" t="s">
        <v>759</v>
      </c>
      <c r="B9" s="22" t="s">
        <v>760</v>
      </c>
      <c r="C9" s="691" t="s">
        <v>1488</v>
      </c>
      <c r="D9" s="21" t="s">
        <v>553</v>
      </c>
      <c r="E9" s="23">
        <f>'Form-Sf'!H427</f>
        <v>0</v>
      </c>
      <c r="F9" s="23">
        <f>'Form-Sf'!I427</f>
        <v>0</v>
      </c>
    </row>
    <row r="10" spans="1:256" x14ac:dyDescent="0.25">
      <c r="A10" s="606" t="s">
        <v>761</v>
      </c>
      <c r="B10" s="51" t="s">
        <v>1248</v>
      </c>
      <c r="C10" s="691" t="s">
        <v>1489</v>
      </c>
      <c r="D10" s="21" t="s">
        <v>553</v>
      </c>
      <c r="E10" s="23">
        <f>'Form-Sf'!H385</f>
        <v>0</v>
      </c>
      <c r="F10" s="23">
        <f>'Form-Sf'!I385</f>
        <v>0</v>
      </c>
    </row>
    <row r="11" spans="1:256" ht="28.5" x14ac:dyDescent="0.25">
      <c r="A11" s="606" t="s">
        <v>1014</v>
      </c>
      <c r="B11" s="51" t="s">
        <v>1245</v>
      </c>
      <c r="C11" s="691" t="s">
        <v>1490</v>
      </c>
      <c r="D11" s="21" t="s">
        <v>553</v>
      </c>
      <c r="E11" s="23">
        <f>'Form-Sf'!H445</f>
        <v>0</v>
      </c>
      <c r="F11" s="23">
        <f>'Form-Sf'!I445</f>
        <v>0</v>
      </c>
    </row>
    <row r="12" spans="1:256" ht="28.5" x14ac:dyDescent="0.25">
      <c r="A12" s="606" t="s">
        <v>1244</v>
      </c>
      <c r="B12" s="51" t="s">
        <v>1246</v>
      </c>
      <c r="C12" s="691" t="s">
        <v>1491</v>
      </c>
      <c r="D12" s="21" t="s">
        <v>553</v>
      </c>
      <c r="E12" s="12">
        <f>'Form-Sf'!H457</f>
        <v>0</v>
      </c>
      <c r="F12" s="12">
        <f>'Form-Sf'!I457</f>
        <v>0</v>
      </c>
    </row>
    <row r="13" spans="1:256" x14ac:dyDescent="0.25">
      <c r="A13" s="606" t="s">
        <v>1247</v>
      </c>
      <c r="B13" s="51" t="s">
        <v>762</v>
      </c>
      <c r="C13" s="691" t="s">
        <v>1492</v>
      </c>
      <c r="D13" s="21" t="s">
        <v>553</v>
      </c>
      <c r="E13" s="12">
        <f>'Form-Sf'!H437</f>
        <v>0</v>
      </c>
      <c r="F13" s="12">
        <f>'Form-Sf'!I437</f>
        <v>0</v>
      </c>
    </row>
    <row r="14" spans="1:256" x14ac:dyDescent="0.25">
      <c r="A14" s="495"/>
      <c r="B14" s="491"/>
      <c r="C14" s="490"/>
      <c r="D14" s="490"/>
      <c r="E14" s="492"/>
      <c r="F14" s="492"/>
    </row>
    <row r="15" spans="1:256" x14ac:dyDescent="0.25">
      <c r="A15" s="32">
        <v>2</v>
      </c>
      <c r="B15" s="22" t="s">
        <v>763</v>
      </c>
      <c r="C15" s="691" t="s">
        <v>1493</v>
      </c>
      <c r="D15" s="21" t="s">
        <v>553</v>
      </c>
      <c r="E15" s="23">
        <f>'Form-Sf'!H470</f>
        <v>0</v>
      </c>
      <c r="F15" s="23">
        <f>'Form-Sf'!I470</f>
        <v>0</v>
      </c>
      <c r="G15" s="23">
        <f>'Form-Sf'!J468</f>
        <v>0</v>
      </c>
      <c r="H15" s="23" t="e">
        <f>'Form-Sf'!#REF!</f>
        <v>#REF!</v>
      </c>
      <c r="I15" s="23" t="e">
        <f>'Form-Sf'!#REF!</f>
        <v>#REF!</v>
      </c>
      <c r="J15" s="23" t="e">
        <f>'Form-Sf'!#REF!</f>
        <v>#REF!</v>
      </c>
      <c r="K15" s="23" t="e">
        <f>'Form-Sf'!#REF!</f>
        <v>#REF!</v>
      </c>
      <c r="L15" s="23" t="e">
        <f>'Form-Sf'!#REF!</f>
        <v>#REF!</v>
      </c>
      <c r="M15" s="23" t="e">
        <f>'Form-Sf'!#REF!</f>
        <v>#REF!</v>
      </c>
      <c r="N15" s="23" t="e">
        <f>'Form-Sf'!#REF!</f>
        <v>#REF!</v>
      </c>
      <c r="O15" s="23" t="e">
        <f>'Form-Sf'!#REF!</f>
        <v>#REF!</v>
      </c>
      <c r="P15" s="23" t="e">
        <f>'Form-Sf'!#REF!</f>
        <v>#REF!</v>
      </c>
      <c r="Q15" s="23" t="e">
        <f>'Form-Sf'!#REF!</f>
        <v>#REF!</v>
      </c>
      <c r="R15" s="23" t="e">
        <f>'Form-Sf'!#REF!</f>
        <v>#REF!</v>
      </c>
      <c r="S15" s="23" t="e">
        <f>'Form-Sf'!#REF!</f>
        <v>#REF!</v>
      </c>
      <c r="T15" s="23" t="e">
        <f>'Form-Sf'!#REF!</f>
        <v>#REF!</v>
      </c>
      <c r="U15" s="23" t="e">
        <f>'Form-Sf'!#REF!</f>
        <v>#REF!</v>
      </c>
      <c r="V15" s="23" t="e">
        <f>'Form-Sf'!#REF!</f>
        <v>#REF!</v>
      </c>
      <c r="W15" s="23" t="e">
        <f>'Form-Sf'!#REF!</f>
        <v>#REF!</v>
      </c>
      <c r="X15" s="23" t="e">
        <f>'Form-Sf'!#REF!</f>
        <v>#REF!</v>
      </c>
      <c r="Y15" s="23" t="e">
        <f>'Form-Sf'!#REF!</f>
        <v>#REF!</v>
      </c>
      <c r="Z15" s="23" t="e">
        <f>'Form-Sf'!#REF!</f>
        <v>#REF!</v>
      </c>
      <c r="AA15" s="23" t="e">
        <f>'Form-Sf'!#REF!</f>
        <v>#REF!</v>
      </c>
      <c r="AB15" s="23" t="e">
        <f>'Form-Sf'!#REF!</f>
        <v>#REF!</v>
      </c>
      <c r="AC15" s="23" t="e">
        <f>'Form-Sf'!#REF!</f>
        <v>#REF!</v>
      </c>
      <c r="AD15" s="23" t="e">
        <f>'Form-Sf'!#REF!</f>
        <v>#REF!</v>
      </c>
      <c r="AE15" s="23" t="e">
        <f>'Form-Sf'!#REF!</f>
        <v>#REF!</v>
      </c>
      <c r="AF15" s="23" t="e">
        <f>'Form-Sf'!#REF!</f>
        <v>#REF!</v>
      </c>
      <c r="AG15" s="23" t="e">
        <f>'Form-Sf'!#REF!</f>
        <v>#REF!</v>
      </c>
      <c r="AH15" s="23" t="e">
        <f>'Form-Sf'!#REF!</f>
        <v>#REF!</v>
      </c>
      <c r="AI15" s="23" t="e">
        <f>'Form-Sf'!#REF!</f>
        <v>#REF!</v>
      </c>
      <c r="AJ15" s="23" t="e">
        <f>'Form-Sf'!#REF!</f>
        <v>#REF!</v>
      </c>
      <c r="AK15" s="23" t="e">
        <f>'Form-Sf'!#REF!</f>
        <v>#REF!</v>
      </c>
      <c r="AL15" s="23" t="e">
        <f>'Form-Sf'!#REF!</f>
        <v>#REF!</v>
      </c>
      <c r="AM15" s="23" t="e">
        <f>'Form-Sf'!#REF!</f>
        <v>#REF!</v>
      </c>
      <c r="AN15" s="23" t="e">
        <f>'Form-Sf'!#REF!</f>
        <v>#REF!</v>
      </c>
      <c r="AO15" s="23" t="e">
        <f>'Form-Sf'!#REF!</f>
        <v>#REF!</v>
      </c>
      <c r="AP15" s="23" t="e">
        <f>'Form-Sf'!#REF!</f>
        <v>#REF!</v>
      </c>
      <c r="AQ15" s="23" t="e">
        <f>'Form-Sf'!#REF!</f>
        <v>#REF!</v>
      </c>
      <c r="AR15" s="23" t="e">
        <f>'Form-Sf'!#REF!</f>
        <v>#REF!</v>
      </c>
      <c r="AS15" s="23" t="e">
        <f>'Form-Sf'!#REF!</f>
        <v>#REF!</v>
      </c>
      <c r="AT15" s="23" t="e">
        <f>'Form-Sf'!#REF!</f>
        <v>#REF!</v>
      </c>
      <c r="AU15" s="23" t="e">
        <f>'Form-Sf'!#REF!</f>
        <v>#REF!</v>
      </c>
      <c r="AV15" s="23" t="e">
        <f>'Form-Sf'!#REF!</f>
        <v>#REF!</v>
      </c>
      <c r="AW15" s="23" t="e">
        <f>'Form-Sf'!#REF!</f>
        <v>#REF!</v>
      </c>
      <c r="AX15" s="23" t="e">
        <f>'Form-Sf'!#REF!</f>
        <v>#REF!</v>
      </c>
      <c r="AY15" s="23" t="e">
        <f>'Form-Sf'!#REF!</f>
        <v>#REF!</v>
      </c>
      <c r="AZ15" s="23" t="e">
        <f>'Form-Sf'!#REF!</f>
        <v>#REF!</v>
      </c>
      <c r="BA15" s="23" t="e">
        <f>'Form-Sf'!#REF!</f>
        <v>#REF!</v>
      </c>
      <c r="BB15" s="23" t="e">
        <f>'Form-Sf'!#REF!</f>
        <v>#REF!</v>
      </c>
      <c r="BC15" s="23" t="e">
        <f>'Form-Sf'!#REF!</f>
        <v>#REF!</v>
      </c>
      <c r="BD15" s="23" t="e">
        <f>'Form-Sf'!#REF!</f>
        <v>#REF!</v>
      </c>
      <c r="BE15" s="23" t="e">
        <f>'Form-Sf'!#REF!</f>
        <v>#REF!</v>
      </c>
      <c r="BF15" s="23" t="e">
        <f>'Form-Sf'!#REF!</f>
        <v>#REF!</v>
      </c>
      <c r="BG15" s="23" t="e">
        <f>'Form-Sf'!#REF!</f>
        <v>#REF!</v>
      </c>
      <c r="BH15" s="23" t="e">
        <f>'Form-Sf'!#REF!</f>
        <v>#REF!</v>
      </c>
      <c r="BI15" s="23" t="e">
        <f>'Form-Sf'!#REF!</f>
        <v>#REF!</v>
      </c>
      <c r="BJ15" s="23" t="e">
        <f>'Form-Sf'!#REF!</f>
        <v>#REF!</v>
      </c>
      <c r="BK15" s="23" t="e">
        <f>'Form-Sf'!#REF!</f>
        <v>#REF!</v>
      </c>
      <c r="BL15" s="23" t="e">
        <f>'Form-Sf'!#REF!</f>
        <v>#REF!</v>
      </c>
      <c r="BM15" s="23" t="e">
        <f>'Form-Sf'!#REF!</f>
        <v>#REF!</v>
      </c>
      <c r="BN15" s="23" t="e">
        <f>'Form-Sf'!#REF!</f>
        <v>#REF!</v>
      </c>
      <c r="BO15" s="23" t="e">
        <f>'Form-Sf'!#REF!</f>
        <v>#REF!</v>
      </c>
      <c r="BP15" s="23" t="e">
        <f>'Form-Sf'!#REF!</f>
        <v>#REF!</v>
      </c>
      <c r="BQ15" s="23" t="e">
        <f>'Form-Sf'!#REF!</f>
        <v>#REF!</v>
      </c>
      <c r="BR15" s="23" t="e">
        <f>'Form-Sf'!#REF!</f>
        <v>#REF!</v>
      </c>
      <c r="BS15" s="23" t="e">
        <f>'Form-Sf'!#REF!</f>
        <v>#REF!</v>
      </c>
      <c r="BT15" s="23" t="e">
        <f>'Form-Sf'!#REF!</f>
        <v>#REF!</v>
      </c>
      <c r="BU15" s="23" t="e">
        <f>'Form-Sf'!#REF!</f>
        <v>#REF!</v>
      </c>
      <c r="BV15" s="23" t="e">
        <f>'Form-Sf'!#REF!</f>
        <v>#REF!</v>
      </c>
      <c r="BW15" s="23" t="e">
        <f>'Form-Sf'!#REF!</f>
        <v>#REF!</v>
      </c>
      <c r="BX15" s="23" t="e">
        <f>'Form-Sf'!#REF!</f>
        <v>#REF!</v>
      </c>
      <c r="BY15" s="23" t="e">
        <f>'Form-Sf'!#REF!</f>
        <v>#REF!</v>
      </c>
      <c r="BZ15" s="23" t="e">
        <f>'Form-Sf'!#REF!</f>
        <v>#REF!</v>
      </c>
      <c r="CA15" s="23" t="e">
        <f>'Form-Sf'!#REF!</f>
        <v>#REF!</v>
      </c>
      <c r="CB15" s="23" t="e">
        <f>'Form-Sf'!#REF!</f>
        <v>#REF!</v>
      </c>
      <c r="CC15" s="23" t="e">
        <f>'Form-Sf'!#REF!</f>
        <v>#REF!</v>
      </c>
      <c r="CD15" s="23" t="e">
        <f>'Form-Sf'!#REF!</f>
        <v>#REF!</v>
      </c>
      <c r="CE15" s="23" t="e">
        <f>'Form-Sf'!#REF!</f>
        <v>#REF!</v>
      </c>
      <c r="CF15" s="23" t="e">
        <f>'Form-Sf'!#REF!</f>
        <v>#REF!</v>
      </c>
      <c r="CG15" s="23" t="e">
        <f>'Form-Sf'!#REF!</f>
        <v>#REF!</v>
      </c>
      <c r="CH15" s="23" t="e">
        <f>'Form-Sf'!#REF!</f>
        <v>#REF!</v>
      </c>
      <c r="CI15" s="23" t="e">
        <f>'Form-Sf'!#REF!</f>
        <v>#REF!</v>
      </c>
      <c r="CJ15" s="23" t="e">
        <f>'Form-Sf'!#REF!</f>
        <v>#REF!</v>
      </c>
      <c r="CK15" s="23" t="e">
        <f>'Form-Sf'!#REF!</f>
        <v>#REF!</v>
      </c>
      <c r="CL15" s="23" t="e">
        <f>'Form-Sf'!#REF!</f>
        <v>#REF!</v>
      </c>
      <c r="CM15" s="23" t="e">
        <f>'Form-Sf'!#REF!</f>
        <v>#REF!</v>
      </c>
      <c r="CN15" s="23" t="e">
        <f>'Form-Sf'!#REF!</f>
        <v>#REF!</v>
      </c>
      <c r="CO15" s="23" t="e">
        <f>'Form-Sf'!#REF!</f>
        <v>#REF!</v>
      </c>
      <c r="CP15" s="23" t="e">
        <f>'Form-Sf'!#REF!</f>
        <v>#REF!</v>
      </c>
      <c r="CQ15" s="23" t="e">
        <f>'Form-Sf'!#REF!</f>
        <v>#REF!</v>
      </c>
      <c r="CR15" s="23" t="e">
        <f>'Form-Sf'!#REF!</f>
        <v>#REF!</v>
      </c>
      <c r="CS15" s="23" t="e">
        <f>'Form-Sf'!#REF!</f>
        <v>#REF!</v>
      </c>
      <c r="CT15" s="23" t="e">
        <f>'Form-Sf'!#REF!</f>
        <v>#REF!</v>
      </c>
      <c r="CU15" s="23" t="e">
        <f>'Form-Sf'!#REF!</f>
        <v>#REF!</v>
      </c>
      <c r="CV15" s="23" t="e">
        <f>'Form-Sf'!#REF!</f>
        <v>#REF!</v>
      </c>
      <c r="CW15" s="23" t="e">
        <f>'Form-Sf'!#REF!</f>
        <v>#REF!</v>
      </c>
      <c r="CX15" s="23" t="e">
        <f>'Form-Sf'!#REF!</f>
        <v>#REF!</v>
      </c>
      <c r="CY15" s="23" t="e">
        <f>'Form-Sf'!#REF!</f>
        <v>#REF!</v>
      </c>
      <c r="CZ15" s="23" t="e">
        <f>'Form-Sf'!#REF!</f>
        <v>#REF!</v>
      </c>
      <c r="DA15" s="23" t="e">
        <f>'Form-Sf'!#REF!</f>
        <v>#REF!</v>
      </c>
      <c r="DB15" s="23" t="e">
        <f>'Form-Sf'!#REF!</f>
        <v>#REF!</v>
      </c>
      <c r="DC15" s="23" t="e">
        <f>'Form-Sf'!#REF!</f>
        <v>#REF!</v>
      </c>
      <c r="DD15" s="23" t="e">
        <f>'Form-Sf'!#REF!</f>
        <v>#REF!</v>
      </c>
      <c r="DE15" s="23" t="e">
        <f>'Form-Sf'!#REF!</f>
        <v>#REF!</v>
      </c>
      <c r="DF15" s="23" t="e">
        <f>'Form-Sf'!#REF!</f>
        <v>#REF!</v>
      </c>
      <c r="DG15" s="23" t="e">
        <f>'Form-Sf'!#REF!</f>
        <v>#REF!</v>
      </c>
      <c r="DH15" s="23" t="e">
        <f>'Form-Sf'!#REF!</f>
        <v>#REF!</v>
      </c>
      <c r="DI15" s="23" t="e">
        <f>'Form-Sf'!#REF!</f>
        <v>#REF!</v>
      </c>
      <c r="DJ15" s="23" t="e">
        <f>'Form-Sf'!#REF!</f>
        <v>#REF!</v>
      </c>
      <c r="DK15" s="23" t="e">
        <f>'Form-Sf'!#REF!</f>
        <v>#REF!</v>
      </c>
      <c r="DL15" s="23" t="e">
        <f>'Form-Sf'!#REF!</f>
        <v>#REF!</v>
      </c>
      <c r="DM15" s="23" t="e">
        <f>'Form-Sf'!#REF!</f>
        <v>#REF!</v>
      </c>
      <c r="DN15" s="23" t="e">
        <f>'Form-Sf'!#REF!</f>
        <v>#REF!</v>
      </c>
      <c r="DO15" s="23" t="e">
        <f>'Form-Sf'!#REF!</f>
        <v>#REF!</v>
      </c>
      <c r="DP15" s="23" t="e">
        <f>'Form-Sf'!#REF!</f>
        <v>#REF!</v>
      </c>
      <c r="DQ15" s="23" t="e">
        <f>'Form-Sf'!#REF!</f>
        <v>#REF!</v>
      </c>
      <c r="DR15" s="23" t="e">
        <f>'Form-Sf'!#REF!</f>
        <v>#REF!</v>
      </c>
      <c r="DS15" s="23" t="e">
        <f>'Form-Sf'!#REF!</f>
        <v>#REF!</v>
      </c>
      <c r="DT15" s="23" t="e">
        <f>'Form-Sf'!#REF!</f>
        <v>#REF!</v>
      </c>
      <c r="DU15" s="23" t="e">
        <f>'Form-Sf'!#REF!</f>
        <v>#REF!</v>
      </c>
      <c r="DV15" s="23" t="e">
        <f>'Form-Sf'!#REF!</f>
        <v>#REF!</v>
      </c>
      <c r="DW15" s="23" t="e">
        <f>'Form-Sf'!#REF!</f>
        <v>#REF!</v>
      </c>
      <c r="DX15" s="23" t="e">
        <f>'Form-Sf'!#REF!</f>
        <v>#REF!</v>
      </c>
      <c r="DY15" s="23" t="e">
        <f>'Form-Sf'!#REF!</f>
        <v>#REF!</v>
      </c>
      <c r="DZ15" s="23" t="e">
        <f>'Form-Sf'!#REF!</f>
        <v>#REF!</v>
      </c>
      <c r="EA15" s="23" t="e">
        <f>'Form-Sf'!#REF!</f>
        <v>#REF!</v>
      </c>
      <c r="EB15" s="23" t="e">
        <f>'Form-Sf'!#REF!</f>
        <v>#REF!</v>
      </c>
      <c r="EC15" s="23" t="e">
        <f>'Form-Sf'!#REF!</f>
        <v>#REF!</v>
      </c>
      <c r="ED15" s="23" t="e">
        <f>'Form-Sf'!#REF!</f>
        <v>#REF!</v>
      </c>
      <c r="EE15" s="23" t="e">
        <f>'Form-Sf'!#REF!</f>
        <v>#REF!</v>
      </c>
      <c r="EF15" s="23" t="e">
        <f>'Form-Sf'!#REF!</f>
        <v>#REF!</v>
      </c>
      <c r="EG15" s="23" t="e">
        <f>'Form-Sf'!#REF!</f>
        <v>#REF!</v>
      </c>
      <c r="EH15" s="23" t="e">
        <f>'Form-Sf'!#REF!</f>
        <v>#REF!</v>
      </c>
      <c r="EI15" s="23" t="e">
        <f>'Form-Sf'!#REF!</f>
        <v>#REF!</v>
      </c>
      <c r="EJ15" s="23" t="e">
        <f>'Form-Sf'!#REF!</f>
        <v>#REF!</v>
      </c>
      <c r="EK15" s="23" t="e">
        <f>'Form-Sf'!#REF!</f>
        <v>#REF!</v>
      </c>
      <c r="EL15" s="23" t="e">
        <f>'Form-Sf'!#REF!</f>
        <v>#REF!</v>
      </c>
      <c r="EM15" s="23" t="e">
        <f>'Form-Sf'!#REF!</f>
        <v>#REF!</v>
      </c>
      <c r="EN15" s="23" t="e">
        <f>'Form-Sf'!#REF!</f>
        <v>#REF!</v>
      </c>
      <c r="EO15" s="23" t="e">
        <f>'Form-Sf'!#REF!</f>
        <v>#REF!</v>
      </c>
      <c r="EP15" s="23" t="e">
        <f>'Form-Sf'!#REF!</f>
        <v>#REF!</v>
      </c>
      <c r="EQ15" s="23" t="e">
        <f>'Form-Sf'!#REF!</f>
        <v>#REF!</v>
      </c>
      <c r="ER15" s="23" t="e">
        <f>'Form-Sf'!#REF!</f>
        <v>#REF!</v>
      </c>
      <c r="ES15" s="23" t="e">
        <f>'Form-Sf'!#REF!</f>
        <v>#REF!</v>
      </c>
      <c r="ET15" s="23" t="e">
        <f>'Form-Sf'!#REF!</f>
        <v>#REF!</v>
      </c>
      <c r="EU15" s="23" t="e">
        <f>'Form-Sf'!#REF!</f>
        <v>#REF!</v>
      </c>
      <c r="EV15" s="23" t="e">
        <f>'Form-Sf'!#REF!</f>
        <v>#REF!</v>
      </c>
      <c r="EW15" s="23" t="e">
        <f>'Form-Sf'!#REF!</f>
        <v>#REF!</v>
      </c>
      <c r="EX15" s="23" t="e">
        <f>'Form-Sf'!#REF!</f>
        <v>#REF!</v>
      </c>
      <c r="EY15" s="23" t="e">
        <f>'Form-Sf'!#REF!</f>
        <v>#REF!</v>
      </c>
      <c r="EZ15" s="23" t="e">
        <f>'Form-Sf'!#REF!</f>
        <v>#REF!</v>
      </c>
      <c r="FA15" s="23" t="e">
        <f>'Form-Sf'!#REF!</f>
        <v>#REF!</v>
      </c>
      <c r="FB15" s="23" t="e">
        <f>'Form-Sf'!#REF!</f>
        <v>#REF!</v>
      </c>
      <c r="FC15" s="23" t="e">
        <f>'Form-Sf'!#REF!</f>
        <v>#REF!</v>
      </c>
      <c r="FD15" s="23" t="e">
        <f>'Form-Sf'!#REF!</f>
        <v>#REF!</v>
      </c>
      <c r="FE15" s="23" t="e">
        <f>'Form-Sf'!#REF!</f>
        <v>#REF!</v>
      </c>
      <c r="FF15" s="23" t="e">
        <f>'Form-Sf'!#REF!</f>
        <v>#REF!</v>
      </c>
      <c r="FG15" s="23" t="e">
        <f>'Form-Sf'!#REF!</f>
        <v>#REF!</v>
      </c>
      <c r="FH15" s="23" t="e">
        <f>'Form-Sf'!#REF!</f>
        <v>#REF!</v>
      </c>
      <c r="FI15" s="23" t="e">
        <f>'Form-Sf'!#REF!</f>
        <v>#REF!</v>
      </c>
      <c r="FJ15" s="23" t="e">
        <f>'Form-Sf'!#REF!</f>
        <v>#REF!</v>
      </c>
      <c r="FK15" s="23" t="e">
        <f>'Form-Sf'!#REF!</f>
        <v>#REF!</v>
      </c>
      <c r="FL15" s="23" t="e">
        <f>'Form-Sf'!#REF!</f>
        <v>#REF!</v>
      </c>
      <c r="FM15" s="23" t="e">
        <f>'Form-Sf'!#REF!</f>
        <v>#REF!</v>
      </c>
      <c r="FN15" s="23" t="e">
        <f>'Form-Sf'!#REF!</f>
        <v>#REF!</v>
      </c>
      <c r="FO15" s="23" t="e">
        <f>'Form-Sf'!#REF!</f>
        <v>#REF!</v>
      </c>
      <c r="FP15" s="23" t="e">
        <f>'Form-Sf'!#REF!</f>
        <v>#REF!</v>
      </c>
      <c r="FQ15" s="23" t="e">
        <f>'Form-Sf'!#REF!</f>
        <v>#REF!</v>
      </c>
      <c r="FR15" s="23" t="e">
        <f>'Form-Sf'!#REF!</f>
        <v>#REF!</v>
      </c>
      <c r="FS15" s="23" t="e">
        <f>'Form-Sf'!#REF!</f>
        <v>#REF!</v>
      </c>
      <c r="FT15" s="23" t="e">
        <f>'Form-Sf'!#REF!</f>
        <v>#REF!</v>
      </c>
      <c r="FU15" s="23" t="e">
        <f>'Form-Sf'!#REF!</f>
        <v>#REF!</v>
      </c>
      <c r="FV15" s="23" t="e">
        <f>'Form-Sf'!#REF!</f>
        <v>#REF!</v>
      </c>
      <c r="FW15" s="23" t="e">
        <f>'Form-Sf'!#REF!</f>
        <v>#REF!</v>
      </c>
      <c r="FX15" s="23" t="e">
        <f>'Form-Sf'!#REF!</f>
        <v>#REF!</v>
      </c>
      <c r="FY15" s="23" t="e">
        <f>'Form-Sf'!#REF!</f>
        <v>#REF!</v>
      </c>
      <c r="FZ15" s="23" t="e">
        <f>'Form-Sf'!#REF!</f>
        <v>#REF!</v>
      </c>
      <c r="GA15" s="23" t="e">
        <f>'Form-Sf'!#REF!</f>
        <v>#REF!</v>
      </c>
      <c r="GB15" s="23" t="e">
        <f>'Form-Sf'!#REF!</f>
        <v>#REF!</v>
      </c>
      <c r="GC15" s="23" t="e">
        <f>'Form-Sf'!#REF!</f>
        <v>#REF!</v>
      </c>
      <c r="GD15" s="23" t="e">
        <f>'Form-Sf'!#REF!</f>
        <v>#REF!</v>
      </c>
      <c r="GE15" s="23" t="e">
        <f>'Form-Sf'!#REF!</f>
        <v>#REF!</v>
      </c>
      <c r="GF15" s="23" t="e">
        <f>'Form-Sf'!#REF!</f>
        <v>#REF!</v>
      </c>
      <c r="GG15" s="23" t="e">
        <f>'Form-Sf'!#REF!</f>
        <v>#REF!</v>
      </c>
      <c r="GH15" s="23" t="e">
        <f>'Form-Sf'!#REF!</f>
        <v>#REF!</v>
      </c>
      <c r="GI15" s="23" t="e">
        <f>'Form-Sf'!#REF!</f>
        <v>#REF!</v>
      </c>
      <c r="GJ15" s="23" t="e">
        <f>'Form-Sf'!#REF!</f>
        <v>#REF!</v>
      </c>
      <c r="GK15" s="23" t="e">
        <f>'Form-Sf'!#REF!</f>
        <v>#REF!</v>
      </c>
      <c r="GL15" s="23" t="e">
        <f>'Form-Sf'!#REF!</f>
        <v>#REF!</v>
      </c>
      <c r="GM15" s="23" t="e">
        <f>'Form-Sf'!#REF!</f>
        <v>#REF!</v>
      </c>
      <c r="GN15" s="23" t="e">
        <f>'Form-Sf'!#REF!</f>
        <v>#REF!</v>
      </c>
      <c r="GO15" s="23" t="e">
        <f>'Form-Sf'!#REF!</f>
        <v>#REF!</v>
      </c>
      <c r="GP15" s="23" t="e">
        <f>'Form-Sf'!#REF!</f>
        <v>#REF!</v>
      </c>
      <c r="GQ15" s="23" t="e">
        <f>'Form-Sf'!#REF!</f>
        <v>#REF!</v>
      </c>
      <c r="GR15" s="23" t="e">
        <f>'Form-Sf'!#REF!</f>
        <v>#REF!</v>
      </c>
      <c r="GS15" s="23" t="e">
        <f>'Form-Sf'!#REF!</f>
        <v>#REF!</v>
      </c>
      <c r="GT15" s="23" t="e">
        <f>'Form-Sf'!#REF!</f>
        <v>#REF!</v>
      </c>
      <c r="GU15" s="23" t="e">
        <f>'Form-Sf'!#REF!</f>
        <v>#REF!</v>
      </c>
      <c r="GV15" s="23" t="e">
        <f>'Form-Sf'!#REF!</f>
        <v>#REF!</v>
      </c>
      <c r="GW15" s="23" t="e">
        <f>'Form-Sf'!#REF!</f>
        <v>#REF!</v>
      </c>
      <c r="GX15" s="23" t="e">
        <f>'Form-Sf'!#REF!</f>
        <v>#REF!</v>
      </c>
      <c r="GY15" s="23" t="e">
        <f>'Form-Sf'!#REF!</f>
        <v>#REF!</v>
      </c>
      <c r="GZ15" s="23" t="e">
        <f>'Form-Sf'!#REF!</f>
        <v>#REF!</v>
      </c>
      <c r="HA15" s="23" t="e">
        <f>'Form-Sf'!#REF!</f>
        <v>#REF!</v>
      </c>
      <c r="HB15" s="23" t="e">
        <f>'Form-Sf'!#REF!</f>
        <v>#REF!</v>
      </c>
      <c r="HC15" s="23" t="e">
        <f>'Form-Sf'!#REF!</f>
        <v>#REF!</v>
      </c>
      <c r="HD15" s="23" t="e">
        <f>'Form-Sf'!#REF!</f>
        <v>#REF!</v>
      </c>
      <c r="HE15" s="23" t="e">
        <f>'Form-Sf'!#REF!</f>
        <v>#REF!</v>
      </c>
      <c r="HF15" s="23" t="e">
        <f>'Form-Sf'!#REF!</f>
        <v>#REF!</v>
      </c>
      <c r="HG15" s="23" t="e">
        <f>'Form-Sf'!#REF!</f>
        <v>#REF!</v>
      </c>
      <c r="HH15" s="23" t="e">
        <f>'Form-Sf'!#REF!</f>
        <v>#REF!</v>
      </c>
      <c r="HI15" s="23" t="e">
        <f>'Form-Sf'!#REF!</f>
        <v>#REF!</v>
      </c>
      <c r="HJ15" s="23" t="e">
        <f>'Form-Sf'!#REF!</f>
        <v>#REF!</v>
      </c>
      <c r="HK15" s="23" t="e">
        <f>'Form-Sf'!#REF!</f>
        <v>#REF!</v>
      </c>
      <c r="HL15" s="23" t="e">
        <f>'Form-Sf'!#REF!</f>
        <v>#REF!</v>
      </c>
      <c r="HM15" s="23" t="e">
        <f>'Form-Sf'!#REF!</f>
        <v>#REF!</v>
      </c>
      <c r="HN15" s="23" t="e">
        <f>'Form-Sf'!#REF!</f>
        <v>#REF!</v>
      </c>
      <c r="HO15" s="23" t="e">
        <f>'Form-Sf'!#REF!</f>
        <v>#REF!</v>
      </c>
      <c r="HP15" s="23" t="e">
        <f>'Form-Sf'!#REF!</f>
        <v>#REF!</v>
      </c>
      <c r="HQ15" s="23" t="e">
        <f>'Form-Sf'!#REF!</f>
        <v>#REF!</v>
      </c>
      <c r="HR15" s="23" t="e">
        <f>'Form-Sf'!#REF!</f>
        <v>#REF!</v>
      </c>
      <c r="HS15" s="23" t="e">
        <f>'Form-Sf'!#REF!</f>
        <v>#REF!</v>
      </c>
      <c r="HT15" s="23" t="e">
        <f>'Form-Sf'!#REF!</f>
        <v>#REF!</v>
      </c>
      <c r="HU15" s="23" t="e">
        <f>'Form-Sf'!#REF!</f>
        <v>#REF!</v>
      </c>
      <c r="HV15" s="23" t="e">
        <f>'Form-Sf'!#REF!</f>
        <v>#REF!</v>
      </c>
      <c r="HW15" s="23" t="e">
        <f>'Form-Sf'!#REF!</f>
        <v>#REF!</v>
      </c>
      <c r="HX15" s="23" t="e">
        <f>'Form-Sf'!#REF!</f>
        <v>#REF!</v>
      </c>
      <c r="HY15" s="23" t="e">
        <f>'Form-Sf'!#REF!</f>
        <v>#REF!</v>
      </c>
      <c r="HZ15" s="23" t="e">
        <f>'Form-Sf'!#REF!</f>
        <v>#REF!</v>
      </c>
      <c r="IA15" s="23" t="e">
        <f>'Form-Sf'!#REF!</f>
        <v>#REF!</v>
      </c>
      <c r="IB15" s="23" t="e">
        <f>'Form-Sf'!#REF!</f>
        <v>#REF!</v>
      </c>
      <c r="IC15" s="23" t="e">
        <f>'Form-Sf'!#REF!</f>
        <v>#REF!</v>
      </c>
      <c r="ID15" s="23" t="e">
        <f>'Form-Sf'!#REF!</f>
        <v>#REF!</v>
      </c>
      <c r="IE15" s="23" t="e">
        <f>'Form-Sf'!#REF!</f>
        <v>#REF!</v>
      </c>
      <c r="IF15" s="23" t="e">
        <f>'Form-Sf'!#REF!</f>
        <v>#REF!</v>
      </c>
      <c r="IG15" s="23" t="e">
        <f>'Form-Sf'!#REF!</f>
        <v>#REF!</v>
      </c>
      <c r="IH15" s="23" t="e">
        <f>'Form-Sf'!#REF!</f>
        <v>#REF!</v>
      </c>
      <c r="II15" s="23" t="e">
        <f>'Form-Sf'!#REF!</f>
        <v>#REF!</v>
      </c>
      <c r="IJ15" s="23" t="e">
        <f>'Form-Sf'!#REF!</f>
        <v>#REF!</v>
      </c>
      <c r="IK15" s="23" t="e">
        <f>'Form-Sf'!#REF!</f>
        <v>#REF!</v>
      </c>
      <c r="IL15" s="23" t="e">
        <f>'Form-Sf'!#REF!</f>
        <v>#REF!</v>
      </c>
      <c r="IM15" s="23" t="e">
        <f>'Form-Sf'!#REF!</f>
        <v>#REF!</v>
      </c>
      <c r="IN15" s="23" t="e">
        <f>'Form-Sf'!#REF!</f>
        <v>#REF!</v>
      </c>
      <c r="IO15" s="23" t="e">
        <f>'Form-Sf'!#REF!</f>
        <v>#REF!</v>
      </c>
      <c r="IP15" s="23" t="e">
        <f>'Form-Sf'!#REF!</f>
        <v>#REF!</v>
      </c>
      <c r="IQ15" s="23" t="e">
        <f>'Form-Sf'!#REF!</f>
        <v>#REF!</v>
      </c>
      <c r="IR15" s="23" t="e">
        <f>'Form-Sf'!#REF!</f>
        <v>#REF!</v>
      </c>
      <c r="IS15" s="23" t="e">
        <f>'Form-Sf'!#REF!</f>
        <v>#REF!</v>
      </c>
      <c r="IT15" s="23" t="e">
        <f>'Form-Sf'!#REF!</f>
        <v>#REF!</v>
      </c>
      <c r="IU15" s="23" t="e">
        <f>'Form-Sf'!#REF!</f>
        <v>#REF!</v>
      </c>
      <c r="IV15" s="23" t="e">
        <f>'Form-Sf'!#REF!</f>
        <v>#REF!</v>
      </c>
    </row>
    <row r="16" spans="1:256" x14ac:dyDescent="0.25">
      <c r="A16" s="32"/>
      <c r="B16" s="22"/>
      <c r="C16" s="24"/>
      <c r="D16" s="21"/>
      <c r="E16" s="23"/>
      <c r="F16" s="23"/>
      <c r="G16" s="497"/>
      <c r="H16" s="497"/>
      <c r="I16" s="497"/>
      <c r="J16" s="497"/>
      <c r="K16" s="497"/>
      <c r="L16" s="497"/>
      <c r="M16" s="497"/>
      <c r="N16" s="497"/>
      <c r="O16" s="497"/>
      <c r="P16" s="497"/>
      <c r="Q16" s="497"/>
      <c r="R16" s="497"/>
      <c r="S16" s="497"/>
      <c r="T16" s="497"/>
      <c r="U16" s="497"/>
      <c r="V16" s="497"/>
      <c r="W16" s="497"/>
      <c r="X16" s="497"/>
      <c r="Y16" s="497"/>
      <c r="Z16" s="497"/>
      <c r="AA16" s="497"/>
      <c r="AB16" s="497"/>
      <c r="AC16" s="497"/>
      <c r="AD16" s="497"/>
      <c r="AE16" s="497"/>
      <c r="AF16" s="497"/>
      <c r="AG16" s="497"/>
      <c r="AH16" s="497"/>
      <c r="AI16" s="497"/>
      <c r="AJ16" s="497"/>
      <c r="AK16" s="497"/>
      <c r="AL16" s="497"/>
      <c r="AM16" s="497"/>
      <c r="AN16" s="497"/>
      <c r="AO16" s="497"/>
      <c r="AP16" s="497"/>
      <c r="AQ16" s="497"/>
      <c r="AR16" s="497"/>
      <c r="AS16" s="497"/>
      <c r="AT16" s="497"/>
      <c r="AU16" s="497"/>
      <c r="AV16" s="497"/>
      <c r="AW16" s="497"/>
      <c r="AX16" s="497"/>
      <c r="AY16" s="497"/>
      <c r="AZ16" s="497"/>
      <c r="BA16" s="497"/>
      <c r="BB16" s="497"/>
      <c r="BC16" s="497"/>
      <c r="BD16" s="497"/>
      <c r="BE16" s="497"/>
      <c r="BF16" s="497"/>
      <c r="BG16" s="497"/>
      <c r="BH16" s="497"/>
      <c r="BI16" s="497"/>
      <c r="BJ16" s="497"/>
      <c r="BK16" s="497"/>
      <c r="BL16" s="497"/>
      <c r="BM16" s="497"/>
      <c r="BN16" s="497"/>
      <c r="BO16" s="497"/>
      <c r="BP16" s="497"/>
      <c r="BQ16" s="497"/>
      <c r="BR16" s="497"/>
      <c r="BS16" s="497"/>
      <c r="BT16" s="497"/>
      <c r="BU16" s="497"/>
      <c r="BV16" s="497"/>
      <c r="BW16" s="497"/>
      <c r="BX16" s="497"/>
      <c r="BY16" s="497"/>
      <c r="BZ16" s="497"/>
      <c r="CA16" s="497"/>
      <c r="CB16" s="497"/>
      <c r="CC16" s="497"/>
      <c r="CD16" s="497"/>
      <c r="CE16" s="497"/>
      <c r="CF16" s="497"/>
      <c r="CG16" s="497"/>
      <c r="CH16" s="497"/>
      <c r="CI16" s="497"/>
      <c r="CJ16" s="497"/>
      <c r="CK16" s="497"/>
      <c r="CL16" s="497"/>
      <c r="CM16" s="497"/>
      <c r="CN16" s="497"/>
      <c r="CO16" s="497"/>
      <c r="CP16" s="497"/>
      <c r="CQ16" s="497"/>
      <c r="CR16" s="497"/>
      <c r="CS16" s="497"/>
      <c r="CT16" s="497"/>
      <c r="CU16" s="497"/>
      <c r="CV16" s="497"/>
      <c r="CW16" s="497"/>
      <c r="CX16" s="497"/>
      <c r="CY16" s="497"/>
      <c r="CZ16" s="497"/>
      <c r="DA16" s="497"/>
      <c r="DB16" s="497"/>
      <c r="DC16" s="497"/>
      <c r="DD16" s="497"/>
      <c r="DE16" s="497"/>
      <c r="DF16" s="497"/>
      <c r="DG16" s="497"/>
      <c r="DH16" s="497"/>
      <c r="DI16" s="497"/>
      <c r="DJ16" s="497"/>
      <c r="DK16" s="497"/>
      <c r="DL16" s="497"/>
      <c r="DM16" s="497"/>
      <c r="DN16" s="497"/>
      <c r="DO16" s="497"/>
      <c r="DP16" s="497"/>
      <c r="DQ16" s="497"/>
      <c r="DR16" s="497"/>
      <c r="DS16" s="497"/>
      <c r="DT16" s="497"/>
      <c r="DU16" s="497"/>
      <c r="DV16" s="497"/>
      <c r="DW16" s="497"/>
      <c r="DX16" s="497"/>
      <c r="DY16" s="497"/>
      <c r="DZ16" s="497"/>
      <c r="EA16" s="497"/>
      <c r="EB16" s="497"/>
      <c r="EC16" s="497"/>
      <c r="ED16" s="497"/>
      <c r="EE16" s="497"/>
      <c r="EF16" s="497"/>
      <c r="EG16" s="497"/>
      <c r="EH16" s="497"/>
      <c r="EI16" s="497"/>
      <c r="EJ16" s="497"/>
      <c r="EK16" s="497"/>
      <c r="EL16" s="497"/>
      <c r="EM16" s="497"/>
      <c r="EN16" s="497"/>
      <c r="EO16" s="497"/>
      <c r="EP16" s="497"/>
      <c r="EQ16" s="497"/>
      <c r="ER16" s="497"/>
      <c r="ES16" s="497"/>
      <c r="ET16" s="497"/>
      <c r="EU16" s="497"/>
      <c r="EV16" s="497"/>
      <c r="EW16" s="497"/>
      <c r="EX16" s="497"/>
      <c r="EY16" s="497"/>
      <c r="EZ16" s="497"/>
      <c r="FA16" s="497"/>
      <c r="FB16" s="497"/>
      <c r="FC16" s="497"/>
      <c r="FD16" s="497"/>
      <c r="FE16" s="497"/>
      <c r="FF16" s="497"/>
      <c r="FG16" s="497"/>
      <c r="FH16" s="497"/>
      <c r="FI16" s="497"/>
      <c r="FJ16" s="497"/>
      <c r="FK16" s="497"/>
      <c r="FL16" s="497"/>
      <c r="FM16" s="497"/>
      <c r="FN16" s="497"/>
      <c r="FO16" s="497"/>
      <c r="FP16" s="497"/>
      <c r="FQ16" s="497"/>
      <c r="FR16" s="497"/>
      <c r="FS16" s="497"/>
      <c r="FT16" s="497"/>
      <c r="FU16" s="497"/>
      <c r="FV16" s="497"/>
      <c r="FW16" s="497"/>
      <c r="FX16" s="497"/>
      <c r="FY16" s="497"/>
      <c r="FZ16" s="497"/>
      <c r="GA16" s="497"/>
      <c r="GB16" s="497"/>
      <c r="GC16" s="497"/>
      <c r="GD16" s="497"/>
      <c r="GE16" s="497"/>
      <c r="GF16" s="497"/>
      <c r="GG16" s="497"/>
      <c r="GH16" s="497"/>
      <c r="GI16" s="497"/>
      <c r="GJ16" s="497"/>
      <c r="GK16" s="497"/>
      <c r="GL16" s="497"/>
      <c r="GM16" s="497"/>
      <c r="GN16" s="497"/>
      <c r="GO16" s="497"/>
      <c r="GP16" s="497"/>
      <c r="GQ16" s="497"/>
      <c r="GR16" s="497"/>
      <c r="GS16" s="497"/>
      <c r="GT16" s="497"/>
      <c r="GU16" s="497"/>
      <c r="GV16" s="497"/>
      <c r="GW16" s="497"/>
      <c r="GX16" s="497"/>
      <c r="GY16" s="497"/>
      <c r="GZ16" s="497"/>
      <c r="HA16" s="497"/>
      <c r="HB16" s="497"/>
      <c r="HC16" s="497"/>
      <c r="HD16" s="497"/>
      <c r="HE16" s="497"/>
      <c r="HF16" s="497"/>
      <c r="HG16" s="497"/>
      <c r="HH16" s="497"/>
      <c r="HI16" s="497"/>
      <c r="HJ16" s="497"/>
      <c r="HK16" s="497"/>
      <c r="HL16" s="497"/>
      <c r="HM16" s="497"/>
      <c r="HN16" s="497"/>
      <c r="HO16" s="497"/>
      <c r="HP16" s="497"/>
      <c r="HQ16" s="497"/>
      <c r="HR16" s="497"/>
      <c r="HS16" s="497"/>
      <c r="HT16" s="497"/>
      <c r="HU16" s="497"/>
      <c r="HV16" s="497"/>
      <c r="HW16" s="497"/>
      <c r="HX16" s="497"/>
      <c r="HY16" s="497"/>
      <c r="HZ16" s="497"/>
      <c r="IA16" s="497"/>
      <c r="IB16" s="497"/>
      <c r="IC16" s="497"/>
      <c r="ID16" s="497"/>
      <c r="IE16" s="497"/>
      <c r="IF16" s="497"/>
      <c r="IG16" s="497"/>
      <c r="IH16" s="497"/>
      <c r="II16" s="497"/>
      <c r="IJ16" s="497"/>
      <c r="IK16" s="497"/>
      <c r="IL16" s="497"/>
      <c r="IM16" s="497"/>
      <c r="IN16" s="497"/>
      <c r="IO16" s="497"/>
      <c r="IP16" s="497"/>
      <c r="IQ16" s="497"/>
      <c r="IR16" s="497"/>
      <c r="IS16" s="497"/>
      <c r="IT16" s="497"/>
      <c r="IU16" s="497"/>
      <c r="IV16" s="497"/>
    </row>
    <row r="17" spans="1:256" s="20" customFormat="1" ht="28.5" x14ac:dyDescent="0.25">
      <c r="A17" s="607">
        <v>3</v>
      </c>
      <c r="B17" s="25" t="s">
        <v>764</v>
      </c>
      <c r="C17" s="691" t="s">
        <v>1494</v>
      </c>
      <c r="D17" s="18" t="s">
        <v>553</v>
      </c>
      <c r="E17" s="27">
        <f>'Form-Sf'!H472</f>
        <v>0</v>
      </c>
      <c r="F17" s="27">
        <f>'Form-Sf'!I472</f>
        <v>0</v>
      </c>
    </row>
    <row r="18" spans="1:256" x14ac:dyDescent="0.25">
      <c r="A18" s="32" t="s">
        <v>765</v>
      </c>
      <c r="B18" s="22" t="s">
        <v>754</v>
      </c>
      <c r="C18" s="691" t="s">
        <v>1495</v>
      </c>
      <c r="D18" s="21" t="s">
        <v>553</v>
      </c>
      <c r="E18" s="23">
        <f>E6</f>
        <v>0</v>
      </c>
      <c r="F18" s="23">
        <f>F6</f>
        <v>0</v>
      </c>
    </row>
    <row r="19" spans="1:256" x14ac:dyDescent="0.25">
      <c r="A19" s="32" t="s">
        <v>766</v>
      </c>
      <c r="B19" s="22" t="s">
        <v>756</v>
      </c>
      <c r="C19" s="691" t="s">
        <v>1496</v>
      </c>
      <c r="D19" s="21" t="s">
        <v>553</v>
      </c>
      <c r="E19" s="23">
        <f>IF(AND(E7&gt;E8,E7&gt;E9,E7&gt;E10,E7&gt;E11,E7&gt;E12,E7&gt;E13),E7-E15,E7)</f>
        <v>0</v>
      </c>
      <c r="F19" s="23">
        <f>IF(AND(F7&gt;F8,F7&gt;F9,F7&gt;F10,F7&gt;F11,F7&gt;F12,F7&gt;F13),F7-F15,F7)</f>
        <v>0</v>
      </c>
    </row>
    <row r="20" spans="1:256" ht="28.5" x14ac:dyDescent="0.25">
      <c r="A20" s="32" t="s">
        <v>767</v>
      </c>
      <c r="B20" s="22" t="s">
        <v>768</v>
      </c>
      <c r="C20" s="690" t="s">
        <v>1497</v>
      </c>
      <c r="D20" s="21" t="s">
        <v>553</v>
      </c>
      <c r="E20" s="23">
        <f>IF(AND(E8&gt;E7,E8&gt;E9,E8&gt;E10,E8&gt;E11,E8&gt;E12,E8&gt;E13),E8-E15,E8)</f>
        <v>0</v>
      </c>
      <c r="F20" s="23">
        <f>IF(AND(F8&gt;F7,F8&gt;F9,F8&gt;F10,F8&gt;F11,F8&gt;F12,F8&gt;F13),F8-F15,F8)</f>
        <v>0</v>
      </c>
      <c r="G20" s="23">
        <f t="shared" ref="G20:BQ20" si="0">IF(AND(G8&gt;G7,G8&gt;G9,G8&gt;G10,G8&gt;G11,G8&gt;G12),G8-G15,G8)</f>
        <v>0</v>
      </c>
      <c r="H20" s="23">
        <f t="shared" si="0"/>
        <v>0</v>
      </c>
      <c r="I20" s="23">
        <f t="shared" si="0"/>
        <v>0</v>
      </c>
      <c r="J20" s="23">
        <f t="shared" si="0"/>
        <v>0</v>
      </c>
      <c r="K20" s="23">
        <f t="shared" si="0"/>
        <v>0</v>
      </c>
      <c r="L20" s="23">
        <f t="shared" si="0"/>
        <v>0</v>
      </c>
      <c r="M20" s="23">
        <f t="shared" si="0"/>
        <v>0</v>
      </c>
      <c r="N20" s="23">
        <f t="shared" si="0"/>
        <v>0</v>
      </c>
      <c r="O20" s="23">
        <f t="shared" si="0"/>
        <v>0</v>
      </c>
      <c r="P20" s="23">
        <f t="shared" si="0"/>
        <v>0</v>
      </c>
      <c r="Q20" s="23">
        <f t="shared" si="0"/>
        <v>0</v>
      </c>
      <c r="R20" s="23">
        <f t="shared" si="0"/>
        <v>0</v>
      </c>
      <c r="S20" s="23">
        <f t="shared" si="0"/>
        <v>0</v>
      </c>
      <c r="T20" s="23">
        <f t="shared" si="0"/>
        <v>0</v>
      </c>
      <c r="U20" s="23">
        <f t="shared" si="0"/>
        <v>0</v>
      </c>
      <c r="V20" s="23">
        <f t="shared" si="0"/>
        <v>0</v>
      </c>
      <c r="W20" s="23">
        <f t="shared" si="0"/>
        <v>0</v>
      </c>
      <c r="X20" s="23">
        <f t="shared" si="0"/>
        <v>0</v>
      </c>
      <c r="Y20" s="23">
        <f t="shared" si="0"/>
        <v>0</v>
      </c>
      <c r="Z20" s="23">
        <f t="shared" si="0"/>
        <v>0</v>
      </c>
      <c r="AA20" s="23">
        <f t="shared" si="0"/>
        <v>0</v>
      </c>
      <c r="AB20" s="23">
        <f t="shared" si="0"/>
        <v>0</v>
      </c>
      <c r="AC20" s="23">
        <f t="shared" si="0"/>
        <v>0</v>
      </c>
      <c r="AD20" s="23">
        <f t="shared" si="0"/>
        <v>0</v>
      </c>
      <c r="AE20" s="23">
        <f t="shared" si="0"/>
        <v>0</v>
      </c>
      <c r="AF20" s="23">
        <f t="shared" si="0"/>
        <v>0</v>
      </c>
      <c r="AG20" s="23">
        <f t="shared" si="0"/>
        <v>0</v>
      </c>
      <c r="AH20" s="23">
        <f t="shared" si="0"/>
        <v>0</v>
      </c>
      <c r="AI20" s="23">
        <f t="shared" si="0"/>
        <v>0</v>
      </c>
      <c r="AJ20" s="23">
        <f t="shared" si="0"/>
        <v>0</v>
      </c>
      <c r="AK20" s="23">
        <f t="shared" si="0"/>
        <v>0</v>
      </c>
      <c r="AL20" s="23">
        <f t="shared" si="0"/>
        <v>0</v>
      </c>
      <c r="AM20" s="23">
        <f t="shared" si="0"/>
        <v>0</v>
      </c>
      <c r="AN20" s="23">
        <f t="shared" si="0"/>
        <v>0</v>
      </c>
      <c r="AO20" s="23">
        <f t="shared" si="0"/>
        <v>0</v>
      </c>
      <c r="AP20" s="23">
        <f t="shared" si="0"/>
        <v>0</v>
      </c>
      <c r="AQ20" s="23">
        <f t="shared" si="0"/>
        <v>0</v>
      </c>
      <c r="AR20" s="23">
        <f t="shared" si="0"/>
        <v>0</v>
      </c>
      <c r="AS20" s="23">
        <f t="shared" si="0"/>
        <v>0</v>
      </c>
      <c r="AT20" s="23">
        <f t="shared" si="0"/>
        <v>0</v>
      </c>
      <c r="AU20" s="23">
        <f t="shared" si="0"/>
        <v>0</v>
      </c>
      <c r="AV20" s="23">
        <f t="shared" si="0"/>
        <v>0</v>
      </c>
      <c r="AW20" s="23">
        <f t="shared" si="0"/>
        <v>0</v>
      </c>
      <c r="AX20" s="23">
        <f t="shared" si="0"/>
        <v>0</v>
      </c>
      <c r="AY20" s="23">
        <f t="shared" si="0"/>
        <v>0</v>
      </c>
      <c r="AZ20" s="23">
        <f t="shared" si="0"/>
        <v>0</v>
      </c>
      <c r="BA20" s="23">
        <f t="shared" si="0"/>
        <v>0</v>
      </c>
      <c r="BB20" s="23">
        <f t="shared" si="0"/>
        <v>0</v>
      </c>
      <c r="BC20" s="23">
        <f t="shared" si="0"/>
        <v>0</v>
      </c>
      <c r="BD20" s="23">
        <f t="shared" si="0"/>
        <v>0</v>
      </c>
      <c r="BE20" s="23">
        <f t="shared" si="0"/>
        <v>0</v>
      </c>
      <c r="BF20" s="23">
        <f t="shared" si="0"/>
        <v>0</v>
      </c>
      <c r="BG20" s="23">
        <f t="shared" si="0"/>
        <v>0</v>
      </c>
      <c r="BH20" s="23">
        <f t="shared" si="0"/>
        <v>0</v>
      </c>
      <c r="BI20" s="23">
        <f t="shared" si="0"/>
        <v>0</v>
      </c>
      <c r="BJ20" s="23">
        <f t="shared" si="0"/>
        <v>0</v>
      </c>
      <c r="BK20" s="23">
        <f t="shared" si="0"/>
        <v>0</v>
      </c>
      <c r="BL20" s="23">
        <f t="shared" si="0"/>
        <v>0</v>
      </c>
      <c r="BM20" s="23">
        <f t="shared" si="0"/>
        <v>0</v>
      </c>
      <c r="BN20" s="23">
        <f t="shared" si="0"/>
        <v>0</v>
      </c>
      <c r="BO20" s="23">
        <f t="shared" si="0"/>
        <v>0</v>
      </c>
      <c r="BP20" s="23">
        <f t="shared" si="0"/>
        <v>0</v>
      </c>
      <c r="BQ20" s="23">
        <f t="shared" si="0"/>
        <v>0</v>
      </c>
      <c r="BR20" s="23">
        <f t="shared" ref="BR20:EC20" si="1">IF(AND(BR8&gt;BR7,BR8&gt;BR9,BR8&gt;BR10,BR8&gt;BR11,BR8&gt;BR12),BR8-BR15,BR8)</f>
        <v>0</v>
      </c>
      <c r="BS20" s="23">
        <f t="shared" si="1"/>
        <v>0</v>
      </c>
      <c r="BT20" s="23">
        <f t="shared" si="1"/>
        <v>0</v>
      </c>
      <c r="BU20" s="23">
        <f t="shared" si="1"/>
        <v>0</v>
      </c>
      <c r="BV20" s="23">
        <f t="shared" si="1"/>
        <v>0</v>
      </c>
      <c r="BW20" s="23">
        <f t="shared" si="1"/>
        <v>0</v>
      </c>
      <c r="BX20" s="23">
        <f t="shared" si="1"/>
        <v>0</v>
      </c>
      <c r="BY20" s="23">
        <f t="shared" si="1"/>
        <v>0</v>
      </c>
      <c r="BZ20" s="23">
        <f t="shared" si="1"/>
        <v>0</v>
      </c>
      <c r="CA20" s="23">
        <f t="shared" si="1"/>
        <v>0</v>
      </c>
      <c r="CB20" s="23">
        <f t="shared" si="1"/>
        <v>0</v>
      </c>
      <c r="CC20" s="23">
        <f t="shared" si="1"/>
        <v>0</v>
      </c>
      <c r="CD20" s="23">
        <f t="shared" si="1"/>
        <v>0</v>
      </c>
      <c r="CE20" s="23">
        <f t="shared" si="1"/>
        <v>0</v>
      </c>
      <c r="CF20" s="23">
        <f t="shared" si="1"/>
        <v>0</v>
      </c>
      <c r="CG20" s="23">
        <f t="shared" si="1"/>
        <v>0</v>
      </c>
      <c r="CH20" s="23">
        <f t="shared" si="1"/>
        <v>0</v>
      </c>
      <c r="CI20" s="23">
        <f t="shared" si="1"/>
        <v>0</v>
      </c>
      <c r="CJ20" s="23">
        <f t="shared" si="1"/>
        <v>0</v>
      </c>
      <c r="CK20" s="23">
        <f t="shared" si="1"/>
        <v>0</v>
      </c>
      <c r="CL20" s="23">
        <f t="shared" si="1"/>
        <v>0</v>
      </c>
      <c r="CM20" s="23">
        <f t="shared" si="1"/>
        <v>0</v>
      </c>
      <c r="CN20" s="23">
        <f t="shared" si="1"/>
        <v>0</v>
      </c>
      <c r="CO20" s="23">
        <f t="shared" si="1"/>
        <v>0</v>
      </c>
      <c r="CP20" s="23">
        <f t="shared" si="1"/>
        <v>0</v>
      </c>
      <c r="CQ20" s="23">
        <f t="shared" si="1"/>
        <v>0</v>
      </c>
      <c r="CR20" s="23">
        <f t="shared" si="1"/>
        <v>0</v>
      </c>
      <c r="CS20" s="23">
        <f t="shared" si="1"/>
        <v>0</v>
      </c>
      <c r="CT20" s="23">
        <f t="shared" si="1"/>
        <v>0</v>
      </c>
      <c r="CU20" s="23">
        <f t="shared" si="1"/>
        <v>0</v>
      </c>
      <c r="CV20" s="23">
        <f t="shared" si="1"/>
        <v>0</v>
      </c>
      <c r="CW20" s="23">
        <f t="shared" si="1"/>
        <v>0</v>
      </c>
      <c r="CX20" s="23">
        <f t="shared" si="1"/>
        <v>0</v>
      </c>
      <c r="CY20" s="23">
        <f t="shared" si="1"/>
        <v>0</v>
      </c>
      <c r="CZ20" s="23">
        <f t="shared" si="1"/>
        <v>0</v>
      </c>
      <c r="DA20" s="23">
        <f t="shared" si="1"/>
        <v>0</v>
      </c>
      <c r="DB20" s="23">
        <f t="shared" si="1"/>
        <v>0</v>
      </c>
      <c r="DC20" s="23">
        <f t="shared" si="1"/>
        <v>0</v>
      </c>
      <c r="DD20" s="23">
        <f t="shared" si="1"/>
        <v>0</v>
      </c>
      <c r="DE20" s="23">
        <f t="shared" si="1"/>
        <v>0</v>
      </c>
      <c r="DF20" s="23">
        <f t="shared" si="1"/>
        <v>0</v>
      </c>
      <c r="DG20" s="23">
        <f t="shared" si="1"/>
        <v>0</v>
      </c>
      <c r="DH20" s="23">
        <f t="shared" si="1"/>
        <v>0</v>
      </c>
      <c r="DI20" s="23">
        <f t="shared" si="1"/>
        <v>0</v>
      </c>
      <c r="DJ20" s="23">
        <f t="shared" si="1"/>
        <v>0</v>
      </c>
      <c r="DK20" s="23">
        <f t="shared" si="1"/>
        <v>0</v>
      </c>
      <c r="DL20" s="23">
        <f t="shared" si="1"/>
        <v>0</v>
      </c>
      <c r="DM20" s="23">
        <f t="shared" si="1"/>
        <v>0</v>
      </c>
      <c r="DN20" s="23">
        <f t="shared" si="1"/>
        <v>0</v>
      </c>
      <c r="DO20" s="23">
        <f t="shared" si="1"/>
        <v>0</v>
      </c>
      <c r="DP20" s="23">
        <f t="shared" si="1"/>
        <v>0</v>
      </c>
      <c r="DQ20" s="23">
        <f t="shared" si="1"/>
        <v>0</v>
      </c>
      <c r="DR20" s="23">
        <f t="shared" si="1"/>
        <v>0</v>
      </c>
      <c r="DS20" s="23">
        <f t="shared" si="1"/>
        <v>0</v>
      </c>
      <c r="DT20" s="23">
        <f t="shared" si="1"/>
        <v>0</v>
      </c>
      <c r="DU20" s="23">
        <f t="shared" si="1"/>
        <v>0</v>
      </c>
      <c r="DV20" s="23">
        <f t="shared" si="1"/>
        <v>0</v>
      </c>
      <c r="DW20" s="23">
        <f t="shared" si="1"/>
        <v>0</v>
      </c>
      <c r="DX20" s="23">
        <f t="shared" si="1"/>
        <v>0</v>
      </c>
      <c r="DY20" s="23">
        <f t="shared" si="1"/>
        <v>0</v>
      </c>
      <c r="DZ20" s="23">
        <f t="shared" si="1"/>
        <v>0</v>
      </c>
      <c r="EA20" s="23">
        <f t="shared" si="1"/>
        <v>0</v>
      </c>
      <c r="EB20" s="23">
        <f t="shared" si="1"/>
        <v>0</v>
      </c>
      <c r="EC20" s="23">
        <f t="shared" si="1"/>
        <v>0</v>
      </c>
      <c r="ED20" s="23">
        <f t="shared" ref="ED20:GO20" si="2">IF(AND(ED8&gt;ED7,ED8&gt;ED9,ED8&gt;ED10,ED8&gt;ED11,ED8&gt;ED12),ED8-ED15,ED8)</f>
        <v>0</v>
      </c>
      <c r="EE20" s="23">
        <f t="shared" si="2"/>
        <v>0</v>
      </c>
      <c r="EF20" s="23">
        <f t="shared" si="2"/>
        <v>0</v>
      </c>
      <c r="EG20" s="23">
        <f t="shared" si="2"/>
        <v>0</v>
      </c>
      <c r="EH20" s="23">
        <f t="shared" si="2"/>
        <v>0</v>
      </c>
      <c r="EI20" s="23">
        <f t="shared" si="2"/>
        <v>0</v>
      </c>
      <c r="EJ20" s="23">
        <f t="shared" si="2"/>
        <v>0</v>
      </c>
      <c r="EK20" s="23">
        <f t="shared" si="2"/>
        <v>0</v>
      </c>
      <c r="EL20" s="23">
        <f t="shared" si="2"/>
        <v>0</v>
      </c>
      <c r="EM20" s="23">
        <f t="shared" si="2"/>
        <v>0</v>
      </c>
      <c r="EN20" s="23">
        <f t="shared" si="2"/>
        <v>0</v>
      </c>
      <c r="EO20" s="23">
        <f t="shared" si="2"/>
        <v>0</v>
      </c>
      <c r="EP20" s="23">
        <f t="shared" si="2"/>
        <v>0</v>
      </c>
      <c r="EQ20" s="23">
        <f t="shared" si="2"/>
        <v>0</v>
      </c>
      <c r="ER20" s="23">
        <f t="shared" si="2"/>
        <v>0</v>
      </c>
      <c r="ES20" s="23">
        <f t="shared" si="2"/>
        <v>0</v>
      </c>
      <c r="ET20" s="23">
        <f t="shared" si="2"/>
        <v>0</v>
      </c>
      <c r="EU20" s="23">
        <f t="shared" si="2"/>
        <v>0</v>
      </c>
      <c r="EV20" s="23">
        <f t="shared" si="2"/>
        <v>0</v>
      </c>
      <c r="EW20" s="23">
        <f t="shared" si="2"/>
        <v>0</v>
      </c>
      <c r="EX20" s="23">
        <f t="shared" si="2"/>
        <v>0</v>
      </c>
      <c r="EY20" s="23">
        <f t="shared" si="2"/>
        <v>0</v>
      </c>
      <c r="EZ20" s="23">
        <f t="shared" si="2"/>
        <v>0</v>
      </c>
      <c r="FA20" s="23">
        <f t="shared" si="2"/>
        <v>0</v>
      </c>
      <c r="FB20" s="23">
        <f t="shared" si="2"/>
        <v>0</v>
      </c>
      <c r="FC20" s="23">
        <f t="shared" si="2"/>
        <v>0</v>
      </c>
      <c r="FD20" s="23">
        <f t="shared" si="2"/>
        <v>0</v>
      </c>
      <c r="FE20" s="23">
        <f t="shared" si="2"/>
        <v>0</v>
      </c>
      <c r="FF20" s="23">
        <f t="shared" si="2"/>
        <v>0</v>
      </c>
      <c r="FG20" s="23">
        <f t="shared" si="2"/>
        <v>0</v>
      </c>
      <c r="FH20" s="23">
        <f t="shared" si="2"/>
        <v>0</v>
      </c>
      <c r="FI20" s="23">
        <f t="shared" si="2"/>
        <v>0</v>
      </c>
      <c r="FJ20" s="23">
        <f t="shared" si="2"/>
        <v>0</v>
      </c>
      <c r="FK20" s="23">
        <f t="shared" si="2"/>
        <v>0</v>
      </c>
      <c r="FL20" s="23">
        <f t="shared" si="2"/>
        <v>0</v>
      </c>
      <c r="FM20" s="23">
        <f t="shared" si="2"/>
        <v>0</v>
      </c>
      <c r="FN20" s="23">
        <f t="shared" si="2"/>
        <v>0</v>
      </c>
      <c r="FO20" s="23">
        <f t="shared" si="2"/>
        <v>0</v>
      </c>
      <c r="FP20" s="23">
        <f t="shared" si="2"/>
        <v>0</v>
      </c>
      <c r="FQ20" s="23">
        <f t="shared" si="2"/>
        <v>0</v>
      </c>
      <c r="FR20" s="23">
        <f t="shared" si="2"/>
        <v>0</v>
      </c>
      <c r="FS20" s="23">
        <f t="shared" si="2"/>
        <v>0</v>
      </c>
      <c r="FT20" s="23">
        <f t="shared" si="2"/>
        <v>0</v>
      </c>
      <c r="FU20" s="23">
        <f t="shared" si="2"/>
        <v>0</v>
      </c>
      <c r="FV20" s="23">
        <f t="shared" si="2"/>
        <v>0</v>
      </c>
      <c r="FW20" s="23">
        <f t="shared" si="2"/>
        <v>0</v>
      </c>
      <c r="FX20" s="23">
        <f t="shared" si="2"/>
        <v>0</v>
      </c>
      <c r="FY20" s="23">
        <f t="shared" si="2"/>
        <v>0</v>
      </c>
      <c r="FZ20" s="23">
        <f t="shared" si="2"/>
        <v>0</v>
      </c>
      <c r="GA20" s="23">
        <f t="shared" si="2"/>
        <v>0</v>
      </c>
      <c r="GB20" s="23">
        <f t="shared" si="2"/>
        <v>0</v>
      </c>
      <c r="GC20" s="23">
        <f t="shared" si="2"/>
        <v>0</v>
      </c>
      <c r="GD20" s="23">
        <f t="shared" si="2"/>
        <v>0</v>
      </c>
      <c r="GE20" s="23">
        <f t="shared" si="2"/>
        <v>0</v>
      </c>
      <c r="GF20" s="23">
        <f t="shared" si="2"/>
        <v>0</v>
      </c>
      <c r="GG20" s="23">
        <f t="shared" si="2"/>
        <v>0</v>
      </c>
      <c r="GH20" s="23">
        <f t="shared" si="2"/>
        <v>0</v>
      </c>
      <c r="GI20" s="23">
        <f t="shared" si="2"/>
        <v>0</v>
      </c>
      <c r="GJ20" s="23">
        <f t="shared" si="2"/>
        <v>0</v>
      </c>
      <c r="GK20" s="23">
        <f t="shared" si="2"/>
        <v>0</v>
      </c>
      <c r="GL20" s="23">
        <f t="shared" si="2"/>
        <v>0</v>
      </c>
      <c r="GM20" s="23">
        <f t="shared" si="2"/>
        <v>0</v>
      </c>
      <c r="GN20" s="23">
        <f t="shared" si="2"/>
        <v>0</v>
      </c>
      <c r="GO20" s="23">
        <f t="shared" si="2"/>
        <v>0</v>
      </c>
      <c r="GP20" s="23">
        <f t="shared" ref="GP20:IV20" si="3">IF(AND(GP8&gt;GP7,GP8&gt;GP9,GP8&gt;GP10,GP8&gt;GP11,GP8&gt;GP12),GP8-GP15,GP8)</f>
        <v>0</v>
      </c>
      <c r="GQ20" s="23">
        <f t="shared" si="3"/>
        <v>0</v>
      </c>
      <c r="GR20" s="23">
        <f t="shared" si="3"/>
        <v>0</v>
      </c>
      <c r="GS20" s="23">
        <f t="shared" si="3"/>
        <v>0</v>
      </c>
      <c r="GT20" s="23">
        <f t="shared" si="3"/>
        <v>0</v>
      </c>
      <c r="GU20" s="23">
        <f t="shared" si="3"/>
        <v>0</v>
      </c>
      <c r="GV20" s="23">
        <f t="shared" si="3"/>
        <v>0</v>
      </c>
      <c r="GW20" s="23">
        <f t="shared" si="3"/>
        <v>0</v>
      </c>
      <c r="GX20" s="23">
        <f t="shared" si="3"/>
        <v>0</v>
      </c>
      <c r="GY20" s="23">
        <f t="shared" si="3"/>
        <v>0</v>
      </c>
      <c r="GZ20" s="23">
        <f t="shared" si="3"/>
        <v>0</v>
      </c>
      <c r="HA20" s="23">
        <f t="shared" si="3"/>
        <v>0</v>
      </c>
      <c r="HB20" s="23">
        <f t="shared" si="3"/>
        <v>0</v>
      </c>
      <c r="HC20" s="23">
        <f t="shared" si="3"/>
        <v>0</v>
      </c>
      <c r="HD20" s="23">
        <f t="shared" si="3"/>
        <v>0</v>
      </c>
      <c r="HE20" s="23">
        <f t="shared" si="3"/>
        <v>0</v>
      </c>
      <c r="HF20" s="23">
        <f t="shared" si="3"/>
        <v>0</v>
      </c>
      <c r="HG20" s="23">
        <f t="shared" si="3"/>
        <v>0</v>
      </c>
      <c r="HH20" s="23">
        <f t="shared" si="3"/>
        <v>0</v>
      </c>
      <c r="HI20" s="23">
        <f t="shared" si="3"/>
        <v>0</v>
      </c>
      <c r="HJ20" s="23">
        <f t="shared" si="3"/>
        <v>0</v>
      </c>
      <c r="HK20" s="23">
        <f t="shared" si="3"/>
        <v>0</v>
      </c>
      <c r="HL20" s="23">
        <f t="shared" si="3"/>
        <v>0</v>
      </c>
      <c r="HM20" s="23">
        <f t="shared" si="3"/>
        <v>0</v>
      </c>
      <c r="HN20" s="23">
        <f t="shared" si="3"/>
        <v>0</v>
      </c>
      <c r="HO20" s="23">
        <f t="shared" si="3"/>
        <v>0</v>
      </c>
      <c r="HP20" s="23">
        <f t="shared" si="3"/>
        <v>0</v>
      </c>
      <c r="HQ20" s="23">
        <f t="shared" si="3"/>
        <v>0</v>
      </c>
      <c r="HR20" s="23">
        <f t="shared" si="3"/>
        <v>0</v>
      </c>
      <c r="HS20" s="23">
        <f t="shared" si="3"/>
        <v>0</v>
      </c>
      <c r="HT20" s="23">
        <f t="shared" si="3"/>
        <v>0</v>
      </c>
      <c r="HU20" s="23">
        <f t="shared" si="3"/>
        <v>0</v>
      </c>
      <c r="HV20" s="23">
        <f t="shared" si="3"/>
        <v>0</v>
      </c>
      <c r="HW20" s="23">
        <f t="shared" si="3"/>
        <v>0</v>
      </c>
      <c r="HX20" s="23">
        <f t="shared" si="3"/>
        <v>0</v>
      </c>
      <c r="HY20" s="23">
        <f t="shared" si="3"/>
        <v>0</v>
      </c>
      <c r="HZ20" s="23">
        <f t="shared" si="3"/>
        <v>0</v>
      </c>
      <c r="IA20" s="23">
        <f t="shared" si="3"/>
        <v>0</v>
      </c>
      <c r="IB20" s="23">
        <f t="shared" si="3"/>
        <v>0</v>
      </c>
      <c r="IC20" s="23">
        <f t="shared" si="3"/>
        <v>0</v>
      </c>
      <c r="ID20" s="23">
        <f t="shared" si="3"/>
        <v>0</v>
      </c>
      <c r="IE20" s="23">
        <f t="shared" si="3"/>
        <v>0</v>
      </c>
      <c r="IF20" s="23">
        <f t="shared" si="3"/>
        <v>0</v>
      </c>
      <c r="IG20" s="23">
        <f t="shared" si="3"/>
        <v>0</v>
      </c>
      <c r="IH20" s="23">
        <f t="shared" si="3"/>
        <v>0</v>
      </c>
      <c r="II20" s="23">
        <f t="shared" si="3"/>
        <v>0</v>
      </c>
      <c r="IJ20" s="23">
        <f t="shared" si="3"/>
        <v>0</v>
      </c>
      <c r="IK20" s="23">
        <f t="shared" si="3"/>
        <v>0</v>
      </c>
      <c r="IL20" s="23">
        <f t="shared" si="3"/>
        <v>0</v>
      </c>
      <c r="IM20" s="23">
        <f t="shared" si="3"/>
        <v>0</v>
      </c>
      <c r="IN20" s="23">
        <f t="shared" si="3"/>
        <v>0</v>
      </c>
      <c r="IO20" s="23">
        <f t="shared" si="3"/>
        <v>0</v>
      </c>
      <c r="IP20" s="23">
        <f t="shared" si="3"/>
        <v>0</v>
      </c>
      <c r="IQ20" s="23">
        <f t="shared" si="3"/>
        <v>0</v>
      </c>
      <c r="IR20" s="23">
        <f t="shared" si="3"/>
        <v>0</v>
      </c>
      <c r="IS20" s="23">
        <f t="shared" si="3"/>
        <v>0</v>
      </c>
      <c r="IT20" s="23">
        <f t="shared" si="3"/>
        <v>0</v>
      </c>
      <c r="IU20" s="23">
        <f t="shared" si="3"/>
        <v>0</v>
      </c>
      <c r="IV20" s="23">
        <f t="shared" si="3"/>
        <v>0</v>
      </c>
    </row>
    <row r="21" spans="1:256" ht="28.5" x14ac:dyDescent="0.25">
      <c r="A21" s="32" t="s">
        <v>769</v>
      </c>
      <c r="B21" s="22" t="s">
        <v>770</v>
      </c>
      <c r="C21" s="690" t="s">
        <v>1498</v>
      </c>
      <c r="D21" s="21" t="s">
        <v>553</v>
      </c>
      <c r="E21" s="23">
        <f>IF(AND(E9&gt;E7,E9&gt;E8,E9&gt;E10,E9&gt;E11,E9&gt;E12,E9&gt;E13),E9-E15,E9)</f>
        <v>0</v>
      </c>
      <c r="F21" s="23">
        <f>IF(AND(F9&gt;F7,F9&gt;F8,F9&gt;F10,F9&gt;F11,F9&gt;F12,F9&gt;F13),F9-F15,F9)</f>
        <v>0</v>
      </c>
      <c r="IV21" s="13">
        <f>IF(F8=0, IF(F9=0,0, F9-F15), F9)</f>
        <v>0</v>
      </c>
    </row>
    <row r="22" spans="1:256" ht="28.5" x14ac:dyDescent="0.25">
      <c r="A22" s="606" t="s">
        <v>1525</v>
      </c>
      <c r="B22" s="51" t="s">
        <v>1249</v>
      </c>
      <c r="C22" s="690" t="s">
        <v>1499</v>
      </c>
      <c r="D22" s="21" t="s">
        <v>553</v>
      </c>
      <c r="E22" s="23">
        <f>IF(AND(E10&gt;E7,E10&gt;E8,E10&gt;E9,E10&gt;E11,E10&gt;E12,E10&gt;E13),E10-E15,E10)</f>
        <v>0</v>
      </c>
      <c r="F22" s="23">
        <f>IF(AND(F10&gt;F7,F10&gt;F8,F10&gt;F9,F10&gt;F11,F10&gt;F12,F10&gt;F13),F10-F15,F10)</f>
        <v>0</v>
      </c>
      <c r="G22" s="23">
        <f t="shared" ref="G22:BQ22" si="4">IF(AND(G8,G9=0), IF(G10=0,0, G10-G15), G10)</f>
        <v>0</v>
      </c>
      <c r="H22" s="23">
        <f t="shared" si="4"/>
        <v>0</v>
      </c>
      <c r="I22" s="23">
        <f t="shared" si="4"/>
        <v>0</v>
      </c>
      <c r="J22" s="23">
        <f t="shared" si="4"/>
        <v>0</v>
      </c>
      <c r="K22" s="23">
        <f t="shared" si="4"/>
        <v>0</v>
      </c>
      <c r="L22" s="23">
        <f t="shared" si="4"/>
        <v>0</v>
      </c>
      <c r="M22" s="23">
        <f t="shared" si="4"/>
        <v>0</v>
      </c>
      <c r="N22" s="23">
        <f t="shared" si="4"/>
        <v>0</v>
      </c>
      <c r="O22" s="23">
        <f t="shared" si="4"/>
        <v>0</v>
      </c>
      <c r="P22" s="23">
        <f t="shared" si="4"/>
        <v>0</v>
      </c>
      <c r="Q22" s="23">
        <f t="shared" si="4"/>
        <v>0</v>
      </c>
      <c r="R22" s="23">
        <f t="shared" si="4"/>
        <v>0</v>
      </c>
      <c r="S22" s="23">
        <f t="shared" si="4"/>
        <v>0</v>
      </c>
      <c r="T22" s="23">
        <f t="shared" si="4"/>
        <v>0</v>
      </c>
      <c r="U22" s="23">
        <f t="shared" si="4"/>
        <v>0</v>
      </c>
      <c r="V22" s="23">
        <f t="shared" si="4"/>
        <v>0</v>
      </c>
      <c r="W22" s="23">
        <f t="shared" si="4"/>
        <v>0</v>
      </c>
      <c r="X22" s="23">
        <f t="shared" si="4"/>
        <v>0</v>
      </c>
      <c r="Y22" s="23">
        <f t="shared" si="4"/>
        <v>0</v>
      </c>
      <c r="Z22" s="23">
        <f t="shared" si="4"/>
        <v>0</v>
      </c>
      <c r="AA22" s="23">
        <f t="shared" si="4"/>
        <v>0</v>
      </c>
      <c r="AB22" s="23">
        <f t="shared" si="4"/>
        <v>0</v>
      </c>
      <c r="AC22" s="23">
        <f t="shared" si="4"/>
        <v>0</v>
      </c>
      <c r="AD22" s="23">
        <f t="shared" si="4"/>
        <v>0</v>
      </c>
      <c r="AE22" s="23">
        <f t="shared" si="4"/>
        <v>0</v>
      </c>
      <c r="AF22" s="23">
        <f t="shared" si="4"/>
        <v>0</v>
      </c>
      <c r="AG22" s="23">
        <f t="shared" si="4"/>
        <v>0</v>
      </c>
      <c r="AH22" s="23">
        <f t="shared" si="4"/>
        <v>0</v>
      </c>
      <c r="AI22" s="23">
        <f t="shared" si="4"/>
        <v>0</v>
      </c>
      <c r="AJ22" s="23">
        <f t="shared" si="4"/>
        <v>0</v>
      </c>
      <c r="AK22" s="23">
        <f t="shared" si="4"/>
        <v>0</v>
      </c>
      <c r="AL22" s="23">
        <f t="shared" si="4"/>
        <v>0</v>
      </c>
      <c r="AM22" s="23">
        <f t="shared" si="4"/>
        <v>0</v>
      </c>
      <c r="AN22" s="23">
        <f t="shared" si="4"/>
        <v>0</v>
      </c>
      <c r="AO22" s="23">
        <f t="shared" si="4"/>
        <v>0</v>
      </c>
      <c r="AP22" s="23">
        <f t="shared" si="4"/>
        <v>0</v>
      </c>
      <c r="AQ22" s="23">
        <f t="shared" si="4"/>
        <v>0</v>
      </c>
      <c r="AR22" s="23">
        <f t="shared" si="4"/>
        <v>0</v>
      </c>
      <c r="AS22" s="23">
        <f t="shared" si="4"/>
        <v>0</v>
      </c>
      <c r="AT22" s="23">
        <f t="shared" si="4"/>
        <v>0</v>
      </c>
      <c r="AU22" s="23">
        <f t="shared" si="4"/>
        <v>0</v>
      </c>
      <c r="AV22" s="23">
        <f t="shared" si="4"/>
        <v>0</v>
      </c>
      <c r="AW22" s="23">
        <f t="shared" si="4"/>
        <v>0</v>
      </c>
      <c r="AX22" s="23">
        <f t="shared" si="4"/>
        <v>0</v>
      </c>
      <c r="AY22" s="23">
        <f t="shared" si="4"/>
        <v>0</v>
      </c>
      <c r="AZ22" s="23">
        <f t="shared" si="4"/>
        <v>0</v>
      </c>
      <c r="BA22" s="23">
        <f t="shared" si="4"/>
        <v>0</v>
      </c>
      <c r="BB22" s="23">
        <f t="shared" si="4"/>
        <v>0</v>
      </c>
      <c r="BC22" s="23">
        <f t="shared" si="4"/>
        <v>0</v>
      </c>
      <c r="BD22" s="23">
        <f t="shared" si="4"/>
        <v>0</v>
      </c>
      <c r="BE22" s="23">
        <f t="shared" si="4"/>
        <v>0</v>
      </c>
      <c r="BF22" s="23">
        <f t="shared" si="4"/>
        <v>0</v>
      </c>
      <c r="BG22" s="23">
        <f t="shared" si="4"/>
        <v>0</v>
      </c>
      <c r="BH22" s="23">
        <f t="shared" si="4"/>
        <v>0</v>
      </c>
      <c r="BI22" s="23">
        <f t="shared" si="4"/>
        <v>0</v>
      </c>
      <c r="BJ22" s="23">
        <f t="shared" si="4"/>
        <v>0</v>
      </c>
      <c r="BK22" s="23">
        <f t="shared" si="4"/>
        <v>0</v>
      </c>
      <c r="BL22" s="23">
        <f t="shared" si="4"/>
        <v>0</v>
      </c>
      <c r="BM22" s="23">
        <f t="shared" si="4"/>
        <v>0</v>
      </c>
      <c r="BN22" s="23">
        <f t="shared" si="4"/>
        <v>0</v>
      </c>
      <c r="BO22" s="23">
        <f t="shared" si="4"/>
        <v>0</v>
      </c>
      <c r="BP22" s="23">
        <f t="shared" si="4"/>
        <v>0</v>
      </c>
      <c r="BQ22" s="23">
        <f t="shared" si="4"/>
        <v>0</v>
      </c>
      <c r="BR22" s="23">
        <f t="shared" ref="BR22:EC22" si="5">IF(AND(BR8,BR9=0), IF(BR10=0,0, BR10-BR15), BR10)</f>
        <v>0</v>
      </c>
      <c r="BS22" s="23">
        <f t="shared" si="5"/>
        <v>0</v>
      </c>
      <c r="BT22" s="23">
        <f t="shared" si="5"/>
        <v>0</v>
      </c>
      <c r="BU22" s="23">
        <f t="shared" si="5"/>
        <v>0</v>
      </c>
      <c r="BV22" s="23">
        <f t="shared" si="5"/>
        <v>0</v>
      </c>
      <c r="BW22" s="23">
        <f t="shared" si="5"/>
        <v>0</v>
      </c>
      <c r="BX22" s="23">
        <f t="shared" si="5"/>
        <v>0</v>
      </c>
      <c r="BY22" s="23">
        <f t="shared" si="5"/>
        <v>0</v>
      </c>
      <c r="BZ22" s="23">
        <f t="shared" si="5"/>
        <v>0</v>
      </c>
      <c r="CA22" s="23">
        <f t="shared" si="5"/>
        <v>0</v>
      </c>
      <c r="CB22" s="23">
        <f t="shared" si="5"/>
        <v>0</v>
      </c>
      <c r="CC22" s="23">
        <f t="shared" si="5"/>
        <v>0</v>
      </c>
      <c r="CD22" s="23">
        <f t="shared" si="5"/>
        <v>0</v>
      </c>
      <c r="CE22" s="23">
        <f t="shared" si="5"/>
        <v>0</v>
      </c>
      <c r="CF22" s="23">
        <f t="shared" si="5"/>
        <v>0</v>
      </c>
      <c r="CG22" s="23">
        <f t="shared" si="5"/>
        <v>0</v>
      </c>
      <c r="CH22" s="23">
        <f t="shared" si="5"/>
        <v>0</v>
      </c>
      <c r="CI22" s="23">
        <f t="shared" si="5"/>
        <v>0</v>
      </c>
      <c r="CJ22" s="23">
        <f t="shared" si="5"/>
        <v>0</v>
      </c>
      <c r="CK22" s="23">
        <f t="shared" si="5"/>
        <v>0</v>
      </c>
      <c r="CL22" s="23">
        <f t="shared" si="5"/>
        <v>0</v>
      </c>
      <c r="CM22" s="23">
        <f t="shared" si="5"/>
        <v>0</v>
      </c>
      <c r="CN22" s="23">
        <f t="shared" si="5"/>
        <v>0</v>
      </c>
      <c r="CO22" s="23">
        <f t="shared" si="5"/>
        <v>0</v>
      </c>
      <c r="CP22" s="23">
        <f t="shared" si="5"/>
        <v>0</v>
      </c>
      <c r="CQ22" s="23">
        <f t="shared" si="5"/>
        <v>0</v>
      </c>
      <c r="CR22" s="23">
        <f t="shared" si="5"/>
        <v>0</v>
      </c>
      <c r="CS22" s="23">
        <f t="shared" si="5"/>
        <v>0</v>
      </c>
      <c r="CT22" s="23">
        <f t="shared" si="5"/>
        <v>0</v>
      </c>
      <c r="CU22" s="23">
        <f t="shared" si="5"/>
        <v>0</v>
      </c>
      <c r="CV22" s="23">
        <f t="shared" si="5"/>
        <v>0</v>
      </c>
      <c r="CW22" s="23">
        <f t="shared" si="5"/>
        <v>0</v>
      </c>
      <c r="CX22" s="23">
        <f t="shared" si="5"/>
        <v>0</v>
      </c>
      <c r="CY22" s="23">
        <f t="shared" si="5"/>
        <v>0</v>
      </c>
      <c r="CZ22" s="23">
        <f t="shared" si="5"/>
        <v>0</v>
      </c>
      <c r="DA22" s="23">
        <f t="shared" si="5"/>
        <v>0</v>
      </c>
      <c r="DB22" s="23">
        <f t="shared" si="5"/>
        <v>0</v>
      </c>
      <c r="DC22" s="23">
        <f t="shared" si="5"/>
        <v>0</v>
      </c>
      <c r="DD22" s="23">
        <f t="shared" si="5"/>
        <v>0</v>
      </c>
      <c r="DE22" s="23">
        <f t="shared" si="5"/>
        <v>0</v>
      </c>
      <c r="DF22" s="23">
        <f t="shared" si="5"/>
        <v>0</v>
      </c>
      <c r="DG22" s="23">
        <f t="shared" si="5"/>
        <v>0</v>
      </c>
      <c r="DH22" s="23">
        <f t="shared" si="5"/>
        <v>0</v>
      </c>
      <c r="DI22" s="23">
        <f t="shared" si="5"/>
        <v>0</v>
      </c>
      <c r="DJ22" s="23">
        <f t="shared" si="5"/>
        <v>0</v>
      </c>
      <c r="DK22" s="23">
        <f t="shared" si="5"/>
        <v>0</v>
      </c>
      <c r="DL22" s="23">
        <f t="shared" si="5"/>
        <v>0</v>
      </c>
      <c r="DM22" s="23">
        <f t="shared" si="5"/>
        <v>0</v>
      </c>
      <c r="DN22" s="23">
        <f t="shared" si="5"/>
        <v>0</v>
      </c>
      <c r="DO22" s="23">
        <f t="shared" si="5"/>
        <v>0</v>
      </c>
      <c r="DP22" s="23">
        <f t="shared" si="5"/>
        <v>0</v>
      </c>
      <c r="DQ22" s="23">
        <f t="shared" si="5"/>
        <v>0</v>
      </c>
      <c r="DR22" s="23">
        <f t="shared" si="5"/>
        <v>0</v>
      </c>
      <c r="DS22" s="23">
        <f t="shared" si="5"/>
        <v>0</v>
      </c>
      <c r="DT22" s="23">
        <f t="shared" si="5"/>
        <v>0</v>
      </c>
      <c r="DU22" s="23">
        <f t="shared" si="5"/>
        <v>0</v>
      </c>
      <c r="DV22" s="23">
        <f t="shared" si="5"/>
        <v>0</v>
      </c>
      <c r="DW22" s="23">
        <f t="shared" si="5"/>
        <v>0</v>
      </c>
      <c r="DX22" s="23">
        <f t="shared" si="5"/>
        <v>0</v>
      </c>
      <c r="DY22" s="23">
        <f t="shared" si="5"/>
        <v>0</v>
      </c>
      <c r="DZ22" s="23">
        <f t="shared" si="5"/>
        <v>0</v>
      </c>
      <c r="EA22" s="23">
        <f t="shared" si="5"/>
        <v>0</v>
      </c>
      <c r="EB22" s="23">
        <f t="shared" si="5"/>
        <v>0</v>
      </c>
      <c r="EC22" s="23">
        <f t="shared" si="5"/>
        <v>0</v>
      </c>
      <c r="ED22" s="23">
        <f t="shared" ref="ED22:GO22" si="6">IF(AND(ED8,ED9=0), IF(ED10=0,0, ED10-ED15), ED10)</f>
        <v>0</v>
      </c>
      <c r="EE22" s="23">
        <f t="shared" si="6"/>
        <v>0</v>
      </c>
      <c r="EF22" s="23">
        <f t="shared" si="6"/>
        <v>0</v>
      </c>
      <c r="EG22" s="23">
        <f t="shared" si="6"/>
        <v>0</v>
      </c>
      <c r="EH22" s="23">
        <f t="shared" si="6"/>
        <v>0</v>
      </c>
      <c r="EI22" s="23">
        <f t="shared" si="6"/>
        <v>0</v>
      </c>
      <c r="EJ22" s="23">
        <f t="shared" si="6"/>
        <v>0</v>
      </c>
      <c r="EK22" s="23">
        <f t="shared" si="6"/>
        <v>0</v>
      </c>
      <c r="EL22" s="23">
        <f t="shared" si="6"/>
        <v>0</v>
      </c>
      <c r="EM22" s="23">
        <f t="shared" si="6"/>
        <v>0</v>
      </c>
      <c r="EN22" s="23">
        <f t="shared" si="6"/>
        <v>0</v>
      </c>
      <c r="EO22" s="23">
        <f t="shared" si="6"/>
        <v>0</v>
      </c>
      <c r="EP22" s="23">
        <f t="shared" si="6"/>
        <v>0</v>
      </c>
      <c r="EQ22" s="23">
        <f t="shared" si="6"/>
        <v>0</v>
      </c>
      <c r="ER22" s="23">
        <f t="shared" si="6"/>
        <v>0</v>
      </c>
      <c r="ES22" s="23">
        <f t="shared" si="6"/>
        <v>0</v>
      </c>
      <c r="ET22" s="23">
        <f t="shared" si="6"/>
        <v>0</v>
      </c>
      <c r="EU22" s="23">
        <f t="shared" si="6"/>
        <v>0</v>
      </c>
      <c r="EV22" s="23">
        <f t="shared" si="6"/>
        <v>0</v>
      </c>
      <c r="EW22" s="23">
        <f t="shared" si="6"/>
        <v>0</v>
      </c>
      <c r="EX22" s="23">
        <f t="shared" si="6"/>
        <v>0</v>
      </c>
      <c r="EY22" s="23">
        <f t="shared" si="6"/>
        <v>0</v>
      </c>
      <c r="EZ22" s="23">
        <f t="shared" si="6"/>
        <v>0</v>
      </c>
      <c r="FA22" s="23">
        <f t="shared" si="6"/>
        <v>0</v>
      </c>
      <c r="FB22" s="23">
        <f t="shared" si="6"/>
        <v>0</v>
      </c>
      <c r="FC22" s="23">
        <f t="shared" si="6"/>
        <v>0</v>
      </c>
      <c r="FD22" s="23">
        <f t="shared" si="6"/>
        <v>0</v>
      </c>
      <c r="FE22" s="23">
        <f t="shared" si="6"/>
        <v>0</v>
      </c>
      <c r="FF22" s="23">
        <f t="shared" si="6"/>
        <v>0</v>
      </c>
      <c r="FG22" s="23">
        <f t="shared" si="6"/>
        <v>0</v>
      </c>
      <c r="FH22" s="23">
        <f t="shared" si="6"/>
        <v>0</v>
      </c>
      <c r="FI22" s="23">
        <f t="shared" si="6"/>
        <v>0</v>
      </c>
      <c r="FJ22" s="23">
        <f t="shared" si="6"/>
        <v>0</v>
      </c>
      <c r="FK22" s="23">
        <f t="shared" si="6"/>
        <v>0</v>
      </c>
      <c r="FL22" s="23">
        <f t="shared" si="6"/>
        <v>0</v>
      </c>
      <c r="FM22" s="23">
        <f t="shared" si="6"/>
        <v>0</v>
      </c>
      <c r="FN22" s="23">
        <f t="shared" si="6"/>
        <v>0</v>
      </c>
      <c r="FO22" s="23">
        <f t="shared" si="6"/>
        <v>0</v>
      </c>
      <c r="FP22" s="23">
        <f t="shared" si="6"/>
        <v>0</v>
      </c>
      <c r="FQ22" s="23">
        <f t="shared" si="6"/>
        <v>0</v>
      </c>
      <c r="FR22" s="23">
        <f t="shared" si="6"/>
        <v>0</v>
      </c>
      <c r="FS22" s="23">
        <f t="shared" si="6"/>
        <v>0</v>
      </c>
      <c r="FT22" s="23">
        <f t="shared" si="6"/>
        <v>0</v>
      </c>
      <c r="FU22" s="23">
        <f t="shared" si="6"/>
        <v>0</v>
      </c>
      <c r="FV22" s="23">
        <f t="shared" si="6"/>
        <v>0</v>
      </c>
      <c r="FW22" s="23">
        <f t="shared" si="6"/>
        <v>0</v>
      </c>
      <c r="FX22" s="23">
        <f t="shared" si="6"/>
        <v>0</v>
      </c>
      <c r="FY22" s="23">
        <f t="shared" si="6"/>
        <v>0</v>
      </c>
      <c r="FZ22" s="23">
        <f t="shared" si="6"/>
        <v>0</v>
      </c>
      <c r="GA22" s="23">
        <f t="shared" si="6"/>
        <v>0</v>
      </c>
      <c r="GB22" s="23">
        <f t="shared" si="6"/>
        <v>0</v>
      </c>
      <c r="GC22" s="23">
        <f t="shared" si="6"/>
        <v>0</v>
      </c>
      <c r="GD22" s="23">
        <f t="shared" si="6"/>
        <v>0</v>
      </c>
      <c r="GE22" s="23">
        <f t="shared" si="6"/>
        <v>0</v>
      </c>
      <c r="GF22" s="23">
        <f t="shared" si="6"/>
        <v>0</v>
      </c>
      <c r="GG22" s="23">
        <f t="shared" si="6"/>
        <v>0</v>
      </c>
      <c r="GH22" s="23">
        <f t="shared" si="6"/>
        <v>0</v>
      </c>
      <c r="GI22" s="23">
        <f t="shared" si="6"/>
        <v>0</v>
      </c>
      <c r="GJ22" s="23">
        <f t="shared" si="6"/>
        <v>0</v>
      </c>
      <c r="GK22" s="23">
        <f t="shared" si="6"/>
        <v>0</v>
      </c>
      <c r="GL22" s="23">
        <f t="shared" si="6"/>
        <v>0</v>
      </c>
      <c r="GM22" s="23">
        <f t="shared" si="6"/>
        <v>0</v>
      </c>
      <c r="GN22" s="23">
        <f t="shared" si="6"/>
        <v>0</v>
      </c>
      <c r="GO22" s="23">
        <f t="shared" si="6"/>
        <v>0</v>
      </c>
      <c r="GP22" s="23">
        <f t="shared" ref="GP22:IV22" si="7">IF(AND(GP8,GP9=0), IF(GP10=0,0, GP10-GP15), GP10)</f>
        <v>0</v>
      </c>
      <c r="GQ22" s="23">
        <f t="shared" si="7"/>
        <v>0</v>
      </c>
      <c r="GR22" s="23">
        <f t="shared" si="7"/>
        <v>0</v>
      </c>
      <c r="GS22" s="23">
        <f t="shared" si="7"/>
        <v>0</v>
      </c>
      <c r="GT22" s="23">
        <f t="shared" si="7"/>
        <v>0</v>
      </c>
      <c r="GU22" s="23">
        <f t="shared" si="7"/>
        <v>0</v>
      </c>
      <c r="GV22" s="23">
        <f t="shared" si="7"/>
        <v>0</v>
      </c>
      <c r="GW22" s="23">
        <f t="shared" si="7"/>
        <v>0</v>
      </c>
      <c r="GX22" s="23">
        <f t="shared" si="7"/>
        <v>0</v>
      </c>
      <c r="GY22" s="23">
        <f t="shared" si="7"/>
        <v>0</v>
      </c>
      <c r="GZ22" s="23">
        <f t="shared" si="7"/>
        <v>0</v>
      </c>
      <c r="HA22" s="23">
        <f t="shared" si="7"/>
        <v>0</v>
      </c>
      <c r="HB22" s="23">
        <f t="shared" si="7"/>
        <v>0</v>
      </c>
      <c r="HC22" s="23">
        <f t="shared" si="7"/>
        <v>0</v>
      </c>
      <c r="HD22" s="23">
        <f t="shared" si="7"/>
        <v>0</v>
      </c>
      <c r="HE22" s="23">
        <f t="shared" si="7"/>
        <v>0</v>
      </c>
      <c r="HF22" s="23">
        <f t="shared" si="7"/>
        <v>0</v>
      </c>
      <c r="HG22" s="23">
        <f t="shared" si="7"/>
        <v>0</v>
      </c>
      <c r="HH22" s="23">
        <f t="shared" si="7"/>
        <v>0</v>
      </c>
      <c r="HI22" s="23">
        <f t="shared" si="7"/>
        <v>0</v>
      </c>
      <c r="HJ22" s="23">
        <f t="shared" si="7"/>
        <v>0</v>
      </c>
      <c r="HK22" s="23">
        <f t="shared" si="7"/>
        <v>0</v>
      </c>
      <c r="HL22" s="23">
        <f t="shared" si="7"/>
        <v>0</v>
      </c>
      <c r="HM22" s="23">
        <f t="shared" si="7"/>
        <v>0</v>
      </c>
      <c r="HN22" s="23">
        <f t="shared" si="7"/>
        <v>0</v>
      </c>
      <c r="HO22" s="23">
        <f t="shared" si="7"/>
        <v>0</v>
      </c>
      <c r="HP22" s="23">
        <f t="shared" si="7"/>
        <v>0</v>
      </c>
      <c r="HQ22" s="23">
        <f t="shared" si="7"/>
        <v>0</v>
      </c>
      <c r="HR22" s="23">
        <f t="shared" si="7"/>
        <v>0</v>
      </c>
      <c r="HS22" s="23">
        <f t="shared" si="7"/>
        <v>0</v>
      </c>
      <c r="HT22" s="23">
        <f t="shared" si="7"/>
        <v>0</v>
      </c>
      <c r="HU22" s="23">
        <f t="shared" si="7"/>
        <v>0</v>
      </c>
      <c r="HV22" s="23">
        <f t="shared" si="7"/>
        <v>0</v>
      </c>
      <c r="HW22" s="23">
        <f t="shared" si="7"/>
        <v>0</v>
      </c>
      <c r="HX22" s="23">
        <f t="shared" si="7"/>
        <v>0</v>
      </c>
      <c r="HY22" s="23">
        <f t="shared" si="7"/>
        <v>0</v>
      </c>
      <c r="HZ22" s="23">
        <f t="shared" si="7"/>
        <v>0</v>
      </c>
      <c r="IA22" s="23">
        <f t="shared" si="7"/>
        <v>0</v>
      </c>
      <c r="IB22" s="23">
        <f t="shared" si="7"/>
        <v>0</v>
      </c>
      <c r="IC22" s="23">
        <f t="shared" si="7"/>
        <v>0</v>
      </c>
      <c r="ID22" s="23">
        <f t="shared" si="7"/>
        <v>0</v>
      </c>
      <c r="IE22" s="23">
        <f t="shared" si="7"/>
        <v>0</v>
      </c>
      <c r="IF22" s="23">
        <f t="shared" si="7"/>
        <v>0</v>
      </c>
      <c r="IG22" s="23">
        <f t="shared" si="7"/>
        <v>0</v>
      </c>
      <c r="IH22" s="23">
        <f t="shared" si="7"/>
        <v>0</v>
      </c>
      <c r="II22" s="23">
        <f t="shared" si="7"/>
        <v>0</v>
      </c>
      <c r="IJ22" s="23">
        <f t="shared" si="7"/>
        <v>0</v>
      </c>
      <c r="IK22" s="23">
        <f t="shared" si="7"/>
        <v>0</v>
      </c>
      <c r="IL22" s="23">
        <f t="shared" si="7"/>
        <v>0</v>
      </c>
      <c r="IM22" s="23">
        <f t="shared" si="7"/>
        <v>0</v>
      </c>
      <c r="IN22" s="23">
        <f t="shared" si="7"/>
        <v>0</v>
      </c>
      <c r="IO22" s="23">
        <f t="shared" si="7"/>
        <v>0</v>
      </c>
      <c r="IP22" s="23">
        <f t="shared" si="7"/>
        <v>0</v>
      </c>
      <c r="IQ22" s="23">
        <f t="shared" si="7"/>
        <v>0</v>
      </c>
      <c r="IR22" s="23">
        <f t="shared" si="7"/>
        <v>0</v>
      </c>
      <c r="IS22" s="23">
        <f t="shared" si="7"/>
        <v>0</v>
      </c>
      <c r="IT22" s="23">
        <f t="shared" si="7"/>
        <v>0</v>
      </c>
      <c r="IU22" s="23">
        <f t="shared" si="7"/>
        <v>0</v>
      </c>
      <c r="IV22" s="23">
        <f t="shared" si="7"/>
        <v>0</v>
      </c>
    </row>
    <row r="23" spans="1:256" ht="28.5" x14ac:dyDescent="0.25">
      <c r="A23" s="606" t="s">
        <v>1015</v>
      </c>
      <c r="B23" s="51" t="s">
        <v>1250</v>
      </c>
      <c r="C23" s="690" t="s">
        <v>1500</v>
      </c>
      <c r="D23" s="21" t="s">
        <v>553</v>
      </c>
      <c r="E23" s="12">
        <f>IF(AND(E11&gt;E7,E11&gt;E8,E11&gt;E9,E11&gt;E10,E11&gt;E12,E11&gt;E13),E11-E15,E11)</f>
        <v>0</v>
      </c>
      <c r="F23" s="12">
        <f>IF(AND(F11&gt;F7,F11&gt;F8,F11&gt;F9,F11&gt;F10,F11&gt;F12,F11&gt;F13),F11-F15,F11)</f>
        <v>0</v>
      </c>
      <c r="G23" s="12">
        <f t="shared" ref="G23:BQ23" si="8">IF(AND(G8=0,G9=0,G10=0), IF(G11=0,0, G11-G15), G11)</f>
        <v>0</v>
      </c>
      <c r="H23" s="12">
        <f t="shared" si="8"/>
        <v>0</v>
      </c>
      <c r="I23" s="12">
        <f t="shared" si="8"/>
        <v>0</v>
      </c>
      <c r="J23" s="12">
        <f t="shared" si="8"/>
        <v>0</v>
      </c>
      <c r="K23" s="12">
        <f t="shared" si="8"/>
        <v>0</v>
      </c>
      <c r="L23" s="12">
        <f t="shared" si="8"/>
        <v>0</v>
      </c>
      <c r="M23" s="12">
        <f t="shared" si="8"/>
        <v>0</v>
      </c>
      <c r="N23" s="12">
        <f t="shared" si="8"/>
        <v>0</v>
      </c>
      <c r="O23" s="12">
        <f t="shared" si="8"/>
        <v>0</v>
      </c>
      <c r="P23" s="12">
        <f t="shared" si="8"/>
        <v>0</v>
      </c>
      <c r="Q23" s="12">
        <f t="shared" si="8"/>
        <v>0</v>
      </c>
      <c r="R23" s="12">
        <f t="shared" si="8"/>
        <v>0</v>
      </c>
      <c r="S23" s="12">
        <f t="shared" si="8"/>
        <v>0</v>
      </c>
      <c r="T23" s="12">
        <f t="shared" si="8"/>
        <v>0</v>
      </c>
      <c r="U23" s="12">
        <f t="shared" si="8"/>
        <v>0</v>
      </c>
      <c r="V23" s="12">
        <f t="shared" si="8"/>
        <v>0</v>
      </c>
      <c r="W23" s="12">
        <f t="shared" si="8"/>
        <v>0</v>
      </c>
      <c r="X23" s="12">
        <f t="shared" si="8"/>
        <v>0</v>
      </c>
      <c r="Y23" s="12">
        <f t="shared" si="8"/>
        <v>0</v>
      </c>
      <c r="Z23" s="12">
        <f t="shared" si="8"/>
        <v>0</v>
      </c>
      <c r="AA23" s="12">
        <f t="shared" si="8"/>
        <v>0</v>
      </c>
      <c r="AB23" s="12">
        <f t="shared" si="8"/>
        <v>0</v>
      </c>
      <c r="AC23" s="12">
        <f t="shared" si="8"/>
        <v>0</v>
      </c>
      <c r="AD23" s="12">
        <f t="shared" si="8"/>
        <v>0</v>
      </c>
      <c r="AE23" s="12">
        <f t="shared" si="8"/>
        <v>0</v>
      </c>
      <c r="AF23" s="12">
        <f t="shared" si="8"/>
        <v>0</v>
      </c>
      <c r="AG23" s="12">
        <f t="shared" si="8"/>
        <v>0</v>
      </c>
      <c r="AH23" s="12">
        <f t="shared" si="8"/>
        <v>0</v>
      </c>
      <c r="AI23" s="12">
        <f t="shared" si="8"/>
        <v>0</v>
      </c>
      <c r="AJ23" s="12">
        <f t="shared" si="8"/>
        <v>0</v>
      </c>
      <c r="AK23" s="12">
        <f t="shared" si="8"/>
        <v>0</v>
      </c>
      <c r="AL23" s="12">
        <f t="shared" si="8"/>
        <v>0</v>
      </c>
      <c r="AM23" s="12">
        <f t="shared" si="8"/>
        <v>0</v>
      </c>
      <c r="AN23" s="12">
        <f t="shared" si="8"/>
        <v>0</v>
      </c>
      <c r="AO23" s="12">
        <f t="shared" si="8"/>
        <v>0</v>
      </c>
      <c r="AP23" s="12">
        <f t="shared" si="8"/>
        <v>0</v>
      </c>
      <c r="AQ23" s="12">
        <f t="shared" si="8"/>
        <v>0</v>
      </c>
      <c r="AR23" s="12">
        <f t="shared" si="8"/>
        <v>0</v>
      </c>
      <c r="AS23" s="12">
        <f t="shared" si="8"/>
        <v>0</v>
      </c>
      <c r="AT23" s="12">
        <f t="shared" si="8"/>
        <v>0</v>
      </c>
      <c r="AU23" s="12">
        <f t="shared" si="8"/>
        <v>0</v>
      </c>
      <c r="AV23" s="12">
        <f t="shared" si="8"/>
        <v>0</v>
      </c>
      <c r="AW23" s="12">
        <f t="shared" si="8"/>
        <v>0</v>
      </c>
      <c r="AX23" s="12">
        <f t="shared" si="8"/>
        <v>0</v>
      </c>
      <c r="AY23" s="12">
        <f t="shared" si="8"/>
        <v>0</v>
      </c>
      <c r="AZ23" s="12">
        <f t="shared" si="8"/>
        <v>0</v>
      </c>
      <c r="BA23" s="12">
        <f t="shared" si="8"/>
        <v>0</v>
      </c>
      <c r="BB23" s="12">
        <f t="shared" si="8"/>
        <v>0</v>
      </c>
      <c r="BC23" s="12">
        <f t="shared" si="8"/>
        <v>0</v>
      </c>
      <c r="BD23" s="12">
        <f t="shared" si="8"/>
        <v>0</v>
      </c>
      <c r="BE23" s="12">
        <f t="shared" si="8"/>
        <v>0</v>
      </c>
      <c r="BF23" s="12">
        <f t="shared" si="8"/>
        <v>0</v>
      </c>
      <c r="BG23" s="12">
        <f t="shared" si="8"/>
        <v>0</v>
      </c>
      <c r="BH23" s="12">
        <f t="shared" si="8"/>
        <v>0</v>
      </c>
      <c r="BI23" s="12">
        <f t="shared" si="8"/>
        <v>0</v>
      </c>
      <c r="BJ23" s="12">
        <f t="shared" si="8"/>
        <v>0</v>
      </c>
      <c r="BK23" s="12">
        <f t="shared" si="8"/>
        <v>0</v>
      </c>
      <c r="BL23" s="12">
        <f t="shared" si="8"/>
        <v>0</v>
      </c>
      <c r="BM23" s="12">
        <f t="shared" si="8"/>
        <v>0</v>
      </c>
      <c r="BN23" s="12">
        <f t="shared" si="8"/>
        <v>0</v>
      </c>
      <c r="BO23" s="12">
        <f t="shared" si="8"/>
        <v>0</v>
      </c>
      <c r="BP23" s="12">
        <f t="shared" si="8"/>
        <v>0</v>
      </c>
      <c r="BQ23" s="12">
        <f t="shared" si="8"/>
        <v>0</v>
      </c>
      <c r="BR23" s="12">
        <f t="shared" ref="BR23:EC23" si="9">IF(AND(BR8=0,BR9=0,BR10=0), IF(BR11=0,0, BR11-BR15), BR11)</f>
        <v>0</v>
      </c>
      <c r="BS23" s="12">
        <f t="shared" si="9"/>
        <v>0</v>
      </c>
      <c r="BT23" s="12">
        <f t="shared" si="9"/>
        <v>0</v>
      </c>
      <c r="BU23" s="12">
        <f t="shared" si="9"/>
        <v>0</v>
      </c>
      <c r="BV23" s="12">
        <f t="shared" si="9"/>
        <v>0</v>
      </c>
      <c r="BW23" s="12">
        <f t="shared" si="9"/>
        <v>0</v>
      </c>
      <c r="BX23" s="12">
        <f t="shared" si="9"/>
        <v>0</v>
      </c>
      <c r="BY23" s="12">
        <f t="shared" si="9"/>
        <v>0</v>
      </c>
      <c r="BZ23" s="12">
        <f t="shared" si="9"/>
        <v>0</v>
      </c>
      <c r="CA23" s="12">
        <f t="shared" si="9"/>
        <v>0</v>
      </c>
      <c r="CB23" s="12">
        <f t="shared" si="9"/>
        <v>0</v>
      </c>
      <c r="CC23" s="12">
        <f t="shared" si="9"/>
        <v>0</v>
      </c>
      <c r="CD23" s="12">
        <f t="shared" si="9"/>
        <v>0</v>
      </c>
      <c r="CE23" s="12">
        <f t="shared" si="9"/>
        <v>0</v>
      </c>
      <c r="CF23" s="12">
        <f t="shared" si="9"/>
        <v>0</v>
      </c>
      <c r="CG23" s="12">
        <f t="shared" si="9"/>
        <v>0</v>
      </c>
      <c r="CH23" s="12">
        <f t="shared" si="9"/>
        <v>0</v>
      </c>
      <c r="CI23" s="12">
        <f t="shared" si="9"/>
        <v>0</v>
      </c>
      <c r="CJ23" s="12">
        <f t="shared" si="9"/>
        <v>0</v>
      </c>
      <c r="CK23" s="12">
        <f t="shared" si="9"/>
        <v>0</v>
      </c>
      <c r="CL23" s="12">
        <f t="shared" si="9"/>
        <v>0</v>
      </c>
      <c r="CM23" s="12">
        <f t="shared" si="9"/>
        <v>0</v>
      </c>
      <c r="CN23" s="12">
        <f t="shared" si="9"/>
        <v>0</v>
      </c>
      <c r="CO23" s="12">
        <f t="shared" si="9"/>
        <v>0</v>
      </c>
      <c r="CP23" s="12">
        <f t="shared" si="9"/>
        <v>0</v>
      </c>
      <c r="CQ23" s="12">
        <f t="shared" si="9"/>
        <v>0</v>
      </c>
      <c r="CR23" s="12">
        <f t="shared" si="9"/>
        <v>0</v>
      </c>
      <c r="CS23" s="12">
        <f t="shared" si="9"/>
        <v>0</v>
      </c>
      <c r="CT23" s="12">
        <f t="shared" si="9"/>
        <v>0</v>
      </c>
      <c r="CU23" s="12">
        <f t="shared" si="9"/>
        <v>0</v>
      </c>
      <c r="CV23" s="12">
        <f t="shared" si="9"/>
        <v>0</v>
      </c>
      <c r="CW23" s="12">
        <f t="shared" si="9"/>
        <v>0</v>
      </c>
      <c r="CX23" s="12">
        <f t="shared" si="9"/>
        <v>0</v>
      </c>
      <c r="CY23" s="12">
        <f t="shared" si="9"/>
        <v>0</v>
      </c>
      <c r="CZ23" s="12">
        <f t="shared" si="9"/>
        <v>0</v>
      </c>
      <c r="DA23" s="12">
        <f t="shared" si="9"/>
        <v>0</v>
      </c>
      <c r="DB23" s="12">
        <f t="shared" si="9"/>
        <v>0</v>
      </c>
      <c r="DC23" s="12">
        <f t="shared" si="9"/>
        <v>0</v>
      </c>
      <c r="DD23" s="12">
        <f t="shared" si="9"/>
        <v>0</v>
      </c>
      <c r="DE23" s="12">
        <f t="shared" si="9"/>
        <v>0</v>
      </c>
      <c r="DF23" s="12">
        <f t="shared" si="9"/>
        <v>0</v>
      </c>
      <c r="DG23" s="12">
        <f t="shared" si="9"/>
        <v>0</v>
      </c>
      <c r="DH23" s="12">
        <f t="shared" si="9"/>
        <v>0</v>
      </c>
      <c r="DI23" s="12">
        <f t="shared" si="9"/>
        <v>0</v>
      </c>
      <c r="DJ23" s="12">
        <f t="shared" si="9"/>
        <v>0</v>
      </c>
      <c r="DK23" s="12">
        <f t="shared" si="9"/>
        <v>0</v>
      </c>
      <c r="DL23" s="12">
        <f t="shared" si="9"/>
        <v>0</v>
      </c>
      <c r="DM23" s="12">
        <f t="shared" si="9"/>
        <v>0</v>
      </c>
      <c r="DN23" s="12">
        <f t="shared" si="9"/>
        <v>0</v>
      </c>
      <c r="DO23" s="12">
        <f t="shared" si="9"/>
        <v>0</v>
      </c>
      <c r="DP23" s="12">
        <f t="shared" si="9"/>
        <v>0</v>
      </c>
      <c r="DQ23" s="12">
        <f t="shared" si="9"/>
        <v>0</v>
      </c>
      <c r="DR23" s="12">
        <f t="shared" si="9"/>
        <v>0</v>
      </c>
      <c r="DS23" s="12">
        <f t="shared" si="9"/>
        <v>0</v>
      </c>
      <c r="DT23" s="12">
        <f t="shared" si="9"/>
        <v>0</v>
      </c>
      <c r="DU23" s="12">
        <f t="shared" si="9"/>
        <v>0</v>
      </c>
      <c r="DV23" s="12">
        <f t="shared" si="9"/>
        <v>0</v>
      </c>
      <c r="DW23" s="12">
        <f t="shared" si="9"/>
        <v>0</v>
      </c>
      <c r="DX23" s="12">
        <f t="shared" si="9"/>
        <v>0</v>
      </c>
      <c r="DY23" s="12">
        <f t="shared" si="9"/>
        <v>0</v>
      </c>
      <c r="DZ23" s="12">
        <f t="shared" si="9"/>
        <v>0</v>
      </c>
      <c r="EA23" s="12">
        <f t="shared" si="9"/>
        <v>0</v>
      </c>
      <c r="EB23" s="12">
        <f t="shared" si="9"/>
        <v>0</v>
      </c>
      <c r="EC23" s="12">
        <f t="shared" si="9"/>
        <v>0</v>
      </c>
      <c r="ED23" s="12">
        <f t="shared" ref="ED23:GO23" si="10">IF(AND(ED8=0,ED9=0,ED10=0), IF(ED11=0,0, ED11-ED15), ED11)</f>
        <v>0</v>
      </c>
      <c r="EE23" s="12">
        <f t="shared" si="10"/>
        <v>0</v>
      </c>
      <c r="EF23" s="12">
        <f t="shared" si="10"/>
        <v>0</v>
      </c>
      <c r="EG23" s="12">
        <f t="shared" si="10"/>
        <v>0</v>
      </c>
      <c r="EH23" s="12">
        <f t="shared" si="10"/>
        <v>0</v>
      </c>
      <c r="EI23" s="12">
        <f t="shared" si="10"/>
        <v>0</v>
      </c>
      <c r="EJ23" s="12">
        <f t="shared" si="10"/>
        <v>0</v>
      </c>
      <c r="EK23" s="12">
        <f t="shared" si="10"/>
        <v>0</v>
      </c>
      <c r="EL23" s="12">
        <f t="shared" si="10"/>
        <v>0</v>
      </c>
      <c r="EM23" s="12">
        <f t="shared" si="10"/>
        <v>0</v>
      </c>
      <c r="EN23" s="12">
        <f t="shared" si="10"/>
        <v>0</v>
      </c>
      <c r="EO23" s="12">
        <f t="shared" si="10"/>
        <v>0</v>
      </c>
      <c r="EP23" s="12">
        <f t="shared" si="10"/>
        <v>0</v>
      </c>
      <c r="EQ23" s="12">
        <f t="shared" si="10"/>
        <v>0</v>
      </c>
      <c r="ER23" s="12">
        <f t="shared" si="10"/>
        <v>0</v>
      </c>
      <c r="ES23" s="12">
        <f t="shared" si="10"/>
        <v>0</v>
      </c>
      <c r="ET23" s="12">
        <f t="shared" si="10"/>
        <v>0</v>
      </c>
      <c r="EU23" s="12">
        <f t="shared" si="10"/>
        <v>0</v>
      </c>
      <c r="EV23" s="12">
        <f t="shared" si="10"/>
        <v>0</v>
      </c>
      <c r="EW23" s="12">
        <f t="shared" si="10"/>
        <v>0</v>
      </c>
      <c r="EX23" s="12">
        <f t="shared" si="10"/>
        <v>0</v>
      </c>
      <c r="EY23" s="12">
        <f t="shared" si="10"/>
        <v>0</v>
      </c>
      <c r="EZ23" s="12">
        <f t="shared" si="10"/>
        <v>0</v>
      </c>
      <c r="FA23" s="12">
        <f t="shared" si="10"/>
        <v>0</v>
      </c>
      <c r="FB23" s="12">
        <f t="shared" si="10"/>
        <v>0</v>
      </c>
      <c r="FC23" s="12">
        <f t="shared" si="10"/>
        <v>0</v>
      </c>
      <c r="FD23" s="12">
        <f t="shared" si="10"/>
        <v>0</v>
      </c>
      <c r="FE23" s="12">
        <f t="shared" si="10"/>
        <v>0</v>
      </c>
      <c r="FF23" s="12">
        <f t="shared" si="10"/>
        <v>0</v>
      </c>
      <c r="FG23" s="12">
        <f t="shared" si="10"/>
        <v>0</v>
      </c>
      <c r="FH23" s="12">
        <f t="shared" si="10"/>
        <v>0</v>
      </c>
      <c r="FI23" s="12">
        <f t="shared" si="10"/>
        <v>0</v>
      </c>
      <c r="FJ23" s="12">
        <f t="shared" si="10"/>
        <v>0</v>
      </c>
      <c r="FK23" s="12">
        <f t="shared" si="10"/>
        <v>0</v>
      </c>
      <c r="FL23" s="12">
        <f t="shared" si="10"/>
        <v>0</v>
      </c>
      <c r="FM23" s="12">
        <f t="shared" si="10"/>
        <v>0</v>
      </c>
      <c r="FN23" s="12">
        <f t="shared" si="10"/>
        <v>0</v>
      </c>
      <c r="FO23" s="12">
        <f t="shared" si="10"/>
        <v>0</v>
      </c>
      <c r="FP23" s="12">
        <f t="shared" si="10"/>
        <v>0</v>
      </c>
      <c r="FQ23" s="12">
        <f t="shared" si="10"/>
        <v>0</v>
      </c>
      <c r="FR23" s="12">
        <f t="shared" si="10"/>
        <v>0</v>
      </c>
      <c r="FS23" s="12">
        <f t="shared" si="10"/>
        <v>0</v>
      </c>
      <c r="FT23" s="12">
        <f t="shared" si="10"/>
        <v>0</v>
      </c>
      <c r="FU23" s="12">
        <f t="shared" si="10"/>
        <v>0</v>
      </c>
      <c r="FV23" s="12">
        <f t="shared" si="10"/>
        <v>0</v>
      </c>
      <c r="FW23" s="12">
        <f t="shared" si="10"/>
        <v>0</v>
      </c>
      <c r="FX23" s="12">
        <f t="shared" si="10"/>
        <v>0</v>
      </c>
      <c r="FY23" s="12">
        <f t="shared" si="10"/>
        <v>0</v>
      </c>
      <c r="FZ23" s="12">
        <f t="shared" si="10"/>
        <v>0</v>
      </c>
      <c r="GA23" s="12">
        <f t="shared" si="10"/>
        <v>0</v>
      </c>
      <c r="GB23" s="12">
        <f t="shared" si="10"/>
        <v>0</v>
      </c>
      <c r="GC23" s="12">
        <f t="shared" si="10"/>
        <v>0</v>
      </c>
      <c r="GD23" s="12">
        <f t="shared" si="10"/>
        <v>0</v>
      </c>
      <c r="GE23" s="12">
        <f t="shared" si="10"/>
        <v>0</v>
      </c>
      <c r="GF23" s="12">
        <f t="shared" si="10"/>
        <v>0</v>
      </c>
      <c r="GG23" s="12">
        <f t="shared" si="10"/>
        <v>0</v>
      </c>
      <c r="GH23" s="12">
        <f t="shared" si="10"/>
        <v>0</v>
      </c>
      <c r="GI23" s="12">
        <f t="shared" si="10"/>
        <v>0</v>
      </c>
      <c r="GJ23" s="12">
        <f t="shared" si="10"/>
        <v>0</v>
      </c>
      <c r="GK23" s="12">
        <f t="shared" si="10"/>
        <v>0</v>
      </c>
      <c r="GL23" s="12">
        <f t="shared" si="10"/>
        <v>0</v>
      </c>
      <c r="GM23" s="12">
        <f t="shared" si="10"/>
        <v>0</v>
      </c>
      <c r="GN23" s="12">
        <f t="shared" si="10"/>
        <v>0</v>
      </c>
      <c r="GO23" s="12">
        <f t="shared" si="10"/>
        <v>0</v>
      </c>
      <c r="GP23" s="12">
        <f t="shared" ref="GP23:IV23" si="11">IF(AND(GP8=0,GP9=0,GP10=0), IF(GP11=0,0, GP11-GP15), GP11)</f>
        <v>0</v>
      </c>
      <c r="GQ23" s="12">
        <f t="shared" si="11"/>
        <v>0</v>
      </c>
      <c r="GR23" s="12">
        <f t="shared" si="11"/>
        <v>0</v>
      </c>
      <c r="GS23" s="12">
        <f t="shared" si="11"/>
        <v>0</v>
      </c>
      <c r="GT23" s="12">
        <f t="shared" si="11"/>
        <v>0</v>
      </c>
      <c r="GU23" s="12">
        <f t="shared" si="11"/>
        <v>0</v>
      </c>
      <c r="GV23" s="12">
        <f t="shared" si="11"/>
        <v>0</v>
      </c>
      <c r="GW23" s="12">
        <f t="shared" si="11"/>
        <v>0</v>
      </c>
      <c r="GX23" s="12">
        <f t="shared" si="11"/>
        <v>0</v>
      </c>
      <c r="GY23" s="12">
        <f t="shared" si="11"/>
        <v>0</v>
      </c>
      <c r="GZ23" s="12">
        <f t="shared" si="11"/>
        <v>0</v>
      </c>
      <c r="HA23" s="12">
        <f t="shared" si="11"/>
        <v>0</v>
      </c>
      <c r="HB23" s="12">
        <f t="shared" si="11"/>
        <v>0</v>
      </c>
      <c r="HC23" s="12">
        <f t="shared" si="11"/>
        <v>0</v>
      </c>
      <c r="HD23" s="12">
        <f t="shared" si="11"/>
        <v>0</v>
      </c>
      <c r="HE23" s="12">
        <f t="shared" si="11"/>
        <v>0</v>
      </c>
      <c r="HF23" s="12">
        <f t="shared" si="11"/>
        <v>0</v>
      </c>
      <c r="HG23" s="12">
        <f t="shared" si="11"/>
        <v>0</v>
      </c>
      <c r="HH23" s="12">
        <f t="shared" si="11"/>
        <v>0</v>
      </c>
      <c r="HI23" s="12">
        <f t="shared" si="11"/>
        <v>0</v>
      </c>
      <c r="HJ23" s="12">
        <f t="shared" si="11"/>
        <v>0</v>
      </c>
      <c r="HK23" s="12">
        <f t="shared" si="11"/>
        <v>0</v>
      </c>
      <c r="HL23" s="12">
        <f t="shared" si="11"/>
        <v>0</v>
      </c>
      <c r="HM23" s="12">
        <f t="shared" si="11"/>
        <v>0</v>
      </c>
      <c r="HN23" s="12">
        <f t="shared" si="11"/>
        <v>0</v>
      </c>
      <c r="HO23" s="12">
        <f t="shared" si="11"/>
        <v>0</v>
      </c>
      <c r="HP23" s="12">
        <f t="shared" si="11"/>
        <v>0</v>
      </c>
      <c r="HQ23" s="12">
        <f t="shared" si="11"/>
        <v>0</v>
      </c>
      <c r="HR23" s="12">
        <f t="shared" si="11"/>
        <v>0</v>
      </c>
      <c r="HS23" s="12">
        <f t="shared" si="11"/>
        <v>0</v>
      </c>
      <c r="HT23" s="12">
        <f t="shared" si="11"/>
        <v>0</v>
      </c>
      <c r="HU23" s="12">
        <f t="shared" si="11"/>
        <v>0</v>
      </c>
      <c r="HV23" s="12">
        <f t="shared" si="11"/>
        <v>0</v>
      </c>
      <c r="HW23" s="12">
        <f t="shared" si="11"/>
        <v>0</v>
      </c>
      <c r="HX23" s="12">
        <f t="shared" si="11"/>
        <v>0</v>
      </c>
      <c r="HY23" s="12">
        <f t="shared" si="11"/>
        <v>0</v>
      </c>
      <c r="HZ23" s="12">
        <f t="shared" si="11"/>
        <v>0</v>
      </c>
      <c r="IA23" s="12">
        <f t="shared" si="11"/>
        <v>0</v>
      </c>
      <c r="IB23" s="12">
        <f t="shared" si="11"/>
        <v>0</v>
      </c>
      <c r="IC23" s="12">
        <f t="shared" si="11"/>
        <v>0</v>
      </c>
      <c r="ID23" s="12">
        <f t="shared" si="11"/>
        <v>0</v>
      </c>
      <c r="IE23" s="12">
        <f t="shared" si="11"/>
        <v>0</v>
      </c>
      <c r="IF23" s="12">
        <f t="shared" si="11"/>
        <v>0</v>
      </c>
      <c r="IG23" s="12">
        <f t="shared" si="11"/>
        <v>0</v>
      </c>
      <c r="IH23" s="12">
        <f t="shared" si="11"/>
        <v>0</v>
      </c>
      <c r="II23" s="12">
        <f t="shared" si="11"/>
        <v>0</v>
      </c>
      <c r="IJ23" s="12">
        <f t="shared" si="11"/>
        <v>0</v>
      </c>
      <c r="IK23" s="12">
        <f t="shared" si="11"/>
        <v>0</v>
      </c>
      <c r="IL23" s="12">
        <f t="shared" si="11"/>
        <v>0</v>
      </c>
      <c r="IM23" s="12">
        <f t="shared" si="11"/>
        <v>0</v>
      </c>
      <c r="IN23" s="12">
        <f t="shared" si="11"/>
        <v>0</v>
      </c>
      <c r="IO23" s="12">
        <f t="shared" si="11"/>
        <v>0</v>
      </c>
      <c r="IP23" s="12">
        <f t="shared" si="11"/>
        <v>0</v>
      </c>
      <c r="IQ23" s="12">
        <f t="shared" si="11"/>
        <v>0</v>
      </c>
      <c r="IR23" s="12">
        <f t="shared" si="11"/>
        <v>0</v>
      </c>
      <c r="IS23" s="12">
        <f t="shared" si="11"/>
        <v>0</v>
      </c>
      <c r="IT23" s="12">
        <f t="shared" si="11"/>
        <v>0</v>
      </c>
      <c r="IU23" s="12">
        <f t="shared" si="11"/>
        <v>0</v>
      </c>
      <c r="IV23" s="12">
        <f t="shared" si="11"/>
        <v>0</v>
      </c>
    </row>
    <row r="24" spans="1:256" ht="28.5" x14ac:dyDescent="0.25">
      <c r="A24" s="606" t="s">
        <v>1252</v>
      </c>
      <c r="B24" s="51" t="s">
        <v>1251</v>
      </c>
      <c r="C24" s="690" t="s">
        <v>1501</v>
      </c>
      <c r="D24" s="21" t="s">
        <v>553</v>
      </c>
      <c r="E24" s="23">
        <f>IF(AND(E12&gt;E7,E12&gt;E8,E12&gt;E9,E12&gt;E10,E12&gt;E11,E12&gt;E13),E12-E15,E12)</f>
        <v>0</v>
      </c>
      <c r="F24" s="23">
        <f>IF(AND(F12&gt;F7,F12&gt;F8,F12&gt;F9,F12&gt;F10,F12&gt;F11,F12&gt;F13),F12-F15,F12)</f>
        <v>0</v>
      </c>
      <c r="G24" s="23">
        <f t="shared" ref="G24:BQ24" si="12">IF(AND(G8,G9,G10,G11=0), IF(G12=0,0, G12-G15), G12)</f>
        <v>0</v>
      </c>
      <c r="H24" s="23">
        <f t="shared" si="12"/>
        <v>0</v>
      </c>
      <c r="I24" s="23">
        <f t="shared" si="12"/>
        <v>0</v>
      </c>
      <c r="J24" s="23">
        <f t="shared" si="12"/>
        <v>0</v>
      </c>
      <c r="K24" s="23">
        <f t="shared" si="12"/>
        <v>0</v>
      </c>
      <c r="L24" s="23">
        <f t="shared" si="12"/>
        <v>0</v>
      </c>
      <c r="M24" s="23">
        <f t="shared" si="12"/>
        <v>0</v>
      </c>
      <c r="N24" s="23">
        <f t="shared" si="12"/>
        <v>0</v>
      </c>
      <c r="O24" s="23">
        <f t="shared" si="12"/>
        <v>0</v>
      </c>
      <c r="P24" s="23">
        <f t="shared" si="12"/>
        <v>0</v>
      </c>
      <c r="Q24" s="23">
        <f t="shared" si="12"/>
        <v>0</v>
      </c>
      <c r="R24" s="23">
        <f t="shared" si="12"/>
        <v>0</v>
      </c>
      <c r="S24" s="23">
        <f t="shared" si="12"/>
        <v>0</v>
      </c>
      <c r="T24" s="23">
        <f t="shared" si="12"/>
        <v>0</v>
      </c>
      <c r="U24" s="23">
        <f t="shared" si="12"/>
        <v>0</v>
      </c>
      <c r="V24" s="23">
        <f t="shared" si="12"/>
        <v>0</v>
      </c>
      <c r="W24" s="23">
        <f t="shared" si="12"/>
        <v>0</v>
      </c>
      <c r="X24" s="23">
        <f t="shared" si="12"/>
        <v>0</v>
      </c>
      <c r="Y24" s="23">
        <f t="shared" si="12"/>
        <v>0</v>
      </c>
      <c r="Z24" s="23">
        <f t="shared" si="12"/>
        <v>0</v>
      </c>
      <c r="AA24" s="23">
        <f t="shared" si="12"/>
        <v>0</v>
      </c>
      <c r="AB24" s="23">
        <f t="shared" si="12"/>
        <v>0</v>
      </c>
      <c r="AC24" s="23">
        <f t="shared" si="12"/>
        <v>0</v>
      </c>
      <c r="AD24" s="23">
        <f t="shared" si="12"/>
        <v>0</v>
      </c>
      <c r="AE24" s="23">
        <f t="shared" si="12"/>
        <v>0</v>
      </c>
      <c r="AF24" s="23">
        <f t="shared" si="12"/>
        <v>0</v>
      </c>
      <c r="AG24" s="23">
        <f t="shared" si="12"/>
        <v>0</v>
      </c>
      <c r="AH24" s="23">
        <f t="shared" si="12"/>
        <v>0</v>
      </c>
      <c r="AI24" s="23">
        <f t="shared" si="12"/>
        <v>0</v>
      </c>
      <c r="AJ24" s="23">
        <f t="shared" si="12"/>
        <v>0</v>
      </c>
      <c r="AK24" s="23">
        <f t="shared" si="12"/>
        <v>0</v>
      </c>
      <c r="AL24" s="23">
        <f t="shared" si="12"/>
        <v>0</v>
      </c>
      <c r="AM24" s="23">
        <f t="shared" si="12"/>
        <v>0</v>
      </c>
      <c r="AN24" s="23">
        <f t="shared" si="12"/>
        <v>0</v>
      </c>
      <c r="AO24" s="23">
        <f t="shared" si="12"/>
        <v>0</v>
      </c>
      <c r="AP24" s="23">
        <f t="shared" si="12"/>
        <v>0</v>
      </c>
      <c r="AQ24" s="23">
        <f t="shared" si="12"/>
        <v>0</v>
      </c>
      <c r="AR24" s="23">
        <f t="shared" si="12"/>
        <v>0</v>
      </c>
      <c r="AS24" s="23">
        <f t="shared" si="12"/>
        <v>0</v>
      </c>
      <c r="AT24" s="23">
        <f t="shared" si="12"/>
        <v>0</v>
      </c>
      <c r="AU24" s="23">
        <f t="shared" si="12"/>
        <v>0</v>
      </c>
      <c r="AV24" s="23">
        <f t="shared" si="12"/>
        <v>0</v>
      </c>
      <c r="AW24" s="23">
        <f t="shared" si="12"/>
        <v>0</v>
      </c>
      <c r="AX24" s="23">
        <f t="shared" si="12"/>
        <v>0</v>
      </c>
      <c r="AY24" s="23">
        <f t="shared" si="12"/>
        <v>0</v>
      </c>
      <c r="AZ24" s="23">
        <f t="shared" si="12"/>
        <v>0</v>
      </c>
      <c r="BA24" s="23">
        <f t="shared" si="12"/>
        <v>0</v>
      </c>
      <c r="BB24" s="23">
        <f t="shared" si="12"/>
        <v>0</v>
      </c>
      <c r="BC24" s="23">
        <f t="shared" si="12"/>
        <v>0</v>
      </c>
      <c r="BD24" s="23">
        <f t="shared" si="12"/>
        <v>0</v>
      </c>
      <c r="BE24" s="23">
        <f t="shared" si="12"/>
        <v>0</v>
      </c>
      <c r="BF24" s="23">
        <f t="shared" si="12"/>
        <v>0</v>
      </c>
      <c r="BG24" s="23">
        <f t="shared" si="12"/>
        <v>0</v>
      </c>
      <c r="BH24" s="23">
        <f t="shared" si="12"/>
        <v>0</v>
      </c>
      <c r="BI24" s="23">
        <f t="shared" si="12"/>
        <v>0</v>
      </c>
      <c r="BJ24" s="23">
        <f t="shared" si="12"/>
        <v>0</v>
      </c>
      <c r="BK24" s="23">
        <f t="shared" si="12"/>
        <v>0</v>
      </c>
      <c r="BL24" s="23">
        <f t="shared" si="12"/>
        <v>0</v>
      </c>
      <c r="BM24" s="23">
        <f t="shared" si="12"/>
        <v>0</v>
      </c>
      <c r="BN24" s="23">
        <f t="shared" si="12"/>
        <v>0</v>
      </c>
      <c r="BO24" s="23">
        <f t="shared" si="12"/>
        <v>0</v>
      </c>
      <c r="BP24" s="23">
        <f t="shared" si="12"/>
        <v>0</v>
      </c>
      <c r="BQ24" s="23">
        <f t="shared" si="12"/>
        <v>0</v>
      </c>
      <c r="BR24" s="23">
        <f t="shared" ref="BR24:EC24" si="13">IF(AND(BR8,BR9,BR10,BR11=0), IF(BR12=0,0, BR12-BR15), BR12)</f>
        <v>0</v>
      </c>
      <c r="BS24" s="23">
        <f t="shared" si="13"/>
        <v>0</v>
      </c>
      <c r="BT24" s="23">
        <f t="shared" si="13"/>
        <v>0</v>
      </c>
      <c r="BU24" s="23">
        <f t="shared" si="13"/>
        <v>0</v>
      </c>
      <c r="BV24" s="23">
        <f t="shared" si="13"/>
        <v>0</v>
      </c>
      <c r="BW24" s="23">
        <f t="shared" si="13"/>
        <v>0</v>
      </c>
      <c r="BX24" s="23">
        <f t="shared" si="13"/>
        <v>0</v>
      </c>
      <c r="BY24" s="23">
        <f t="shared" si="13"/>
        <v>0</v>
      </c>
      <c r="BZ24" s="23">
        <f t="shared" si="13"/>
        <v>0</v>
      </c>
      <c r="CA24" s="23">
        <f t="shared" si="13"/>
        <v>0</v>
      </c>
      <c r="CB24" s="23">
        <f t="shared" si="13"/>
        <v>0</v>
      </c>
      <c r="CC24" s="23">
        <f t="shared" si="13"/>
        <v>0</v>
      </c>
      <c r="CD24" s="23">
        <f t="shared" si="13"/>
        <v>0</v>
      </c>
      <c r="CE24" s="23">
        <f t="shared" si="13"/>
        <v>0</v>
      </c>
      <c r="CF24" s="23">
        <f t="shared" si="13"/>
        <v>0</v>
      </c>
      <c r="CG24" s="23">
        <f t="shared" si="13"/>
        <v>0</v>
      </c>
      <c r="CH24" s="23">
        <f t="shared" si="13"/>
        <v>0</v>
      </c>
      <c r="CI24" s="23">
        <f t="shared" si="13"/>
        <v>0</v>
      </c>
      <c r="CJ24" s="23">
        <f t="shared" si="13"/>
        <v>0</v>
      </c>
      <c r="CK24" s="23">
        <f t="shared" si="13"/>
        <v>0</v>
      </c>
      <c r="CL24" s="23">
        <f t="shared" si="13"/>
        <v>0</v>
      </c>
      <c r="CM24" s="23">
        <f t="shared" si="13"/>
        <v>0</v>
      </c>
      <c r="CN24" s="23">
        <f t="shared" si="13"/>
        <v>0</v>
      </c>
      <c r="CO24" s="23">
        <f t="shared" si="13"/>
        <v>0</v>
      </c>
      <c r="CP24" s="23">
        <f t="shared" si="13"/>
        <v>0</v>
      </c>
      <c r="CQ24" s="23">
        <f t="shared" si="13"/>
        <v>0</v>
      </c>
      <c r="CR24" s="23">
        <f t="shared" si="13"/>
        <v>0</v>
      </c>
      <c r="CS24" s="23">
        <f t="shared" si="13"/>
        <v>0</v>
      </c>
      <c r="CT24" s="23">
        <f t="shared" si="13"/>
        <v>0</v>
      </c>
      <c r="CU24" s="23">
        <f t="shared" si="13"/>
        <v>0</v>
      </c>
      <c r="CV24" s="23">
        <f t="shared" si="13"/>
        <v>0</v>
      </c>
      <c r="CW24" s="23">
        <f t="shared" si="13"/>
        <v>0</v>
      </c>
      <c r="CX24" s="23">
        <f t="shared" si="13"/>
        <v>0</v>
      </c>
      <c r="CY24" s="23">
        <f t="shared" si="13"/>
        <v>0</v>
      </c>
      <c r="CZ24" s="23">
        <f t="shared" si="13"/>
        <v>0</v>
      </c>
      <c r="DA24" s="23">
        <f t="shared" si="13"/>
        <v>0</v>
      </c>
      <c r="DB24" s="23">
        <f t="shared" si="13"/>
        <v>0</v>
      </c>
      <c r="DC24" s="23">
        <f t="shared" si="13"/>
        <v>0</v>
      </c>
      <c r="DD24" s="23">
        <f t="shared" si="13"/>
        <v>0</v>
      </c>
      <c r="DE24" s="23">
        <f t="shared" si="13"/>
        <v>0</v>
      </c>
      <c r="DF24" s="23">
        <f t="shared" si="13"/>
        <v>0</v>
      </c>
      <c r="DG24" s="23">
        <f t="shared" si="13"/>
        <v>0</v>
      </c>
      <c r="DH24" s="23">
        <f t="shared" si="13"/>
        <v>0</v>
      </c>
      <c r="DI24" s="23">
        <f t="shared" si="13"/>
        <v>0</v>
      </c>
      <c r="DJ24" s="23">
        <f t="shared" si="13"/>
        <v>0</v>
      </c>
      <c r="DK24" s="23">
        <f t="shared" si="13"/>
        <v>0</v>
      </c>
      <c r="DL24" s="23">
        <f t="shared" si="13"/>
        <v>0</v>
      </c>
      <c r="DM24" s="23">
        <f t="shared" si="13"/>
        <v>0</v>
      </c>
      <c r="DN24" s="23">
        <f t="shared" si="13"/>
        <v>0</v>
      </c>
      <c r="DO24" s="23">
        <f t="shared" si="13"/>
        <v>0</v>
      </c>
      <c r="DP24" s="23">
        <f t="shared" si="13"/>
        <v>0</v>
      </c>
      <c r="DQ24" s="23">
        <f t="shared" si="13"/>
        <v>0</v>
      </c>
      <c r="DR24" s="23">
        <f t="shared" si="13"/>
        <v>0</v>
      </c>
      <c r="DS24" s="23">
        <f t="shared" si="13"/>
        <v>0</v>
      </c>
      <c r="DT24" s="23">
        <f t="shared" si="13"/>
        <v>0</v>
      </c>
      <c r="DU24" s="23">
        <f t="shared" si="13"/>
        <v>0</v>
      </c>
      <c r="DV24" s="23">
        <f t="shared" si="13"/>
        <v>0</v>
      </c>
      <c r="DW24" s="23">
        <f t="shared" si="13"/>
        <v>0</v>
      </c>
      <c r="DX24" s="23">
        <f t="shared" si="13"/>
        <v>0</v>
      </c>
      <c r="DY24" s="23">
        <f t="shared" si="13"/>
        <v>0</v>
      </c>
      <c r="DZ24" s="23">
        <f t="shared" si="13"/>
        <v>0</v>
      </c>
      <c r="EA24" s="23">
        <f t="shared" si="13"/>
        <v>0</v>
      </c>
      <c r="EB24" s="23">
        <f t="shared" si="13"/>
        <v>0</v>
      </c>
      <c r="EC24" s="23">
        <f t="shared" si="13"/>
        <v>0</v>
      </c>
      <c r="ED24" s="23">
        <f t="shared" ref="ED24:GO24" si="14">IF(AND(ED8,ED9,ED10,ED11=0), IF(ED12=0,0, ED12-ED15), ED12)</f>
        <v>0</v>
      </c>
      <c r="EE24" s="23">
        <f t="shared" si="14"/>
        <v>0</v>
      </c>
      <c r="EF24" s="23">
        <f t="shared" si="14"/>
        <v>0</v>
      </c>
      <c r="EG24" s="23">
        <f t="shared" si="14"/>
        <v>0</v>
      </c>
      <c r="EH24" s="23">
        <f t="shared" si="14"/>
        <v>0</v>
      </c>
      <c r="EI24" s="23">
        <f t="shared" si="14"/>
        <v>0</v>
      </c>
      <c r="EJ24" s="23">
        <f t="shared" si="14"/>
        <v>0</v>
      </c>
      <c r="EK24" s="23">
        <f t="shared" si="14"/>
        <v>0</v>
      </c>
      <c r="EL24" s="23">
        <f t="shared" si="14"/>
        <v>0</v>
      </c>
      <c r="EM24" s="23">
        <f t="shared" si="14"/>
        <v>0</v>
      </c>
      <c r="EN24" s="23">
        <f t="shared" si="14"/>
        <v>0</v>
      </c>
      <c r="EO24" s="23">
        <f t="shared" si="14"/>
        <v>0</v>
      </c>
      <c r="EP24" s="23">
        <f t="shared" si="14"/>
        <v>0</v>
      </c>
      <c r="EQ24" s="23">
        <f t="shared" si="14"/>
        <v>0</v>
      </c>
      <c r="ER24" s="23">
        <f t="shared" si="14"/>
        <v>0</v>
      </c>
      <c r="ES24" s="23">
        <f t="shared" si="14"/>
        <v>0</v>
      </c>
      <c r="ET24" s="23">
        <f t="shared" si="14"/>
        <v>0</v>
      </c>
      <c r="EU24" s="23">
        <f t="shared" si="14"/>
        <v>0</v>
      </c>
      <c r="EV24" s="23">
        <f t="shared" si="14"/>
        <v>0</v>
      </c>
      <c r="EW24" s="23">
        <f t="shared" si="14"/>
        <v>0</v>
      </c>
      <c r="EX24" s="23">
        <f t="shared" si="14"/>
        <v>0</v>
      </c>
      <c r="EY24" s="23">
        <f t="shared" si="14"/>
        <v>0</v>
      </c>
      <c r="EZ24" s="23">
        <f t="shared" si="14"/>
        <v>0</v>
      </c>
      <c r="FA24" s="23">
        <f t="shared" si="14"/>
        <v>0</v>
      </c>
      <c r="FB24" s="23">
        <f t="shared" si="14"/>
        <v>0</v>
      </c>
      <c r="FC24" s="23">
        <f t="shared" si="14"/>
        <v>0</v>
      </c>
      <c r="FD24" s="23">
        <f t="shared" si="14"/>
        <v>0</v>
      </c>
      <c r="FE24" s="23">
        <f t="shared" si="14"/>
        <v>0</v>
      </c>
      <c r="FF24" s="23">
        <f t="shared" si="14"/>
        <v>0</v>
      </c>
      <c r="FG24" s="23">
        <f t="shared" si="14"/>
        <v>0</v>
      </c>
      <c r="FH24" s="23">
        <f t="shared" si="14"/>
        <v>0</v>
      </c>
      <c r="FI24" s="23">
        <f t="shared" si="14"/>
        <v>0</v>
      </c>
      <c r="FJ24" s="23">
        <f t="shared" si="14"/>
        <v>0</v>
      </c>
      <c r="FK24" s="23">
        <f t="shared" si="14"/>
        <v>0</v>
      </c>
      <c r="FL24" s="23">
        <f t="shared" si="14"/>
        <v>0</v>
      </c>
      <c r="FM24" s="23">
        <f t="shared" si="14"/>
        <v>0</v>
      </c>
      <c r="FN24" s="23">
        <f t="shared" si="14"/>
        <v>0</v>
      </c>
      <c r="FO24" s="23">
        <f t="shared" si="14"/>
        <v>0</v>
      </c>
      <c r="FP24" s="23">
        <f t="shared" si="14"/>
        <v>0</v>
      </c>
      <c r="FQ24" s="23">
        <f t="shared" si="14"/>
        <v>0</v>
      </c>
      <c r="FR24" s="23">
        <f t="shared" si="14"/>
        <v>0</v>
      </c>
      <c r="FS24" s="23">
        <f t="shared" si="14"/>
        <v>0</v>
      </c>
      <c r="FT24" s="23">
        <f t="shared" si="14"/>
        <v>0</v>
      </c>
      <c r="FU24" s="23">
        <f t="shared" si="14"/>
        <v>0</v>
      </c>
      <c r="FV24" s="23">
        <f t="shared" si="14"/>
        <v>0</v>
      </c>
      <c r="FW24" s="23">
        <f t="shared" si="14"/>
        <v>0</v>
      </c>
      <c r="FX24" s="23">
        <f t="shared" si="14"/>
        <v>0</v>
      </c>
      <c r="FY24" s="23">
        <f t="shared" si="14"/>
        <v>0</v>
      </c>
      <c r="FZ24" s="23">
        <f t="shared" si="14"/>
        <v>0</v>
      </c>
      <c r="GA24" s="23">
        <f t="shared" si="14"/>
        <v>0</v>
      </c>
      <c r="GB24" s="23">
        <f t="shared" si="14"/>
        <v>0</v>
      </c>
      <c r="GC24" s="23">
        <f t="shared" si="14"/>
        <v>0</v>
      </c>
      <c r="GD24" s="23">
        <f t="shared" si="14"/>
        <v>0</v>
      </c>
      <c r="GE24" s="23">
        <f t="shared" si="14"/>
        <v>0</v>
      </c>
      <c r="GF24" s="23">
        <f t="shared" si="14"/>
        <v>0</v>
      </c>
      <c r="GG24" s="23">
        <f t="shared" si="14"/>
        <v>0</v>
      </c>
      <c r="GH24" s="23">
        <f t="shared" si="14"/>
        <v>0</v>
      </c>
      <c r="GI24" s="23">
        <f t="shared" si="14"/>
        <v>0</v>
      </c>
      <c r="GJ24" s="23">
        <f t="shared" si="14"/>
        <v>0</v>
      </c>
      <c r="GK24" s="23">
        <f t="shared" si="14"/>
        <v>0</v>
      </c>
      <c r="GL24" s="23">
        <f t="shared" si="14"/>
        <v>0</v>
      </c>
      <c r="GM24" s="23">
        <f t="shared" si="14"/>
        <v>0</v>
      </c>
      <c r="GN24" s="23">
        <f t="shared" si="14"/>
        <v>0</v>
      </c>
      <c r="GO24" s="23">
        <f t="shared" si="14"/>
        <v>0</v>
      </c>
      <c r="GP24" s="23">
        <f t="shared" ref="GP24:IV24" si="15">IF(AND(GP8,GP9,GP10,GP11=0), IF(GP12=0,0, GP12-GP15), GP12)</f>
        <v>0</v>
      </c>
      <c r="GQ24" s="23">
        <f t="shared" si="15"/>
        <v>0</v>
      </c>
      <c r="GR24" s="23">
        <f t="shared" si="15"/>
        <v>0</v>
      </c>
      <c r="GS24" s="23">
        <f t="shared" si="15"/>
        <v>0</v>
      </c>
      <c r="GT24" s="23">
        <f t="shared" si="15"/>
        <v>0</v>
      </c>
      <c r="GU24" s="23">
        <f t="shared" si="15"/>
        <v>0</v>
      </c>
      <c r="GV24" s="23">
        <f t="shared" si="15"/>
        <v>0</v>
      </c>
      <c r="GW24" s="23">
        <f t="shared" si="15"/>
        <v>0</v>
      </c>
      <c r="GX24" s="23">
        <f t="shared" si="15"/>
        <v>0</v>
      </c>
      <c r="GY24" s="23">
        <f t="shared" si="15"/>
        <v>0</v>
      </c>
      <c r="GZ24" s="23">
        <f t="shared" si="15"/>
        <v>0</v>
      </c>
      <c r="HA24" s="23">
        <f t="shared" si="15"/>
        <v>0</v>
      </c>
      <c r="HB24" s="23">
        <f t="shared" si="15"/>
        <v>0</v>
      </c>
      <c r="HC24" s="23">
        <f t="shared" si="15"/>
        <v>0</v>
      </c>
      <c r="HD24" s="23">
        <f t="shared" si="15"/>
        <v>0</v>
      </c>
      <c r="HE24" s="23">
        <f t="shared" si="15"/>
        <v>0</v>
      </c>
      <c r="HF24" s="23">
        <f t="shared" si="15"/>
        <v>0</v>
      </c>
      <c r="HG24" s="23">
        <f t="shared" si="15"/>
        <v>0</v>
      </c>
      <c r="HH24" s="23">
        <f t="shared" si="15"/>
        <v>0</v>
      </c>
      <c r="HI24" s="23">
        <f t="shared" si="15"/>
        <v>0</v>
      </c>
      <c r="HJ24" s="23">
        <f t="shared" si="15"/>
        <v>0</v>
      </c>
      <c r="HK24" s="23">
        <f t="shared" si="15"/>
        <v>0</v>
      </c>
      <c r="HL24" s="23">
        <f t="shared" si="15"/>
        <v>0</v>
      </c>
      <c r="HM24" s="23">
        <f t="shared" si="15"/>
        <v>0</v>
      </c>
      <c r="HN24" s="23">
        <f t="shared" si="15"/>
        <v>0</v>
      </c>
      <c r="HO24" s="23">
        <f t="shared" si="15"/>
        <v>0</v>
      </c>
      <c r="HP24" s="23">
        <f t="shared" si="15"/>
        <v>0</v>
      </c>
      <c r="HQ24" s="23">
        <f t="shared" si="15"/>
        <v>0</v>
      </c>
      <c r="HR24" s="23">
        <f t="shared" si="15"/>
        <v>0</v>
      </c>
      <c r="HS24" s="23">
        <f t="shared" si="15"/>
        <v>0</v>
      </c>
      <c r="HT24" s="23">
        <f t="shared" si="15"/>
        <v>0</v>
      </c>
      <c r="HU24" s="23">
        <f t="shared" si="15"/>
        <v>0</v>
      </c>
      <c r="HV24" s="23">
        <f t="shared" si="15"/>
        <v>0</v>
      </c>
      <c r="HW24" s="23">
        <f t="shared" si="15"/>
        <v>0</v>
      </c>
      <c r="HX24" s="23">
        <f t="shared" si="15"/>
        <v>0</v>
      </c>
      <c r="HY24" s="23">
        <f t="shared" si="15"/>
        <v>0</v>
      </c>
      <c r="HZ24" s="23">
        <f t="shared" si="15"/>
        <v>0</v>
      </c>
      <c r="IA24" s="23">
        <f t="shared" si="15"/>
        <v>0</v>
      </c>
      <c r="IB24" s="23">
        <f t="shared" si="15"/>
        <v>0</v>
      </c>
      <c r="IC24" s="23">
        <f t="shared" si="15"/>
        <v>0</v>
      </c>
      <c r="ID24" s="23">
        <f t="shared" si="15"/>
        <v>0</v>
      </c>
      <c r="IE24" s="23">
        <f t="shared" si="15"/>
        <v>0</v>
      </c>
      <c r="IF24" s="23">
        <f t="shared" si="15"/>
        <v>0</v>
      </c>
      <c r="IG24" s="23">
        <f t="shared" si="15"/>
        <v>0</v>
      </c>
      <c r="IH24" s="23">
        <f t="shared" si="15"/>
        <v>0</v>
      </c>
      <c r="II24" s="23">
        <f t="shared" si="15"/>
        <v>0</v>
      </c>
      <c r="IJ24" s="23">
        <f t="shared" si="15"/>
        <v>0</v>
      </c>
      <c r="IK24" s="23">
        <f t="shared" si="15"/>
        <v>0</v>
      </c>
      <c r="IL24" s="23">
        <f t="shared" si="15"/>
        <v>0</v>
      </c>
      <c r="IM24" s="23">
        <f t="shared" si="15"/>
        <v>0</v>
      </c>
      <c r="IN24" s="23">
        <f t="shared" si="15"/>
        <v>0</v>
      </c>
      <c r="IO24" s="23">
        <f t="shared" si="15"/>
        <v>0</v>
      </c>
      <c r="IP24" s="23">
        <f t="shared" si="15"/>
        <v>0</v>
      </c>
      <c r="IQ24" s="23">
        <f t="shared" si="15"/>
        <v>0</v>
      </c>
      <c r="IR24" s="23">
        <f t="shared" si="15"/>
        <v>0</v>
      </c>
      <c r="IS24" s="23">
        <f t="shared" si="15"/>
        <v>0</v>
      </c>
      <c r="IT24" s="23">
        <f t="shared" si="15"/>
        <v>0</v>
      </c>
      <c r="IU24" s="23">
        <f t="shared" si="15"/>
        <v>0</v>
      </c>
      <c r="IV24" s="23">
        <f t="shared" si="15"/>
        <v>0</v>
      </c>
    </row>
    <row r="25" spans="1:256" x14ac:dyDescent="0.25">
      <c r="A25" s="606" t="s">
        <v>1253</v>
      </c>
      <c r="B25" s="22" t="s">
        <v>771</v>
      </c>
      <c r="C25" s="690" t="s">
        <v>1795</v>
      </c>
      <c r="D25" s="21" t="s">
        <v>553</v>
      </c>
      <c r="E25" s="23">
        <f>IF(AND(E13&gt;E7,E13&gt;E8,E13&gt;E9,E13&gt;E10,E13&gt;E11,E13&gt;E12),E13-E15,E13)</f>
        <v>0</v>
      </c>
      <c r="F25" s="23">
        <f>IF(AND(F13&gt;F7,F13&gt;F8,F13&gt;F9,F13&gt;F10,F13&gt;F11,F13&gt;F12),F13-F15,F13)</f>
        <v>0</v>
      </c>
    </row>
    <row r="26" spans="1:256" ht="14.25" customHeight="1" x14ac:dyDescent="0.25"/>
    <row r="27" spans="1:256" x14ac:dyDescent="0.25">
      <c r="A27" s="495"/>
      <c r="B27" s="493"/>
      <c r="C27" s="494"/>
      <c r="D27" s="490"/>
      <c r="E27" s="492"/>
      <c r="F27" s="492"/>
    </row>
    <row r="28" spans="1:256" s="20" customFormat="1" ht="28.5" x14ac:dyDescent="0.25">
      <c r="A28" s="607">
        <v>4</v>
      </c>
      <c r="B28" s="25" t="s">
        <v>772</v>
      </c>
      <c r="C28" s="26" t="s">
        <v>408</v>
      </c>
      <c r="D28" s="18" t="s">
        <v>553</v>
      </c>
      <c r="E28" s="27">
        <f>E17-E25</f>
        <v>0</v>
      </c>
      <c r="F28" s="27">
        <f>F17-F25</f>
        <v>0</v>
      </c>
    </row>
    <row r="29" spans="1:256" s="20" customFormat="1" x14ac:dyDescent="0.25">
      <c r="A29" s="607"/>
      <c r="B29" s="25"/>
      <c r="C29" s="26"/>
      <c r="D29" s="18"/>
      <c r="E29" s="27"/>
      <c r="F29" s="27"/>
    </row>
    <row r="30" spans="1:256" x14ac:dyDescent="0.25">
      <c r="A30" s="608">
        <v>5</v>
      </c>
      <c r="B30" s="33" t="s">
        <v>773</v>
      </c>
      <c r="C30" s="854" t="s">
        <v>1502</v>
      </c>
      <c r="D30" s="33" t="s">
        <v>561</v>
      </c>
      <c r="E30" s="12">
        <v>860</v>
      </c>
      <c r="F30" s="12">
        <v>860</v>
      </c>
    </row>
    <row r="31" spans="1:256" x14ac:dyDescent="0.25">
      <c r="A31" s="609">
        <v>6</v>
      </c>
      <c r="B31" s="21" t="s">
        <v>774</v>
      </c>
      <c r="C31" s="691" t="s">
        <v>1503</v>
      </c>
      <c r="D31" s="21" t="s">
        <v>561</v>
      </c>
      <c r="E31" s="23">
        <f>'Form-Sf'!H771</f>
        <v>0</v>
      </c>
      <c r="F31" s="23">
        <f>'Form-Sf'!I771</f>
        <v>0</v>
      </c>
    </row>
    <row r="32" spans="1:256" x14ac:dyDescent="0.25">
      <c r="A32" s="608">
        <v>7</v>
      </c>
      <c r="B32" s="21" t="s">
        <v>775</v>
      </c>
      <c r="C32" s="691" t="s">
        <v>1505</v>
      </c>
      <c r="D32" s="21" t="s">
        <v>561</v>
      </c>
      <c r="E32" s="23">
        <f>'Form-Sf'!H772</f>
        <v>0</v>
      </c>
      <c r="F32" s="23">
        <f>'Form-Sf'!I772</f>
        <v>0</v>
      </c>
    </row>
    <row r="33" spans="1:256" x14ac:dyDescent="0.25">
      <c r="A33" s="609">
        <v>8</v>
      </c>
      <c r="B33" s="21" t="s">
        <v>776</v>
      </c>
      <c r="C33" s="691" t="s">
        <v>1506</v>
      </c>
      <c r="D33" s="21" t="s">
        <v>561</v>
      </c>
      <c r="E33" s="23">
        <f>'Form-Sf'!H773</f>
        <v>0</v>
      </c>
      <c r="F33" s="23">
        <f>'Form-Sf'!I773</f>
        <v>0</v>
      </c>
    </row>
    <row r="34" spans="1:256" x14ac:dyDescent="0.25">
      <c r="A34" s="609">
        <v>9</v>
      </c>
      <c r="B34" s="691" t="s">
        <v>1259</v>
      </c>
      <c r="C34" s="691" t="s">
        <v>1507</v>
      </c>
      <c r="D34" s="21" t="s">
        <v>561</v>
      </c>
      <c r="E34" s="23">
        <f>'Form-Sf'!H774</f>
        <v>0</v>
      </c>
      <c r="F34" s="23">
        <f>'Form-Sf'!I774</f>
        <v>0</v>
      </c>
    </row>
    <row r="35" spans="1:256" x14ac:dyDescent="0.25">
      <c r="A35" s="609">
        <v>10</v>
      </c>
      <c r="B35" s="24" t="s">
        <v>793</v>
      </c>
      <c r="C35" s="691" t="s">
        <v>1508</v>
      </c>
      <c r="D35" s="21" t="s">
        <v>561</v>
      </c>
      <c r="E35" s="12">
        <f>'Form-Sf'!H775</f>
        <v>0</v>
      </c>
      <c r="F35" s="12">
        <f>'Form-Sf'!I775</f>
        <v>0</v>
      </c>
    </row>
    <row r="36" spans="1:256" x14ac:dyDescent="0.25">
      <c r="A36" s="609">
        <v>11</v>
      </c>
      <c r="B36" s="690" t="s">
        <v>1254</v>
      </c>
      <c r="C36" s="691" t="s">
        <v>1509</v>
      </c>
      <c r="D36" s="21" t="s">
        <v>561</v>
      </c>
      <c r="E36" s="12">
        <f>'Form-Sf'!H776</f>
        <v>0</v>
      </c>
      <c r="F36" s="12">
        <f>'Form-Sf'!I776</f>
        <v>0</v>
      </c>
    </row>
    <row r="37" spans="1:256" ht="28.5" x14ac:dyDescent="0.25">
      <c r="A37" s="609">
        <v>12</v>
      </c>
      <c r="B37" s="24" t="s">
        <v>777</v>
      </c>
      <c r="C37" s="690" t="s">
        <v>1510</v>
      </c>
      <c r="D37" s="21" t="s">
        <v>561</v>
      </c>
      <c r="E37" s="23">
        <v>2717</v>
      </c>
      <c r="F37" s="23">
        <v>2717</v>
      </c>
    </row>
    <row r="38" spans="1:256" x14ac:dyDescent="0.25">
      <c r="A38" s="610"/>
      <c r="B38" s="494"/>
      <c r="C38" s="490"/>
      <c r="D38" s="490"/>
      <c r="E38" s="492"/>
      <c r="F38" s="492"/>
    </row>
    <row r="39" spans="1:256" x14ac:dyDescent="0.25">
      <c r="A39" s="609">
        <v>13</v>
      </c>
      <c r="B39" s="690" t="s">
        <v>1517</v>
      </c>
      <c r="C39" s="691" t="s">
        <v>1526</v>
      </c>
      <c r="D39" s="21" t="s">
        <v>489</v>
      </c>
      <c r="E39" s="12">
        <f>'Form-Sf'!H380</f>
        <v>0</v>
      </c>
      <c r="F39" s="12">
        <f>'Form-Sf'!I380</f>
        <v>0</v>
      </c>
    </row>
    <row r="40" spans="1:256" ht="38.25" x14ac:dyDescent="0.25">
      <c r="A40" s="609">
        <v>14</v>
      </c>
      <c r="B40" s="24" t="s">
        <v>778</v>
      </c>
      <c r="C40" s="853" t="s">
        <v>1515</v>
      </c>
      <c r="D40" s="21" t="s">
        <v>489</v>
      </c>
      <c r="E40" s="23">
        <f>IFERROR(('Form-Sf'!H413+'Form-Sf'!H398)*100/('Form-Sf'!H397+'Form-Sf'!H412),0)</f>
        <v>0</v>
      </c>
      <c r="F40" s="23">
        <f>IFERROR(('Form-Sf'!I413+'Form-Sf'!I398)*100/('Form-Sf'!I397+'Form-Sf'!I412),0)</f>
        <v>0</v>
      </c>
    </row>
    <row r="41" spans="1:256" x14ac:dyDescent="0.25">
      <c r="A41" s="609">
        <v>15</v>
      </c>
      <c r="B41" s="24" t="s">
        <v>779</v>
      </c>
      <c r="C41" s="691" t="s">
        <v>1511</v>
      </c>
      <c r="D41" s="21" t="s">
        <v>489</v>
      </c>
      <c r="E41" s="23">
        <f>'Form-Sf'!H433</f>
        <v>0</v>
      </c>
      <c r="F41" s="23">
        <f>'Form-Sf'!I433</f>
        <v>0</v>
      </c>
    </row>
    <row r="42" spans="1:256" x14ac:dyDescent="0.25">
      <c r="A42" s="609">
        <v>16</v>
      </c>
      <c r="B42" s="690" t="s">
        <v>1255</v>
      </c>
      <c r="C42" s="691" t="s">
        <v>1512</v>
      </c>
      <c r="D42" s="21" t="s">
        <v>489</v>
      </c>
      <c r="E42" s="23">
        <f>'Form-Sf'!H391</f>
        <v>0</v>
      </c>
      <c r="F42" s="23">
        <f>'Form-Sf'!I391</f>
        <v>0</v>
      </c>
    </row>
    <row r="43" spans="1:256" x14ac:dyDescent="0.25">
      <c r="A43" s="609">
        <v>17</v>
      </c>
      <c r="B43" s="24" t="s">
        <v>794</v>
      </c>
      <c r="C43" s="691" t="s">
        <v>1513</v>
      </c>
      <c r="D43" s="21" t="s">
        <v>489</v>
      </c>
      <c r="E43" s="23">
        <f>'Form-Sf'!H449</f>
        <v>0</v>
      </c>
      <c r="F43" s="23">
        <f>'Form-Sf'!I449</f>
        <v>0</v>
      </c>
      <c r="G43" s="23" t="e">
        <f>'Form-Sf'!#REF!</f>
        <v>#REF!</v>
      </c>
      <c r="H43" s="23" t="e">
        <f>'Form-Sf'!#REF!</f>
        <v>#REF!</v>
      </c>
      <c r="I43" s="23" t="e">
        <f>'Form-Sf'!#REF!</f>
        <v>#REF!</v>
      </c>
      <c r="J43" s="23" t="e">
        <f>'Form-Sf'!#REF!</f>
        <v>#REF!</v>
      </c>
      <c r="K43" s="23" t="e">
        <f>'Form-Sf'!#REF!</f>
        <v>#REF!</v>
      </c>
      <c r="L43" s="23" t="e">
        <f>'Form-Sf'!#REF!</f>
        <v>#REF!</v>
      </c>
      <c r="M43" s="23" t="e">
        <f>'Form-Sf'!#REF!</f>
        <v>#REF!</v>
      </c>
      <c r="N43" s="23" t="e">
        <f>'Form-Sf'!#REF!</f>
        <v>#REF!</v>
      </c>
      <c r="O43" s="23" t="e">
        <f>'Form-Sf'!#REF!</f>
        <v>#REF!</v>
      </c>
      <c r="P43" s="23" t="e">
        <f>'Form-Sf'!#REF!</f>
        <v>#REF!</v>
      </c>
      <c r="Q43" s="23" t="e">
        <f>'Form-Sf'!#REF!</f>
        <v>#REF!</v>
      </c>
      <c r="R43" s="23" t="e">
        <f>'Form-Sf'!#REF!</f>
        <v>#REF!</v>
      </c>
      <c r="S43" s="23" t="e">
        <f>'Form-Sf'!#REF!</f>
        <v>#REF!</v>
      </c>
      <c r="T43" s="23" t="e">
        <f>'Form-Sf'!#REF!</f>
        <v>#REF!</v>
      </c>
      <c r="U43" s="23" t="e">
        <f>'Form-Sf'!#REF!</f>
        <v>#REF!</v>
      </c>
      <c r="V43" s="23" t="e">
        <f>'Form-Sf'!#REF!</f>
        <v>#REF!</v>
      </c>
      <c r="W43" s="23" t="e">
        <f>'Form-Sf'!#REF!</f>
        <v>#REF!</v>
      </c>
      <c r="X43" s="23" t="e">
        <f>'Form-Sf'!#REF!</f>
        <v>#REF!</v>
      </c>
      <c r="Y43" s="23" t="e">
        <f>'Form-Sf'!#REF!</f>
        <v>#REF!</v>
      </c>
      <c r="Z43" s="23" t="e">
        <f>'Form-Sf'!#REF!</f>
        <v>#REF!</v>
      </c>
      <c r="AA43" s="23" t="e">
        <f>'Form-Sf'!#REF!</f>
        <v>#REF!</v>
      </c>
      <c r="AB43" s="23" t="e">
        <f>'Form-Sf'!#REF!</f>
        <v>#REF!</v>
      </c>
      <c r="AC43" s="23" t="e">
        <f>'Form-Sf'!#REF!</f>
        <v>#REF!</v>
      </c>
      <c r="AD43" s="23" t="e">
        <f>'Form-Sf'!#REF!</f>
        <v>#REF!</v>
      </c>
      <c r="AE43" s="23" t="e">
        <f>'Form-Sf'!#REF!</f>
        <v>#REF!</v>
      </c>
      <c r="AF43" s="23" t="e">
        <f>'Form-Sf'!#REF!</f>
        <v>#REF!</v>
      </c>
      <c r="AG43" s="23" t="e">
        <f>'Form-Sf'!#REF!</f>
        <v>#REF!</v>
      </c>
      <c r="AH43" s="23" t="e">
        <f>'Form-Sf'!#REF!</f>
        <v>#REF!</v>
      </c>
      <c r="AI43" s="23" t="e">
        <f>'Form-Sf'!#REF!</f>
        <v>#REF!</v>
      </c>
      <c r="AJ43" s="23" t="e">
        <f>'Form-Sf'!#REF!</f>
        <v>#REF!</v>
      </c>
      <c r="AK43" s="23" t="e">
        <f>'Form-Sf'!#REF!</f>
        <v>#REF!</v>
      </c>
      <c r="AL43" s="23" t="e">
        <f>'Form-Sf'!#REF!</f>
        <v>#REF!</v>
      </c>
      <c r="AM43" s="23" t="e">
        <f>'Form-Sf'!#REF!</f>
        <v>#REF!</v>
      </c>
      <c r="AN43" s="23" t="e">
        <f>'Form-Sf'!#REF!</f>
        <v>#REF!</v>
      </c>
      <c r="AO43" s="23" t="e">
        <f>'Form-Sf'!#REF!</f>
        <v>#REF!</v>
      </c>
      <c r="AP43" s="23" t="e">
        <f>'Form-Sf'!#REF!</f>
        <v>#REF!</v>
      </c>
      <c r="AQ43" s="23" t="e">
        <f>'Form-Sf'!#REF!</f>
        <v>#REF!</v>
      </c>
      <c r="AR43" s="23" t="e">
        <f>'Form-Sf'!#REF!</f>
        <v>#REF!</v>
      </c>
      <c r="AS43" s="23" t="e">
        <f>'Form-Sf'!#REF!</f>
        <v>#REF!</v>
      </c>
      <c r="AT43" s="23" t="e">
        <f>'Form-Sf'!#REF!</f>
        <v>#REF!</v>
      </c>
      <c r="AU43" s="23" t="e">
        <f>'Form-Sf'!#REF!</f>
        <v>#REF!</v>
      </c>
      <c r="AV43" s="23" t="e">
        <f>'Form-Sf'!#REF!</f>
        <v>#REF!</v>
      </c>
      <c r="AW43" s="23" t="e">
        <f>'Form-Sf'!#REF!</f>
        <v>#REF!</v>
      </c>
      <c r="AX43" s="23" t="e">
        <f>'Form-Sf'!#REF!</f>
        <v>#REF!</v>
      </c>
      <c r="AY43" s="23" t="e">
        <f>'Form-Sf'!#REF!</f>
        <v>#REF!</v>
      </c>
      <c r="AZ43" s="23" t="e">
        <f>'Form-Sf'!#REF!</f>
        <v>#REF!</v>
      </c>
      <c r="BA43" s="23" t="e">
        <f>'Form-Sf'!#REF!</f>
        <v>#REF!</v>
      </c>
      <c r="BB43" s="23" t="e">
        <f>'Form-Sf'!#REF!</f>
        <v>#REF!</v>
      </c>
      <c r="BC43" s="23" t="e">
        <f>'Form-Sf'!#REF!</f>
        <v>#REF!</v>
      </c>
      <c r="BD43" s="23" t="e">
        <f>'Form-Sf'!#REF!</f>
        <v>#REF!</v>
      </c>
      <c r="BE43" s="23" t="e">
        <f>'Form-Sf'!#REF!</f>
        <v>#REF!</v>
      </c>
      <c r="BF43" s="23" t="e">
        <f>'Form-Sf'!#REF!</f>
        <v>#REF!</v>
      </c>
      <c r="BG43" s="23" t="e">
        <f>'Form-Sf'!#REF!</f>
        <v>#REF!</v>
      </c>
      <c r="BH43" s="23" t="e">
        <f>'Form-Sf'!#REF!</f>
        <v>#REF!</v>
      </c>
      <c r="BI43" s="23" t="e">
        <f>'Form-Sf'!#REF!</f>
        <v>#REF!</v>
      </c>
      <c r="BJ43" s="23" t="e">
        <f>'Form-Sf'!#REF!</f>
        <v>#REF!</v>
      </c>
      <c r="BK43" s="23" t="e">
        <f>'Form-Sf'!#REF!</f>
        <v>#REF!</v>
      </c>
      <c r="BL43" s="23" t="e">
        <f>'Form-Sf'!#REF!</f>
        <v>#REF!</v>
      </c>
      <c r="BM43" s="23" t="e">
        <f>'Form-Sf'!#REF!</f>
        <v>#REF!</v>
      </c>
      <c r="BN43" s="23" t="e">
        <f>'Form-Sf'!#REF!</f>
        <v>#REF!</v>
      </c>
      <c r="BO43" s="23" t="e">
        <f>'Form-Sf'!#REF!</f>
        <v>#REF!</v>
      </c>
      <c r="BP43" s="23" t="e">
        <f>'Form-Sf'!#REF!</f>
        <v>#REF!</v>
      </c>
      <c r="BQ43" s="23" t="e">
        <f>'Form-Sf'!#REF!</f>
        <v>#REF!</v>
      </c>
      <c r="BR43" s="23" t="e">
        <f>'Form-Sf'!#REF!</f>
        <v>#REF!</v>
      </c>
      <c r="BS43" s="23" t="e">
        <f>'Form-Sf'!#REF!</f>
        <v>#REF!</v>
      </c>
      <c r="BT43" s="23" t="e">
        <f>'Form-Sf'!#REF!</f>
        <v>#REF!</v>
      </c>
      <c r="BU43" s="23" t="e">
        <f>'Form-Sf'!#REF!</f>
        <v>#REF!</v>
      </c>
      <c r="BV43" s="23" t="e">
        <f>'Form-Sf'!#REF!</f>
        <v>#REF!</v>
      </c>
      <c r="BW43" s="23" t="e">
        <f>'Form-Sf'!#REF!</f>
        <v>#REF!</v>
      </c>
      <c r="BX43" s="23" t="e">
        <f>'Form-Sf'!#REF!</f>
        <v>#REF!</v>
      </c>
      <c r="BY43" s="23" t="e">
        <f>'Form-Sf'!#REF!</f>
        <v>#REF!</v>
      </c>
      <c r="BZ43" s="23" t="e">
        <f>'Form-Sf'!#REF!</f>
        <v>#REF!</v>
      </c>
      <c r="CA43" s="23" t="e">
        <f>'Form-Sf'!#REF!</f>
        <v>#REF!</v>
      </c>
      <c r="CB43" s="23" t="e">
        <f>'Form-Sf'!#REF!</f>
        <v>#REF!</v>
      </c>
      <c r="CC43" s="23" t="e">
        <f>'Form-Sf'!#REF!</f>
        <v>#REF!</v>
      </c>
      <c r="CD43" s="23" t="e">
        <f>'Form-Sf'!#REF!</f>
        <v>#REF!</v>
      </c>
      <c r="CE43" s="23" t="e">
        <f>'Form-Sf'!#REF!</f>
        <v>#REF!</v>
      </c>
      <c r="CF43" s="23" t="e">
        <f>'Form-Sf'!#REF!</f>
        <v>#REF!</v>
      </c>
      <c r="CG43" s="23" t="e">
        <f>'Form-Sf'!#REF!</f>
        <v>#REF!</v>
      </c>
      <c r="CH43" s="23" t="e">
        <f>'Form-Sf'!#REF!</f>
        <v>#REF!</v>
      </c>
      <c r="CI43" s="23" t="e">
        <f>'Form-Sf'!#REF!</f>
        <v>#REF!</v>
      </c>
      <c r="CJ43" s="23" t="e">
        <f>'Form-Sf'!#REF!</f>
        <v>#REF!</v>
      </c>
      <c r="CK43" s="23" t="e">
        <f>'Form-Sf'!#REF!</f>
        <v>#REF!</v>
      </c>
      <c r="CL43" s="23" t="e">
        <f>'Form-Sf'!#REF!</f>
        <v>#REF!</v>
      </c>
      <c r="CM43" s="23" t="e">
        <f>'Form-Sf'!#REF!</f>
        <v>#REF!</v>
      </c>
      <c r="CN43" s="23" t="e">
        <f>'Form-Sf'!#REF!</f>
        <v>#REF!</v>
      </c>
      <c r="CO43" s="23" t="e">
        <f>'Form-Sf'!#REF!</f>
        <v>#REF!</v>
      </c>
      <c r="CP43" s="23" t="e">
        <f>'Form-Sf'!#REF!</f>
        <v>#REF!</v>
      </c>
      <c r="CQ43" s="23" t="e">
        <f>'Form-Sf'!#REF!</f>
        <v>#REF!</v>
      </c>
      <c r="CR43" s="23" t="e">
        <f>'Form-Sf'!#REF!</f>
        <v>#REF!</v>
      </c>
      <c r="CS43" s="23" t="e">
        <f>'Form-Sf'!#REF!</f>
        <v>#REF!</v>
      </c>
      <c r="CT43" s="23" t="e">
        <f>'Form-Sf'!#REF!</f>
        <v>#REF!</v>
      </c>
      <c r="CU43" s="23" t="e">
        <f>'Form-Sf'!#REF!</f>
        <v>#REF!</v>
      </c>
      <c r="CV43" s="23" t="e">
        <f>'Form-Sf'!#REF!</f>
        <v>#REF!</v>
      </c>
      <c r="CW43" s="23" t="e">
        <f>'Form-Sf'!#REF!</f>
        <v>#REF!</v>
      </c>
      <c r="CX43" s="23" t="e">
        <f>'Form-Sf'!#REF!</f>
        <v>#REF!</v>
      </c>
      <c r="CY43" s="23" t="e">
        <f>'Form-Sf'!#REF!</f>
        <v>#REF!</v>
      </c>
      <c r="CZ43" s="23" t="e">
        <f>'Form-Sf'!#REF!</f>
        <v>#REF!</v>
      </c>
      <c r="DA43" s="23" t="e">
        <f>'Form-Sf'!#REF!</f>
        <v>#REF!</v>
      </c>
      <c r="DB43" s="23" t="e">
        <f>'Form-Sf'!#REF!</f>
        <v>#REF!</v>
      </c>
      <c r="DC43" s="23" t="e">
        <f>'Form-Sf'!#REF!</f>
        <v>#REF!</v>
      </c>
      <c r="DD43" s="23" t="e">
        <f>'Form-Sf'!#REF!</f>
        <v>#REF!</v>
      </c>
      <c r="DE43" s="23" t="e">
        <f>'Form-Sf'!#REF!</f>
        <v>#REF!</v>
      </c>
      <c r="DF43" s="23" t="e">
        <f>'Form-Sf'!#REF!</f>
        <v>#REF!</v>
      </c>
      <c r="DG43" s="23" t="e">
        <f>'Form-Sf'!#REF!</f>
        <v>#REF!</v>
      </c>
      <c r="DH43" s="23" t="e">
        <f>'Form-Sf'!#REF!</f>
        <v>#REF!</v>
      </c>
      <c r="DI43" s="23" t="e">
        <f>'Form-Sf'!#REF!</f>
        <v>#REF!</v>
      </c>
      <c r="DJ43" s="23" t="e">
        <f>'Form-Sf'!#REF!</f>
        <v>#REF!</v>
      </c>
      <c r="DK43" s="23" t="e">
        <f>'Form-Sf'!#REF!</f>
        <v>#REF!</v>
      </c>
      <c r="DL43" s="23" t="e">
        <f>'Form-Sf'!#REF!</f>
        <v>#REF!</v>
      </c>
      <c r="DM43" s="23" t="e">
        <f>'Form-Sf'!#REF!</f>
        <v>#REF!</v>
      </c>
      <c r="DN43" s="23" t="e">
        <f>'Form-Sf'!#REF!</f>
        <v>#REF!</v>
      </c>
      <c r="DO43" s="23" t="e">
        <f>'Form-Sf'!#REF!</f>
        <v>#REF!</v>
      </c>
      <c r="DP43" s="23" t="e">
        <f>'Form-Sf'!#REF!</f>
        <v>#REF!</v>
      </c>
      <c r="DQ43" s="23" t="e">
        <f>'Form-Sf'!#REF!</f>
        <v>#REF!</v>
      </c>
      <c r="DR43" s="23" t="e">
        <f>'Form-Sf'!#REF!</f>
        <v>#REF!</v>
      </c>
      <c r="DS43" s="23" t="e">
        <f>'Form-Sf'!#REF!</f>
        <v>#REF!</v>
      </c>
      <c r="DT43" s="23" t="e">
        <f>'Form-Sf'!#REF!</f>
        <v>#REF!</v>
      </c>
      <c r="DU43" s="23" t="e">
        <f>'Form-Sf'!#REF!</f>
        <v>#REF!</v>
      </c>
      <c r="DV43" s="23" t="e">
        <f>'Form-Sf'!#REF!</f>
        <v>#REF!</v>
      </c>
      <c r="DW43" s="23" t="e">
        <f>'Form-Sf'!#REF!</f>
        <v>#REF!</v>
      </c>
      <c r="DX43" s="23" t="e">
        <f>'Form-Sf'!#REF!</f>
        <v>#REF!</v>
      </c>
      <c r="DY43" s="23" t="e">
        <f>'Form-Sf'!#REF!</f>
        <v>#REF!</v>
      </c>
      <c r="DZ43" s="23" t="e">
        <f>'Form-Sf'!#REF!</f>
        <v>#REF!</v>
      </c>
      <c r="EA43" s="23" t="e">
        <f>'Form-Sf'!#REF!</f>
        <v>#REF!</v>
      </c>
      <c r="EB43" s="23" t="e">
        <f>'Form-Sf'!#REF!</f>
        <v>#REF!</v>
      </c>
      <c r="EC43" s="23" t="e">
        <f>'Form-Sf'!#REF!</f>
        <v>#REF!</v>
      </c>
      <c r="ED43" s="23" t="e">
        <f>'Form-Sf'!#REF!</f>
        <v>#REF!</v>
      </c>
      <c r="EE43" s="23" t="e">
        <f>'Form-Sf'!#REF!</f>
        <v>#REF!</v>
      </c>
      <c r="EF43" s="23" t="e">
        <f>'Form-Sf'!#REF!</f>
        <v>#REF!</v>
      </c>
      <c r="EG43" s="23" t="e">
        <f>'Form-Sf'!#REF!</f>
        <v>#REF!</v>
      </c>
      <c r="EH43" s="23" t="e">
        <f>'Form-Sf'!#REF!</f>
        <v>#REF!</v>
      </c>
      <c r="EI43" s="23" t="e">
        <f>'Form-Sf'!#REF!</f>
        <v>#REF!</v>
      </c>
      <c r="EJ43" s="23" t="e">
        <f>'Form-Sf'!#REF!</f>
        <v>#REF!</v>
      </c>
      <c r="EK43" s="23" t="e">
        <f>'Form-Sf'!#REF!</f>
        <v>#REF!</v>
      </c>
      <c r="EL43" s="23" t="e">
        <f>'Form-Sf'!#REF!</f>
        <v>#REF!</v>
      </c>
      <c r="EM43" s="23" t="e">
        <f>'Form-Sf'!#REF!</f>
        <v>#REF!</v>
      </c>
      <c r="EN43" s="23" t="e">
        <f>'Form-Sf'!#REF!</f>
        <v>#REF!</v>
      </c>
      <c r="EO43" s="23" t="e">
        <f>'Form-Sf'!#REF!</f>
        <v>#REF!</v>
      </c>
      <c r="EP43" s="23" t="e">
        <f>'Form-Sf'!#REF!</f>
        <v>#REF!</v>
      </c>
      <c r="EQ43" s="23" t="e">
        <f>'Form-Sf'!#REF!</f>
        <v>#REF!</v>
      </c>
      <c r="ER43" s="23" t="e">
        <f>'Form-Sf'!#REF!</f>
        <v>#REF!</v>
      </c>
      <c r="ES43" s="23" t="e">
        <f>'Form-Sf'!#REF!</f>
        <v>#REF!</v>
      </c>
      <c r="ET43" s="23" t="e">
        <f>'Form-Sf'!#REF!</f>
        <v>#REF!</v>
      </c>
      <c r="EU43" s="23" t="e">
        <f>'Form-Sf'!#REF!</f>
        <v>#REF!</v>
      </c>
      <c r="EV43" s="23" t="e">
        <f>'Form-Sf'!#REF!</f>
        <v>#REF!</v>
      </c>
      <c r="EW43" s="23" t="e">
        <f>'Form-Sf'!#REF!</f>
        <v>#REF!</v>
      </c>
      <c r="EX43" s="23" t="e">
        <f>'Form-Sf'!#REF!</f>
        <v>#REF!</v>
      </c>
      <c r="EY43" s="23" t="e">
        <f>'Form-Sf'!#REF!</f>
        <v>#REF!</v>
      </c>
      <c r="EZ43" s="23" t="e">
        <f>'Form-Sf'!#REF!</f>
        <v>#REF!</v>
      </c>
      <c r="FA43" s="23" t="e">
        <f>'Form-Sf'!#REF!</f>
        <v>#REF!</v>
      </c>
      <c r="FB43" s="23" t="e">
        <f>'Form-Sf'!#REF!</f>
        <v>#REF!</v>
      </c>
      <c r="FC43" s="23" t="e">
        <f>'Form-Sf'!#REF!</f>
        <v>#REF!</v>
      </c>
      <c r="FD43" s="23" t="e">
        <f>'Form-Sf'!#REF!</f>
        <v>#REF!</v>
      </c>
      <c r="FE43" s="23" t="e">
        <f>'Form-Sf'!#REF!</f>
        <v>#REF!</v>
      </c>
      <c r="FF43" s="23" t="e">
        <f>'Form-Sf'!#REF!</f>
        <v>#REF!</v>
      </c>
      <c r="FG43" s="23" t="e">
        <f>'Form-Sf'!#REF!</f>
        <v>#REF!</v>
      </c>
      <c r="FH43" s="23" t="e">
        <f>'Form-Sf'!#REF!</f>
        <v>#REF!</v>
      </c>
      <c r="FI43" s="23" t="e">
        <f>'Form-Sf'!#REF!</f>
        <v>#REF!</v>
      </c>
      <c r="FJ43" s="23" t="e">
        <f>'Form-Sf'!#REF!</f>
        <v>#REF!</v>
      </c>
      <c r="FK43" s="23" t="e">
        <f>'Form-Sf'!#REF!</f>
        <v>#REF!</v>
      </c>
      <c r="FL43" s="23" t="e">
        <f>'Form-Sf'!#REF!</f>
        <v>#REF!</v>
      </c>
      <c r="FM43" s="23" t="e">
        <f>'Form-Sf'!#REF!</f>
        <v>#REF!</v>
      </c>
      <c r="FN43" s="23" t="e">
        <f>'Form-Sf'!#REF!</f>
        <v>#REF!</v>
      </c>
      <c r="FO43" s="23" t="e">
        <f>'Form-Sf'!#REF!</f>
        <v>#REF!</v>
      </c>
      <c r="FP43" s="23" t="e">
        <f>'Form-Sf'!#REF!</f>
        <v>#REF!</v>
      </c>
      <c r="FQ43" s="23" t="e">
        <f>'Form-Sf'!#REF!</f>
        <v>#REF!</v>
      </c>
      <c r="FR43" s="23" t="e">
        <f>'Form-Sf'!#REF!</f>
        <v>#REF!</v>
      </c>
      <c r="FS43" s="23" t="e">
        <f>'Form-Sf'!#REF!</f>
        <v>#REF!</v>
      </c>
      <c r="FT43" s="23" t="e">
        <f>'Form-Sf'!#REF!</f>
        <v>#REF!</v>
      </c>
      <c r="FU43" s="23" t="e">
        <f>'Form-Sf'!#REF!</f>
        <v>#REF!</v>
      </c>
      <c r="FV43" s="23" t="e">
        <f>'Form-Sf'!#REF!</f>
        <v>#REF!</v>
      </c>
      <c r="FW43" s="23" t="e">
        <f>'Form-Sf'!#REF!</f>
        <v>#REF!</v>
      </c>
      <c r="FX43" s="23" t="e">
        <f>'Form-Sf'!#REF!</f>
        <v>#REF!</v>
      </c>
      <c r="FY43" s="23" t="e">
        <f>'Form-Sf'!#REF!</f>
        <v>#REF!</v>
      </c>
      <c r="FZ43" s="23" t="e">
        <f>'Form-Sf'!#REF!</f>
        <v>#REF!</v>
      </c>
      <c r="GA43" s="23" t="e">
        <f>'Form-Sf'!#REF!</f>
        <v>#REF!</v>
      </c>
      <c r="GB43" s="23" t="e">
        <f>'Form-Sf'!#REF!</f>
        <v>#REF!</v>
      </c>
      <c r="GC43" s="23" t="e">
        <f>'Form-Sf'!#REF!</f>
        <v>#REF!</v>
      </c>
      <c r="GD43" s="23" t="e">
        <f>'Form-Sf'!#REF!</f>
        <v>#REF!</v>
      </c>
      <c r="GE43" s="23" t="e">
        <f>'Form-Sf'!#REF!</f>
        <v>#REF!</v>
      </c>
      <c r="GF43" s="23" t="e">
        <f>'Form-Sf'!#REF!</f>
        <v>#REF!</v>
      </c>
      <c r="GG43" s="23" t="e">
        <f>'Form-Sf'!#REF!</f>
        <v>#REF!</v>
      </c>
      <c r="GH43" s="23" t="e">
        <f>'Form-Sf'!#REF!</f>
        <v>#REF!</v>
      </c>
      <c r="GI43" s="23" t="e">
        <f>'Form-Sf'!#REF!</f>
        <v>#REF!</v>
      </c>
      <c r="GJ43" s="23" t="e">
        <f>'Form-Sf'!#REF!</f>
        <v>#REF!</v>
      </c>
      <c r="GK43" s="23" t="e">
        <f>'Form-Sf'!#REF!</f>
        <v>#REF!</v>
      </c>
      <c r="GL43" s="23" t="e">
        <f>'Form-Sf'!#REF!</f>
        <v>#REF!</v>
      </c>
      <c r="GM43" s="23" t="e">
        <f>'Form-Sf'!#REF!</f>
        <v>#REF!</v>
      </c>
      <c r="GN43" s="23" t="e">
        <f>'Form-Sf'!#REF!</f>
        <v>#REF!</v>
      </c>
      <c r="GO43" s="23" t="e">
        <f>'Form-Sf'!#REF!</f>
        <v>#REF!</v>
      </c>
      <c r="GP43" s="23" t="e">
        <f>'Form-Sf'!#REF!</f>
        <v>#REF!</v>
      </c>
      <c r="GQ43" s="23" t="e">
        <f>'Form-Sf'!#REF!</f>
        <v>#REF!</v>
      </c>
      <c r="GR43" s="23" t="e">
        <f>'Form-Sf'!#REF!</f>
        <v>#REF!</v>
      </c>
      <c r="GS43" s="23" t="e">
        <f>'Form-Sf'!#REF!</f>
        <v>#REF!</v>
      </c>
      <c r="GT43" s="23" t="e">
        <f>'Form-Sf'!#REF!</f>
        <v>#REF!</v>
      </c>
      <c r="GU43" s="23" t="e">
        <f>'Form-Sf'!#REF!</f>
        <v>#REF!</v>
      </c>
      <c r="GV43" s="23" t="e">
        <f>'Form-Sf'!#REF!</f>
        <v>#REF!</v>
      </c>
      <c r="GW43" s="23" t="e">
        <f>'Form-Sf'!#REF!</f>
        <v>#REF!</v>
      </c>
      <c r="GX43" s="23" t="e">
        <f>'Form-Sf'!#REF!</f>
        <v>#REF!</v>
      </c>
      <c r="GY43" s="23" t="e">
        <f>'Form-Sf'!#REF!</f>
        <v>#REF!</v>
      </c>
      <c r="GZ43" s="23" t="e">
        <f>'Form-Sf'!#REF!</f>
        <v>#REF!</v>
      </c>
      <c r="HA43" s="23" t="e">
        <f>'Form-Sf'!#REF!</f>
        <v>#REF!</v>
      </c>
      <c r="HB43" s="23" t="e">
        <f>'Form-Sf'!#REF!</f>
        <v>#REF!</v>
      </c>
      <c r="HC43" s="23" t="e">
        <f>'Form-Sf'!#REF!</f>
        <v>#REF!</v>
      </c>
      <c r="HD43" s="23" t="e">
        <f>'Form-Sf'!#REF!</f>
        <v>#REF!</v>
      </c>
      <c r="HE43" s="23" t="e">
        <f>'Form-Sf'!#REF!</f>
        <v>#REF!</v>
      </c>
      <c r="HF43" s="23" t="e">
        <f>'Form-Sf'!#REF!</f>
        <v>#REF!</v>
      </c>
      <c r="HG43" s="23" t="e">
        <f>'Form-Sf'!#REF!</f>
        <v>#REF!</v>
      </c>
      <c r="HH43" s="23" t="e">
        <f>'Form-Sf'!#REF!</f>
        <v>#REF!</v>
      </c>
      <c r="HI43" s="23" t="e">
        <f>'Form-Sf'!#REF!</f>
        <v>#REF!</v>
      </c>
      <c r="HJ43" s="23" t="e">
        <f>'Form-Sf'!#REF!</f>
        <v>#REF!</v>
      </c>
      <c r="HK43" s="23" t="e">
        <f>'Form-Sf'!#REF!</f>
        <v>#REF!</v>
      </c>
      <c r="HL43" s="23" t="e">
        <f>'Form-Sf'!#REF!</f>
        <v>#REF!</v>
      </c>
      <c r="HM43" s="23" t="e">
        <f>'Form-Sf'!#REF!</f>
        <v>#REF!</v>
      </c>
      <c r="HN43" s="23" t="e">
        <f>'Form-Sf'!#REF!</f>
        <v>#REF!</v>
      </c>
      <c r="HO43" s="23" t="e">
        <f>'Form-Sf'!#REF!</f>
        <v>#REF!</v>
      </c>
      <c r="HP43" s="23" t="e">
        <f>'Form-Sf'!#REF!</f>
        <v>#REF!</v>
      </c>
      <c r="HQ43" s="23" t="e">
        <f>'Form-Sf'!#REF!</f>
        <v>#REF!</v>
      </c>
      <c r="HR43" s="23" t="e">
        <f>'Form-Sf'!#REF!</f>
        <v>#REF!</v>
      </c>
      <c r="HS43" s="23" t="e">
        <f>'Form-Sf'!#REF!</f>
        <v>#REF!</v>
      </c>
      <c r="HT43" s="23" t="e">
        <f>'Form-Sf'!#REF!</f>
        <v>#REF!</v>
      </c>
      <c r="HU43" s="23" t="e">
        <f>'Form-Sf'!#REF!</f>
        <v>#REF!</v>
      </c>
      <c r="HV43" s="23" t="e">
        <f>'Form-Sf'!#REF!</f>
        <v>#REF!</v>
      </c>
      <c r="HW43" s="23" t="e">
        <f>'Form-Sf'!#REF!</f>
        <v>#REF!</v>
      </c>
      <c r="HX43" s="23" t="e">
        <f>'Form-Sf'!#REF!</f>
        <v>#REF!</v>
      </c>
      <c r="HY43" s="23" t="e">
        <f>'Form-Sf'!#REF!</f>
        <v>#REF!</v>
      </c>
      <c r="HZ43" s="23" t="e">
        <f>'Form-Sf'!#REF!</f>
        <v>#REF!</v>
      </c>
      <c r="IA43" s="23" t="e">
        <f>'Form-Sf'!#REF!</f>
        <v>#REF!</v>
      </c>
      <c r="IB43" s="23" t="e">
        <f>'Form-Sf'!#REF!</f>
        <v>#REF!</v>
      </c>
      <c r="IC43" s="23" t="e">
        <f>'Form-Sf'!#REF!</f>
        <v>#REF!</v>
      </c>
      <c r="ID43" s="23" t="e">
        <f>'Form-Sf'!#REF!</f>
        <v>#REF!</v>
      </c>
      <c r="IE43" s="23" t="e">
        <f>'Form-Sf'!#REF!</f>
        <v>#REF!</v>
      </c>
      <c r="IF43" s="23" t="e">
        <f>'Form-Sf'!#REF!</f>
        <v>#REF!</v>
      </c>
      <c r="IG43" s="23" t="e">
        <f>'Form-Sf'!#REF!</f>
        <v>#REF!</v>
      </c>
      <c r="IH43" s="23" t="e">
        <f>'Form-Sf'!#REF!</f>
        <v>#REF!</v>
      </c>
      <c r="II43" s="23" t="e">
        <f>'Form-Sf'!#REF!</f>
        <v>#REF!</v>
      </c>
      <c r="IJ43" s="23" t="e">
        <f>'Form-Sf'!#REF!</f>
        <v>#REF!</v>
      </c>
      <c r="IK43" s="23" t="e">
        <f>'Form-Sf'!#REF!</f>
        <v>#REF!</v>
      </c>
      <c r="IL43" s="23" t="e">
        <f>'Form-Sf'!#REF!</f>
        <v>#REF!</v>
      </c>
      <c r="IM43" s="23" t="e">
        <f>'Form-Sf'!#REF!</f>
        <v>#REF!</v>
      </c>
      <c r="IN43" s="23" t="e">
        <f>'Form-Sf'!#REF!</f>
        <v>#REF!</v>
      </c>
      <c r="IO43" s="23" t="e">
        <f>'Form-Sf'!#REF!</f>
        <v>#REF!</v>
      </c>
      <c r="IP43" s="23" t="e">
        <f>'Form-Sf'!#REF!</f>
        <v>#REF!</v>
      </c>
      <c r="IQ43" s="23" t="e">
        <f>'Form-Sf'!#REF!</f>
        <v>#REF!</v>
      </c>
      <c r="IR43" s="23" t="e">
        <f>'Form-Sf'!#REF!</f>
        <v>#REF!</v>
      </c>
      <c r="IS43" s="23" t="e">
        <f>'Form-Sf'!#REF!</f>
        <v>#REF!</v>
      </c>
      <c r="IT43" s="23" t="e">
        <f>'Form-Sf'!#REF!</f>
        <v>#REF!</v>
      </c>
      <c r="IU43" s="23" t="e">
        <f>'Form-Sf'!#REF!</f>
        <v>#REF!</v>
      </c>
      <c r="IV43" s="23" t="e">
        <f>'Form-Sf'!#REF!</f>
        <v>#REF!</v>
      </c>
    </row>
    <row r="44" spans="1:256" x14ac:dyDescent="0.25">
      <c r="A44" s="609">
        <v>18</v>
      </c>
      <c r="B44" s="690" t="s">
        <v>1256</v>
      </c>
      <c r="C44" s="691" t="s">
        <v>1514</v>
      </c>
      <c r="D44" s="21" t="s">
        <v>489</v>
      </c>
      <c r="E44" s="23">
        <f>'Form-Sf'!H461</f>
        <v>0</v>
      </c>
      <c r="F44" s="23">
        <f>'Form-Sf'!I461</f>
        <v>0</v>
      </c>
      <c r="G44" s="497"/>
      <c r="H44" s="497"/>
      <c r="I44" s="497"/>
      <c r="J44" s="497"/>
      <c r="K44" s="497"/>
      <c r="L44" s="497"/>
      <c r="M44" s="497"/>
      <c r="N44" s="497"/>
      <c r="O44" s="497"/>
      <c r="P44" s="497"/>
      <c r="Q44" s="497"/>
      <c r="R44" s="497"/>
      <c r="S44" s="497"/>
      <c r="T44" s="497"/>
      <c r="U44" s="497"/>
      <c r="V44" s="497"/>
      <c r="W44" s="497"/>
      <c r="X44" s="497"/>
      <c r="Y44" s="497"/>
      <c r="Z44" s="497"/>
      <c r="AA44" s="497"/>
      <c r="AB44" s="497"/>
      <c r="AC44" s="497"/>
      <c r="AD44" s="497"/>
      <c r="AE44" s="497"/>
      <c r="AF44" s="497"/>
      <c r="AG44" s="497"/>
      <c r="AH44" s="497"/>
      <c r="AI44" s="497"/>
      <c r="AJ44" s="497"/>
      <c r="AK44" s="497"/>
      <c r="AL44" s="497"/>
      <c r="AM44" s="497"/>
      <c r="AN44" s="497"/>
      <c r="AO44" s="497"/>
      <c r="AP44" s="497"/>
      <c r="AQ44" s="497"/>
      <c r="AR44" s="497"/>
      <c r="AS44" s="497"/>
      <c r="AT44" s="497"/>
      <c r="AU44" s="497"/>
      <c r="AV44" s="497"/>
      <c r="AW44" s="497"/>
      <c r="AX44" s="497"/>
      <c r="AY44" s="497"/>
      <c r="AZ44" s="497"/>
      <c r="BA44" s="497"/>
      <c r="BB44" s="497"/>
      <c r="BC44" s="497"/>
      <c r="BD44" s="497"/>
      <c r="BE44" s="497"/>
      <c r="BF44" s="497"/>
      <c r="BG44" s="497"/>
      <c r="BH44" s="497"/>
      <c r="BI44" s="497"/>
      <c r="BJ44" s="497"/>
      <c r="BK44" s="497"/>
      <c r="BL44" s="497"/>
      <c r="BM44" s="497"/>
      <c r="BN44" s="497"/>
      <c r="BO44" s="497"/>
      <c r="BP44" s="497"/>
      <c r="BQ44" s="497"/>
      <c r="BR44" s="497"/>
      <c r="BS44" s="497"/>
      <c r="BT44" s="497"/>
      <c r="BU44" s="497"/>
      <c r="BV44" s="497"/>
      <c r="BW44" s="497"/>
      <c r="BX44" s="497"/>
      <c r="BY44" s="497"/>
      <c r="BZ44" s="497"/>
      <c r="CA44" s="497"/>
      <c r="CB44" s="497"/>
      <c r="CC44" s="497"/>
      <c r="CD44" s="497"/>
      <c r="CE44" s="497"/>
      <c r="CF44" s="497"/>
      <c r="CG44" s="497"/>
      <c r="CH44" s="497"/>
      <c r="CI44" s="497"/>
      <c r="CJ44" s="497"/>
      <c r="CK44" s="497"/>
      <c r="CL44" s="497"/>
      <c r="CM44" s="497"/>
      <c r="CN44" s="497"/>
      <c r="CO44" s="497"/>
      <c r="CP44" s="497"/>
      <c r="CQ44" s="497"/>
      <c r="CR44" s="497"/>
      <c r="CS44" s="497"/>
      <c r="CT44" s="497"/>
      <c r="CU44" s="497"/>
      <c r="CV44" s="497"/>
      <c r="CW44" s="497"/>
      <c r="CX44" s="497"/>
      <c r="CY44" s="497"/>
      <c r="CZ44" s="497"/>
      <c r="DA44" s="497"/>
      <c r="DB44" s="497"/>
      <c r="DC44" s="497"/>
      <c r="DD44" s="497"/>
      <c r="DE44" s="497"/>
      <c r="DF44" s="497"/>
      <c r="DG44" s="497"/>
      <c r="DH44" s="497"/>
      <c r="DI44" s="497"/>
      <c r="DJ44" s="497"/>
      <c r="DK44" s="497"/>
      <c r="DL44" s="497"/>
      <c r="DM44" s="497"/>
      <c r="DN44" s="497"/>
      <c r="DO44" s="497"/>
      <c r="DP44" s="497"/>
      <c r="DQ44" s="497"/>
      <c r="DR44" s="497"/>
      <c r="DS44" s="497"/>
      <c r="DT44" s="497"/>
      <c r="DU44" s="497"/>
      <c r="DV44" s="497"/>
      <c r="DW44" s="497"/>
      <c r="DX44" s="497"/>
      <c r="DY44" s="497"/>
      <c r="DZ44" s="497"/>
      <c r="EA44" s="497"/>
      <c r="EB44" s="497"/>
      <c r="EC44" s="497"/>
      <c r="ED44" s="497"/>
      <c r="EE44" s="497"/>
      <c r="EF44" s="497"/>
      <c r="EG44" s="497"/>
      <c r="EH44" s="497"/>
      <c r="EI44" s="497"/>
      <c r="EJ44" s="497"/>
      <c r="EK44" s="497"/>
      <c r="EL44" s="497"/>
      <c r="EM44" s="497"/>
      <c r="EN44" s="497"/>
      <c r="EO44" s="497"/>
      <c r="EP44" s="497"/>
      <c r="EQ44" s="497"/>
      <c r="ER44" s="497"/>
      <c r="ES44" s="497"/>
      <c r="ET44" s="497"/>
      <c r="EU44" s="497"/>
      <c r="EV44" s="497"/>
      <c r="EW44" s="497"/>
      <c r="EX44" s="497"/>
      <c r="EY44" s="497"/>
      <c r="EZ44" s="497"/>
      <c r="FA44" s="497"/>
      <c r="FB44" s="497"/>
      <c r="FC44" s="497"/>
      <c r="FD44" s="497"/>
      <c r="FE44" s="497"/>
      <c r="FF44" s="497"/>
      <c r="FG44" s="497"/>
      <c r="FH44" s="497"/>
      <c r="FI44" s="497"/>
      <c r="FJ44" s="497"/>
      <c r="FK44" s="497"/>
      <c r="FL44" s="497"/>
      <c r="FM44" s="497"/>
      <c r="FN44" s="497"/>
      <c r="FO44" s="497"/>
      <c r="FP44" s="497"/>
      <c r="FQ44" s="497"/>
      <c r="FR44" s="497"/>
      <c r="FS44" s="497"/>
      <c r="FT44" s="497"/>
      <c r="FU44" s="497"/>
      <c r="FV44" s="497"/>
      <c r="FW44" s="497"/>
      <c r="FX44" s="497"/>
      <c r="FY44" s="497"/>
      <c r="FZ44" s="497"/>
      <c r="GA44" s="497"/>
      <c r="GB44" s="497"/>
      <c r="GC44" s="497"/>
      <c r="GD44" s="497"/>
      <c r="GE44" s="497"/>
      <c r="GF44" s="497"/>
      <c r="GG44" s="497"/>
      <c r="GH44" s="497"/>
      <c r="GI44" s="497"/>
      <c r="GJ44" s="497"/>
      <c r="GK44" s="497"/>
      <c r="GL44" s="497"/>
      <c r="GM44" s="497"/>
      <c r="GN44" s="497"/>
      <c r="GO44" s="497"/>
      <c r="GP44" s="497"/>
      <c r="GQ44" s="497"/>
      <c r="GR44" s="497"/>
      <c r="GS44" s="497"/>
      <c r="GT44" s="497"/>
      <c r="GU44" s="497"/>
      <c r="GV44" s="497"/>
      <c r="GW44" s="497"/>
      <c r="GX44" s="497"/>
      <c r="GY44" s="497"/>
      <c r="GZ44" s="497"/>
      <c r="HA44" s="497"/>
      <c r="HB44" s="497"/>
      <c r="HC44" s="497"/>
      <c r="HD44" s="497"/>
      <c r="HE44" s="497"/>
      <c r="HF44" s="497"/>
      <c r="HG44" s="497"/>
      <c r="HH44" s="497"/>
      <c r="HI44" s="497"/>
      <c r="HJ44" s="497"/>
      <c r="HK44" s="497"/>
      <c r="HL44" s="497"/>
      <c r="HM44" s="497"/>
      <c r="HN44" s="497"/>
      <c r="HO44" s="497"/>
      <c r="HP44" s="497"/>
      <c r="HQ44" s="497"/>
      <c r="HR44" s="497"/>
      <c r="HS44" s="497"/>
      <c r="HT44" s="497"/>
      <c r="HU44" s="497"/>
      <c r="HV44" s="497"/>
      <c r="HW44" s="497"/>
      <c r="HX44" s="497"/>
      <c r="HY44" s="497"/>
      <c r="HZ44" s="497"/>
      <c r="IA44" s="497"/>
      <c r="IB44" s="497"/>
      <c r="IC44" s="497"/>
      <c r="ID44" s="497"/>
      <c r="IE44" s="497"/>
      <c r="IF44" s="497"/>
      <c r="IG44" s="497"/>
      <c r="IH44" s="497"/>
      <c r="II44" s="497"/>
      <c r="IJ44" s="497"/>
      <c r="IK44" s="497"/>
      <c r="IL44" s="497"/>
      <c r="IM44" s="497"/>
      <c r="IN44" s="497"/>
      <c r="IO44" s="497"/>
      <c r="IP44" s="497"/>
      <c r="IQ44" s="497"/>
      <c r="IR44" s="497"/>
      <c r="IS44" s="497"/>
      <c r="IT44" s="497"/>
      <c r="IU44" s="497"/>
      <c r="IV44" s="497"/>
    </row>
    <row r="45" spans="1:256" x14ac:dyDescent="0.25">
      <c r="A45" s="495"/>
      <c r="B45" s="494"/>
      <c r="C45" s="490"/>
      <c r="D45" s="490"/>
      <c r="E45" s="492"/>
      <c r="F45" s="492"/>
      <c r="G45" s="497"/>
      <c r="H45" s="497"/>
      <c r="I45" s="497"/>
      <c r="J45" s="497"/>
      <c r="K45" s="497"/>
      <c r="L45" s="497"/>
      <c r="M45" s="497"/>
      <c r="N45" s="497"/>
      <c r="O45" s="497"/>
      <c r="P45" s="497"/>
      <c r="Q45" s="497"/>
      <c r="R45" s="497"/>
      <c r="S45" s="497"/>
      <c r="T45" s="497"/>
      <c r="U45" s="497"/>
      <c r="V45" s="497"/>
      <c r="W45" s="497"/>
      <c r="X45" s="497"/>
      <c r="Y45" s="497"/>
      <c r="Z45" s="497"/>
      <c r="AA45" s="497"/>
      <c r="AB45" s="497"/>
      <c r="AC45" s="497"/>
      <c r="AD45" s="497"/>
      <c r="AE45" s="497"/>
      <c r="AF45" s="497"/>
      <c r="AG45" s="497"/>
      <c r="AH45" s="497"/>
      <c r="AI45" s="497"/>
      <c r="AJ45" s="497"/>
      <c r="AK45" s="497"/>
      <c r="AL45" s="497"/>
      <c r="AM45" s="497"/>
      <c r="AN45" s="497"/>
      <c r="AO45" s="497"/>
      <c r="AP45" s="497"/>
      <c r="AQ45" s="497"/>
      <c r="AR45" s="497"/>
      <c r="AS45" s="497"/>
      <c r="AT45" s="497"/>
      <c r="AU45" s="497"/>
      <c r="AV45" s="497"/>
      <c r="AW45" s="497"/>
      <c r="AX45" s="497"/>
      <c r="AY45" s="497"/>
      <c r="AZ45" s="497"/>
      <c r="BA45" s="497"/>
      <c r="BB45" s="497"/>
      <c r="BC45" s="497"/>
      <c r="BD45" s="497"/>
      <c r="BE45" s="497"/>
      <c r="BF45" s="497"/>
      <c r="BG45" s="497"/>
      <c r="BH45" s="497"/>
      <c r="BI45" s="497"/>
      <c r="BJ45" s="497"/>
      <c r="BK45" s="497"/>
      <c r="BL45" s="497"/>
      <c r="BM45" s="497"/>
      <c r="BN45" s="497"/>
      <c r="BO45" s="497"/>
      <c r="BP45" s="497"/>
      <c r="BQ45" s="497"/>
      <c r="BR45" s="497"/>
      <c r="BS45" s="497"/>
      <c r="BT45" s="497"/>
      <c r="BU45" s="497"/>
      <c r="BV45" s="497"/>
      <c r="BW45" s="497"/>
      <c r="BX45" s="497"/>
      <c r="BY45" s="497"/>
      <c r="BZ45" s="497"/>
      <c r="CA45" s="497"/>
      <c r="CB45" s="497"/>
      <c r="CC45" s="497"/>
      <c r="CD45" s="497"/>
      <c r="CE45" s="497"/>
      <c r="CF45" s="497"/>
      <c r="CG45" s="497"/>
      <c r="CH45" s="497"/>
      <c r="CI45" s="497"/>
      <c r="CJ45" s="497"/>
      <c r="CK45" s="497"/>
      <c r="CL45" s="497"/>
      <c r="CM45" s="497"/>
      <c r="CN45" s="497"/>
      <c r="CO45" s="497"/>
      <c r="CP45" s="497"/>
      <c r="CQ45" s="497"/>
      <c r="CR45" s="497"/>
      <c r="CS45" s="497"/>
      <c r="CT45" s="497"/>
      <c r="CU45" s="497"/>
      <c r="CV45" s="497"/>
      <c r="CW45" s="497"/>
      <c r="CX45" s="497"/>
      <c r="CY45" s="497"/>
      <c r="CZ45" s="497"/>
      <c r="DA45" s="497"/>
      <c r="DB45" s="497"/>
      <c r="DC45" s="497"/>
      <c r="DD45" s="497"/>
      <c r="DE45" s="497"/>
      <c r="DF45" s="497"/>
      <c r="DG45" s="497"/>
      <c r="DH45" s="497"/>
      <c r="DI45" s="497"/>
      <c r="DJ45" s="497"/>
      <c r="DK45" s="497"/>
      <c r="DL45" s="497"/>
      <c r="DM45" s="497"/>
      <c r="DN45" s="497"/>
      <c r="DO45" s="497"/>
      <c r="DP45" s="497"/>
      <c r="DQ45" s="497"/>
      <c r="DR45" s="497"/>
      <c r="DS45" s="497"/>
      <c r="DT45" s="497"/>
      <c r="DU45" s="497"/>
      <c r="DV45" s="497"/>
      <c r="DW45" s="497"/>
      <c r="DX45" s="497"/>
      <c r="DY45" s="497"/>
      <c r="DZ45" s="497"/>
      <c r="EA45" s="497"/>
      <c r="EB45" s="497"/>
      <c r="EC45" s="497"/>
      <c r="ED45" s="497"/>
      <c r="EE45" s="497"/>
      <c r="EF45" s="497"/>
      <c r="EG45" s="497"/>
      <c r="EH45" s="497"/>
      <c r="EI45" s="497"/>
      <c r="EJ45" s="497"/>
      <c r="EK45" s="497"/>
      <c r="EL45" s="497"/>
      <c r="EM45" s="497"/>
      <c r="EN45" s="497"/>
      <c r="EO45" s="497"/>
      <c r="EP45" s="497"/>
      <c r="EQ45" s="497"/>
      <c r="ER45" s="497"/>
      <c r="ES45" s="497"/>
      <c r="ET45" s="497"/>
      <c r="EU45" s="497"/>
      <c r="EV45" s="497"/>
      <c r="EW45" s="497"/>
      <c r="EX45" s="497"/>
      <c r="EY45" s="497"/>
      <c r="EZ45" s="497"/>
      <c r="FA45" s="497"/>
      <c r="FB45" s="497"/>
      <c r="FC45" s="497"/>
      <c r="FD45" s="497"/>
      <c r="FE45" s="497"/>
      <c r="FF45" s="497"/>
      <c r="FG45" s="497"/>
      <c r="FH45" s="497"/>
      <c r="FI45" s="497"/>
      <c r="FJ45" s="497"/>
      <c r="FK45" s="497"/>
      <c r="FL45" s="497"/>
      <c r="FM45" s="497"/>
      <c r="FN45" s="497"/>
      <c r="FO45" s="497"/>
      <c r="FP45" s="497"/>
      <c r="FQ45" s="497"/>
      <c r="FR45" s="497"/>
      <c r="FS45" s="497"/>
      <c r="FT45" s="497"/>
      <c r="FU45" s="497"/>
      <c r="FV45" s="497"/>
      <c r="FW45" s="497"/>
      <c r="FX45" s="497"/>
      <c r="FY45" s="497"/>
      <c r="FZ45" s="497"/>
      <c r="GA45" s="497"/>
      <c r="GB45" s="497"/>
      <c r="GC45" s="497"/>
      <c r="GD45" s="497"/>
      <c r="GE45" s="497"/>
      <c r="GF45" s="497"/>
      <c r="GG45" s="497"/>
      <c r="GH45" s="497"/>
      <c r="GI45" s="497"/>
      <c r="GJ45" s="497"/>
      <c r="GK45" s="497"/>
      <c r="GL45" s="497"/>
      <c r="GM45" s="497"/>
      <c r="GN45" s="497"/>
      <c r="GO45" s="497"/>
      <c r="GP45" s="497"/>
      <c r="GQ45" s="497"/>
      <c r="GR45" s="497"/>
      <c r="GS45" s="497"/>
      <c r="GT45" s="497"/>
      <c r="GU45" s="497"/>
      <c r="GV45" s="497"/>
      <c r="GW45" s="497"/>
      <c r="GX45" s="497"/>
      <c r="GY45" s="497"/>
      <c r="GZ45" s="497"/>
      <c r="HA45" s="497"/>
      <c r="HB45" s="497"/>
      <c r="HC45" s="497"/>
      <c r="HD45" s="497"/>
      <c r="HE45" s="497"/>
      <c r="HF45" s="497"/>
      <c r="HG45" s="497"/>
      <c r="HH45" s="497"/>
      <c r="HI45" s="497"/>
      <c r="HJ45" s="497"/>
      <c r="HK45" s="497"/>
      <c r="HL45" s="497"/>
      <c r="HM45" s="497"/>
      <c r="HN45" s="497"/>
      <c r="HO45" s="497"/>
      <c r="HP45" s="497"/>
      <c r="HQ45" s="497"/>
      <c r="HR45" s="497"/>
      <c r="HS45" s="497"/>
      <c r="HT45" s="497"/>
      <c r="HU45" s="497"/>
      <c r="HV45" s="497"/>
      <c r="HW45" s="497"/>
      <c r="HX45" s="497"/>
      <c r="HY45" s="497"/>
      <c r="HZ45" s="497"/>
      <c r="IA45" s="497"/>
      <c r="IB45" s="497"/>
      <c r="IC45" s="497"/>
      <c r="ID45" s="497"/>
      <c r="IE45" s="497"/>
      <c r="IF45" s="497"/>
      <c r="IG45" s="497"/>
      <c r="IH45" s="497"/>
      <c r="II45" s="497"/>
      <c r="IJ45" s="497"/>
      <c r="IK45" s="497"/>
      <c r="IL45" s="497"/>
      <c r="IM45" s="497"/>
      <c r="IN45" s="497"/>
      <c r="IO45" s="497"/>
      <c r="IP45" s="497"/>
      <c r="IQ45" s="497"/>
      <c r="IR45" s="497"/>
      <c r="IS45" s="497"/>
      <c r="IT45" s="497"/>
      <c r="IU45" s="497"/>
      <c r="IV45" s="497"/>
    </row>
    <row r="46" spans="1:256" s="856" customFormat="1" x14ac:dyDescent="0.25">
      <c r="A46" s="608">
        <v>19</v>
      </c>
      <c r="B46" s="854" t="s">
        <v>1518</v>
      </c>
      <c r="C46" s="691" t="s">
        <v>1519</v>
      </c>
      <c r="D46" s="21" t="s">
        <v>561</v>
      </c>
      <c r="E46" s="12">
        <f t="shared" ref="E46:F51" si="16">E31/(1-E39/100)</f>
        <v>0</v>
      </c>
      <c r="F46" s="12">
        <f t="shared" si="16"/>
        <v>0</v>
      </c>
      <c r="G46" s="855"/>
      <c r="H46" s="855"/>
      <c r="I46" s="855"/>
      <c r="J46" s="855"/>
      <c r="K46" s="855"/>
      <c r="L46" s="855"/>
      <c r="M46" s="855"/>
      <c r="N46" s="855"/>
      <c r="O46" s="855"/>
      <c r="P46" s="855"/>
      <c r="Q46" s="855"/>
      <c r="R46" s="855"/>
      <c r="S46" s="855"/>
      <c r="T46" s="855"/>
      <c r="U46" s="855"/>
      <c r="V46" s="855"/>
      <c r="W46" s="855"/>
      <c r="X46" s="855"/>
      <c r="Y46" s="855"/>
      <c r="Z46" s="855"/>
      <c r="AA46" s="855"/>
      <c r="AB46" s="855"/>
      <c r="AC46" s="855"/>
      <c r="AD46" s="855"/>
      <c r="AE46" s="855"/>
      <c r="AF46" s="855"/>
      <c r="AG46" s="855"/>
      <c r="AH46" s="855"/>
      <c r="AI46" s="855"/>
      <c r="AJ46" s="855"/>
      <c r="AK46" s="855"/>
      <c r="AL46" s="855"/>
      <c r="AM46" s="855"/>
      <c r="AN46" s="855"/>
      <c r="AO46" s="855"/>
      <c r="AP46" s="855"/>
      <c r="AQ46" s="855"/>
      <c r="AR46" s="855"/>
      <c r="AS46" s="855"/>
      <c r="AT46" s="855"/>
      <c r="AU46" s="855"/>
      <c r="AV46" s="855"/>
      <c r="AW46" s="855"/>
      <c r="AX46" s="855"/>
      <c r="AY46" s="855"/>
      <c r="AZ46" s="855"/>
      <c r="BA46" s="855"/>
      <c r="BB46" s="855"/>
      <c r="BC46" s="855"/>
      <c r="BD46" s="855"/>
      <c r="BE46" s="855"/>
      <c r="BF46" s="855"/>
      <c r="BG46" s="855"/>
      <c r="BH46" s="855"/>
      <c r="BI46" s="855"/>
      <c r="BJ46" s="855"/>
      <c r="BK46" s="855"/>
      <c r="BL46" s="855"/>
      <c r="BM46" s="855"/>
      <c r="BN46" s="855"/>
      <c r="BO46" s="855"/>
      <c r="BP46" s="855"/>
      <c r="BQ46" s="855"/>
      <c r="BR46" s="855"/>
      <c r="BS46" s="855"/>
      <c r="BT46" s="855"/>
      <c r="BU46" s="855"/>
      <c r="BV46" s="855"/>
      <c r="BW46" s="855"/>
      <c r="BX46" s="855"/>
      <c r="BY46" s="855"/>
      <c r="BZ46" s="855"/>
      <c r="CA46" s="855"/>
      <c r="CB46" s="855"/>
      <c r="CC46" s="855"/>
      <c r="CD46" s="855"/>
      <c r="CE46" s="855"/>
      <c r="CF46" s="855"/>
      <c r="CG46" s="855"/>
      <c r="CH46" s="855"/>
      <c r="CI46" s="855"/>
      <c r="CJ46" s="855"/>
      <c r="CK46" s="855"/>
      <c r="CL46" s="855"/>
      <c r="CM46" s="855"/>
      <c r="CN46" s="855"/>
      <c r="CO46" s="855"/>
      <c r="CP46" s="855"/>
      <c r="CQ46" s="855"/>
      <c r="CR46" s="855"/>
      <c r="CS46" s="855"/>
      <c r="CT46" s="855"/>
      <c r="CU46" s="855"/>
      <c r="CV46" s="855"/>
      <c r="CW46" s="855"/>
      <c r="CX46" s="855"/>
      <c r="CY46" s="855"/>
      <c r="CZ46" s="855"/>
      <c r="DA46" s="855"/>
      <c r="DB46" s="855"/>
      <c r="DC46" s="855"/>
      <c r="DD46" s="855"/>
      <c r="DE46" s="855"/>
      <c r="DF46" s="855"/>
      <c r="DG46" s="855"/>
      <c r="DH46" s="855"/>
      <c r="DI46" s="855"/>
      <c r="DJ46" s="855"/>
      <c r="DK46" s="855"/>
      <c r="DL46" s="855"/>
      <c r="DM46" s="855"/>
      <c r="DN46" s="855"/>
      <c r="DO46" s="855"/>
      <c r="DP46" s="855"/>
      <c r="DQ46" s="855"/>
      <c r="DR46" s="855"/>
      <c r="DS46" s="855"/>
      <c r="DT46" s="855"/>
      <c r="DU46" s="855"/>
      <c r="DV46" s="855"/>
      <c r="DW46" s="855"/>
      <c r="DX46" s="855"/>
      <c r="DY46" s="855"/>
      <c r="DZ46" s="855"/>
      <c r="EA46" s="855"/>
      <c r="EB46" s="855"/>
      <c r="EC46" s="855"/>
      <c r="ED46" s="855"/>
      <c r="EE46" s="855"/>
      <c r="EF46" s="855"/>
      <c r="EG46" s="855"/>
      <c r="EH46" s="855"/>
      <c r="EI46" s="855"/>
      <c r="EJ46" s="855"/>
      <c r="EK46" s="855"/>
      <c r="EL46" s="855"/>
      <c r="EM46" s="855"/>
      <c r="EN46" s="855"/>
      <c r="EO46" s="855"/>
      <c r="EP46" s="855"/>
      <c r="EQ46" s="855"/>
      <c r="ER46" s="855"/>
      <c r="ES46" s="855"/>
      <c r="ET46" s="855"/>
      <c r="EU46" s="855"/>
      <c r="EV46" s="855"/>
      <c r="EW46" s="855"/>
      <c r="EX46" s="855"/>
      <c r="EY46" s="855"/>
      <c r="EZ46" s="855"/>
      <c r="FA46" s="855"/>
      <c r="FB46" s="855"/>
      <c r="FC46" s="855"/>
      <c r="FD46" s="855"/>
      <c r="FE46" s="855"/>
      <c r="FF46" s="855"/>
      <c r="FG46" s="855"/>
      <c r="FH46" s="855"/>
      <c r="FI46" s="855"/>
      <c r="FJ46" s="855"/>
      <c r="FK46" s="855"/>
      <c r="FL46" s="855"/>
      <c r="FM46" s="855"/>
      <c r="FN46" s="855"/>
      <c r="FO46" s="855"/>
      <c r="FP46" s="855"/>
      <c r="FQ46" s="855"/>
      <c r="FR46" s="855"/>
      <c r="FS46" s="855"/>
      <c r="FT46" s="855"/>
      <c r="FU46" s="855"/>
      <c r="FV46" s="855"/>
      <c r="FW46" s="855"/>
      <c r="FX46" s="855"/>
      <c r="FY46" s="855"/>
      <c r="FZ46" s="855"/>
      <c r="GA46" s="855"/>
      <c r="GB46" s="855"/>
      <c r="GC46" s="855"/>
      <c r="GD46" s="855"/>
      <c r="GE46" s="855"/>
      <c r="GF46" s="855"/>
      <c r="GG46" s="855"/>
      <c r="GH46" s="855"/>
      <c r="GI46" s="855"/>
      <c r="GJ46" s="855"/>
      <c r="GK46" s="855"/>
      <c r="GL46" s="855"/>
      <c r="GM46" s="855"/>
      <c r="GN46" s="855"/>
      <c r="GO46" s="855"/>
      <c r="GP46" s="855"/>
      <c r="GQ46" s="855"/>
      <c r="GR46" s="855"/>
      <c r="GS46" s="855"/>
      <c r="GT46" s="855"/>
      <c r="GU46" s="855"/>
      <c r="GV46" s="855"/>
      <c r="GW46" s="855"/>
      <c r="GX46" s="855"/>
      <c r="GY46" s="855"/>
      <c r="GZ46" s="855"/>
      <c r="HA46" s="855"/>
      <c r="HB46" s="855"/>
      <c r="HC46" s="855"/>
      <c r="HD46" s="855"/>
      <c r="HE46" s="855"/>
      <c r="HF46" s="855"/>
      <c r="HG46" s="855"/>
      <c r="HH46" s="855"/>
      <c r="HI46" s="855"/>
      <c r="HJ46" s="855"/>
      <c r="HK46" s="855"/>
      <c r="HL46" s="855"/>
      <c r="HM46" s="855"/>
      <c r="HN46" s="855"/>
      <c r="HO46" s="855"/>
      <c r="HP46" s="855"/>
      <c r="HQ46" s="855"/>
      <c r="HR46" s="855"/>
      <c r="HS46" s="855"/>
      <c r="HT46" s="855"/>
      <c r="HU46" s="855"/>
      <c r="HV46" s="855"/>
      <c r="HW46" s="855"/>
      <c r="HX46" s="855"/>
      <c r="HY46" s="855"/>
      <c r="HZ46" s="855"/>
      <c r="IA46" s="855"/>
      <c r="IB46" s="855"/>
      <c r="IC46" s="855"/>
      <c r="ID46" s="855"/>
      <c r="IE46" s="855"/>
      <c r="IF46" s="855"/>
      <c r="IG46" s="855"/>
      <c r="IH46" s="855"/>
      <c r="II46" s="855"/>
      <c r="IJ46" s="855"/>
      <c r="IK46" s="855"/>
      <c r="IL46" s="855"/>
      <c r="IM46" s="855"/>
      <c r="IN46" s="855"/>
      <c r="IO46" s="855"/>
      <c r="IP46" s="855"/>
      <c r="IQ46" s="855"/>
      <c r="IR46" s="855"/>
      <c r="IS46" s="855"/>
      <c r="IT46" s="855"/>
      <c r="IU46" s="855"/>
      <c r="IV46" s="855"/>
    </row>
    <row r="47" spans="1:256" x14ac:dyDescent="0.25">
      <c r="A47" s="608">
        <v>20</v>
      </c>
      <c r="B47" s="21" t="s">
        <v>780</v>
      </c>
      <c r="C47" s="691" t="s">
        <v>1520</v>
      </c>
      <c r="D47" s="21" t="s">
        <v>561</v>
      </c>
      <c r="E47" s="23">
        <f t="shared" si="16"/>
        <v>0</v>
      </c>
      <c r="F47" s="23">
        <f t="shared" si="16"/>
        <v>0</v>
      </c>
    </row>
    <row r="48" spans="1:256" x14ac:dyDescent="0.25">
      <c r="A48" s="608">
        <v>21</v>
      </c>
      <c r="B48" s="21" t="s">
        <v>781</v>
      </c>
      <c r="C48" s="691" t="s">
        <v>1521</v>
      </c>
      <c r="D48" s="21" t="s">
        <v>561</v>
      </c>
      <c r="E48" s="23">
        <f t="shared" si="16"/>
        <v>0</v>
      </c>
      <c r="F48" s="23">
        <f t="shared" si="16"/>
        <v>0</v>
      </c>
    </row>
    <row r="49" spans="1:6" x14ac:dyDescent="0.25">
      <c r="A49" s="608">
        <v>22</v>
      </c>
      <c r="B49" s="691" t="s">
        <v>1257</v>
      </c>
      <c r="C49" s="691" t="s">
        <v>1522</v>
      </c>
      <c r="D49" s="21" t="s">
        <v>561</v>
      </c>
      <c r="E49" s="23">
        <f t="shared" si="16"/>
        <v>0</v>
      </c>
      <c r="F49" s="23">
        <f t="shared" si="16"/>
        <v>0</v>
      </c>
    </row>
    <row r="50" spans="1:6" x14ac:dyDescent="0.25">
      <c r="A50" s="608">
        <v>23</v>
      </c>
      <c r="B50" s="24" t="s">
        <v>795</v>
      </c>
      <c r="C50" s="691" t="s">
        <v>1523</v>
      </c>
      <c r="D50" s="21" t="s">
        <v>561</v>
      </c>
      <c r="E50" s="23">
        <f t="shared" si="16"/>
        <v>0</v>
      </c>
      <c r="F50" s="23">
        <f t="shared" si="16"/>
        <v>0</v>
      </c>
    </row>
    <row r="51" spans="1:6" x14ac:dyDescent="0.25">
      <c r="A51" s="608">
        <v>24</v>
      </c>
      <c r="B51" s="690" t="s">
        <v>1258</v>
      </c>
      <c r="C51" s="691" t="s">
        <v>1524</v>
      </c>
      <c r="D51" s="21" t="s">
        <v>561</v>
      </c>
      <c r="E51" s="23">
        <f t="shared" si="16"/>
        <v>0</v>
      </c>
      <c r="F51" s="23">
        <f t="shared" si="16"/>
        <v>0</v>
      </c>
    </row>
    <row r="52" spans="1:6" ht="42.75" x14ac:dyDescent="0.25">
      <c r="A52" s="608">
        <v>25</v>
      </c>
      <c r="B52" s="846" t="s">
        <v>1473</v>
      </c>
      <c r="C52" s="846" t="s">
        <v>1516</v>
      </c>
      <c r="D52" s="847" t="s">
        <v>561</v>
      </c>
      <c r="E52" s="848">
        <f>IFERROR((E46*E19+E47*E20+E48*E21+E49*E22+E50*E23+E51*E24)/(SUM(E19:E24)),0)</f>
        <v>0</v>
      </c>
      <c r="F52" s="848">
        <f>IFERROR((F47*F20+F48*F21+F49*F22+F50*F23+F51*F24)/(SUM(F20:F24)),0)</f>
        <v>0</v>
      </c>
    </row>
    <row r="53" spans="1:6" x14ac:dyDescent="0.25">
      <c r="A53" s="610"/>
      <c r="B53" s="494"/>
      <c r="C53" s="490"/>
      <c r="D53" s="490"/>
      <c r="E53" s="492"/>
      <c r="F53" s="492"/>
    </row>
    <row r="54" spans="1:6" x14ac:dyDescent="0.25">
      <c r="A54" s="608">
        <v>26</v>
      </c>
      <c r="B54" s="24" t="s">
        <v>782</v>
      </c>
      <c r="C54" s="691" t="s">
        <v>1527</v>
      </c>
      <c r="D54" s="21" t="s">
        <v>489</v>
      </c>
      <c r="E54" s="28">
        <f>IFERROR(E18*100/$E$28,0)</f>
        <v>0</v>
      </c>
      <c r="F54" s="28">
        <f t="shared" ref="F54:F60" si="17">IFERROR(F18*100/$F$28,0)</f>
        <v>0</v>
      </c>
    </row>
    <row r="55" spans="1:6" x14ac:dyDescent="0.25">
      <c r="A55" s="608">
        <v>27</v>
      </c>
      <c r="B55" s="24" t="s">
        <v>783</v>
      </c>
      <c r="C55" s="691" t="s">
        <v>1528</v>
      </c>
      <c r="D55" s="21" t="s">
        <v>489</v>
      </c>
      <c r="E55" s="28">
        <f>IFERROR(E19*100/$E$28,0)</f>
        <v>0</v>
      </c>
      <c r="F55" s="28">
        <f t="shared" si="17"/>
        <v>0</v>
      </c>
    </row>
    <row r="56" spans="1:6" x14ac:dyDescent="0.25">
      <c r="A56" s="608">
        <v>28</v>
      </c>
      <c r="B56" s="24" t="s">
        <v>784</v>
      </c>
      <c r="C56" s="691" t="s">
        <v>1529</v>
      </c>
      <c r="D56" s="21" t="s">
        <v>489</v>
      </c>
      <c r="E56" s="28">
        <f>IFERROR( E20*100/$E$28,0)</f>
        <v>0</v>
      </c>
      <c r="F56" s="28">
        <f t="shared" si="17"/>
        <v>0</v>
      </c>
    </row>
    <row r="57" spans="1:6" x14ac:dyDescent="0.25">
      <c r="A57" s="608">
        <v>29</v>
      </c>
      <c r="B57" s="24" t="s">
        <v>785</v>
      </c>
      <c r="C57" s="691" t="s">
        <v>1530</v>
      </c>
      <c r="D57" s="21" t="s">
        <v>489</v>
      </c>
      <c r="E57" s="28">
        <f>IFERROR(E21*100/$E$28,0)</f>
        <v>0</v>
      </c>
      <c r="F57" s="28">
        <f t="shared" si="17"/>
        <v>0</v>
      </c>
    </row>
    <row r="58" spans="1:6" x14ac:dyDescent="0.25">
      <c r="A58" s="608">
        <v>30</v>
      </c>
      <c r="B58" s="690" t="s">
        <v>1260</v>
      </c>
      <c r="C58" s="691" t="s">
        <v>1531</v>
      </c>
      <c r="D58" s="21" t="s">
        <v>489</v>
      </c>
      <c r="E58" s="28">
        <f>IFERROR(E22*100/$E$28,0)</f>
        <v>0</v>
      </c>
      <c r="F58" s="28">
        <f t="shared" si="17"/>
        <v>0</v>
      </c>
    </row>
    <row r="59" spans="1:6" x14ac:dyDescent="0.25">
      <c r="A59" s="608">
        <v>31</v>
      </c>
      <c r="B59" s="24" t="s">
        <v>796</v>
      </c>
      <c r="C59" s="691" t="s">
        <v>1532</v>
      </c>
      <c r="D59" s="21" t="s">
        <v>489</v>
      </c>
      <c r="E59" s="28">
        <f>IFERROR(E23*100/$E$28,0)</f>
        <v>0</v>
      </c>
      <c r="F59" s="28">
        <f t="shared" si="17"/>
        <v>0</v>
      </c>
    </row>
    <row r="60" spans="1:6" x14ac:dyDescent="0.25">
      <c r="A60" s="608">
        <v>32</v>
      </c>
      <c r="B60" s="690" t="s">
        <v>1261</v>
      </c>
      <c r="C60" s="691" t="s">
        <v>1533</v>
      </c>
      <c r="D60" s="21" t="s">
        <v>489</v>
      </c>
      <c r="E60" s="28">
        <f>IFERROR(E24*100/$E$28,0)</f>
        <v>0</v>
      </c>
      <c r="F60" s="28">
        <f t="shared" si="17"/>
        <v>0</v>
      </c>
    </row>
    <row r="61" spans="1:6" x14ac:dyDescent="0.25">
      <c r="A61" s="495"/>
      <c r="B61" s="494"/>
      <c r="C61" s="495"/>
      <c r="D61" s="490"/>
      <c r="E61" s="496"/>
      <c r="F61" s="496"/>
    </row>
    <row r="62" spans="1:6" ht="42.75" x14ac:dyDescent="0.25">
      <c r="A62" s="609">
        <v>33</v>
      </c>
      <c r="B62" s="21" t="s">
        <v>786</v>
      </c>
      <c r="C62" s="690" t="s">
        <v>1534</v>
      </c>
      <c r="D62" s="21" t="s">
        <v>561</v>
      </c>
      <c r="E62" s="23">
        <f>IFERROR((E18*E30+E19*E31+E20*E32+E21*E33+E22*E34+E23*E35+E24*E36)/E28,0)</f>
        <v>0</v>
      </c>
      <c r="F62" s="23">
        <f>IFERROR((F18*F30+F19*F31+F20*F32+F21*F33+F22*F34+F23*F35+F24*F36)/F28,0)</f>
        <v>0</v>
      </c>
    </row>
    <row r="63" spans="1:6" ht="71.25" x14ac:dyDescent="0.25">
      <c r="A63" s="608">
        <v>34</v>
      </c>
      <c r="B63" s="21" t="s">
        <v>787</v>
      </c>
      <c r="C63" s="690" t="s">
        <v>1535</v>
      </c>
      <c r="D63" s="21" t="s">
        <v>561</v>
      </c>
      <c r="E63" s="23"/>
      <c r="F63" s="23">
        <f>(E54*F30+E55*F31+E56*F32+E57*F33+E58*F34+E59*F35+E60*F36)/100</f>
        <v>0</v>
      </c>
    </row>
    <row r="64" spans="1:6" ht="28.5" x14ac:dyDescent="0.25">
      <c r="A64" s="612">
        <v>35</v>
      </c>
      <c r="B64" s="29" t="s">
        <v>788</v>
      </c>
      <c r="C64" s="29" t="s">
        <v>789</v>
      </c>
      <c r="D64" s="30" t="s">
        <v>557</v>
      </c>
      <c r="E64" s="31"/>
      <c r="F64" s="31">
        <f>F28*(F62-F63)/10</f>
        <v>0</v>
      </c>
    </row>
    <row r="65" spans="1:6" ht="28.5" x14ac:dyDescent="0.25">
      <c r="A65" s="612">
        <v>36</v>
      </c>
      <c r="B65" s="29" t="s">
        <v>790</v>
      </c>
      <c r="C65" s="871" t="s">
        <v>1556</v>
      </c>
      <c r="D65" s="30" t="s">
        <v>557</v>
      </c>
      <c r="E65" s="31"/>
      <c r="F65" s="31">
        <f>(F15-E15)*(F52-F37)/10</f>
        <v>0</v>
      </c>
    </row>
    <row r="66" spans="1:6" x14ac:dyDescent="0.25">
      <c r="A66" s="612">
        <v>37</v>
      </c>
      <c r="B66" s="29" t="s">
        <v>791</v>
      </c>
      <c r="C66" s="30" t="s">
        <v>792</v>
      </c>
      <c r="D66" s="30" t="s">
        <v>557</v>
      </c>
      <c r="E66" s="31"/>
      <c r="F66" s="31">
        <f>F65+F64</f>
        <v>0</v>
      </c>
    </row>
    <row r="67" spans="1:6" x14ac:dyDescent="0.25"/>
    <row r="68" spans="1:6" x14ac:dyDescent="0.25"/>
    <row r="69" spans="1:6" x14ac:dyDescent="0.25"/>
    <row r="70" spans="1:6" x14ac:dyDescent="0.25"/>
    <row r="71" spans="1:6" x14ac:dyDescent="0.25"/>
    <row r="72" spans="1:6" ht="14.25" customHeight="1" x14ac:dyDescent="0.25"/>
  </sheetData>
  <sheetProtection password="F23B" sheet="1"/>
  <mergeCells count="4">
    <mergeCell ref="A1:F1"/>
    <mergeCell ref="A2:B2"/>
    <mergeCell ref="C2:F2"/>
    <mergeCell ref="A3:C3"/>
  </mergeCells>
  <phoneticPr fontId="22" type="noConversion"/>
  <pageMargins left="0.7" right="0.7" top="0.75" bottom="0.75" header="0.3" footer="0.3"/>
  <pageSetup orientation="portrait" horizontalDpi="300" verticalDpi="30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F38"/>
  <sheetViews>
    <sheetView workbookViewId="0">
      <selection activeCell="C12" sqref="C12"/>
    </sheetView>
  </sheetViews>
  <sheetFormatPr defaultRowHeight="15" x14ac:dyDescent="0.25"/>
  <cols>
    <col min="1" max="1" width="9.140625" style="82"/>
    <col min="2" max="2" width="36.85546875" style="82" customWidth="1"/>
    <col min="3" max="3" width="27.7109375" style="82" customWidth="1"/>
    <col min="4" max="4" width="18.7109375" style="82" customWidth="1"/>
    <col min="5" max="5" width="16.140625" style="82" customWidth="1"/>
    <col min="6" max="6" width="19.7109375" style="82" customWidth="1"/>
    <col min="7" max="16384" width="9.140625" style="82"/>
  </cols>
  <sheetData>
    <row r="1" spans="1:6" ht="23.25" x14ac:dyDescent="0.25">
      <c r="A1" s="1403" t="s">
        <v>170</v>
      </c>
      <c r="B1" s="1404"/>
      <c r="C1" s="1404"/>
      <c r="D1" s="1404"/>
      <c r="E1" s="1404"/>
      <c r="F1" s="1405"/>
    </row>
    <row r="2" spans="1:6" ht="18.75" x14ac:dyDescent="0.25">
      <c r="A2" s="1406" t="s">
        <v>371</v>
      </c>
      <c r="B2" s="1407"/>
      <c r="C2" s="1408">
        <f>'General Information'!D3</f>
        <v>0</v>
      </c>
      <c r="D2" s="1409"/>
      <c r="E2" s="1409"/>
      <c r="F2" s="1410"/>
    </row>
    <row r="3" spans="1:6" x14ac:dyDescent="0.25">
      <c r="A3" s="1384" t="s">
        <v>171</v>
      </c>
      <c r="B3" s="1385"/>
      <c r="C3" s="1386"/>
      <c r="D3" s="153" t="s">
        <v>719</v>
      </c>
      <c r="E3" s="154" t="str">
        <f>'Form-Sf'!H818</f>
        <v>Yes</v>
      </c>
      <c r="F3" s="488" t="str">
        <f>'Form-Sf'!I818</f>
        <v>Yes</v>
      </c>
    </row>
    <row r="4" spans="1:6" ht="30" x14ac:dyDescent="0.25">
      <c r="A4" s="155" t="s">
        <v>644</v>
      </c>
      <c r="B4" s="156" t="s">
        <v>172</v>
      </c>
      <c r="C4" s="156" t="s">
        <v>173</v>
      </c>
      <c r="D4" s="156" t="s">
        <v>396</v>
      </c>
      <c r="E4" s="157" t="str">
        <f>'NF-3 Power Mix'!E4</f>
        <v>Baseline Year (2014-15)</v>
      </c>
      <c r="F4" s="157" t="str">
        <f>'NF-3 Power Mix'!F4</f>
        <v>Assessment Year 2018-19</v>
      </c>
    </row>
    <row r="5" spans="1:6" x14ac:dyDescent="0.25">
      <c r="A5" s="158">
        <v>1</v>
      </c>
      <c r="B5" s="159" t="s">
        <v>106</v>
      </c>
      <c r="C5" s="159" t="s">
        <v>1545</v>
      </c>
      <c r="D5" s="159" t="s">
        <v>174</v>
      </c>
      <c r="E5" s="160">
        <f>'Form-Sf'!H777</f>
        <v>0</v>
      </c>
      <c r="F5" s="160">
        <f>'Form-Sf'!I777</f>
        <v>0</v>
      </c>
    </row>
    <row r="6" spans="1:6" x14ac:dyDescent="0.25">
      <c r="A6" s="158">
        <v>2</v>
      </c>
      <c r="B6" s="159" t="s">
        <v>175</v>
      </c>
      <c r="C6" s="159" t="s">
        <v>1546</v>
      </c>
      <c r="D6" s="159" t="s">
        <v>720</v>
      </c>
      <c r="E6" s="160">
        <f>'Form-Sf'!H542</f>
        <v>0</v>
      </c>
      <c r="F6" s="160">
        <f>'Form-Sf'!I542</f>
        <v>0</v>
      </c>
    </row>
    <row r="7" spans="1:6" ht="30" x14ac:dyDescent="0.25">
      <c r="A7" s="158">
        <v>3</v>
      </c>
      <c r="B7" s="159" t="s">
        <v>176</v>
      </c>
      <c r="C7" s="159" t="s">
        <v>1547</v>
      </c>
      <c r="D7" s="159" t="s">
        <v>720</v>
      </c>
      <c r="E7" s="160">
        <f>'Form-Sf'!H556</f>
        <v>0</v>
      </c>
      <c r="F7" s="160">
        <f>'Form-Sf'!I556</f>
        <v>0</v>
      </c>
    </row>
    <row r="8" spans="1:6" ht="30" x14ac:dyDescent="0.25">
      <c r="A8" s="158">
        <v>4</v>
      </c>
      <c r="B8" s="159" t="s">
        <v>177</v>
      </c>
      <c r="C8" s="159" t="s">
        <v>1548</v>
      </c>
      <c r="D8" s="159" t="s">
        <v>720</v>
      </c>
      <c r="E8" s="160">
        <f>'Form-Sf'!H663</f>
        <v>0</v>
      </c>
      <c r="F8" s="160">
        <f>'Form-Sf'!I663</f>
        <v>0</v>
      </c>
    </row>
    <row r="9" spans="1:6" x14ac:dyDescent="0.25">
      <c r="A9" s="158" t="s">
        <v>1537</v>
      </c>
      <c r="B9" s="159" t="s">
        <v>1474</v>
      </c>
      <c r="C9" s="159" t="s">
        <v>893</v>
      </c>
      <c r="D9" s="159" t="s">
        <v>174</v>
      </c>
      <c r="E9" s="160">
        <f>'NF-3 Power Mix'!E52</f>
        <v>0</v>
      </c>
      <c r="F9" s="160">
        <f>'NF-3 Power Mix'!F52</f>
        <v>0</v>
      </c>
    </row>
    <row r="10" spans="1:6" x14ac:dyDescent="0.25">
      <c r="A10" s="158" t="s">
        <v>1538</v>
      </c>
      <c r="B10" s="159" t="s">
        <v>1539</v>
      </c>
      <c r="C10" s="159" t="s">
        <v>1540</v>
      </c>
      <c r="D10" s="159" t="s">
        <v>1549</v>
      </c>
      <c r="E10" s="160">
        <f>'NF-2 Fuel Quality'!E24</f>
        <v>0</v>
      </c>
      <c r="F10" s="160">
        <f>'NF-2 Fuel Quality'!F24</f>
        <v>0</v>
      </c>
    </row>
    <row r="11" spans="1:6" x14ac:dyDescent="0.25">
      <c r="A11" s="161"/>
      <c r="B11" s="162"/>
      <c r="C11" s="162"/>
      <c r="D11" s="162"/>
      <c r="E11" s="163"/>
      <c r="F11" s="163"/>
    </row>
    <row r="12" spans="1:6" ht="60" x14ac:dyDescent="0.25">
      <c r="A12" s="158">
        <v>6</v>
      </c>
      <c r="B12" s="159" t="s">
        <v>301</v>
      </c>
      <c r="C12" s="159" t="s">
        <v>408</v>
      </c>
      <c r="D12" s="159" t="s">
        <v>302</v>
      </c>
      <c r="E12" s="160"/>
      <c r="F12" s="160">
        <f>'Form-Sf'!I358</f>
        <v>0</v>
      </c>
    </row>
    <row r="13" spans="1:6" ht="30" x14ac:dyDescent="0.25">
      <c r="A13" s="158">
        <v>7</v>
      </c>
      <c r="B13" s="159" t="s">
        <v>303</v>
      </c>
      <c r="C13" s="159" t="s">
        <v>408</v>
      </c>
      <c r="D13" s="159" t="s">
        <v>302</v>
      </c>
      <c r="E13" s="160"/>
      <c r="F13" s="160">
        <f>'Form-Sf'!I359</f>
        <v>0</v>
      </c>
    </row>
    <row r="14" spans="1:6" ht="30" x14ac:dyDescent="0.25">
      <c r="A14" s="158">
        <v>8</v>
      </c>
      <c r="B14" s="164" t="s">
        <v>919</v>
      </c>
      <c r="C14" s="159" t="s">
        <v>408</v>
      </c>
      <c r="D14" s="164" t="s">
        <v>1336</v>
      </c>
      <c r="E14" s="849">
        <f>'Summary Sheet'!E46</f>
        <v>0</v>
      </c>
      <c r="F14" s="849">
        <f>'Summary Sheet'!F54</f>
        <v>0</v>
      </c>
    </row>
    <row r="15" spans="1:6" ht="30" x14ac:dyDescent="0.25">
      <c r="A15" s="158">
        <v>9</v>
      </c>
      <c r="B15" s="165" t="s">
        <v>304</v>
      </c>
      <c r="C15" s="159"/>
      <c r="D15" s="159" t="s">
        <v>1336</v>
      </c>
      <c r="E15" s="849">
        <f>'Form-Sf'!H364</f>
        <v>0</v>
      </c>
      <c r="F15" s="160"/>
    </row>
    <row r="16" spans="1:6" ht="30" x14ac:dyDescent="0.25">
      <c r="A16" s="158">
        <v>10</v>
      </c>
      <c r="B16" s="165" t="s">
        <v>1337</v>
      </c>
      <c r="C16" s="159"/>
      <c r="D16" s="159" t="s">
        <v>1334</v>
      </c>
      <c r="E16" s="850">
        <f>'Form-Sf'!H365</f>
        <v>0</v>
      </c>
      <c r="F16" s="160"/>
    </row>
    <row r="17" spans="1:6" x14ac:dyDescent="0.25">
      <c r="A17" s="166"/>
      <c r="B17" s="167"/>
      <c r="C17" s="167"/>
      <c r="D17" s="167"/>
      <c r="E17" s="168"/>
      <c r="F17" s="168"/>
    </row>
    <row r="18" spans="1:6" ht="45" x14ac:dyDescent="0.25">
      <c r="A18" s="169">
        <v>11</v>
      </c>
      <c r="B18" s="170" t="s">
        <v>178</v>
      </c>
      <c r="C18" s="165" t="s">
        <v>1477</v>
      </c>
      <c r="D18" s="165" t="s">
        <v>557</v>
      </c>
      <c r="E18" s="171"/>
      <c r="F18" s="171">
        <f>'Form-Sf'!I786*'NF-4 Others'!F5/10+'Form-Sf'!I787</f>
        <v>0</v>
      </c>
    </row>
    <row r="19" spans="1:6" ht="45" x14ac:dyDescent="0.25">
      <c r="A19" s="169">
        <v>12</v>
      </c>
      <c r="B19" s="172" t="s">
        <v>1475</v>
      </c>
      <c r="C19" s="165" t="s">
        <v>1797</v>
      </c>
      <c r="D19" s="165" t="s">
        <v>557</v>
      </c>
      <c r="E19" s="171"/>
      <c r="F19" s="171">
        <f>'Form-Sf'!I790*E6/10^3</f>
        <v>0</v>
      </c>
    </row>
    <row r="20" spans="1:6" ht="45" x14ac:dyDescent="0.25">
      <c r="A20" s="169">
        <v>13</v>
      </c>
      <c r="B20" s="172" t="s">
        <v>1476</v>
      </c>
      <c r="C20" s="165" t="s">
        <v>1796</v>
      </c>
      <c r="D20" s="165" t="s">
        <v>557</v>
      </c>
      <c r="E20" s="171"/>
      <c r="F20" s="171">
        <f>'Form-Sf'!I791*E7/10^3</f>
        <v>0</v>
      </c>
    </row>
    <row r="21" spans="1:6" ht="45" x14ac:dyDescent="0.25">
      <c r="A21" s="169">
        <v>14</v>
      </c>
      <c r="B21" s="170" t="s">
        <v>179</v>
      </c>
      <c r="C21" s="165" t="s">
        <v>1798</v>
      </c>
      <c r="D21" s="165" t="s">
        <v>557</v>
      </c>
      <c r="E21" s="171"/>
      <c r="F21" s="171">
        <f>'Form-Sf'!I792*E8/10^3</f>
        <v>0</v>
      </c>
    </row>
    <row r="22" spans="1:6" ht="45" x14ac:dyDescent="0.25">
      <c r="A22" s="169">
        <v>15</v>
      </c>
      <c r="B22" s="170" t="s">
        <v>180</v>
      </c>
      <c r="C22" s="165" t="s">
        <v>1478</v>
      </c>
      <c r="D22" s="173" t="s">
        <v>557</v>
      </c>
      <c r="E22" s="174"/>
      <c r="F22" s="174">
        <f>'Form-Sf'!I794*F5/10+'Form-Sf'!I795</f>
        <v>0</v>
      </c>
    </row>
    <row r="23" spans="1:6" ht="60" x14ac:dyDescent="0.25">
      <c r="A23" s="169">
        <v>16</v>
      </c>
      <c r="B23" s="172" t="s">
        <v>181</v>
      </c>
      <c r="C23" s="165" t="s">
        <v>1479</v>
      </c>
      <c r="D23" s="165" t="s">
        <v>557</v>
      </c>
      <c r="E23" s="171"/>
      <c r="F23" s="175">
        <f>'Form-Sf'!H797*F5/10+'Form-Sf'!H798</f>
        <v>0</v>
      </c>
    </row>
    <row r="24" spans="1:6" ht="75" x14ac:dyDescent="0.25">
      <c r="A24" s="169">
        <v>17</v>
      </c>
      <c r="B24" s="172" t="s">
        <v>1701</v>
      </c>
      <c r="C24" s="165" t="s">
        <v>1484</v>
      </c>
      <c r="D24" s="165" t="s">
        <v>557</v>
      </c>
      <c r="E24" s="171"/>
      <c r="F24" s="176">
        <f>'Form-Sf'!I803*F5/10+'Form-Sf'!I804</f>
        <v>0</v>
      </c>
    </row>
    <row r="25" spans="1:6" ht="45" x14ac:dyDescent="0.25">
      <c r="A25" s="169">
        <v>18</v>
      </c>
      <c r="B25" s="868" t="s">
        <v>1536</v>
      </c>
      <c r="C25" s="165" t="s">
        <v>1551</v>
      </c>
      <c r="D25" s="165" t="s">
        <v>557</v>
      </c>
      <c r="E25" s="171"/>
      <c r="F25" s="176">
        <f>'Form-Sf'!I805*'NF-4 Others'!F10/1000</f>
        <v>0</v>
      </c>
    </row>
    <row r="26" spans="1:6" ht="45" x14ac:dyDescent="0.25">
      <c r="A26" s="169">
        <v>19</v>
      </c>
      <c r="B26" s="868" t="s">
        <v>1702</v>
      </c>
      <c r="C26" s="165" t="s">
        <v>1552</v>
      </c>
      <c r="D26" s="165" t="s">
        <v>557</v>
      </c>
      <c r="E26" s="171"/>
      <c r="F26" s="176">
        <f>'Form-Sf'!I806*F9/10</f>
        <v>0</v>
      </c>
    </row>
    <row r="27" spans="1:6" ht="45" x14ac:dyDescent="0.25">
      <c r="A27" s="169">
        <v>20</v>
      </c>
      <c r="B27" s="172" t="s">
        <v>182</v>
      </c>
      <c r="C27" s="165" t="s">
        <v>1480</v>
      </c>
      <c r="D27" s="165" t="s">
        <v>557</v>
      </c>
      <c r="E27" s="171"/>
      <c r="F27" s="175">
        <f>'Form-Sf'!I809*F5/10+'Form-Sf'!I810</f>
        <v>0</v>
      </c>
    </row>
    <row r="28" spans="1:6" ht="30" x14ac:dyDescent="0.25">
      <c r="A28" s="177">
        <v>21</v>
      </c>
      <c r="B28" s="178" t="s">
        <v>183</v>
      </c>
      <c r="C28" s="178" t="s">
        <v>1703</v>
      </c>
      <c r="D28" s="178" t="s">
        <v>184</v>
      </c>
      <c r="E28" s="179"/>
      <c r="F28" s="179">
        <f>IF(AND(E3="yes",F3="yes"),SUM(F18:F24)+F27-F25-F26,0)</f>
        <v>0</v>
      </c>
    </row>
    <row r="29" spans="1:6" x14ac:dyDescent="0.25">
      <c r="A29" s="1411" t="s">
        <v>894</v>
      </c>
      <c r="B29" s="1412"/>
      <c r="C29" s="1412"/>
      <c r="D29" s="1412"/>
      <c r="E29" s="1412"/>
      <c r="F29" s="1413"/>
    </row>
    <row r="30" spans="1:6" ht="30" x14ac:dyDescent="0.25">
      <c r="A30" s="61">
        <v>22</v>
      </c>
      <c r="B30" s="180" t="s">
        <v>895</v>
      </c>
      <c r="C30" s="852" t="s">
        <v>1555</v>
      </c>
      <c r="D30" s="181" t="s">
        <v>1336</v>
      </c>
      <c r="E30" s="851">
        <f>E15</f>
        <v>0</v>
      </c>
      <c r="F30" s="183" t="s">
        <v>1020</v>
      </c>
    </row>
    <row r="31" spans="1:6" ht="30" x14ac:dyDescent="0.25">
      <c r="A31" s="61">
        <v>23</v>
      </c>
      <c r="B31" s="180" t="s">
        <v>895</v>
      </c>
      <c r="C31" s="184" t="s">
        <v>1554</v>
      </c>
      <c r="D31" s="181" t="s">
        <v>896</v>
      </c>
      <c r="E31" s="185">
        <f>E30*E16</f>
        <v>0</v>
      </c>
      <c r="F31" s="183"/>
    </row>
    <row r="32" spans="1:6" x14ac:dyDescent="0.25">
      <c r="A32" s="61">
        <v>24</v>
      </c>
      <c r="B32" s="180" t="s">
        <v>897</v>
      </c>
      <c r="C32" s="184" t="s">
        <v>898</v>
      </c>
      <c r="D32" s="181" t="s">
        <v>1336</v>
      </c>
      <c r="E32" s="182"/>
      <c r="F32" s="851">
        <f>(E14-F14)</f>
        <v>0</v>
      </c>
    </row>
    <row r="33" spans="1:6" x14ac:dyDescent="0.25">
      <c r="A33" s="61">
        <v>25</v>
      </c>
      <c r="B33" s="180" t="s">
        <v>897</v>
      </c>
      <c r="C33" s="184" t="s">
        <v>1541</v>
      </c>
      <c r="D33" s="181" t="s">
        <v>896</v>
      </c>
      <c r="E33" s="182"/>
      <c r="F33" s="186">
        <f>F32*E16</f>
        <v>0</v>
      </c>
    </row>
    <row r="34" spans="1:6" ht="30" x14ac:dyDescent="0.25">
      <c r="A34" s="61">
        <v>26</v>
      </c>
      <c r="B34" s="180" t="s">
        <v>899</v>
      </c>
      <c r="C34" s="184" t="s">
        <v>1542</v>
      </c>
      <c r="D34" s="181" t="s">
        <v>1336</v>
      </c>
      <c r="E34" s="182"/>
      <c r="F34" s="851">
        <f>F32-E30</f>
        <v>0</v>
      </c>
    </row>
    <row r="35" spans="1:6" ht="30" x14ac:dyDescent="0.25">
      <c r="A35" s="61">
        <v>27</v>
      </c>
      <c r="B35" s="180" t="s">
        <v>899</v>
      </c>
      <c r="C35" s="184" t="s">
        <v>1543</v>
      </c>
      <c r="D35" s="181" t="s">
        <v>896</v>
      </c>
      <c r="E35" s="182"/>
      <c r="F35" s="187">
        <f>F33-E31</f>
        <v>0</v>
      </c>
    </row>
    <row r="36" spans="1:6" ht="60" x14ac:dyDescent="0.25">
      <c r="A36" s="61">
        <v>28</v>
      </c>
      <c r="B36" s="180" t="s">
        <v>900</v>
      </c>
      <c r="C36" s="184" t="s">
        <v>1553</v>
      </c>
      <c r="D36" s="181" t="s">
        <v>896</v>
      </c>
      <c r="E36" s="182"/>
      <c r="F36" s="186">
        <f>IF(F9=0,(F12+F13)*1000*2717/10^7,(F12+F13)*1000*F9/10^7)</f>
        <v>0</v>
      </c>
    </row>
    <row r="37" spans="1:6" ht="45" x14ac:dyDescent="0.25">
      <c r="A37" s="188">
        <v>29</v>
      </c>
      <c r="B37" s="189" t="s">
        <v>901</v>
      </c>
      <c r="C37" s="190" t="s">
        <v>1544</v>
      </c>
      <c r="D37" s="191" t="s">
        <v>896</v>
      </c>
      <c r="E37" s="192"/>
      <c r="F37" s="193">
        <f>IF(F34&lt;=0,0,IF(F36&gt;F35,F35,F36))</f>
        <v>0</v>
      </c>
    </row>
    <row r="38" spans="1:6" x14ac:dyDescent="0.25">
      <c r="A38" s="169"/>
      <c r="B38" s="170"/>
      <c r="C38" s="173"/>
      <c r="D38" s="165"/>
      <c r="E38" s="171"/>
      <c r="F38" s="175"/>
    </row>
  </sheetData>
  <sheetProtection password="F23B" sheet="1"/>
  <mergeCells count="5">
    <mergeCell ref="A1:F1"/>
    <mergeCell ref="A2:B2"/>
    <mergeCell ref="C2:F2"/>
    <mergeCell ref="A3:C3"/>
    <mergeCell ref="A29:F29"/>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J65536"/>
  <sheetViews>
    <sheetView topLeftCell="A16" zoomScale="110" zoomScaleNormal="110" workbookViewId="0">
      <selection activeCell="D30" sqref="D30"/>
    </sheetView>
  </sheetViews>
  <sheetFormatPr defaultColWidth="0" defaultRowHeight="0" customHeight="1" zeroHeight="1" x14ac:dyDescent="0.25"/>
  <cols>
    <col min="1" max="1" width="6.5703125" style="2" customWidth="1"/>
    <col min="2" max="2" width="13.85546875" style="3" customWidth="1"/>
    <col min="3" max="3" width="20.28515625" style="1" customWidth="1"/>
    <col min="4" max="4" width="17.42578125" style="4" customWidth="1"/>
    <col min="5" max="5" width="14.5703125" style="1" customWidth="1"/>
    <col min="6" max="6" width="15.140625" style="1" customWidth="1"/>
    <col min="7" max="7" width="12.7109375" style="1" customWidth="1"/>
    <col min="8" max="8" width="16" style="1" customWidth="1"/>
    <col min="9" max="16384" width="0" style="1" hidden="1"/>
  </cols>
  <sheetData>
    <row r="1" spans="1:8" ht="30" customHeight="1" x14ac:dyDescent="0.25">
      <c r="A1" s="1222" t="s">
        <v>1004</v>
      </c>
      <c r="B1" s="1222"/>
      <c r="C1" s="1222"/>
      <c r="D1" s="1222"/>
      <c r="E1" s="1222"/>
      <c r="F1" s="1222"/>
      <c r="G1" s="1222"/>
      <c r="H1" s="1222"/>
    </row>
    <row r="2" spans="1:8" ht="18" x14ac:dyDescent="0.25">
      <c r="A2" s="1223" t="s">
        <v>2855</v>
      </c>
      <c r="B2" s="1224"/>
      <c r="C2" s="1224"/>
      <c r="D2" s="1224"/>
      <c r="E2" s="1224"/>
      <c r="F2" s="1224"/>
      <c r="G2" s="1224"/>
      <c r="H2" s="1225"/>
    </row>
    <row r="3" spans="1:8" ht="16.5" x14ac:dyDescent="0.25">
      <c r="A3" s="730">
        <v>1</v>
      </c>
      <c r="B3" s="1226" t="s">
        <v>371</v>
      </c>
      <c r="C3" s="1227"/>
      <c r="D3" s="1191"/>
      <c r="E3" s="1191"/>
      <c r="F3" s="1191"/>
      <c r="G3" s="1191"/>
      <c r="H3" s="1203"/>
    </row>
    <row r="4" spans="1:8" ht="16.5" x14ac:dyDescent="0.25">
      <c r="A4" s="1228">
        <v>2</v>
      </c>
      <c r="B4" s="1220" t="s">
        <v>1800</v>
      </c>
      <c r="C4" s="1221"/>
      <c r="D4" s="1191"/>
      <c r="E4" s="1191"/>
      <c r="F4" s="1191"/>
      <c r="G4" s="1191"/>
      <c r="H4" s="1203"/>
    </row>
    <row r="5" spans="1:8" ht="31.15" customHeight="1" x14ac:dyDescent="0.25">
      <c r="A5" s="1229"/>
      <c r="B5" s="1230" t="s">
        <v>2779</v>
      </c>
      <c r="C5" s="1231"/>
      <c r="D5" s="1193"/>
      <c r="E5" s="1208"/>
      <c r="F5" s="1208"/>
      <c r="G5" s="1208"/>
      <c r="H5" s="1209"/>
    </row>
    <row r="6" spans="1:8" ht="16.5" x14ac:dyDescent="0.25">
      <c r="A6" s="730">
        <v>3</v>
      </c>
      <c r="B6" s="1186" t="s">
        <v>372</v>
      </c>
      <c r="C6" s="1186"/>
      <c r="D6" s="1186"/>
      <c r="E6" s="1186"/>
      <c r="F6" s="1186"/>
      <c r="G6" s="1186"/>
      <c r="H6" s="1187"/>
    </row>
    <row r="7" spans="1:8" ht="16.5" x14ac:dyDescent="0.25">
      <c r="A7" s="1210" t="s">
        <v>373</v>
      </c>
      <c r="B7" s="1189" t="s">
        <v>374</v>
      </c>
      <c r="C7" s="1190"/>
      <c r="D7" s="1199"/>
      <c r="E7" s="1217"/>
      <c r="F7" s="1217"/>
      <c r="G7" s="1217"/>
      <c r="H7" s="1218"/>
    </row>
    <row r="8" spans="1:8" ht="16.5" x14ac:dyDescent="0.25">
      <c r="A8" s="1210"/>
      <c r="B8" s="1189" t="s">
        <v>375</v>
      </c>
      <c r="C8" s="1190"/>
      <c r="D8" s="1193"/>
      <c r="E8" s="1208"/>
      <c r="F8" s="1208"/>
      <c r="G8" s="1208"/>
      <c r="H8" s="1219"/>
    </row>
    <row r="9" spans="1:8" ht="16.5" x14ac:dyDescent="0.25">
      <c r="A9" s="1210"/>
      <c r="B9" s="1189" t="s">
        <v>376</v>
      </c>
      <c r="C9" s="1190"/>
      <c r="D9" s="1193"/>
      <c r="E9" s="1208"/>
      <c r="F9" s="1208"/>
      <c r="G9" s="1208"/>
      <c r="H9" s="1209"/>
    </row>
    <row r="10" spans="1:8" ht="16.5" x14ac:dyDescent="0.25">
      <c r="A10" s="1210"/>
      <c r="B10" s="1189" t="s">
        <v>377</v>
      </c>
      <c r="C10" s="1190"/>
      <c r="D10" s="1193"/>
      <c r="E10" s="1208"/>
      <c r="F10" s="1219"/>
      <c r="G10" s="613" t="s">
        <v>378</v>
      </c>
      <c r="H10" s="709"/>
    </row>
    <row r="11" spans="1:8" ht="16.5" x14ac:dyDescent="0.25">
      <c r="A11" s="1210"/>
      <c r="B11" s="1189" t="s">
        <v>379</v>
      </c>
      <c r="C11" s="1190"/>
      <c r="D11" s="1191"/>
      <c r="E11" s="1191"/>
      <c r="F11" s="613" t="s">
        <v>380</v>
      </c>
      <c r="G11" s="1191"/>
      <c r="H11" s="1203"/>
    </row>
    <row r="12" spans="1:8" ht="16.5" x14ac:dyDescent="0.25">
      <c r="A12" s="1210" t="s">
        <v>381</v>
      </c>
      <c r="B12" s="1189" t="s">
        <v>382</v>
      </c>
      <c r="C12" s="1190"/>
      <c r="D12" s="1214"/>
      <c r="E12" s="1215"/>
      <c r="F12" s="1215"/>
      <c r="G12" s="1215"/>
      <c r="H12" s="1216"/>
    </row>
    <row r="13" spans="1:8" ht="16.5" x14ac:dyDescent="0.25">
      <c r="A13" s="1210"/>
      <c r="B13" s="1189" t="s">
        <v>383</v>
      </c>
      <c r="C13" s="1190"/>
      <c r="D13" s="1214"/>
      <c r="E13" s="1215"/>
      <c r="F13" s="1215"/>
      <c r="G13" s="1215"/>
      <c r="H13" s="1216"/>
    </row>
    <row r="14" spans="1:8" ht="16.5" x14ac:dyDescent="0.25">
      <c r="A14" s="1210"/>
      <c r="B14" s="1189" t="s">
        <v>379</v>
      </c>
      <c r="C14" s="1190"/>
      <c r="D14" s="1191"/>
      <c r="E14" s="1191"/>
      <c r="F14" s="613" t="s">
        <v>380</v>
      </c>
      <c r="G14" s="1191"/>
      <c r="H14" s="1203"/>
    </row>
    <row r="15" spans="1:8" ht="16.5" x14ac:dyDescent="0.25">
      <c r="A15" s="1210"/>
      <c r="B15" s="1212" t="s">
        <v>384</v>
      </c>
      <c r="C15" s="1213"/>
      <c r="D15" s="897"/>
      <c r="E15" s="64" t="s">
        <v>385</v>
      </c>
      <c r="F15" s="1211"/>
      <c r="G15" s="1191"/>
      <c r="H15" s="1203"/>
    </row>
    <row r="16" spans="1:8" ht="16.5" x14ac:dyDescent="0.25">
      <c r="A16" s="730">
        <v>4</v>
      </c>
      <c r="B16" s="1186" t="s">
        <v>386</v>
      </c>
      <c r="C16" s="1186"/>
      <c r="D16" s="1186"/>
      <c r="E16" s="1186"/>
      <c r="F16" s="1186"/>
      <c r="G16" s="1186"/>
      <c r="H16" s="1187"/>
    </row>
    <row r="17" spans="1:8" ht="16.5" x14ac:dyDescent="0.25">
      <c r="A17" s="1188"/>
      <c r="B17" s="1189" t="s">
        <v>387</v>
      </c>
      <c r="C17" s="1190"/>
      <c r="D17" s="1214"/>
      <c r="E17" s="1235"/>
      <c r="F17" s="1235"/>
      <c r="G17" s="1235"/>
      <c r="H17" s="1236"/>
    </row>
    <row r="18" spans="1:8" ht="16.5" x14ac:dyDescent="0.25">
      <c r="A18" s="1188"/>
      <c r="B18" s="1189" t="s">
        <v>383</v>
      </c>
      <c r="C18" s="1190"/>
      <c r="D18" s="1214"/>
      <c r="E18" s="1235"/>
      <c r="F18" s="1235"/>
      <c r="G18" s="1235"/>
      <c r="H18" s="1236"/>
    </row>
    <row r="19" spans="1:8" ht="16.5" x14ac:dyDescent="0.25">
      <c r="A19" s="1188"/>
      <c r="B19" s="1189" t="s">
        <v>388</v>
      </c>
      <c r="C19" s="1190"/>
      <c r="D19" s="1193"/>
      <c r="E19" s="1194"/>
      <c r="F19" s="1194"/>
      <c r="G19" s="1194"/>
      <c r="H19" s="1195"/>
    </row>
    <row r="20" spans="1:8" ht="16.5" x14ac:dyDescent="0.25">
      <c r="A20" s="1188"/>
      <c r="B20" s="1189" t="s">
        <v>374</v>
      </c>
      <c r="C20" s="1190"/>
      <c r="D20" s="1196"/>
      <c r="E20" s="1197"/>
      <c r="F20" s="1197"/>
      <c r="G20" s="1197"/>
      <c r="H20" s="1198"/>
    </row>
    <row r="21" spans="1:8" ht="16.5" x14ac:dyDescent="0.25">
      <c r="A21" s="1188"/>
      <c r="B21" s="1189" t="s">
        <v>375</v>
      </c>
      <c r="C21" s="1190"/>
      <c r="D21" s="1199"/>
      <c r="E21" s="1200"/>
      <c r="F21" s="1200"/>
      <c r="G21" s="1200"/>
      <c r="H21" s="1201"/>
    </row>
    <row r="22" spans="1:8" ht="16.5" x14ac:dyDescent="0.25">
      <c r="A22" s="1188"/>
      <c r="B22" s="1189" t="s">
        <v>376</v>
      </c>
      <c r="C22" s="1190"/>
      <c r="D22" s="1196"/>
      <c r="E22" s="1197"/>
      <c r="F22" s="1197"/>
      <c r="G22" s="1197"/>
      <c r="H22" s="1198"/>
    </row>
    <row r="23" spans="1:8" ht="16.5" x14ac:dyDescent="0.25">
      <c r="A23" s="1188"/>
      <c r="B23" s="1189" t="s">
        <v>377</v>
      </c>
      <c r="C23" s="1190"/>
      <c r="D23" s="1191"/>
      <c r="E23" s="1192"/>
      <c r="F23" s="1192"/>
      <c r="G23" s="614" t="s">
        <v>378</v>
      </c>
      <c r="H23" s="709"/>
    </row>
    <row r="24" spans="1:8" ht="16.5" x14ac:dyDescent="0.25">
      <c r="A24" s="1188"/>
      <c r="B24" s="1189" t="s">
        <v>379</v>
      </c>
      <c r="C24" s="1190"/>
      <c r="D24" s="1191"/>
      <c r="E24" s="1192"/>
      <c r="F24" s="614" t="s">
        <v>380</v>
      </c>
      <c r="G24" s="1191"/>
      <c r="H24" s="1237"/>
    </row>
    <row r="25" spans="1:8" ht="16.5" x14ac:dyDescent="0.25">
      <c r="A25" s="730">
        <v>5</v>
      </c>
      <c r="B25" s="1186" t="s">
        <v>389</v>
      </c>
      <c r="C25" s="1186"/>
      <c r="D25" s="1186"/>
      <c r="E25" s="1186"/>
      <c r="F25" s="1186"/>
      <c r="G25" s="1186"/>
      <c r="H25" s="1187"/>
    </row>
    <row r="26" spans="1:8" ht="16.5" x14ac:dyDescent="0.25">
      <c r="A26" s="1188"/>
      <c r="B26" s="1189" t="s">
        <v>390</v>
      </c>
      <c r="C26" s="1190"/>
      <c r="D26" s="1191"/>
      <c r="E26" s="1191"/>
      <c r="F26" s="1191"/>
      <c r="G26" s="1191"/>
      <c r="H26" s="1203"/>
    </row>
    <row r="27" spans="1:8" ht="16.5" x14ac:dyDescent="0.25">
      <c r="A27" s="1188"/>
      <c r="B27" s="1189" t="s">
        <v>383</v>
      </c>
      <c r="C27" s="1190"/>
      <c r="D27" s="1191"/>
      <c r="E27" s="1191"/>
      <c r="F27" s="1204" t="s">
        <v>391</v>
      </c>
      <c r="G27" s="1204"/>
      <c r="H27" s="709" t="s">
        <v>1323</v>
      </c>
    </row>
    <row r="28" spans="1:8" ht="30" customHeight="1" x14ac:dyDescent="0.25">
      <c r="A28" s="1188"/>
      <c r="B28" s="64" t="s">
        <v>392</v>
      </c>
      <c r="C28" s="64"/>
      <c r="D28" s="1193"/>
      <c r="E28" s="1208"/>
      <c r="F28" s="1208"/>
      <c r="G28" s="1208"/>
      <c r="H28" s="1209"/>
    </row>
    <row r="29" spans="1:8" ht="16.5" x14ac:dyDescent="0.25">
      <c r="A29" s="1188"/>
      <c r="B29" s="1189" t="s">
        <v>379</v>
      </c>
      <c r="C29" s="1190"/>
      <c r="D29" s="1191"/>
      <c r="E29" s="1191"/>
      <c r="F29" s="64" t="s">
        <v>380</v>
      </c>
      <c r="G29" s="1191"/>
      <c r="H29" s="1203"/>
    </row>
    <row r="30" spans="1:8" ht="17.25" thickBot="1" x14ac:dyDescent="0.3">
      <c r="A30" s="1202"/>
      <c r="B30" s="1189" t="s">
        <v>384</v>
      </c>
      <c r="C30" s="1190"/>
      <c r="D30" s="898"/>
      <c r="E30" s="65" t="s">
        <v>393</v>
      </c>
      <c r="F30" s="1205"/>
      <c r="G30" s="1206"/>
      <c r="H30" s="1207"/>
    </row>
    <row r="31" spans="1:8" ht="13.15" hidden="1" customHeight="1" x14ac:dyDescent="0.25"/>
    <row r="32" spans="1:8" ht="30" hidden="1" customHeight="1" x14ac:dyDescent="0.25"/>
    <row r="33" ht="30" hidden="1" customHeight="1" x14ac:dyDescent="0.25"/>
    <row r="34" ht="30" hidden="1" customHeight="1" x14ac:dyDescent="0.25"/>
    <row r="35" ht="30" hidden="1" customHeight="1" x14ac:dyDescent="0.25"/>
    <row r="36" ht="30" hidden="1" customHeight="1" x14ac:dyDescent="0.25"/>
    <row r="37" ht="30" hidden="1" customHeight="1" x14ac:dyDescent="0.25"/>
    <row r="38" ht="30" hidden="1" customHeight="1" x14ac:dyDescent="0.25"/>
    <row r="39" ht="30" hidden="1" customHeight="1" x14ac:dyDescent="0.25"/>
    <row r="40" ht="30" hidden="1" customHeight="1" x14ac:dyDescent="0.25"/>
    <row r="41" ht="30" hidden="1" customHeight="1" x14ac:dyDescent="0.25"/>
    <row r="42" ht="30" hidden="1" customHeight="1" x14ac:dyDescent="0.25"/>
    <row r="43" ht="30" hidden="1" customHeight="1" x14ac:dyDescent="0.25"/>
    <row r="44" ht="30" hidden="1" customHeight="1" x14ac:dyDescent="0.25"/>
    <row r="45" ht="30" hidden="1" customHeight="1" x14ac:dyDescent="0.25"/>
    <row r="46" ht="30" hidden="1" customHeight="1" x14ac:dyDescent="0.25"/>
    <row r="47" ht="30" hidden="1" customHeight="1" x14ac:dyDescent="0.25"/>
    <row r="48" ht="30" hidden="1" customHeight="1" x14ac:dyDescent="0.25"/>
    <row r="49" ht="30" hidden="1" customHeight="1" x14ac:dyDescent="0.25"/>
    <row r="50" ht="30" hidden="1" customHeight="1" x14ac:dyDescent="0.25"/>
    <row r="51" ht="30" hidden="1" customHeight="1" x14ac:dyDescent="0.25"/>
    <row r="52" ht="30" hidden="1" customHeight="1" x14ac:dyDescent="0.25"/>
    <row r="53" ht="30" hidden="1" customHeight="1" x14ac:dyDescent="0.25"/>
    <row r="54" ht="30" hidden="1" customHeight="1" x14ac:dyDescent="0.25"/>
    <row r="55" ht="30" hidden="1" customHeight="1" x14ac:dyDescent="0.25"/>
    <row r="56" ht="30" hidden="1" customHeight="1" x14ac:dyDescent="0.25"/>
    <row r="57" ht="30" hidden="1" customHeight="1" x14ac:dyDescent="0.25"/>
    <row r="58" ht="30" hidden="1" customHeight="1" x14ac:dyDescent="0.25"/>
    <row r="59" ht="30" hidden="1" customHeight="1" x14ac:dyDescent="0.25"/>
    <row r="60" ht="30" hidden="1" customHeight="1" x14ac:dyDescent="0.25"/>
    <row r="61" ht="30" hidden="1" customHeight="1" x14ac:dyDescent="0.25"/>
    <row r="62" ht="30" hidden="1" customHeight="1" x14ac:dyDescent="0.25"/>
    <row r="63" ht="30" hidden="1" customHeight="1" x14ac:dyDescent="0.25"/>
    <row r="64" ht="30" hidden="1" customHeight="1" x14ac:dyDescent="0.25"/>
    <row r="65" ht="30" hidden="1" customHeight="1" x14ac:dyDescent="0.25"/>
    <row r="66" ht="30" hidden="1" customHeight="1" x14ac:dyDescent="0.25"/>
    <row r="67" ht="30" hidden="1" customHeight="1" x14ac:dyDescent="0.25"/>
    <row r="68" ht="30" hidden="1" customHeight="1" x14ac:dyDescent="0.25"/>
    <row r="69" ht="30" hidden="1" customHeight="1" x14ac:dyDescent="0.25"/>
    <row r="70" ht="30" hidden="1" customHeight="1" x14ac:dyDescent="0.25"/>
    <row r="71" ht="30" hidden="1" customHeight="1" x14ac:dyDescent="0.25"/>
    <row r="72" ht="30" hidden="1" customHeight="1" x14ac:dyDescent="0.25"/>
    <row r="73" ht="30" hidden="1" customHeight="1" x14ac:dyDescent="0.25"/>
    <row r="74" ht="30" hidden="1" customHeight="1" x14ac:dyDescent="0.25"/>
    <row r="75" ht="30" hidden="1" customHeight="1" x14ac:dyDescent="0.25"/>
    <row r="76" ht="30" hidden="1" customHeight="1" x14ac:dyDescent="0.25"/>
    <row r="77" ht="30" hidden="1" customHeight="1" x14ac:dyDescent="0.25"/>
    <row r="78" ht="30" hidden="1" customHeight="1" x14ac:dyDescent="0.25"/>
    <row r="79" ht="30" hidden="1" customHeight="1" x14ac:dyDescent="0.25"/>
    <row r="80" ht="30" hidden="1" customHeight="1" x14ac:dyDescent="0.25"/>
    <row r="81" ht="30" hidden="1" customHeight="1" x14ac:dyDescent="0.25"/>
    <row r="82" ht="30" hidden="1" customHeight="1" x14ac:dyDescent="0.25"/>
    <row r="83" ht="30" hidden="1" customHeight="1" x14ac:dyDescent="0.25"/>
    <row r="84" ht="30" hidden="1" customHeight="1" x14ac:dyDescent="0.25"/>
    <row r="85" ht="30" hidden="1" customHeight="1" x14ac:dyDescent="0.25"/>
    <row r="86" ht="30" hidden="1" customHeight="1" x14ac:dyDescent="0.25"/>
    <row r="87" ht="30" hidden="1" customHeight="1" x14ac:dyDescent="0.25"/>
    <row r="88" ht="30" hidden="1" customHeight="1" x14ac:dyDescent="0.25"/>
    <row r="89" ht="30" hidden="1" customHeight="1" x14ac:dyDescent="0.25"/>
    <row r="90" ht="30" hidden="1" customHeight="1" x14ac:dyDescent="0.25"/>
    <row r="91" ht="30" hidden="1" customHeight="1" x14ac:dyDescent="0.25"/>
    <row r="92" ht="30" hidden="1" customHeight="1" x14ac:dyDescent="0.25"/>
    <row r="93" ht="30" hidden="1" customHeight="1" x14ac:dyDescent="0.25"/>
    <row r="94" ht="30" hidden="1" customHeight="1" x14ac:dyDescent="0.25"/>
    <row r="95" ht="30" hidden="1" customHeight="1" x14ac:dyDescent="0.25"/>
    <row r="96" ht="30" hidden="1" customHeight="1" x14ac:dyDescent="0.25"/>
    <row r="97" ht="30" hidden="1" customHeight="1" x14ac:dyDescent="0.25"/>
    <row r="98" ht="30" hidden="1" customHeight="1" x14ac:dyDescent="0.25"/>
    <row r="99" ht="30" hidden="1" customHeight="1" x14ac:dyDescent="0.25"/>
    <row r="100" ht="30" hidden="1" customHeight="1" x14ac:dyDescent="0.25"/>
    <row r="101" ht="30" hidden="1" customHeight="1" x14ac:dyDescent="0.25"/>
    <row r="102" ht="30" hidden="1" customHeight="1" x14ac:dyDescent="0.25"/>
    <row r="103" ht="30" hidden="1" customHeight="1" x14ac:dyDescent="0.25"/>
    <row r="104" ht="30" hidden="1" customHeight="1" x14ac:dyDescent="0.25"/>
    <row r="105" ht="30" hidden="1" customHeight="1" x14ac:dyDescent="0.25"/>
    <row r="106" ht="30" hidden="1" customHeight="1" x14ac:dyDescent="0.25"/>
    <row r="107" ht="30" hidden="1" customHeight="1" x14ac:dyDescent="0.25"/>
    <row r="108" ht="30" hidden="1" customHeight="1" x14ac:dyDescent="0.25"/>
    <row r="109" ht="30" hidden="1" customHeight="1" x14ac:dyDescent="0.25"/>
    <row r="110" ht="30" hidden="1" customHeight="1" x14ac:dyDescent="0.25"/>
    <row r="111" ht="30" hidden="1" customHeight="1" x14ac:dyDescent="0.25"/>
    <row r="112" ht="30" hidden="1" customHeight="1" x14ac:dyDescent="0.25"/>
    <row r="113" ht="30" hidden="1" customHeight="1" x14ac:dyDescent="0.25"/>
    <row r="114" ht="30" hidden="1" customHeight="1" x14ac:dyDescent="0.25"/>
    <row r="115" ht="30" hidden="1" customHeight="1" x14ac:dyDescent="0.25"/>
    <row r="116" ht="30" hidden="1" customHeight="1" x14ac:dyDescent="0.25"/>
    <row r="117" ht="30" hidden="1" customHeight="1" x14ac:dyDescent="0.25"/>
    <row r="118" ht="30" hidden="1" customHeight="1" x14ac:dyDescent="0.25"/>
    <row r="119" ht="30" hidden="1" customHeight="1" x14ac:dyDescent="0.25"/>
    <row r="120" ht="30" hidden="1" customHeight="1" x14ac:dyDescent="0.25"/>
    <row r="121" ht="30" hidden="1" customHeight="1" x14ac:dyDescent="0.25"/>
    <row r="122" ht="30" hidden="1" customHeight="1" x14ac:dyDescent="0.25"/>
    <row r="123" ht="30" hidden="1" customHeight="1" x14ac:dyDescent="0.25"/>
    <row r="124" ht="30" hidden="1" customHeight="1" x14ac:dyDescent="0.25"/>
    <row r="125" ht="30" hidden="1" customHeight="1" x14ac:dyDescent="0.25"/>
    <row r="126" ht="30" hidden="1" customHeight="1" x14ac:dyDescent="0.25"/>
    <row r="127" ht="30" hidden="1" customHeight="1" x14ac:dyDescent="0.25"/>
    <row r="128" ht="30" hidden="1" customHeight="1" x14ac:dyDescent="0.25"/>
    <row r="129" ht="30" hidden="1" customHeight="1" x14ac:dyDescent="0.25"/>
    <row r="130" ht="30" hidden="1" customHeight="1" x14ac:dyDescent="0.25"/>
    <row r="131" ht="30" hidden="1" customHeight="1" x14ac:dyDescent="0.25"/>
    <row r="132" ht="30" hidden="1" customHeight="1" x14ac:dyDescent="0.25"/>
    <row r="133" ht="30" hidden="1" customHeight="1" x14ac:dyDescent="0.25"/>
    <row r="134" ht="30" hidden="1" customHeight="1" x14ac:dyDescent="0.25"/>
    <row r="135" ht="30" hidden="1" customHeight="1" x14ac:dyDescent="0.25"/>
    <row r="136" ht="30" hidden="1" customHeight="1" x14ac:dyDescent="0.25"/>
    <row r="137" ht="30" hidden="1" customHeight="1" x14ac:dyDescent="0.25"/>
    <row r="138" ht="30" hidden="1" customHeight="1" x14ac:dyDescent="0.25"/>
    <row r="139" ht="30" hidden="1" customHeight="1" x14ac:dyDescent="0.25"/>
    <row r="140" ht="30" hidden="1" customHeight="1" x14ac:dyDescent="0.25"/>
    <row r="141" ht="30" hidden="1" customHeight="1" x14ac:dyDescent="0.25"/>
    <row r="142" ht="30" hidden="1" customHeight="1" x14ac:dyDescent="0.25"/>
    <row r="143" ht="30" hidden="1" customHeight="1" x14ac:dyDescent="0.25"/>
    <row r="144" ht="30" hidden="1" customHeight="1" x14ac:dyDescent="0.25"/>
    <row r="145" ht="30" hidden="1" customHeight="1" x14ac:dyDescent="0.25"/>
    <row r="146" ht="30" hidden="1" customHeight="1" x14ac:dyDescent="0.25"/>
    <row r="147" ht="30" hidden="1" customHeight="1" x14ac:dyDescent="0.25"/>
    <row r="148" ht="30" hidden="1" customHeight="1" x14ac:dyDescent="0.25"/>
    <row r="149" ht="30" hidden="1" customHeight="1" x14ac:dyDescent="0.25"/>
    <row r="150" ht="30" hidden="1" customHeight="1" x14ac:dyDescent="0.25"/>
    <row r="151" ht="30" hidden="1" customHeight="1" x14ac:dyDescent="0.25"/>
    <row r="152" ht="30" hidden="1" customHeight="1" x14ac:dyDescent="0.25"/>
    <row r="153" ht="30" hidden="1" customHeight="1" x14ac:dyDescent="0.25"/>
    <row r="154" ht="30" hidden="1" customHeight="1" x14ac:dyDescent="0.25"/>
    <row r="155" ht="30" hidden="1" customHeight="1" x14ac:dyDescent="0.25"/>
    <row r="156" ht="30" hidden="1" customHeight="1" x14ac:dyDescent="0.25"/>
    <row r="157" ht="30" hidden="1" customHeight="1" x14ac:dyDescent="0.25"/>
    <row r="158" ht="30" hidden="1" customHeight="1" x14ac:dyDescent="0.25"/>
    <row r="159" ht="30" hidden="1" customHeight="1" x14ac:dyDescent="0.25"/>
    <row r="160" ht="30" hidden="1" customHeight="1" x14ac:dyDescent="0.25"/>
    <row r="161" ht="30" hidden="1" customHeight="1" x14ac:dyDescent="0.25"/>
    <row r="162" ht="30" hidden="1" customHeight="1" x14ac:dyDescent="0.25"/>
    <row r="163" ht="30" hidden="1" customHeight="1" x14ac:dyDescent="0.25"/>
    <row r="164" ht="30" hidden="1" customHeight="1" x14ac:dyDescent="0.25"/>
    <row r="165" ht="30" hidden="1" customHeight="1" x14ac:dyDescent="0.25"/>
    <row r="166" ht="30" hidden="1" customHeight="1" x14ac:dyDescent="0.25"/>
    <row r="167" ht="30" hidden="1" customHeight="1" x14ac:dyDescent="0.25"/>
    <row r="168" ht="30" hidden="1" customHeight="1" x14ac:dyDescent="0.25"/>
    <row r="169" ht="30" hidden="1" customHeight="1" x14ac:dyDescent="0.25"/>
    <row r="170" ht="30" hidden="1" customHeight="1" x14ac:dyDescent="0.25"/>
    <row r="171" ht="30" hidden="1" customHeight="1" x14ac:dyDescent="0.25"/>
    <row r="172" ht="30" hidden="1" customHeight="1" x14ac:dyDescent="0.25"/>
    <row r="173" ht="30" hidden="1" customHeight="1" x14ac:dyDescent="0.25"/>
    <row r="174" ht="30" hidden="1" customHeight="1" x14ac:dyDescent="0.25"/>
    <row r="175" ht="30" hidden="1" customHeight="1" x14ac:dyDescent="0.25"/>
    <row r="176" ht="30" hidden="1" customHeight="1" x14ac:dyDescent="0.25"/>
    <row r="177" ht="30" hidden="1" customHeight="1" x14ac:dyDescent="0.25"/>
    <row r="178" ht="30" hidden="1" customHeight="1" x14ac:dyDescent="0.25"/>
    <row r="179" ht="30" hidden="1" customHeight="1" x14ac:dyDescent="0.25"/>
    <row r="180" ht="30" hidden="1" customHeight="1" x14ac:dyDescent="0.25"/>
    <row r="181" ht="30" hidden="1" customHeight="1" x14ac:dyDescent="0.25"/>
    <row r="182" ht="30" hidden="1" customHeight="1" x14ac:dyDescent="0.25"/>
    <row r="183" ht="30" hidden="1" customHeight="1" x14ac:dyDescent="0.25"/>
    <row r="184" ht="30" hidden="1" customHeight="1" x14ac:dyDescent="0.25"/>
    <row r="185" ht="30" hidden="1" customHeight="1" x14ac:dyDescent="0.25"/>
    <row r="186" ht="30" hidden="1" customHeight="1" x14ac:dyDescent="0.25"/>
    <row r="187" ht="30" hidden="1" customHeight="1" x14ac:dyDescent="0.25"/>
    <row r="188" ht="30" hidden="1" customHeight="1" x14ac:dyDescent="0.25"/>
    <row r="189" ht="30" hidden="1" customHeight="1" x14ac:dyDescent="0.25"/>
    <row r="190" ht="30" hidden="1" customHeight="1" x14ac:dyDescent="0.25"/>
    <row r="191" ht="30" hidden="1" customHeight="1" x14ac:dyDescent="0.25"/>
    <row r="192" ht="30" hidden="1" customHeight="1" x14ac:dyDescent="0.25"/>
    <row r="193" ht="30" hidden="1" customHeight="1" x14ac:dyDescent="0.25"/>
    <row r="194" ht="30" hidden="1" customHeight="1" x14ac:dyDescent="0.25"/>
    <row r="195" ht="30" hidden="1" customHeight="1" x14ac:dyDescent="0.25"/>
    <row r="196" ht="30" hidden="1" customHeight="1" x14ac:dyDescent="0.25"/>
    <row r="197" ht="30" hidden="1" customHeight="1" x14ac:dyDescent="0.25"/>
    <row r="198" ht="30" hidden="1" customHeight="1" x14ac:dyDescent="0.25"/>
    <row r="199" ht="30" hidden="1" customHeight="1" x14ac:dyDescent="0.25"/>
    <row r="200" ht="30" hidden="1" customHeight="1" x14ac:dyDescent="0.25"/>
    <row r="201" ht="30" hidden="1" customHeight="1" x14ac:dyDescent="0.25"/>
    <row r="202" ht="30" hidden="1" customHeight="1" x14ac:dyDescent="0.25"/>
    <row r="203" ht="30" hidden="1" customHeight="1" x14ac:dyDescent="0.25"/>
    <row r="204" ht="30" hidden="1" customHeight="1" x14ac:dyDescent="0.25"/>
    <row r="205" ht="30" hidden="1" customHeight="1" x14ac:dyDescent="0.25"/>
    <row r="206" ht="30" hidden="1" customHeight="1" x14ac:dyDescent="0.25"/>
    <row r="207" ht="30" hidden="1" customHeight="1" x14ac:dyDescent="0.25"/>
    <row r="208" ht="30" hidden="1" customHeight="1" x14ac:dyDescent="0.25"/>
    <row r="209" ht="30" hidden="1" customHeight="1" x14ac:dyDescent="0.25"/>
    <row r="210" ht="30" hidden="1" customHeight="1" x14ac:dyDescent="0.25"/>
    <row r="211" ht="30" hidden="1" customHeight="1" x14ac:dyDescent="0.25"/>
    <row r="212" ht="30" hidden="1" customHeight="1" x14ac:dyDescent="0.25"/>
    <row r="213" ht="30" hidden="1" customHeight="1" x14ac:dyDescent="0.25"/>
    <row r="214" ht="30" hidden="1" customHeight="1" x14ac:dyDescent="0.25"/>
    <row r="215" ht="30" hidden="1" customHeight="1" x14ac:dyDescent="0.25"/>
    <row r="216" ht="30" hidden="1" customHeight="1" x14ac:dyDescent="0.25"/>
    <row r="217" ht="30" hidden="1" customHeight="1" x14ac:dyDescent="0.25"/>
    <row r="218" ht="30" hidden="1" customHeight="1" x14ac:dyDescent="0.25"/>
    <row r="219" ht="30" hidden="1" customHeight="1" x14ac:dyDescent="0.25"/>
    <row r="220" ht="30" hidden="1" customHeight="1" x14ac:dyDescent="0.25"/>
    <row r="221" ht="30" hidden="1" customHeight="1" x14ac:dyDescent="0.25"/>
    <row r="222" ht="30" hidden="1" customHeight="1" x14ac:dyDescent="0.25"/>
    <row r="223" ht="30" hidden="1" customHeight="1" x14ac:dyDescent="0.25"/>
    <row r="224" ht="30" hidden="1" customHeight="1" x14ac:dyDescent="0.25"/>
    <row r="225" ht="30" hidden="1" customHeight="1" x14ac:dyDescent="0.25"/>
    <row r="226" ht="30" hidden="1" customHeight="1" x14ac:dyDescent="0.25"/>
    <row r="227" ht="30" hidden="1" customHeight="1" x14ac:dyDescent="0.25"/>
    <row r="228" ht="30" hidden="1" customHeight="1" x14ac:dyDescent="0.25"/>
    <row r="229" ht="30" hidden="1" customHeight="1" x14ac:dyDescent="0.25"/>
    <row r="230" ht="30" hidden="1" customHeight="1" x14ac:dyDescent="0.25"/>
    <row r="231" ht="30" hidden="1" customHeight="1" x14ac:dyDescent="0.25"/>
    <row r="232" ht="30" hidden="1" customHeight="1" x14ac:dyDescent="0.25"/>
    <row r="233" ht="30" hidden="1" customHeight="1" x14ac:dyDescent="0.25"/>
    <row r="234" ht="30" hidden="1" customHeight="1" x14ac:dyDescent="0.25"/>
    <row r="235" ht="30" hidden="1" customHeight="1" x14ac:dyDescent="0.25"/>
    <row r="236" ht="30" hidden="1" customHeight="1" x14ac:dyDescent="0.25"/>
    <row r="237" ht="30" hidden="1" customHeight="1" x14ac:dyDescent="0.25"/>
    <row r="238" ht="30" hidden="1" customHeight="1" x14ac:dyDescent="0.25"/>
    <row r="239" ht="30" hidden="1" customHeight="1" x14ac:dyDescent="0.25"/>
    <row r="240" ht="30" hidden="1" customHeight="1" x14ac:dyDescent="0.25"/>
    <row r="241" ht="30" hidden="1" customHeight="1" x14ac:dyDescent="0.25"/>
    <row r="242" ht="30" hidden="1" customHeight="1" x14ac:dyDescent="0.25"/>
    <row r="243" ht="30" hidden="1" customHeight="1" x14ac:dyDescent="0.25"/>
    <row r="244" ht="30" hidden="1" customHeight="1" x14ac:dyDescent="0.25"/>
    <row r="245" ht="30" hidden="1" customHeight="1" x14ac:dyDescent="0.25"/>
    <row r="246" ht="30" hidden="1" customHeight="1" x14ac:dyDescent="0.25"/>
    <row r="247" ht="30" hidden="1" customHeight="1" x14ac:dyDescent="0.25"/>
    <row r="248" ht="30" hidden="1" customHeight="1" x14ac:dyDescent="0.25"/>
    <row r="249" ht="30" hidden="1" customHeight="1" x14ac:dyDescent="0.25"/>
    <row r="250" ht="30" hidden="1" customHeight="1" x14ac:dyDescent="0.25"/>
    <row r="251" ht="30" hidden="1" customHeight="1" x14ac:dyDescent="0.25"/>
    <row r="252" ht="30" hidden="1" customHeight="1" x14ac:dyDescent="0.25"/>
    <row r="253" ht="30" hidden="1" customHeight="1" x14ac:dyDescent="0.25"/>
    <row r="254" ht="30" hidden="1" customHeight="1" x14ac:dyDescent="0.25"/>
    <row r="255" ht="30" hidden="1" customHeight="1" x14ac:dyDescent="0.25"/>
    <row r="256" ht="30" hidden="1" customHeight="1" x14ac:dyDescent="0.25"/>
    <row r="257" ht="30" hidden="1" customHeight="1" x14ac:dyDescent="0.25"/>
    <row r="258" ht="30" hidden="1" customHeight="1" x14ac:dyDescent="0.25"/>
    <row r="259" ht="30" hidden="1" customHeight="1" x14ac:dyDescent="0.25"/>
    <row r="260" ht="30" hidden="1" customHeight="1" x14ac:dyDescent="0.25"/>
    <row r="261" ht="30" hidden="1" customHeight="1" x14ac:dyDescent="0.25"/>
    <row r="262" ht="30" hidden="1" customHeight="1" x14ac:dyDescent="0.25"/>
    <row r="263" ht="30" hidden="1" customHeight="1" x14ac:dyDescent="0.25"/>
    <row r="264" ht="30" hidden="1" customHeight="1" x14ac:dyDescent="0.25"/>
    <row r="265" ht="30" hidden="1" customHeight="1" x14ac:dyDescent="0.25"/>
    <row r="266" ht="30" hidden="1" customHeight="1" x14ac:dyDescent="0.25"/>
    <row r="267" ht="30" hidden="1" customHeight="1" x14ac:dyDescent="0.25"/>
    <row r="268" ht="30" hidden="1" customHeight="1" x14ac:dyDescent="0.25"/>
    <row r="269" ht="30" hidden="1" customHeight="1" x14ac:dyDescent="0.25"/>
    <row r="270" ht="30" hidden="1" customHeight="1" x14ac:dyDescent="0.25"/>
    <row r="271" ht="30" hidden="1" customHeight="1" x14ac:dyDescent="0.25"/>
    <row r="272" ht="30" hidden="1" customHeight="1" x14ac:dyDescent="0.25"/>
    <row r="273" ht="30" hidden="1" customHeight="1" x14ac:dyDescent="0.25"/>
    <row r="274" ht="30" hidden="1" customHeight="1" x14ac:dyDescent="0.25"/>
    <row r="275" ht="30" hidden="1" customHeight="1" x14ac:dyDescent="0.25"/>
    <row r="276" ht="30" hidden="1" customHeight="1" x14ac:dyDescent="0.25"/>
    <row r="277" ht="30" hidden="1" customHeight="1" x14ac:dyDescent="0.25"/>
    <row r="278" ht="30" hidden="1" customHeight="1" x14ac:dyDescent="0.25"/>
    <row r="279" ht="30" hidden="1" customHeight="1" x14ac:dyDescent="0.25"/>
    <row r="280" ht="30" hidden="1" customHeight="1" x14ac:dyDescent="0.25"/>
    <row r="281" ht="30" hidden="1" customHeight="1" x14ac:dyDescent="0.25"/>
    <row r="282" ht="30" hidden="1" customHeight="1" x14ac:dyDescent="0.25"/>
    <row r="283" ht="30" hidden="1" customHeight="1" x14ac:dyDescent="0.25"/>
    <row r="284" ht="30" hidden="1" customHeight="1" x14ac:dyDescent="0.25"/>
    <row r="285" ht="30" hidden="1" customHeight="1" x14ac:dyDescent="0.25"/>
    <row r="286" ht="30" hidden="1" customHeight="1" x14ac:dyDescent="0.25"/>
    <row r="287" ht="30" hidden="1" customHeight="1" x14ac:dyDescent="0.25"/>
    <row r="288" ht="30" hidden="1" customHeight="1" x14ac:dyDescent="0.25"/>
    <row r="289" ht="30" hidden="1" customHeight="1" x14ac:dyDescent="0.25"/>
    <row r="290" ht="30" hidden="1" customHeight="1" x14ac:dyDescent="0.25"/>
    <row r="291" ht="30" hidden="1" customHeight="1" x14ac:dyDescent="0.25"/>
    <row r="292" ht="30" hidden="1" customHeight="1" x14ac:dyDescent="0.25"/>
    <row r="293" ht="30" hidden="1" customHeight="1" x14ac:dyDescent="0.25"/>
    <row r="294" ht="30" hidden="1" customHeight="1" x14ac:dyDescent="0.25"/>
    <row r="295" ht="30" hidden="1" customHeight="1" x14ac:dyDescent="0.25"/>
    <row r="296" ht="30" hidden="1" customHeight="1" x14ac:dyDescent="0.25"/>
    <row r="297" ht="30" hidden="1" customHeight="1" x14ac:dyDescent="0.25"/>
    <row r="298" ht="30" hidden="1" customHeight="1" x14ac:dyDescent="0.25"/>
    <row r="299" ht="30" hidden="1" customHeight="1" x14ac:dyDescent="0.25"/>
    <row r="300" ht="30" hidden="1" customHeight="1" x14ac:dyDescent="0.25"/>
    <row r="301" ht="30" hidden="1" customHeight="1" x14ac:dyDescent="0.25"/>
    <row r="302" ht="30" hidden="1" customHeight="1" x14ac:dyDescent="0.25"/>
    <row r="303" ht="30" hidden="1" customHeight="1" x14ac:dyDescent="0.25"/>
    <row r="304" ht="30" hidden="1" customHeight="1" x14ac:dyDescent="0.25"/>
    <row r="305" ht="30" hidden="1" customHeight="1" x14ac:dyDescent="0.25"/>
    <row r="306" ht="30" hidden="1" customHeight="1" x14ac:dyDescent="0.25"/>
    <row r="307" ht="30" hidden="1" customHeight="1" x14ac:dyDescent="0.25"/>
    <row r="308" ht="30" hidden="1" customHeight="1" x14ac:dyDescent="0.25"/>
    <row r="309" ht="30" hidden="1" customHeight="1" x14ac:dyDescent="0.25"/>
    <row r="310" ht="30" hidden="1" customHeight="1" x14ac:dyDescent="0.25"/>
    <row r="311" ht="30" hidden="1" customHeight="1" x14ac:dyDescent="0.25"/>
    <row r="312" ht="30" hidden="1" customHeight="1" x14ac:dyDescent="0.25"/>
    <row r="313" ht="30" hidden="1" customHeight="1" x14ac:dyDescent="0.25"/>
    <row r="314" ht="30" hidden="1" customHeight="1" x14ac:dyDescent="0.25"/>
    <row r="315" ht="30" hidden="1" customHeight="1" x14ac:dyDescent="0.25"/>
    <row r="316" ht="30" hidden="1" customHeight="1" x14ac:dyDescent="0.25"/>
    <row r="317" ht="30" hidden="1" customHeight="1" x14ac:dyDescent="0.25"/>
    <row r="318" ht="30" hidden="1" customHeight="1" x14ac:dyDescent="0.25"/>
    <row r="319" ht="30" hidden="1" customHeight="1" x14ac:dyDescent="0.25"/>
    <row r="320" ht="30" hidden="1" customHeight="1" x14ac:dyDescent="0.25"/>
    <row r="321" ht="30" hidden="1" customHeight="1" x14ac:dyDescent="0.25"/>
    <row r="322" ht="30" hidden="1" customHeight="1" x14ac:dyDescent="0.25"/>
    <row r="323" ht="30" hidden="1" customHeight="1" x14ac:dyDescent="0.25"/>
    <row r="324" ht="30" hidden="1" customHeight="1" x14ac:dyDescent="0.25"/>
    <row r="325" ht="30" hidden="1" customHeight="1" x14ac:dyDescent="0.25"/>
    <row r="326" ht="30" hidden="1" customHeight="1" x14ac:dyDescent="0.25"/>
    <row r="327" ht="30" hidden="1" customHeight="1" x14ac:dyDescent="0.25"/>
    <row r="328" ht="30" hidden="1" customHeight="1" x14ac:dyDescent="0.25"/>
    <row r="329" ht="30" hidden="1" customHeight="1" x14ac:dyDescent="0.25"/>
    <row r="330" ht="30" hidden="1" customHeight="1" x14ac:dyDescent="0.25"/>
    <row r="331" ht="30" hidden="1" customHeight="1" x14ac:dyDescent="0.25"/>
    <row r="332" ht="30" hidden="1" customHeight="1" x14ac:dyDescent="0.25"/>
    <row r="333" ht="30" hidden="1" customHeight="1" x14ac:dyDescent="0.25"/>
    <row r="334" ht="30" hidden="1" customHeight="1" x14ac:dyDescent="0.25"/>
    <row r="335" ht="30" hidden="1" customHeight="1" x14ac:dyDescent="0.25"/>
    <row r="336" ht="30" hidden="1" customHeight="1" x14ac:dyDescent="0.25"/>
    <row r="337" ht="30" hidden="1" customHeight="1" x14ac:dyDescent="0.25"/>
    <row r="338" ht="30" hidden="1" customHeight="1" x14ac:dyDescent="0.25"/>
    <row r="339" ht="30" hidden="1" customHeight="1" x14ac:dyDescent="0.25"/>
    <row r="340" ht="30" hidden="1" customHeight="1" x14ac:dyDescent="0.25"/>
    <row r="341" ht="30" hidden="1" customHeight="1" x14ac:dyDescent="0.25"/>
    <row r="342" ht="30" hidden="1" customHeight="1" x14ac:dyDescent="0.25"/>
    <row r="343" ht="30" hidden="1" customHeight="1" x14ac:dyDescent="0.25"/>
    <row r="344" ht="30" hidden="1" customHeight="1" x14ac:dyDescent="0.25"/>
    <row r="345" ht="30" hidden="1" customHeight="1" x14ac:dyDescent="0.25"/>
    <row r="346" ht="30" hidden="1" customHeight="1" x14ac:dyDescent="0.25"/>
    <row r="347" ht="30" hidden="1" customHeight="1" x14ac:dyDescent="0.25"/>
    <row r="348" ht="30" hidden="1" customHeight="1" x14ac:dyDescent="0.25"/>
    <row r="349" ht="30" hidden="1" customHeight="1" x14ac:dyDescent="0.25"/>
    <row r="350" ht="30" hidden="1" customHeight="1" x14ac:dyDescent="0.25"/>
    <row r="351" ht="30" hidden="1" customHeight="1" x14ac:dyDescent="0.25"/>
    <row r="352" ht="30" hidden="1" customHeight="1" x14ac:dyDescent="0.25"/>
    <row r="353" ht="30" hidden="1" customHeight="1" x14ac:dyDescent="0.25"/>
    <row r="354" ht="30" hidden="1" customHeight="1" x14ac:dyDescent="0.25"/>
    <row r="355" ht="30" hidden="1" customHeight="1" x14ac:dyDescent="0.25"/>
    <row r="356" ht="30" hidden="1" customHeight="1" x14ac:dyDescent="0.25"/>
    <row r="357" ht="30" hidden="1" customHeight="1" x14ac:dyDescent="0.25"/>
    <row r="358" ht="30" hidden="1" customHeight="1" x14ac:dyDescent="0.25"/>
    <row r="359" ht="30" hidden="1" customHeight="1" x14ac:dyDescent="0.25"/>
    <row r="360" ht="30" hidden="1" customHeight="1" x14ac:dyDescent="0.25"/>
    <row r="361" ht="30" hidden="1" customHeight="1" x14ac:dyDescent="0.25"/>
    <row r="362" ht="30" hidden="1" customHeight="1" x14ac:dyDescent="0.25"/>
    <row r="363" ht="30" hidden="1" customHeight="1" x14ac:dyDescent="0.25"/>
    <row r="364" ht="30" hidden="1" customHeight="1" x14ac:dyDescent="0.25"/>
    <row r="365" ht="30" hidden="1" customHeight="1" x14ac:dyDescent="0.25"/>
    <row r="366" ht="30" hidden="1" customHeight="1" x14ac:dyDescent="0.25"/>
    <row r="367" ht="30" hidden="1" customHeight="1" x14ac:dyDescent="0.25"/>
    <row r="368" ht="30" hidden="1" customHeight="1" x14ac:dyDescent="0.25"/>
    <row r="369" ht="30" hidden="1" customHeight="1" x14ac:dyDescent="0.25"/>
    <row r="370" ht="30" hidden="1" customHeight="1" x14ac:dyDescent="0.25"/>
    <row r="371" ht="30" hidden="1" customHeight="1" x14ac:dyDescent="0.25"/>
    <row r="372" ht="30" hidden="1" customHeight="1" x14ac:dyDescent="0.25"/>
    <row r="373" ht="30" hidden="1" customHeight="1" x14ac:dyDescent="0.25"/>
    <row r="374" ht="30" hidden="1" customHeight="1" x14ac:dyDescent="0.25"/>
    <row r="375" ht="30" hidden="1" customHeight="1" x14ac:dyDescent="0.25"/>
    <row r="376" ht="30" hidden="1" customHeight="1" x14ac:dyDescent="0.25"/>
    <row r="377" ht="30" hidden="1" customHeight="1" x14ac:dyDescent="0.25"/>
    <row r="378" ht="30" hidden="1" customHeight="1" x14ac:dyDescent="0.25"/>
    <row r="379" ht="30" hidden="1" customHeight="1" x14ac:dyDescent="0.25"/>
    <row r="380" ht="30" hidden="1" customHeight="1" x14ac:dyDescent="0.25"/>
    <row r="381" ht="30" hidden="1" customHeight="1" x14ac:dyDescent="0.25"/>
    <row r="382" ht="30" hidden="1" customHeight="1" x14ac:dyDescent="0.25"/>
    <row r="383" ht="30" hidden="1" customHeight="1" x14ac:dyDescent="0.25"/>
    <row r="384" ht="30" hidden="1" customHeight="1" x14ac:dyDescent="0.25"/>
    <row r="385" ht="30" hidden="1" customHeight="1" x14ac:dyDescent="0.25"/>
    <row r="386" ht="30" hidden="1" customHeight="1" x14ac:dyDescent="0.25"/>
    <row r="387" ht="30" hidden="1" customHeight="1" x14ac:dyDescent="0.25"/>
    <row r="388" ht="30" hidden="1" customHeight="1" x14ac:dyDescent="0.25"/>
    <row r="389" ht="30" hidden="1" customHeight="1" x14ac:dyDescent="0.25"/>
    <row r="390" ht="30" hidden="1" customHeight="1" x14ac:dyDescent="0.25"/>
    <row r="391" ht="30" hidden="1" customHeight="1" x14ac:dyDescent="0.25"/>
    <row r="392" ht="30" hidden="1" customHeight="1" x14ac:dyDescent="0.25"/>
    <row r="393" ht="30" hidden="1" customHeight="1" x14ac:dyDescent="0.25"/>
    <row r="394" ht="30" hidden="1" customHeight="1" x14ac:dyDescent="0.25"/>
    <row r="395" ht="30" hidden="1" customHeight="1" x14ac:dyDescent="0.25"/>
    <row r="396" ht="30" hidden="1" customHeight="1" x14ac:dyDescent="0.25"/>
    <row r="397" ht="30" hidden="1" customHeight="1" x14ac:dyDescent="0.25"/>
    <row r="398" ht="30" hidden="1" customHeight="1" x14ac:dyDescent="0.25"/>
    <row r="399" ht="30" hidden="1" customHeight="1" x14ac:dyDescent="0.25"/>
    <row r="400" ht="30" hidden="1" customHeight="1" x14ac:dyDescent="0.25"/>
    <row r="401" ht="30" hidden="1" customHeight="1" x14ac:dyDescent="0.25"/>
    <row r="402" ht="30" hidden="1" customHeight="1" x14ac:dyDescent="0.25"/>
    <row r="403" ht="30" hidden="1" customHeight="1" x14ac:dyDescent="0.25"/>
    <row r="404" ht="30" hidden="1" customHeight="1" x14ac:dyDescent="0.25"/>
    <row r="405" ht="30" hidden="1" customHeight="1" x14ac:dyDescent="0.25"/>
    <row r="406" ht="30" hidden="1" customHeight="1" x14ac:dyDescent="0.25"/>
    <row r="407" ht="30" hidden="1" customHeight="1" x14ac:dyDescent="0.25"/>
    <row r="408" ht="30" hidden="1" customHeight="1" x14ac:dyDescent="0.25"/>
    <row r="409" ht="30" hidden="1" customHeight="1" x14ac:dyDescent="0.25"/>
    <row r="410" ht="30" hidden="1" customHeight="1" x14ac:dyDescent="0.25"/>
    <row r="411" ht="30" hidden="1" customHeight="1" x14ac:dyDescent="0.25"/>
    <row r="412" ht="30" hidden="1" customHeight="1" x14ac:dyDescent="0.25"/>
    <row r="413" ht="30" hidden="1" customHeight="1" x14ac:dyDescent="0.25"/>
    <row r="414" ht="30" hidden="1" customHeight="1" x14ac:dyDescent="0.25"/>
    <row r="415" ht="30" hidden="1" customHeight="1" x14ac:dyDescent="0.25"/>
    <row r="416" ht="30" hidden="1" customHeight="1" x14ac:dyDescent="0.25"/>
    <row r="417" ht="30" hidden="1" customHeight="1" x14ac:dyDescent="0.25"/>
    <row r="418" ht="30" hidden="1" customHeight="1" x14ac:dyDescent="0.25"/>
    <row r="419" ht="30" hidden="1" customHeight="1" x14ac:dyDescent="0.25"/>
    <row r="420" ht="30" hidden="1" customHeight="1" x14ac:dyDescent="0.25"/>
    <row r="421" ht="30" hidden="1" customHeight="1" x14ac:dyDescent="0.25"/>
    <row r="422" ht="30" hidden="1" customHeight="1" x14ac:dyDescent="0.25"/>
    <row r="423" ht="30" hidden="1" customHeight="1" x14ac:dyDescent="0.25"/>
    <row r="424" ht="30" hidden="1" customHeight="1" x14ac:dyDescent="0.25"/>
    <row r="425" ht="30" hidden="1" customHeight="1" x14ac:dyDescent="0.25"/>
    <row r="426" ht="30" hidden="1" customHeight="1" x14ac:dyDescent="0.25"/>
    <row r="427" ht="30" hidden="1" customHeight="1" x14ac:dyDescent="0.25"/>
    <row r="428" ht="30" hidden="1" customHeight="1" x14ac:dyDescent="0.25"/>
    <row r="429" ht="30" hidden="1" customHeight="1" x14ac:dyDescent="0.25"/>
    <row r="430" ht="30" hidden="1" customHeight="1" x14ac:dyDescent="0.25"/>
    <row r="431" ht="30" hidden="1" customHeight="1" x14ac:dyDescent="0.25"/>
    <row r="432" ht="30" hidden="1" customHeight="1" x14ac:dyDescent="0.25"/>
    <row r="433" ht="30" hidden="1" customHeight="1" x14ac:dyDescent="0.25"/>
    <row r="434" ht="30" hidden="1" customHeight="1" x14ac:dyDescent="0.25"/>
    <row r="435" ht="30" hidden="1" customHeight="1" x14ac:dyDescent="0.25"/>
    <row r="436" ht="30" hidden="1" customHeight="1" x14ac:dyDescent="0.25"/>
    <row r="437" ht="30" hidden="1" customHeight="1" x14ac:dyDescent="0.25"/>
    <row r="438" ht="30" hidden="1" customHeight="1" x14ac:dyDescent="0.25"/>
    <row r="439" ht="30" hidden="1" customHeight="1" x14ac:dyDescent="0.25"/>
    <row r="440" ht="30" hidden="1" customHeight="1" x14ac:dyDescent="0.25"/>
    <row r="441" ht="30" hidden="1" customHeight="1" x14ac:dyDescent="0.25"/>
    <row r="442" ht="30" hidden="1" customHeight="1" x14ac:dyDescent="0.25"/>
    <row r="443" ht="30" hidden="1" customHeight="1" x14ac:dyDescent="0.25"/>
    <row r="444" ht="30" hidden="1" customHeight="1" x14ac:dyDescent="0.25"/>
    <row r="445" ht="30" hidden="1" customHeight="1" x14ac:dyDescent="0.25"/>
    <row r="446" ht="30" hidden="1" customHeight="1" x14ac:dyDescent="0.25"/>
    <row r="447" ht="30" hidden="1" customHeight="1" x14ac:dyDescent="0.25"/>
    <row r="448" ht="30" hidden="1" customHeight="1" x14ac:dyDescent="0.25"/>
    <row r="449" ht="30" hidden="1" customHeight="1" x14ac:dyDescent="0.25"/>
    <row r="450" ht="30" hidden="1" customHeight="1" x14ac:dyDescent="0.25"/>
    <row r="451" ht="30" hidden="1" customHeight="1" x14ac:dyDescent="0.25"/>
    <row r="452" ht="30" hidden="1" customHeight="1" x14ac:dyDescent="0.25"/>
    <row r="453" ht="30" hidden="1" customHeight="1" x14ac:dyDescent="0.25"/>
    <row r="454" ht="30" hidden="1" customHeight="1" x14ac:dyDescent="0.25"/>
    <row r="455" ht="30" hidden="1" customHeight="1" x14ac:dyDescent="0.25"/>
    <row r="456" ht="30" hidden="1" customHeight="1" x14ac:dyDescent="0.25"/>
    <row r="457" ht="30" hidden="1" customHeight="1" x14ac:dyDescent="0.25"/>
    <row r="458" ht="30" hidden="1" customHeight="1" x14ac:dyDescent="0.25"/>
    <row r="459" ht="30" hidden="1" customHeight="1" x14ac:dyDescent="0.25"/>
    <row r="460" ht="30" hidden="1" customHeight="1" x14ac:dyDescent="0.25"/>
    <row r="461" ht="30" hidden="1" customHeight="1" x14ac:dyDescent="0.25"/>
    <row r="462" ht="30" hidden="1" customHeight="1" x14ac:dyDescent="0.25"/>
    <row r="463" ht="30" hidden="1" customHeight="1" x14ac:dyDescent="0.25"/>
    <row r="464" ht="30" hidden="1" customHeight="1" x14ac:dyDescent="0.25"/>
    <row r="465" ht="30" hidden="1" customHeight="1" x14ac:dyDescent="0.25"/>
    <row r="466" ht="30" hidden="1" customHeight="1" x14ac:dyDescent="0.25"/>
    <row r="467" ht="30" hidden="1" customHeight="1" x14ac:dyDescent="0.25"/>
    <row r="468" ht="30" hidden="1" customHeight="1" x14ac:dyDescent="0.25"/>
    <row r="469" ht="30" hidden="1" customHeight="1" x14ac:dyDescent="0.25"/>
    <row r="470" ht="30" hidden="1" customHeight="1" x14ac:dyDescent="0.25"/>
    <row r="471" ht="30" hidden="1" customHeight="1" x14ac:dyDescent="0.25"/>
    <row r="472" ht="30" hidden="1" customHeight="1" x14ac:dyDescent="0.25"/>
    <row r="473" ht="30" hidden="1" customHeight="1" x14ac:dyDescent="0.25"/>
    <row r="474" ht="30" hidden="1" customHeight="1" x14ac:dyDescent="0.25"/>
    <row r="475" ht="30" hidden="1" customHeight="1" x14ac:dyDescent="0.25"/>
    <row r="476" ht="30" hidden="1" customHeight="1" x14ac:dyDescent="0.25"/>
    <row r="477" ht="30" hidden="1" customHeight="1" x14ac:dyDescent="0.25"/>
    <row r="478" ht="30" hidden="1" customHeight="1" x14ac:dyDescent="0.25"/>
    <row r="479" ht="30" hidden="1" customHeight="1" x14ac:dyDescent="0.25"/>
    <row r="480" ht="30" hidden="1" customHeight="1" x14ac:dyDescent="0.25"/>
    <row r="481" ht="30" hidden="1" customHeight="1" x14ac:dyDescent="0.25"/>
    <row r="482" ht="30" hidden="1" customHeight="1" x14ac:dyDescent="0.25"/>
    <row r="483" ht="30" hidden="1" customHeight="1" x14ac:dyDescent="0.25"/>
    <row r="484" ht="30" hidden="1" customHeight="1" x14ac:dyDescent="0.25"/>
    <row r="485" ht="30" hidden="1" customHeight="1" x14ac:dyDescent="0.25"/>
    <row r="486" ht="30" hidden="1" customHeight="1" x14ac:dyDescent="0.25"/>
    <row r="487" ht="30" hidden="1" customHeight="1" x14ac:dyDescent="0.25"/>
    <row r="488" ht="30" hidden="1" customHeight="1" x14ac:dyDescent="0.25"/>
    <row r="489" ht="30" hidden="1" customHeight="1" x14ac:dyDescent="0.25"/>
    <row r="490" ht="30" hidden="1" customHeight="1" x14ac:dyDescent="0.25"/>
    <row r="491" ht="30" hidden="1" customHeight="1" x14ac:dyDescent="0.25"/>
    <row r="492" ht="30" hidden="1" customHeight="1" x14ac:dyDescent="0.25"/>
    <row r="493" ht="30" hidden="1" customHeight="1" x14ac:dyDescent="0.25"/>
    <row r="494" ht="30" hidden="1" customHeight="1" x14ac:dyDescent="0.25"/>
    <row r="495" ht="30" hidden="1" customHeight="1" x14ac:dyDescent="0.25"/>
    <row r="496" ht="30" hidden="1" customHeight="1" x14ac:dyDescent="0.25"/>
    <row r="497" spans="4:9" ht="30" hidden="1" customHeight="1" x14ac:dyDescent="0.25">
      <c r="E497" s="1">
        <f>IFERROR(E495*100/(E479*E482),0)</f>
        <v>0</v>
      </c>
      <c r="F497" s="1">
        <f>IFERROR(F495*100/(F479*F482),0)</f>
        <v>0</v>
      </c>
      <c r="G497" s="1">
        <f>IFERROR(G495*100/(G479*G482),0)</f>
        <v>0</v>
      </c>
      <c r="H497" s="1">
        <f>IFERROR(H495*100/(H479*H482),0)</f>
        <v>0</v>
      </c>
      <c r="I497" s="1">
        <f>IFERROR(I495*100/(I479*I482),0)</f>
        <v>0</v>
      </c>
    </row>
    <row r="498" spans="4:9" ht="30" hidden="1" customHeight="1" x14ac:dyDescent="0.25">
      <c r="D498" s="4" t="s">
        <v>174</v>
      </c>
      <c r="E498" s="1">
        <f>IFERROR((E496*10^6)/(E475*10^5),0)</f>
        <v>0</v>
      </c>
      <c r="F498" s="1">
        <f>IFERROR((F496*10^6)/(F475*10^5),0)</f>
        <v>0</v>
      </c>
      <c r="G498" s="1">
        <f>IFERROR((G496*10^6)/(G475*10^5),0)</f>
        <v>0</v>
      </c>
      <c r="H498" s="1">
        <f>IFERROR((H496*10^6)/(H475*10^5),0)</f>
        <v>0</v>
      </c>
      <c r="I498" s="1">
        <f>IFERROR((I496*10^6)/(I475*10^5),0)</f>
        <v>0</v>
      </c>
    </row>
    <row r="499" spans="4:9" ht="30" hidden="1" customHeight="1" x14ac:dyDescent="0.25"/>
    <row r="500" spans="4:9" ht="30" hidden="1" customHeight="1" x14ac:dyDescent="0.25"/>
    <row r="501" spans="4:9" ht="30" hidden="1" customHeight="1" x14ac:dyDescent="0.25"/>
    <row r="502" spans="4:9" ht="30" hidden="1" customHeight="1" x14ac:dyDescent="0.25"/>
    <row r="503" spans="4:9" ht="30" hidden="1" customHeight="1" x14ac:dyDescent="0.25"/>
    <row r="504" spans="4:9" ht="30" hidden="1" customHeight="1" x14ac:dyDescent="0.25"/>
    <row r="505" spans="4:9" ht="30" hidden="1" customHeight="1" x14ac:dyDescent="0.25"/>
    <row r="506" spans="4:9" ht="30" hidden="1" customHeight="1" x14ac:dyDescent="0.25"/>
    <row r="507" spans="4:9" ht="30" hidden="1" customHeight="1" x14ac:dyDescent="0.25"/>
    <row r="508" spans="4:9" ht="30" hidden="1" customHeight="1" x14ac:dyDescent="0.25"/>
    <row r="509" spans="4:9" ht="30" hidden="1" customHeight="1" x14ac:dyDescent="0.25"/>
    <row r="510" spans="4:9" ht="30" hidden="1" customHeight="1" x14ac:dyDescent="0.25"/>
    <row r="511" spans="4:9" ht="30" hidden="1" customHeight="1" x14ac:dyDescent="0.25"/>
    <row r="512" spans="4:9" ht="30" hidden="1" customHeight="1" x14ac:dyDescent="0.25"/>
    <row r="513" spans="5:9" ht="30" hidden="1" customHeight="1" x14ac:dyDescent="0.25"/>
    <row r="514" spans="5:9" ht="30" hidden="1" customHeight="1" x14ac:dyDescent="0.25"/>
    <row r="515" spans="5:9" ht="30" hidden="1" customHeight="1" x14ac:dyDescent="0.25"/>
    <row r="516" spans="5:9" ht="30" hidden="1" customHeight="1" x14ac:dyDescent="0.25"/>
    <row r="517" spans="5:9" ht="30" hidden="1" customHeight="1" x14ac:dyDescent="0.25"/>
    <row r="518" spans="5:9" ht="30" hidden="1" customHeight="1" x14ac:dyDescent="0.25"/>
    <row r="519" spans="5:9" ht="30" hidden="1" customHeight="1" x14ac:dyDescent="0.25"/>
    <row r="520" spans="5:9" ht="30" hidden="1" customHeight="1" x14ac:dyDescent="0.25"/>
    <row r="521" spans="5:9" ht="30" hidden="1" customHeight="1" x14ac:dyDescent="0.25">
      <c r="E521" s="1">
        <f>IFERROR(E519*100/(E505*E508),0)</f>
        <v>0</v>
      </c>
      <c r="F521" s="1">
        <f>IFERROR(F519*100/(F505*F508),0)</f>
        <v>0</v>
      </c>
      <c r="G521" s="1">
        <f>IFERROR(G519*100/(G505*G508),0)</f>
        <v>0</v>
      </c>
      <c r="H521" s="1">
        <f>IFERROR(H519*100/(H505*H508),0)</f>
        <v>0</v>
      </c>
      <c r="I521" s="1">
        <f>IFERROR(I519*100/(I505*I508),0)</f>
        <v>0</v>
      </c>
    </row>
    <row r="522" spans="5:9" ht="30" hidden="1" customHeight="1" x14ac:dyDescent="0.25">
      <c r="E522" s="1">
        <f>IFERROR((E520/E503)*10,0)</f>
        <v>0</v>
      </c>
      <c r="F522" s="1">
        <f>IFERROR((F520/F503)*10,0)</f>
        <v>0</v>
      </c>
      <c r="G522" s="1">
        <f>IFERROR((G520/G503)*10,0)</f>
        <v>0</v>
      </c>
      <c r="H522" s="1">
        <f>IFERROR((H520/H503)*10,0)</f>
        <v>0</v>
      </c>
      <c r="I522" s="1">
        <f>IFERROR((I520/I503)*10,0)</f>
        <v>0</v>
      </c>
    </row>
    <row r="523" spans="5:9" ht="30" hidden="1" customHeight="1" x14ac:dyDescent="0.25"/>
    <row r="524" spans="5:9" ht="30" hidden="1" customHeight="1" x14ac:dyDescent="0.25"/>
    <row r="525" spans="5:9" ht="30" hidden="1" customHeight="1" x14ac:dyDescent="0.25"/>
    <row r="526" spans="5:9" ht="30" hidden="1" customHeight="1" x14ac:dyDescent="0.25"/>
    <row r="527" spans="5:9" ht="30" hidden="1" customHeight="1" x14ac:dyDescent="0.25"/>
    <row r="528" spans="5:9" ht="30" hidden="1" customHeight="1" x14ac:dyDescent="0.25"/>
    <row r="529" spans="1:10" ht="30" hidden="1" customHeight="1" x14ac:dyDescent="0.25"/>
    <row r="530" spans="1:10" ht="30" hidden="1" customHeight="1" x14ac:dyDescent="0.25"/>
    <row r="531" spans="1:10" ht="30" hidden="1" customHeight="1" x14ac:dyDescent="0.25">
      <c r="A531" s="75"/>
      <c r="B531" s="76"/>
      <c r="C531" s="77"/>
      <c r="D531" s="78"/>
      <c r="E531" s="77"/>
      <c r="F531" s="77"/>
      <c r="G531" s="77"/>
      <c r="H531" s="77"/>
      <c r="I531" s="77"/>
      <c r="J531" s="77"/>
    </row>
    <row r="532" spans="1:10" ht="30" hidden="1" customHeight="1" x14ac:dyDescent="0.25">
      <c r="A532" s="71"/>
      <c r="B532" s="72"/>
      <c r="C532" s="73"/>
      <c r="D532" s="74"/>
      <c r="E532" s="73"/>
      <c r="F532" s="73"/>
      <c r="G532" s="73"/>
      <c r="H532" s="73"/>
      <c r="I532" s="73"/>
      <c r="J532" s="73"/>
    </row>
    <row r="533" spans="1:10" ht="30" hidden="1" customHeight="1" x14ac:dyDescent="0.25"/>
    <row r="534" spans="1:10" ht="30" hidden="1" customHeight="1" x14ac:dyDescent="0.25"/>
    <row r="535" spans="1:10" ht="30" hidden="1" customHeight="1" x14ac:dyDescent="0.25"/>
    <row r="536" spans="1:10" ht="30" hidden="1" customHeight="1" x14ac:dyDescent="0.25"/>
    <row r="537" spans="1:10" ht="30" hidden="1" customHeight="1" x14ac:dyDescent="0.25"/>
    <row r="538" spans="1:10" ht="30" hidden="1" customHeight="1" x14ac:dyDescent="0.25"/>
    <row r="539" spans="1:10" ht="30" hidden="1" customHeight="1" x14ac:dyDescent="0.25"/>
    <row r="540" spans="1:10" ht="30" hidden="1" customHeight="1" x14ac:dyDescent="0.25">
      <c r="E540" s="66"/>
      <c r="F540" s="66"/>
      <c r="G540" s="66"/>
      <c r="H540" s="66"/>
      <c r="I540" s="66"/>
    </row>
    <row r="541" spans="1:10" ht="30" hidden="1" customHeight="1" x14ac:dyDescent="0.25">
      <c r="E541" s="66"/>
      <c r="F541" s="66"/>
      <c r="G541" s="66"/>
      <c r="H541" s="66"/>
      <c r="I541" s="66"/>
    </row>
    <row r="542" spans="1:10" ht="30" hidden="1" customHeight="1" x14ac:dyDescent="0.25">
      <c r="E542" s="66"/>
      <c r="F542" s="66"/>
      <c r="G542" s="66"/>
      <c r="H542" s="66"/>
      <c r="I542" s="66"/>
    </row>
    <row r="543" spans="1:10" ht="30" hidden="1" customHeight="1" x14ac:dyDescent="0.25">
      <c r="E543" s="66"/>
      <c r="F543" s="66"/>
      <c r="G543" s="66"/>
      <c r="H543" s="66"/>
      <c r="I543" s="66"/>
    </row>
    <row r="544" spans="1:10" ht="30" hidden="1" customHeight="1" x14ac:dyDescent="0.25"/>
    <row r="545" spans="1:10" ht="30" hidden="1" customHeight="1" x14ac:dyDescent="0.25">
      <c r="A545" s="71"/>
      <c r="B545" s="72"/>
      <c r="C545" s="73"/>
      <c r="D545" s="74"/>
      <c r="E545" s="73"/>
      <c r="F545" s="73"/>
      <c r="G545" s="73"/>
      <c r="H545" s="73"/>
      <c r="I545" s="73"/>
      <c r="J545" s="73"/>
    </row>
    <row r="546" spans="1:10" ht="30" hidden="1" customHeight="1" x14ac:dyDescent="0.25"/>
    <row r="547" spans="1:10" ht="30" hidden="1" customHeight="1" x14ac:dyDescent="0.25"/>
    <row r="548" spans="1:10" ht="30" hidden="1" customHeight="1" x14ac:dyDescent="0.25"/>
    <row r="549" spans="1:10" ht="30" hidden="1" customHeight="1" x14ac:dyDescent="0.25"/>
    <row r="550" spans="1:10" ht="30" hidden="1" customHeight="1" x14ac:dyDescent="0.25"/>
    <row r="551" spans="1:10" ht="30" hidden="1" customHeight="1" x14ac:dyDescent="0.25"/>
    <row r="552" spans="1:10" ht="30" hidden="1" customHeight="1" x14ac:dyDescent="0.25"/>
    <row r="553" spans="1:10" ht="30" hidden="1" customHeight="1" x14ac:dyDescent="0.25">
      <c r="E553" s="66"/>
      <c r="F553" s="66"/>
      <c r="G553" s="66"/>
      <c r="H553" s="66"/>
      <c r="I553" s="66"/>
    </row>
    <row r="554" spans="1:10" ht="30" hidden="1" customHeight="1" x14ac:dyDescent="0.25">
      <c r="E554" s="66"/>
      <c r="F554" s="66"/>
      <c r="G554" s="66"/>
      <c r="H554" s="66"/>
      <c r="I554" s="66"/>
    </row>
    <row r="555" spans="1:10" ht="30" hidden="1" customHeight="1" x14ac:dyDescent="0.25">
      <c r="E555" s="66"/>
      <c r="F555" s="66"/>
      <c r="G555" s="66"/>
      <c r="H555" s="66"/>
      <c r="I555" s="66"/>
    </row>
    <row r="556" spans="1:10" ht="30" hidden="1" customHeight="1" x14ac:dyDescent="0.25">
      <c r="E556" s="66"/>
      <c r="F556" s="66"/>
      <c r="G556" s="66"/>
      <c r="H556" s="66"/>
      <c r="I556" s="66"/>
    </row>
    <row r="557" spans="1:10" ht="30" hidden="1" customHeight="1" x14ac:dyDescent="0.25"/>
    <row r="558" spans="1:10" ht="30" hidden="1" customHeight="1" x14ac:dyDescent="0.25">
      <c r="A558" s="71"/>
      <c r="B558" s="72"/>
      <c r="C558" s="73"/>
      <c r="D558" s="74"/>
      <c r="E558" s="73"/>
      <c r="F558" s="73"/>
      <c r="G558" s="73"/>
      <c r="H558" s="73"/>
      <c r="I558" s="73"/>
      <c r="J558" s="73"/>
    </row>
    <row r="559" spans="1:10" ht="30" hidden="1" customHeight="1" x14ac:dyDescent="0.25"/>
    <row r="560" spans="1:10" ht="30" hidden="1" customHeight="1" x14ac:dyDescent="0.25"/>
    <row r="561" spans="1:10" ht="30" hidden="1" customHeight="1" x14ac:dyDescent="0.25"/>
    <row r="562" spans="1:10" ht="30" hidden="1" customHeight="1" x14ac:dyDescent="0.25"/>
    <row r="563" spans="1:10" ht="30" hidden="1" customHeight="1" x14ac:dyDescent="0.25"/>
    <row r="564" spans="1:10" ht="30" hidden="1" customHeight="1" x14ac:dyDescent="0.25"/>
    <row r="565" spans="1:10" ht="30" hidden="1" customHeight="1" x14ac:dyDescent="0.25"/>
    <row r="566" spans="1:10" ht="30" hidden="1" customHeight="1" x14ac:dyDescent="0.25"/>
    <row r="567" spans="1:10" ht="30" hidden="1" customHeight="1" x14ac:dyDescent="0.25"/>
    <row r="568" spans="1:10" ht="30" hidden="1" customHeight="1" x14ac:dyDescent="0.25"/>
    <row r="569" spans="1:10" ht="30" hidden="1" customHeight="1" x14ac:dyDescent="0.25"/>
    <row r="570" spans="1:10" ht="30" hidden="1" customHeight="1" x14ac:dyDescent="0.25"/>
    <row r="571" spans="1:10" ht="30" hidden="1" customHeight="1" x14ac:dyDescent="0.25">
      <c r="A571" s="71"/>
      <c r="B571" s="72"/>
      <c r="C571" s="73"/>
      <c r="D571" s="74"/>
      <c r="E571" s="73"/>
      <c r="F571" s="73"/>
      <c r="G571" s="73"/>
      <c r="H571" s="73"/>
      <c r="I571" s="73"/>
      <c r="J571" s="73"/>
    </row>
    <row r="572" spans="1:10" ht="30" hidden="1" customHeight="1" x14ac:dyDescent="0.25"/>
    <row r="573" spans="1:10" ht="30" hidden="1" customHeight="1" x14ac:dyDescent="0.25"/>
    <row r="574" spans="1:10" ht="30" hidden="1" customHeight="1" x14ac:dyDescent="0.25"/>
    <row r="575" spans="1:10" ht="30" hidden="1" customHeight="1" x14ac:dyDescent="0.25"/>
    <row r="576" spans="1:10" ht="30" hidden="1" customHeight="1" x14ac:dyDescent="0.25"/>
    <row r="577" spans="1:10" ht="30" hidden="1" customHeight="1" x14ac:dyDescent="0.25"/>
    <row r="578" spans="1:10" ht="30" hidden="1" customHeight="1" x14ac:dyDescent="0.25"/>
    <row r="579" spans="1:10" ht="30" hidden="1" customHeight="1" x14ac:dyDescent="0.25">
      <c r="E579" s="66"/>
      <c r="F579" s="66"/>
      <c r="G579" s="66"/>
      <c r="H579" s="66"/>
      <c r="I579" s="66"/>
    </row>
    <row r="580" spans="1:10" ht="30" hidden="1" customHeight="1" x14ac:dyDescent="0.25">
      <c r="E580" s="66"/>
      <c r="F580" s="66"/>
      <c r="G580" s="66"/>
      <c r="H580" s="66"/>
      <c r="I580" s="66"/>
    </row>
    <row r="581" spans="1:10" ht="30" hidden="1" customHeight="1" x14ac:dyDescent="0.25">
      <c r="E581" s="66"/>
      <c r="F581" s="66"/>
      <c r="G581" s="66"/>
      <c r="H581" s="66"/>
      <c r="I581" s="66"/>
    </row>
    <row r="582" spans="1:10" ht="30" hidden="1" customHeight="1" x14ac:dyDescent="0.25">
      <c r="E582" s="66"/>
      <c r="F582" s="66"/>
      <c r="G582" s="66"/>
      <c r="H582" s="66"/>
      <c r="I582" s="66"/>
    </row>
    <row r="583" spans="1:10" ht="30" hidden="1" customHeight="1" x14ac:dyDescent="0.25"/>
    <row r="584" spans="1:10" ht="30" hidden="1" customHeight="1" x14ac:dyDescent="0.25">
      <c r="A584" s="71"/>
      <c r="B584" s="72"/>
      <c r="C584" s="73"/>
      <c r="D584" s="74"/>
      <c r="E584" s="73"/>
      <c r="F584" s="73"/>
      <c r="G584" s="73"/>
      <c r="H584" s="73"/>
      <c r="I584" s="73"/>
      <c r="J584" s="73"/>
    </row>
    <row r="585" spans="1:10" ht="30" hidden="1" customHeight="1" x14ac:dyDescent="0.25"/>
    <row r="586" spans="1:10" ht="30" hidden="1" customHeight="1" x14ac:dyDescent="0.25"/>
    <row r="587" spans="1:10" ht="30" hidden="1" customHeight="1" x14ac:dyDescent="0.25"/>
    <row r="588" spans="1:10" ht="30" hidden="1" customHeight="1" x14ac:dyDescent="0.25"/>
    <row r="589" spans="1:10" ht="30" hidden="1" customHeight="1" x14ac:dyDescent="0.25"/>
    <row r="590" spans="1:10" ht="30" hidden="1" customHeight="1" x14ac:dyDescent="0.25"/>
    <row r="591" spans="1:10" ht="30" hidden="1" customHeight="1" x14ac:dyDescent="0.25"/>
    <row r="592" spans="1:10" ht="30" hidden="1" customHeight="1" x14ac:dyDescent="0.25"/>
    <row r="593" spans="1:10" ht="30" hidden="1" customHeight="1" x14ac:dyDescent="0.25"/>
    <row r="594" spans="1:10" ht="30" hidden="1" customHeight="1" x14ac:dyDescent="0.25"/>
    <row r="595" spans="1:10" ht="30" hidden="1" customHeight="1" x14ac:dyDescent="0.25"/>
    <row r="596" spans="1:10" ht="30" hidden="1" customHeight="1" x14ac:dyDescent="0.25"/>
    <row r="597" spans="1:10" ht="16.5" hidden="1" customHeight="1" x14ac:dyDescent="0.25">
      <c r="A597" s="71"/>
      <c r="B597" s="72"/>
      <c r="C597" s="1233"/>
      <c r="D597" s="1233"/>
      <c r="E597" s="1233"/>
      <c r="F597" s="1233"/>
      <c r="G597" s="1233"/>
      <c r="H597" s="1233"/>
      <c r="I597" s="73"/>
      <c r="J597" s="73"/>
    </row>
    <row r="598" spans="1:10" ht="30" hidden="1" customHeight="1" x14ac:dyDescent="0.25"/>
    <row r="599" spans="1:10" ht="30" hidden="1" customHeight="1" x14ac:dyDescent="0.25"/>
    <row r="600" spans="1:10" ht="30" hidden="1" customHeight="1" x14ac:dyDescent="0.25"/>
    <row r="601" spans="1:10" ht="30" hidden="1" customHeight="1" x14ac:dyDescent="0.25"/>
    <row r="602" spans="1:10" ht="30" hidden="1" customHeight="1" x14ac:dyDescent="0.25"/>
    <row r="603" spans="1:10" ht="30" hidden="1" customHeight="1" x14ac:dyDescent="0.25"/>
    <row r="604" spans="1:10" ht="30" hidden="1" customHeight="1" x14ac:dyDescent="0.25"/>
    <row r="605" spans="1:10" ht="30" hidden="1" customHeight="1" x14ac:dyDescent="0.25">
      <c r="A605" s="67"/>
      <c r="B605" s="68"/>
      <c r="C605" s="69"/>
      <c r="D605" s="70"/>
      <c r="E605" s="69"/>
      <c r="F605" s="69"/>
      <c r="G605" s="69"/>
      <c r="H605" s="69"/>
      <c r="I605" s="69"/>
      <c r="J605" s="69"/>
    </row>
    <row r="606" spans="1:10" ht="30" hidden="1" customHeight="1" x14ac:dyDescent="0.25">
      <c r="A606" s="67"/>
      <c r="B606" s="68"/>
      <c r="C606" s="69"/>
      <c r="D606" s="70"/>
      <c r="E606" s="69"/>
      <c r="F606" s="69"/>
      <c r="G606" s="69"/>
      <c r="H606" s="69"/>
      <c r="I606" s="69"/>
      <c r="J606" s="69"/>
    </row>
    <row r="607" spans="1:10" ht="30" hidden="1" customHeight="1" x14ac:dyDescent="0.25">
      <c r="A607" s="67"/>
      <c r="B607" s="68"/>
      <c r="C607" s="69"/>
      <c r="D607" s="70"/>
      <c r="E607" s="69"/>
      <c r="F607" s="69"/>
      <c r="G607" s="69"/>
      <c r="H607" s="69"/>
      <c r="I607" s="69"/>
      <c r="J607" s="69"/>
    </row>
    <row r="608" spans="1:10" ht="30" hidden="1" customHeight="1" x14ac:dyDescent="0.25">
      <c r="A608" s="67"/>
      <c r="B608" s="68"/>
      <c r="C608" s="69"/>
      <c r="D608" s="70"/>
      <c r="E608" s="69"/>
      <c r="F608" s="69"/>
      <c r="G608" s="69"/>
      <c r="H608" s="69"/>
      <c r="I608" s="69"/>
      <c r="J608" s="69"/>
    </row>
    <row r="609" spans="1:10" ht="30" hidden="1" customHeight="1" x14ac:dyDescent="0.25">
      <c r="A609" s="79"/>
      <c r="B609" s="80"/>
      <c r="C609" s="1232"/>
      <c r="D609" s="1232"/>
      <c r="E609" s="1232"/>
      <c r="F609" s="1232"/>
      <c r="G609" s="1232"/>
      <c r="H609" s="1232"/>
      <c r="I609" s="1232"/>
      <c r="J609" s="1232"/>
    </row>
    <row r="610" spans="1:10" ht="30" hidden="1" customHeight="1" x14ac:dyDescent="0.25">
      <c r="A610" s="67"/>
      <c r="B610" s="68"/>
      <c r="C610" s="69"/>
      <c r="D610" s="70"/>
      <c r="E610" s="69"/>
      <c r="F610" s="69"/>
      <c r="G610" s="69"/>
      <c r="H610" s="69"/>
      <c r="I610" s="69"/>
      <c r="J610" s="69"/>
    </row>
    <row r="611" spans="1:10" ht="30" hidden="1" customHeight="1" x14ac:dyDescent="0.25">
      <c r="A611" s="67"/>
      <c r="B611" s="68"/>
      <c r="C611" s="69"/>
      <c r="D611" s="70"/>
      <c r="E611" s="69"/>
      <c r="F611" s="69"/>
      <c r="G611" s="69"/>
      <c r="H611" s="69"/>
      <c r="I611" s="69"/>
      <c r="J611" s="69"/>
    </row>
    <row r="612" spans="1:10" ht="30" hidden="1" customHeight="1" x14ac:dyDescent="0.25">
      <c r="A612" s="67"/>
      <c r="B612" s="68"/>
      <c r="C612" s="69"/>
      <c r="D612" s="70"/>
      <c r="E612" s="69"/>
      <c r="F612" s="69"/>
      <c r="G612" s="69"/>
      <c r="H612" s="69"/>
      <c r="I612" s="69"/>
      <c r="J612" s="69"/>
    </row>
    <row r="613" spans="1:10" ht="30" hidden="1" customHeight="1" x14ac:dyDescent="0.25">
      <c r="A613" s="67"/>
      <c r="B613" s="68"/>
      <c r="C613" s="69"/>
      <c r="D613" s="70"/>
      <c r="E613" s="69"/>
      <c r="F613" s="69"/>
      <c r="G613" s="69"/>
      <c r="H613" s="69"/>
      <c r="I613" s="69"/>
      <c r="J613" s="69"/>
    </row>
    <row r="614" spans="1:10" ht="30" hidden="1" customHeight="1" x14ac:dyDescent="0.25">
      <c r="A614" s="67"/>
      <c r="B614" s="68"/>
      <c r="C614" s="69"/>
      <c r="D614" s="70"/>
      <c r="E614" s="69"/>
      <c r="F614" s="69"/>
      <c r="G614" s="69"/>
      <c r="H614" s="69"/>
      <c r="I614" s="69"/>
      <c r="J614" s="69"/>
    </row>
    <row r="615" spans="1:10" ht="30" hidden="1" customHeight="1" x14ac:dyDescent="0.25">
      <c r="A615" s="67"/>
      <c r="B615" s="68"/>
      <c r="C615" s="69"/>
      <c r="D615" s="70"/>
      <c r="E615" s="69"/>
      <c r="F615" s="69"/>
      <c r="G615" s="69"/>
      <c r="H615" s="69"/>
      <c r="I615" s="69"/>
      <c r="J615" s="69"/>
    </row>
    <row r="616" spans="1:10" ht="30" hidden="1" customHeight="1" x14ac:dyDescent="0.25">
      <c r="A616" s="67"/>
      <c r="B616" s="68"/>
      <c r="C616" s="69"/>
      <c r="D616" s="70"/>
      <c r="E616" s="69"/>
      <c r="F616" s="69"/>
      <c r="G616" s="69"/>
      <c r="H616" s="69"/>
      <c r="I616" s="69"/>
      <c r="J616" s="69"/>
    </row>
    <row r="617" spans="1:10" ht="30" hidden="1" customHeight="1" x14ac:dyDescent="0.25"/>
    <row r="618" spans="1:10" ht="30" hidden="1" customHeight="1" x14ac:dyDescent="0.25"/>
    <row r="619" spans="1:10" ht="30" hidden="1" customHeight="1" x14ac:dyDescent="0.25"/>
    <row r="620" spans="1:10" ht="30" hidden="1" customHeight="1" x14ac:dyDescent="0.25"/>
    <row r="621" spans="1:10" ht="30" hidden="1" customHeight="1" x14ac:dyDescent="0.25"/>
    <row r="622" spans="1:10" ht="30" hidden="1" customHeight="1" x14ac:dyDescent="0.25"/>
    <row r="623" spans="1:10" ht="30" hidden="1" customHeight="1" x14ac:dyDescent="0.25"/>
    <row r="624" spans="1:10" ht="30" hidden="1" customHeight="1" x14ac:dyDescent="0.25"/>
    <row r="625" spans="3:9" ht="30" hidden="1" customHeight="1" x14ac:dyDescent="0.25"/>
    <row r="626" spans="3:9" ht="30" hidden="1" customHeight="1" x14ac:dyDescent="0.25"/>
    <row r="627" spans="3:9" ht="30" hidden="1" customHeight="1" x14ac:dyDescent="0.25"/>
    <row r="628" spans="3:9" ht="30" hidden="1" customHeight="1" x14ac:dyDescent="0.25">
      <c r="C628" s="1234"/>
      <c r="D628" s="1234"/>
      <c r="E628" s="1234"/>
      <c r="F628" s="1234"/>
      <c r="G628" s="1234"/>
      <c r="H628" s="1234"/>
      <c r="I628" s="1234"/>
    </row>
    <row r="629" spans="3:9" ht="30" hidden="1" customHeight="1" x14ac:dyDescent="0.25"/>
    <row r="630" spans="3:9" ht="30" hidden="1" customHeight="1" x14ac:dyDescent="0.25"/>
    <row r="631" spans="3:9" ht="30" hidden="1" customHeight="1" x14ac:dyDescent="0.25"/>
    <row r="632" spans="3:9" ht="30" hidden="1" customHeight="1" x14ac:dyDescent="0.25"/>
    <row r="633" spans="3:9" ht="30" hidden="1" customHeight="1" x14ac:dyDescent="0.25"/>
    <row r="634" spans="3:9" ht="30" hidden="1" customHeight="1" x14ac:dyDescent="0.25"/>
    <row r="635" spans="3:9" ht="30" hidden="1" customHeight="1" x14ac:dyDescent="0.25"/>
    <row r="636" spans="3:9" ht="30" hidden="1" customHeight="1" x14ac:dyDescent="0.25"/>
    <row r="637" spans="3:9" ht="30" hidden="1" customHeight="1" x14ac:dyDescent="0.25"/>
    <row r="638" spans="3:9" ht="30" hidden="1" customHeight="1" x14ac:dyDescent="0.25"/>
    <row r="639" spans="3:9" ht="30" hidden="1" customHeight="1" x14ac:dyDescent="0.25"/>
    <row r="640" spans="3:9" ht="30" hidden="1" customHeight="1" x14ac:dyDescent="0.25"/>
    <row r="641" ht="30" hidden="1" customHeight="1" x14ac:dyDescent="0.25"/>
    <row r="642" ht="30" hidden="1" customHeight="1" x14ac:dyDescent="0.25"/>
    <row r="643" ht="30" hidden="1" customHeight="1" x14ac:dyDescent="0.25"/>
    <row r="644" ht="30" hidden="1" customHeight="1" x14ac:dyDescent="0.25"/>
    <row r="645" ht="30" hidden="1" customHeight="1" x14ac:dyDescent="0.25"/>
    <row r="646" ht="30" hidden="1" customHeight="1" x14ac:dyDescent="0.25"/>
    <row r="647" ht="30" hidden="1" customHeight="1" x14ac:dyDescent="0.25"/>
    <row r="648" ht="30" hidden="1" customHeight="1" x14ac:dyDescent="0.25"/>
    <row r="649" ht="30" hidden="1" customHeight="1" x14ac:dyDescent="0.25"/>
    <row r="650" ht="30" hidden="1" customHeight="1" x14ac:dyDescent="0.25"/>
    <row r="651" ht="30" hidden="1" customHeight="1" x14ac:dyDescent="0.25"/>
    <row r="652" ht="30" hidden="1" customHeight="1" x14ac:dyDescent="0.25"/>
    <row r="653" ht="30" hidden="1" customHeight="1" x14ac:dyDescent="0.25"/>
    <row r="654" ht="30" hidden="1" customHeight="1" x14ac:dyDescent="0.25"/>
    <row r="655" ht="30" hidden="1" customHeight="1" x14ac:dyDescent="0.25"/>
    <row r="656" ht="30" hidden="1" customHeight="1" x14ac:dyDescent="0.25"/>
    <row r="657" ht="30" hidden="1" customHeight="1" x14ac:dyDescent="0.25"/>
    <row r="658" ht="30" hidden="1" customHeight="1" x14ac:dyDescent="0.25"/>
    <row r="659" ht="30" hidden="1" customHeight="1" x14ac:dyDescent="0.25"/>
    <row r="660" ht="30" hidden="1" customHeight="1" x14ac:dyDescent="0.25"/>
    <row r="661" ht="30" hidden="1" customHeight="1" x14ac:dyDescent="0.25"/>
    <row r="662" ht="30" hidden="1" customHeight="1" x14ac:dyDescent="0.25"/>
    <row r="663" ht="30" hidden="1" customHeight="1" x14ac:dyDescent="0.25"/>
    <row r="664" ht="30" hidden="1" customHeight="1" x14ac:dyDescent="0.25"/>
    <row r="665" ht="30" hidden="1" customHeight="1" x14ac:dyDescent="0.25"/>
    <row r="666" ht="30" hidden="1" customHeight="1" x14ac:dyDescent="0.25"/>
    <row r="667" ht="30" hidden="1" customHeight="1" x14ac:dyDescent="0.25"/>
    <row r="668" ht="30" hidden="1" customHeight="1" x14ac:dyDescent="0.25"/>
    <row r="669" ht="30" hidden="1" customHeight="1" x14ac:dyDescent="0.25"/>
    <row r="670" ht="30" hidden="1" customHeight="1" x14ac:dyDescent="0.25"/>
    <row r="671" ht="30" hidden="1" customHeight="1" x14ac:dyDescent="0.25"/>
    <row r="672" ht="30" hidden="1" customHeight="1" x14ac:dyDescent="0.25"/>
    <row r="673" ht="30" hidden="1" customHeight="1" x14ac:dyDescent="0.25"/>
    <row r="674" ht="30" hidden="1" customHeight="1" x14ac:dyDescent="0.25"/>
    <row r="675" ht="30" hidden="1" customHeight="1" x14ac:dyDescent="0.25"/>
    <row r="676" ht="30" hidden="1" customHeight="1" x14ac:dyDescent="0.25"/>
    <row r="677" ht="30" hidden="1" customHeight="1" x14ac:dyDescent="0.25"/>
    <row r="678" ht="30" hidden="1" customHeight="1" x14ac:dyDescent="0.25"/>
    <row r="679" ht="30" hidden="1" customHeight="1" x14ac:dyDescent="0.25"/>
    <row r="680" ht="30" hidden="1" customHeight="1" x14ac:dyDescent="0.25"/>
    <row r="681" ht="30" hidden="1" customHeight="1" x14ac:dyDescent="0.25"/>
    <row r="682" ht="30" hidden="1" customHeight="1" x14ac:dyDescent="0.25"/>
    <row r="683" ht="30" hidden="1" customHeight="1" x14ac:dyDescent="0.25"/>
    <row r="684" ht="30" hidden="1" customHeight="1" x14ac:dyDescent="0.25"/>
    <row r="685" ht="30" hidden="1" customHeight="1" x14ac:dyDescent="0.25"/>
    <row r="686" ht="30" hidden="1" customHeight="1" x14ac:dyDescent="0.25"/>
    <row r="687" ht="30" hidden="1" customHeight="1" x14ac:dyDescent="0.25"/>
    <row r="688" ht="30" hidden="1" customHeight="1" x14ac:dyDescent="0.25"/>
    <row r="689" ht="30" hidden="1" customHeight="1" x14ac:dyDescent="0.25"/>
    <row r="690" ht="30" hidden="1" customHeight="1" x14ac:dyDescent="0.25"/>
    <row r="691" ht="30" hidden="1" customHeight="1" x14ac:dyDescent="0.25"/>
    <row r="692" ht="30" hidden="1" customHeight="1" x14ac:dyDescent="0.25"/>
    <row r="693" ht="30" hidden="1" customHeight="1" x14ac:dyDescent="0.25"/>
    <row r="694" ht="30" hidden="1" customHeight="1" x14ac:dyDescent="0.25"/>
    <row r="695" ht="30" hidden="1" customHeight="1" x14ac:dyDescent="0.25"/>
    <row r="696" ht="30" hidden="1" customHeight="1" x14ac:dyDescent="0.25"/>
    <row r="697" ht="30" hidden="1" customHeight="1" x14ac:dyDescent="0.25"/>
    <row r="698" ht="30" hidden="1" customHeight="1" x14ac:dyDescent="0.25"/>
    <row r="699" ht="30" hidden="1" customHeight="1" x14ac:dyDescent="0.25"/>
    <row r="700" ht="30" hidden="1" customHeight="1" x14ac:dyDescent="0.25"/>
    <row r="701" ht="30" hidden="1" customHeight="1" x14ac:dyDescent="0.25"/>
    <row r="702" ht="30" hidden="1" customHeight="1" x14ac:dyDescent="0.25"/>
    <row r="703" ht="30" hidden="1" customHeight="1" x14ac:dyDescent="0.25"/>
    <row r="704" ht="30" hidden="1" customHeight="1" x14ac:dyDescent="0.25"/>
    <row r="705" ht="30" hidden="1" customHeight="1" x14ac:dyDescent="0.25"/>
    <row r="706" ht="30" hidden="1" customHeight="1" x14ac:dyDescent="0.25"/>
    <row r="707" ht="30" hidden="1" customHeight="1" x14ac:dyDescent="0.25"/>
    <row r="708" ht="30" hidden="1" customHeight="1" x14ac:dyDescent="0.25"/>
    <row r="709" ht="30" hidden="1" customHeight="1" x14ac:dyDescent="0.25"/>
    <row r="710" ht="30" hidden="1" customHeight="1" x14ac:dyDescent="0.25"/>
    <row r="711" ht="30" hidden="1" customHeight="1" x14ac:dyDescent="0.25"/>
    <row r="712" ht="30" hidden="1" customHeight="1" x14ac:dyDescent="0.25"/>
    <row r="713" ht="30" hidden="1" customHeight="1" x14ac:dyDescent="0.25"/>
    <row r="714" ht="30" hidden="1" customHeight="1" x14ac:dyDescent="0.25"/>
    <row r="715" ht="30" hidden="1" customHeight="1" x14ac:dyDescent="0.25"/>
    <row r="716" ht="30" hidden="1" customHeight="1" x14ac:dyDescent="0.25"/>
    <row r="717" ht="30" hidden="1" customHeight="1" x14ac:dyDescent="0.25"/>
    <row r="718" ht="30" hidden="1" customHeight="1" x14ac:dyDescent="0.25"/>
    <row r="719" ht="30" hidden="1" customHeight="1" x14ac:dyDescent="0.25"/>
    <row r="720" ht="30" hidden="1" customHeight="1" x14ac:dyDescent="0.25"/>
    <row r="721" ht="30" hidden="1" customHeight="1" x14ac:dyDescent="0.25"/>
    <row r="722" ht="30" hidden="1" customHeight="1" x14ac:dyDescent="0.25"/>
    <row r="723" ht="30" hidden="1" customHeight="1" x14ac:dyDescent="0.25"/>
    <row r="724" ht="30" hidden="1" customHeight="1" x14ac:dyDescent="0.25"/>
    <row r="725" ht="30" hidden="1" customHeight="1" x14ac:dyDescent="0.25"/>
    <row r="726" ht="30" hidden="1" customHeight="1" x14ac:dyDescent="0.25"/>
    <row r="727" ht="30" hidden="1" customHeight="1" x14ac:dyDescent="0.25"/>
    <row r="728" ht="30" hidden="1" customHeight="1" x14ac:dyDescent="0.25"/>
    <row r="729" ht="30" hidden="1" customHeight="1" x14ac:dyDescent="0.25"/>
    <row r="730" ht="30" hidden="1" customHeight="1" x14ac:dyDescent="0.25"/>
    <row r="731" ht="30" hidden="1" customHeight="1" x14ac:dyDescent="0.25"/>
    <row r="732" ht="30" hidden="1" customHeight="1" x14ac:dyDescent="0.25"/>
    <row r="733" ht="30" hidden="1" customHeight="1" x14ac:dyDescent="0.25"/>
    <row r="734" ht="30" hidden="1" customHeight="1" x14ac:dyDescent="0.25"/>
    <row r="735" ht="30" hidden="1" customHeight="1" x14ac:dyDescent="0.25"/>
    <row r="736" ht="30" hidden="1" customHeight="1" x14ac:dyDescent="0.25"/>
    <row r="737" ht="30" hidden="1" customHeight="1" x14ac:dyDescent="0.25"/>
    <row r="738" ht="30" hidden="1" customHeight="1" x14ac:dyDescent="0.25"/>
    <row r="739" ht="30" hidden="1" customHeight="1" x14ac:dyDescent="0.25"/>
    <row r="740" ht="30" hidden="1" customHeight="1" x14ac:dyDescent="0.25"/>
    <row r="741" ht="30" hidden="1" customHeight="1" x14ac:dyDescent="0.25"/>
    <row r="742" ht="30" hidden="1" customHeight="1" x14ac:dyDescent="0.25"/>
    <row r="743" ht="30" hidden="1" customHeight="1" x14ac:dyDescent="0.25"/>
    <row r="744" ht="30" hidden="1" customHeight="1" x14ac:dyDescent="0.25"/>
    <row r="745" ht="30" hidden="1" customHeight="1" x14ac:dyDescent="0.25"/>
    <row r="746" ht="30" hidden="1" customHeight="1" x14ac:dyDescent="0.25"/>
    <row r="747" ht="30" hidden="1" customHeight="1" x14ac:dyDescent="0.25"/>
    <row r="748" ht="30" hidden="1" customHeight="1" x14ac:dyDescent="0.25"/>
    <row r="749" ht="30" hidden="1" customHeight="1" x14ac:dyDescent="0.25"/>
    <row r="750" ht="30" hidden="1" customHeight="1" x14ac:dyDescent="0.25"/>
    <row r="751" ht="30" hidden="1" customHeight="1" x14ac:dyDescent="0.25"/>
    <row r="752" ht="30" hidden="1" customHeight="1" x14ac:dyDescent="0.25"/>
    <row r="753" ht="30" hidden="1" customHeight="1" x14ac:dyDescent="0.25"/>
    <row r="754" ht="30" hidden="1" customHeight="1" x14ac:dyDescent="0.25"/>
    <row r="755" ht="30" hidden="1" customHeight="1" x14ac:dyDescent="0.25"/>
    <row r="756" ht="30" hidden="1" customHeight="1" x14ac:dyDescent="0.25"/>
    <row r="757" ht="30" hidden="1" customHeight="1" x14ac:dyDescent="0.25"/>
    <row r="758" ht="30" hidden="1" customHeight="1" x14ac:dyDescent="0.25"/>
    <row r="759" ht="30" hidden="1" customHeight="1" x14ac:dyDescent="0.25"/>
    <row r="760" ht="30" hidden="1" customHeight="1" x14ac:dyDescent="0.25"/>
    <row r="761" ht="30" hidden="1" customHeight="1" x14ac:dyDescent="0.25"/>
    <row r="762" ht="30" hidden="1" customHeight="1" x14ac:dyDescent="0.25"/>
    <row r="763" ht="30" hidden="1" customHeight="1" x14ac:dyDescent="0.25"/>
    <row r="764" ht="30" hidden="1" customHeight="1" x14ac:dyDescent="0.25"/>
    <row r="765" ht="30" hidden="1" customHeight="1" x14ac:dyDescent="0.25"/>
    <row r="766" ht="30" hidden="1" customHeight="1" x14ac:dyDescent="0.25"/>
    <row r="767" ht="30" hidden="1" customHeight="1" x14ac:dyDescent="0.25"/>
    <row r="768" ht="30" hidden="1" customHeight="1" x14ac:dyDescent="0.25"/>
    <row r="769" ht="30" hidden="1" customHeight="1" x14ac:dyDescent="0.25"/>
    <row r="770" ht="30" hidden="1" customHeight="1" x14ac:dyDescent="0.25"/>
    <row r="771" ht="30" hidden="1" customHeight="1" x14ac:dyDescent="0.25"/>
    <row r="772" ht="30" hidden="1" customHeight="1" x14ac:dyDescent="0.25"/>
    <row r="773" ht="30" hidden="1" customHeight="1" x14ac:dyDescent="0.25"/>
    <row r="774" ht="30" hidden="1" customHeight="1" x14ac:dyDescent="0.25"/>
    <row r="775" ht="30" hidden="1" customHeight="1" x14ac:dyDescent="0.25"/>
    <row r="776" ht="30" hidden="1" customHeight="1" x14ac:dyDescent="0.25"/>
    <row r="777" ht="30" hidden="1" customHeight="1" x14ac:dyDescent="0.25"/>
    <row r="778" ht="30" hidden="1" customHeight="1" x14ac:dyDescent="0.25"/>
    <row r="779" ht="30" hidden="1" customHeight="1" x14ac:dyDescent="0.25"/>
    <row r="780" ht="30" hidden="1" customHeight="1" x14ac:dyDescent="0.25"/>
    <row r="781" ht="30" hidden="1" customHeight="1" x14ac:dyDescent="0.25"/>
    <row r="782" ht="30" hidden="1" customHeight="1" x14ac:dyDescent="0.25"/>
    <row r="783" ht="30" hidden="1" customHeight="1" x14ac:dyDescent="0.25"/>
    <row r="784" ht="30" hidden="1" customHeight="1" x14ac:dyDescent="0.25"/>
    <row r="785" ht="30" hidden="1" customHeight="1" x14ac:dyDescent="0.25"/>
    <row r="786" ht="30" hidden="1" customHeight="1" x14ac:dyDescent="0.25"/>
    <row r="787" ht="30" hidden="1" customHeight="1" x14ac:dyDescent="0.25"/>
    <row r="788" ht="30" hidden="1" customHeight="1" x14ac:dyDescent="0.25"/>
    <row r="789" ht="30" hidden="1" customHeight="1" x14ac:dyDescent="0.25"/>
    <row r="790" ht="30" hidden="1" customHeight="1" x14ac:dyDescent="0.25"/>
    <row r="791" ht="30" hidden="1" customHeight="1" x14ac:dyDescent="0.25"/>
    <row r="792" ht="30" hidden="1" customHeight="1" x14ac:dyDescent="0.25"/>
    <row r="793" ht="30" hidden="1" customHeight="1" x14ac:dyDescent="0.25"/>
    <row r="794" ht="30" hidden="1" customHeight="1" x14ac:dyDescent="0.25"/>
    <row r="795" ht="30" hidden="1" customHeight="1" x14ac:dyDescent="0.25"/>
    <row r="796" ht="30" hidden="1" customHeight="1" x14ac:dyDescent="0.25"/>
    <row r="797" ht="30" hidden="1" customHeight="1" x14ac:dyDescent="0.25"/>
    <row r="798" ht="30" hidden="1" customHeight="1" x14ac:dyDescent="0.25"/>
    <row r="799" ht="30" hidden="1" customHeight="1" x14ac:dyDescent="0.25"/>
    <row r="800" ht="30" hidden="1" customHeight="1" x14ac:dyDescent="0.25"/>
    <row r="801" ht="30" hidden="1" customHeight="1" x14ac:dyDescent="0.25"/>
    <row r="802" ht="30" hidden="1" customHeight="1" x14ac:dyDescent="0.25"/>
    <row r="803" ht="30" hidden="1" customHeight="1" x14ac:dyDescent="0.25"/>
    <row r="804" ht="30" hidden="1" customHeight="1" x14ac:dyDescent="0.25"/>
    <row r="805" ht="30" hidden="1" customHeight="1" x14ac:dyDescent="0.25"/>
    <row r="806" ht="30" hidden="1" customHeight="1" x14ac:dyDescent="0.25"/>
    <row r="807" ht="30" hidden="1" customHeight="1" x14ac:dyDescent="0.25"/>
    <row r="808" ht="30" hidden="1" customHeight="1" x14ac:dyDescent="0.25"/>
    <row r="809" ht="30" hidden="1" customHeight="1" x14ac:dyDescent="0.25"/>
    <row r="810" ht="30" hidden="1" customHeight="1" x14ac:dyDescent="0.25"/>
    <row r="811" ht="30" hidden="1" customHeight="1" x14ac:dyDescent="0.25"/>
    <row r="812" ht="30" hidden="1" customHeight="1" x14ac:dyDescent="0.25"/>
    <row r="813" ht="30" hidden="1" customHeight="1" x14ac:dyDescent="0.25"/>
    <row r="814" ht="30" hidden="1" customHeight="1" x14ac:dyDescent="0.25"/>
    <row r="815" ht="30" hidden="1" customHeight="1" x14ac:dyDescent="0.25"/>
    <row r="816" ht="30" hidden="1" customHeight="1" x14ac:dyDescent="0.25"/>
    <row r="817" ht="30" hidden="1" customHeight="1" x14ac:dyDescent="0.25"/>
    <row r="818" ht="30" hidden="1" customHeight="1" x14ac:dyDescent="0.25"/>
    <row r="819" ht="30" hidden="1" customHeight="1" x14ac:dyDescent="0.25"/>
    <row r="820" ht="30" hidden="1" customHeight="1" x14ac:dyDescent="0.25"/>
    <row r="821" ht="30" hidden="1" customHeight="1" x14ac:dyDescent="0.25"/>
    <row r="822" ht="30" hidden="1" customHeight="1" x14ac:dyDescent="0.25"/>
    <row r="823" ht="30" hidden="1" customHeight="1" x14ac:dyDescent="0.25"/>
    <row r="824" ht="30" hidden="1" customHeight="1" x14ac:dyDescent="0.25"/>
    <row r="825" ht="30" hidden="1" customHeight="1" x14ac:dyDescent="0.25"/>
    <row r="826" ht="30" hidden="1" customHeight="1" x14ac:dyDescent="0.25"/>
    <row r="827" ht="30" hidden="1" customHeight="1" x14ac:dyDescent="0.25"/>
    <row r="828" ht="30" hidden="1" customHeight="1" x14ac:dyDescent="0.25"/>
    <row r="829" ht="30" hidden="1" customHeight="1" x14ac:dyDescent="0.25"/>
    <row r="830" ht="30" hidden="1" customHeight="1" x14ac:dyDescent="0.25"/>
    <row r="831" ht="30" hidden="1" customHeight="1" x14ac:dyDescent="0.25"/>
    <row r="832" ht="30" hidden="1" customHeight="1" x14ac:dyDescent="0.25"/>
    <row r="833" ht="30" hidden="1" customHeight="1" x14ac:dyDescent="0.25"/>
    <row r="834" ht="30" hidden="1" customHeight="1" x14ac:dyDescent="0.25"/>
    <row r="835" ht="30" hidden="1" customHeight="1" x14ac:dyDescent="0.25"/>
    <row r="836" ht="30" hidden="1" customHeight="1" x14ac:dyDescent="0.25"/>
    <row r="837" ht="30" hidden="1" customHeight="1" x14ac:dyDescent="0.25"/>
    <row r="838" ht="30" hidden="1" customHeight="1" x14ac:dyDescent="0.25"/>
    <row r="839" ht="30" hidden="1" customHeight="1" x14ac:dyDescent="0.25"/>
    <row r="840" ht="30" hidden="1" customHeight="1" x14ac:dyDescent="0.25"/>
    <row r="841" ht="30" hidden="1" customHeight="1" x14ac:dyDescent="0.25"/>
    <row r="842" ht="30" hidden="1" customHeight="1" x14ac:dyDescent="0.25"/>
    <row r="843" ht="30" hidden="1" customHeight="1" x14ac:dyDescent="0.25"/>
    <row r="844" ht="30" hidden="1" customHeight="1" x14ac:dyDescent="0.25"/>
    <row r="845" ht="30" hidden="1" customHeight="1" x14ac:dyDescent="0.25"/>
    <row r="846" ht="30" hidden="1" customHeight="1" x14ac:dyDescent="0.25"/>
    <row r="847" ht="30" hidden="1" customHeight="1" x14ac:dyDescent="0.25"/>
    <row r="848" ht="30" hidden="1" customHeight="1" x14ac:dyDescent="0.25"/>
    <row r="849" ht="30" hidden="1" customHeight="1" x14ac:dyDescent="0.25"/>
    <row r="850" ht="30" hidden="1" customHeight="1" x14ac:dyDescent="0.25"/>
    <row r="851" ht="30" hidden="1" customHeight="1" x14ac:dyDescent="0.25"/>
    <row r="852" ht="30" hidden="1" customHeight="1" x14ac:dyDescent="0.25"/>
    <row r="853" ht="30" hidden="1" customHeight="1" x14ac:dyDescent="0.25"/>
    <row r="854" ht="30" hidden="1" customHeight="1" x14ac:dyDescent="0.25"/>
    <row r="855" ht="30" hidden="1" customHeight="1" x14ac:dyDescent="0.25"/>
    <row r="856" ht="30" hidden="1" customHeight="1" x14ac:dyDescent="0.25"/>
    <row r="857" ht="30" hidden="1" customHeight="1" x14ac:dyDescent="0.25"/>
    <row r="858" ht="30" hidden="1" customHeight="1" x14ac:dyDescent="0.25"/>
    <row r="859" ht="30" hidden="1" customHeight="1" x14ac:dyDescent="0.25"/>
    <row r="860" ht="30" hidden="1" customHeight="1" x14ac:dyDescent="0.25"/>
    <row r="861" ht="30" hidden="1" customHeight="1" x14ac:dyDescent="0.25"/>
    <row r="862" ht="30" hidden="1" customHeight="1" x14ac:dyDescent="0.25"/>
    <row r="863" ht="30" hidden="1" customHeight="1" x14ac:dyDescent="0.25"/>
    <row r="864" ht="30" hidden="1" customHeight="1" x14ac:dyDescent="0.25"/>
    <row r="865" ht="30" hidden="1" customHeight="1" x14ac:dyDescent="0.25"/>
    <row r="866" ht="30" hidden="1" customHeight="1" x14ac:dyDescent="0.25"/>
    <row r="867" ht="30" hidden="1" customHeight="1" x14ac:dyDescent="0.25"/>
    <row r="868" ht="30" hidden="1" customHeight="1" x14ac:dyDescent="0.25"/>
    <row r="869" ht="30" hidden="1" customHeight="1" x14ac:dyDescent="0.25"/>
    <row r="870" ht="30" hidden="1" customHeight="1" x14ac:dyDescent="0.25"/>
    <row r="871" ht="30" hidden="1" customHeight="1" x14ac:dyDescent="0.25"/>
    <row r="872" ht="30" hidden="1" customHeight="1" x14ac:dyDescent="0.25"/>
    <row r="873" ht="30" hidden="1" customHeight="1" x14ac:dyDescent="0.25"/>
    <row r="874" ht="30" hidden="1" customHeight="1" x14ac:dyDescent="0.25"/>
    <row r="875" ht="30" hidden="1" customHeight="1" x14ac:dyDescent="0.25"/>
    <row r="876" ht="30" hidden="1" customHeight="1" x14ac:dyDescent="0.25"/>
    <row r="877" ht="30" hidden="1" customHeight="1" x14ac:dyDescent="0.25"/>
    <row r="878" ht="30" hidden="1" customHeight="1" x14ac:dyDescent="0.25"/>
    <row r="879" ht="30" hidden="1" customHeight="1" x14ac:dyDescent="0.25"/>
    <row r="880" ht="30" hidden="1" customHeight="1" x14ac:dyDescent="0.25"/>
    <row r="881" ht="30" hidden="1" customHeight="1" x14ac:dyDescent="0.25"/>
    <row r="882" ht="30" hidden="1" customHeight="1" x14ac:dyDescent="0.25"/>
    <row r="883" ht="30" hidden="1" customHeight="1" x14ac:dyDescent="0.25"/>
    <row r="884" ht="30" hidden="1" customHeight="1" x14ac:dyDescent="0.25"/>
    <row r="885" ht="30" hidden="1" customHeight="1" x14ac:dyDescent="0.25"/>
    <row r="886" ht="30" hidden="1" customHeight="1" x14ac:dyDescent="0.25"/>
    <row r="887" ht="30" hidden="1" customHeight="1" x14ac:dyDescent="0.25"/>
    <row r="888" ht="30" hidden="1" customHeight="1" x14ac:dyDescent="0.25"/>
    <row r="889" ht="30" hidden="1" customHeight="1" x14ac:dyDescent="0.25"/>
    <row r="890" ht="30" hidden="1" customHeight="1" x14ac:dyDescent="0.25"/>
    <row r="891" ht="30" hidden="1" customHeight="1" x14ac:dyDescent="0.25"/>
    <row r="892" ht="30" hidden="1" customHeight="1" x14ac:dyDescent="0.25"/>
    <row r="893" ht="30" hidden="1" customHeight="1" x14ac:dyDescent="0.25"/>
    <row r="894" ht="30" hidden="1" customHeight="1" x14ac:dyDescent="0.25"/>
    <row r="895" ht="30" hidden="1" customHeight="1" x14ac:dyDescent="0.25"/>
    <row r="896" ht="30" hidden="1" customHeight="1" x14ac:dyDescent="0.25"/>
    <row r="897" ht="30" hidden="1" customHeight="1" x14ac:dyDescent="0.25"/>
    <row r="898" ht="30" hidden="1" customHeight="1" x14ac:dyDescent="0.25"/>
    <row r="899" ht="30" hidden="1" customHeight="1" x14ac:dyDescent="0.25"/>
    <row r="900" ht="30" hidden="1" customHeight="1" x14ac:dyDescent="0.25"/>
    <row r="901" ht="30" hidden="1" customHeight="1" x14ac:dyDescent="0.25"/>
    <row r="902" ht="30" hidden="1" customHeight="1" x14ac:dyDescent="0.25"/>
    <row r="903" ht="30" hidden="1" customHeight="1" x14ac:dyDescent="0.25"/>
    <row r="904" ht="30" hidden="1" customHeight="1" x14ac:dyDescent="0.25"/>
    <row r="905" ht="30" hidden="1" customHeight="1" x14ac:dyDescent="0.25"/>
    <row r="906" ht="30" hidden="1" customHeight="1" x14ac:dyDescent="0.25"/>
    <row r="907" ht="30" hidden="1" customHeight="1" x14ac:dyDescent="0.25"/>
    <row r="908" ht="30" hidden="1" customHeight="1" x14ac:dyDescent="0.25"/>
    <row r="909" ht="30" hidden="1" customHeight="1" x14ac:dyDescent="0.25"/>
    <row r="910" ht="30" hidden="1" customHeight="1" x14ac:dyDescent="0.25"/>
    <row r="911" ht="30" hidden="1" customHeight="1" x14ac:dyDescent="0.25"/>
    <row r="912" ht="30" hidden="1" customHeight="1" x14ac:dyDescent="0.25"/>
    <row r="913" ht="30" hidden="1" customHeight="1" x14ac:dyDescent="0.25"/>
    <row r="914" ht="30" hidden="1" customHeight="1" x14ac:dyDescent="0.25"/>
    <row r="915" ht="30" hidden="1" customHeight="1" x14ac:dyDescent="0.25"/>
    <row r="916" ht="30" hidden="1" customHeight="1" x14ac:dyDescent="0.25"/>
    <row r="917" ht="30" hidden="1" customHeight="1" x14ac:dyDescent="0.25"/>
    <row r="918" ht="30" hidden="1" customHeight="1" x14ac:dyDescent="0.25"/>
    <row r="919" ht="30" hidden="1" customHeight="1" x14ac:dyDescent="0.25"/>
    <row r="920" ht="30" hidden="1" customHeight="1" x14ac:dyDescent="0.25"/>
    <row r="921" ht="30" hidden="1" customHeight="1" x14ac:dyDescent="0.25"/>
    <row r="922" ht="30" hidden="1" customHeight="1" x14ac:dyDescent="0.25"/>
    <row r="923" ht="30" hidden="1" customHeight="1" x14ac:dyDescent="0.25"/>
    <row r="924" ht="30" hidden="1" customHeight="1" x14ac:dyDescent="0.25"/>
    <row r="925" ht="30" hidden="1" customHeight="1" x14ac:dyDescent="0.25"/>
    <row r="926" ht="30" hidden="1" customHeight="1" x14ac:dyDescent="0.25"/>
    <row r="927" ht="30" hidden="1" customHeight="1" x14ac:dyDescent="0.25"/>
    <row r="928" ht="30" hidden="1" customHeight="1" x14ac:dyDescent="0.25"/>
    <row r="929" ht="30" hidden="1" customHeight="1" x14ac:dyDescent="0.25"/>
    <row r="930" ht="30" hidden="1" customHeight="1" x14ac:dyDescent="0.25"/>
    <row r="931" ht="30" hidden="1" customHeight="1" x14ac:dyDescent="0.25"/>
    <row r="932" ht="30" hidden="1" customHeight="1" x14ac:dyDescent="0.25"/>
    <row r="933" ht="30" hidden="1" customHeight="1" x14ac:dyDescent="0.25"/>
    <row r="934" ht="30" hidden="1" customHeight="1" x14ac:dyDescent="0.25"/>
    <row r="935" ht="30" hidden="1" customHeight="1" x14ac:dyDescent="0.25"/>
    <row r="936" ht="30" hidden="1" customHeight="1" x14ac:dyDescent="0.25"/>
    <row r="937" ht="30" hidden="1" customHeight="1" x14ac:dyDescent="0.25"/>
    <row r="938" ht="30" hidden="1" customHeight="1" x14ac:dyDescent="0.25"/>
    <row r="939" ht="30" hidden="1" customHeight="1" x14ac:dyDescent="0.25"/>
    <row r="940" ht="30" hidden="1" customHeight="1" x14ac:dyDescent="0.25"/>
    <row r="941" ht="30" hidden="1" customHeight="1" x14ac:dyDescent="0.25"/>
    <row r="942" ht="30" hidden="1" customHeight="1" x14ac:dyDescent="0.25"/>
    <row r="943" ht="30" hidden="1" customHeight="1" x14ac:dyDescent="0.25"/>
    <row r="944" ht="30" hidden="1" customHeight="1" x14ac:dyDescent="0.25"/>
    <row r="945" ht="30" hidden="1" customHeight="1" x14ac:dyDescent="0.25"/>
    <row r="946" ht="30" hidden="1" customHeight="1" x14ac:dyDescent="0.25"/>
    <row r="947" ht="30" hidden="1" customHeight="1" x14ac:dyDescent="0.25"/>
    <row r="948" ht="30" hidden="1" customHeight="1" x14ac:dyDescent="0.25"/>
    <row r="949" ht="30" hidden="1" customHeight="1" x14ac:dyDescent="0.25"/>
    <row r="950" ht="30" hidden="1" customHeight="1" x14ac:dyDescent="0.25"/>
    <row r="951" ht="30" hidden="1" customHeight="1" x14ac:dyDescent="0.25"/>
    <row r="952" ht="30" hidden="1" customHeight="1" x14ac:dyDescent="0.25"/>
    <row r="953" ht="30" hidden="1" customHeight="1" x14ac:dyDescent="0.25"/>
    <row r="954" ht="30" hidden="1" customHeight="1" x14ac:dyDescent="0.25"/>
    <row r="955" ht="30" hidden="1" customHeight="1" x14ac:dyDescent="0.25"/>
    <row r="956" ht="30" hidden="1" customHeight="1" x14ac:dyDescent="0.25"/>
    <row r="957" ht="30" hidden="1" customHeight="1" x14ac:dyDescent="0.25"/>
    <row r="958" ht="30" hidden="1" customHeight="1" x14ac:dyDescent="0.25"/>
    <row r="959" ht="30" hidden="1" customHeight="1" x14ac:dyDescent="0.25"/>
    <row r="960" ht="30" hidden="1" customHeight="1" x14ac:dyDescent="0.25"/>
    <row r="961" ht="30" hidden="1" customHeight="1" x14ac:dyDescent="0.25"/>
    <row r="962" ht="30" hidden="1" customHeight="1" x14ac:dyDescent="0.25"/>
    <row r="963" ht="30" hidden="1" customHeight="1" x14ac:dyDescent="0.25"/>
    <row r="964" ht="30" hidden="1" customHeight="1" x14ac:dyDescent="0.25"/>
    <row r="965" ht="30" hidden="1" customHeight="1" x14ac:dyDescent="0.25"/>
    <row r="966" ht="30" hidden="1" customHeight="1" x14ac:dyDescent="0.25"/>
    <row r="967" ht="30" hidden="1" customHeight="1" x14ac:dyDescent="0.25"/>
    <row r="968" ht="30" hidden="1" customHeight="1" x14ac:dyDescent="0.25"/>
    <row r="969" ht="30" hidden="1" customHeight="1" x14ac:dyDescent="0.25"/>
    <row r="970" ht="30" hidden="1" customHeight="1" x14ac:dyDescent="0.25"/>
    <row r="971" ht="30" hidden="1" customHeight="1" x14ac:dyDescent="0.25"/>
    <row r="972" ht="30" hidden="1" customHeight="1" x14ac:dyDescent="0.25"/>
    <row r="973" ht="30" hidden="1" customHeight="1" x14ac:dyDescent="0.25"/>
    <row r="974" ht="30" hidden="1" customHeight="1" x14ac:dyDescent="0.25"/>
    <row r="975" ht="30" hidden="1" customHeight="1" x14ac:dyDescent="0.25"/>
    <row r="976" ht="30" hidden="1" customHeight="1" x14ac:dyDescent="0.25"/>
    <row r="977" ht="30" hidden="1" customHeight="1" x14ac:dyDescent="0.25"/>
    <row r="978" ht="30" hidden="1" customHeight="1" x14ac:dyDescent="0.25"/>
    <row r="979" ht="30" hidden="1" customHeight="1" x14ac:dyDescent="0.25"/>
    <row r="980" ht="30" hidden="1" customHeight="1" x14ac:dyDescent="0.25"/>
    <row r="981" ht="30" hidden="1" customHeight="1" x14ac:dyDescent="0.25"/>
    <row r="982" ht="30" hidden="1" customHeight="1" x14ac:dyDescent="0.25"/>
    <row r="983" ht="30" hidden="1" customHeight="1" x14ac:dyDescent="0.25"/>
    <row r="984" ht="30" hidden="1" customHeight="1" x14ac:dyDescent="0.25"/>
    <row r="985" ht="30" hidden="1" customHeight="1" x14ac:dyDescent="0.25"/>
    <row r="986" ht="30" hidden="1" customHeight="1" x14ac:dyDescent="0.25"/>
    <row r="987" ht="30" hidden="1" customHeight="1" x14ac:dyDescent="0.25"/>
    <row r="988" ht="30" hidden="1" customHeight="1" x14ac:dyDescent="0.25"/>
    <row r="989" ht="30" hidden="1" customHeight="1" x14ac:dyDescent="0.25"/>
    <row r="990" ht="30" hidden="1" customHeight="1" x14ac:dyDescent="0.25"/>
    <row r="991" ht="30" hidden="1" customHeight="1" x14ac:dyDescent="0.25"/>
    <row r="992" ht="30" hidden="1" customHeight="1" x14ac:dyDescent="0.25"/>
    <row r="993" ht="30" hidden="1" customHeight="1" x14ac:dyDescent="0.25"/>
    <row r="994" ht="30" hidden="1" customHeight="1" x14ac:dyDescent="0.25"/>
    <row r="995" ht="30" hidden="1" customHeight="1" x14ac:dyDescent="0.25"/>
    <row r="996" ht="30" hidden="1" customHeight="1" x14ac:dyDescent="0.25"/>
    <row r="997" ht="30" hidden="1" customHeight="1" x14ac:dyDescent="0.25"/>
    <row r="998" ht="30" hidden="1" customHeight="1" x14ac:dyDescent="0.25"/>
    <row r="999" ht="30" hidden="1" customHeight="1" x14ac:dyDescent="0.25"/>
    <row r="1000" ht="30" hidden="1" customHeight="1" x14ac:dyDescent="0.25"/>
    <row r="1001" ht="30" hidden="1" customHeight="1" x14ac:dyDescent="0.25"/>
    <row r="1002" ht="30" hidden="1" customHeight="1" x14ac:dyDescent="0.25"/>
    <row r="1003" ht="30" hidden="1" customHeight="1" x14ac:dyDescent="0.25"/>
    <row r="1004" ht="30" hidden="1" customHeight="1" x14ac:dyDescent="0.25"/>
    <row r="1005" ht="30" hidden="1" customHeight="1" x14ac:dyDescent="0.25"/>
    <row r="1006" ht="30" hidden="1" customHeight="1" x14ac:dyDescent="0.25"/>
    <row r="1007" ht="30" hidden="1" customHeight="1" x14ac:dyDescent="0.25"/>
    <row r="1008" ht="30" hidden="1" customHeight="1" x14ac:dyDescent="0.25"/>
    <row r="1009" ht="30" hidden="1" customHeight="1" x14ac:dyDescent="0.25"/>
    <row r="1010" ht="30" hidden="1" customHeight="1" x14ac:dyDescent="0.25"/>
    <row r="1011" ht="30" hidden="1" customHeight="1" x14ac:dyDescent="0.25"/>
    <row r="1012" ht="30" hidden="1" customHeight="1" x14ac:dyDescent="0.25"/>
    <row r="1013" ht="30" hidden="1" customHeight="1" x14ac:dyDescent="0.25"/>
    <row r="1014" ht="30" hidden="1" customHeight="1" x14ac:dyDescent="0.25"/>
    <row r="1015" ht="30" hidden="1" customHeight="1" x14ac:dyDescent="0.25"/>
    <row r="1016" ht="30" hidden="1" customHeight="1" x14ac:dyDescent="0.25"/>
    <row r="1017" ht="30" hidden="1" customHeight="1" x14ac:dyDescent="0.25"/>
    <row r="1018" ht="30" hidden="1" customHeight="1" x14ac:dyDescent="0.25"/>
    <row r="1019" ht="30" hidden="1" customHeight="1" x14ac:dyDescent="0.25"/>
    <row r="1020" ht="30" hidden="1" customHeight="1" x14ac:dyDescent="0.25"/>
    <row r="1021" ht="30" hidden="1" customHeight="1" x14ac:dyDescent="0.25"/>
    <row r="1022" ht="30" hidden="1" customHeight="1" x14ac:dyDescent="0.25"/>
    <row r="1023" ht="30" hidden="1" customHeight="1" x14ac:dyDescent="0.25"/>
    <row r="1024" ht="30" hidden="1" customHeight="1" x14ac:dyDescent="0.25"/>
    <row r="1025" ht="30" hidden="1" customHeight="1" x14ac:dyDescent="0.25"/>
    <row r="1026" ht="30" hidden="1" customHeight="1" x14ac:dyDescent="0.25"/>
    <row r="1027" ht="30" hidden="1" customHeight="1" x14ac:dyDescent="0.25"/>
    <row r="1028" ht="30" hidden="1" customHeight="1" x14ac:dyDescent="0.25"/>
    <row r="1029" ht="30" hidden="1" customHeight="1" x14ac:dyDescent="0.25"/>
    <row r="1030" ht="30" hidden="1" customHeight="1" x14ac:dyDescent="0.25"/>
    <row r="1031" ht="30" hidden="1" customHeight="1" x14ac:dyDescent="0.25"/>
    <row r="1032" ht="30" hidden="1" customHeight="1" x14ac:dyDescent="0.25"/>
    <row r="1033" ht="30" hidden="1" customHeight="1" x14ac:dyDescent="0.25"/>
    <row r="1034" ht="30" hidden="1" customHeight="1" x14ac:dyDescent="0.25"/>
    <row r="1035" ht="30" hidden="1" customHeight="1" x14ac:dyDescent="0.25"/>
    <row r="1036" ht="30" hidden="1" customHeight="1" x14ac:dyDescent="0.25"/>
    <row r="1037" ht="30" hidden="1" customHeight="1" x14ac:dyDescent="0.25"/>
    <row r="1038" ht="30" hidden="1" customHeight="1" x14ac:dyDescent="0.25"/>
    <row r="1039" ht="30" hidden="1" customHeight="1" x14ac:dyDescent="0.25"/>
    <row r="1040" ht="30" hidden="1" customHeight="1" x14ac:dyDescent="0.25"/>
    <row r="1041" ht="30" hidden="1" customHeight="1" x14ac:dyDescent="0.25"/>
    <row r="1042" ht="30" hidden="1" customHeight="1" x14ac:dyDescent="0.25"/>
    <row r="1043" ht="30" hidden="1" customHeight="1" x14ac:dyDescent="0.25"/>
    <row r="1044" ht="30" hidden="1" customHeight="1" x14ac:dyDescent="0.25"/>
    <row r="1045" ht="30" hidden="1" customHeight="1" x14ac:dyDescent="0.25"/>
    <row r="1046" ht="30" hidden="1" customHeight="1" x14ac:dyDescent="0.25"/>
    <row r="1047" ht="30" hidden="1" customHeight="1" x14ac:dyDescent="0.25"/>
    <row r="1048" ht="30" hidden="1" customHeight="1" x14ac:dyDescent="0.25"/>
    <row r="1049" ht="30" hidden="1" customHeight="1" x14ac:dyDescent="0.25"/>
    <row r="1050" ht="30" hidden="1" customHeight="1" x14ac:dyDescent="0.25"/>
    <row r="1051" ht="30" hidden="1" customHeight="1" x14ac:dyDescent="0.25"/>
    <row r="1052" ht="30" hidden="1" customHeight="1" x14ac:dyDescent="0.25"/>
    <row r="1053" ht="30" hidden="1" customHeight="1" x14ac:dyDescent="0.25"/>
    <row r="1054" ht="30" hidden="1" customHeight="1" x14ac:dyDescent="0.25"/>
    <row r="1055" ht="30" hidden="1" customHeight="1" x14ac:dyDescent="0.25"/>
    <row r="1056" ht="30" hidden="1" customHeight="1" x14ac:dyDescent="0.25"/>
    <row r="1057" ht="30" hidden="1" customHeight="1" x14ac:dyDescent="0.25"/>
    <row r="1058" ht="30" hidden="1" customHeight="1" x14ac:dyDescent="0.25"/>
    <row r="1059" ht="30" hidden="1" customHeight="1" x14ac:dyDescent="0.25"/>
    <row r="1060" ht="30" hidden="1" customHeight="1" x14ac:dyDescent="0.25"/>
    <row r="1061" ht="30" hidden="1" customHeight="1" x14ac:dyDescent="0.25"/>
    <row r="1062" ht="30" hidden="1" customHeight="1" x14ac:dyDescent="0.25"/>
    <row r="1063" ht="30" hidden="1" customHeight="1" x14ac:dyDescent="0.25"/>
    <row r="1064" ht="30" hidden="1" customHeight="1" x14ac:dyDescent="0.25"/>
    <row r="1065" ht="30" hidden="1" customHeight="1" x14ac:dyDescent="0.25"/>
    <row r="1066" ht="30" hidden="1" customHeight="1" x14ac:dyDescent="0.25"/>
    <row r="1067" ht="30" hidden="1" customHeight="1" x14ac:dyDescent="0.25"/>
    <row r="1068" ht="30" hidden="1" customHeight="1" x14ac:dyDescent="0.25"/>
    <row r="1069" ht="30" hidden="1" customHeight="1" x14ac:dyDescent="0.25"/>
    <row r="1070" ht="30" hidden="1" customHeight="1" x14ac:dyDescent="0.25"/>
    <row r="1071" ht="30" hidden="1" customHeight="1" x14ac:dyDescent="0.25"/>
    <row r="1072" ht="30" hidden="1" customHeight="1" x14ac:dyDescent="0.25"/>
    <row r="1073" ht="30" hidden="1" customHeight="1" x14ac:dyDescent="0.25"/>
    <row r="1074" ht="30" hidden="1" customHeight="1" x14ac:dyDescent="0.25"/>
    <row r="1075" ht="30" hidden="1" customHeight="1" x14ac:dyDescent="0.25"/>
    <row r="1076" ht="30" hidden="1" customHeight="1" x14ac:dyDescent="0.25"/>
    <row r="1077" ht="30" hidden="1" customHeight="1" x14ac:dyDescent="0.25"/>
    <row r="1078" ht="30" hidden="1" customHeight="1" x14ac:dyDescent="0.25"/>
    <row r="1079" ht="30" hidden="1" customHeight="1" x14ac:dyDescent="0.25"/>
    <row r="1080" ht="30" hidden="1" customHeight="1" x14ac:dyDescent="0.25"/>
    <row r="1081" ht="30" hidden="1" customHeight="1" x14ac:dyDescent="0.25"/>
    <row r="1082" ht="30" hidden="1" customHeight="1" x14ac:dyDescent="0.25"/>
    <row r="1083" ht="30" hidden="1" customHeight="1" x14ac:dyDescent="0.25"/>
    <row r="1084" ht="30" hidden="1" customHeight="1" x14ac:dyDescent="0.25"/>
    <row r="1085" ht="30" hidden="1" customHeight="1" x14ac:dyDescent="0.25"/>
    <row r="1086" ht="30" hidden="1" customHeight="1" x14ac:dyDescent="0.25"/>
    <row r="1087" ht="30" hidden="1" customHeight="1" x14ac:dyDescent="0.25"/>
    <row r="1088" ht="30" hidden="1" customHeight="1" x14ac:dyDescent="0.25"/>
    <row r="1089" ht="30" hidden="1" customHeight="1" x14ac:dyDescent="0.25"/>
    <row r="1090" ht="30" hidden="1" customHeight="1" x14ac:dyDescent="0.25"/>
    <row r="1091" ht="30" hidden="1" customHeight="1" x14ac:dyDescent="0.25"/>
    <row r="1092" ht="30" hidden="1" customHeight="1" x14ac:dyDescent="0.25"/>
    <row r="1093" ht="30" hidden="1" customHeight="1" x14ac:dyDescent="0.25"/>
    <row r="1094" ht="30" hidden="1" customHeight="1" x14ac:dyDescent="0.25"/>
    <row r="1095" ht="30" hidden="1" customHeight="1" x14ac:dyDescent="0.25"/>
    <row r="1096" ht="30" hidden="1" customHeight="1" x14ac:dyDescent="0.25"/>
    <row r="1097" ht="30" hidden="1" customHeight="1" x14ac:dyDescent="0.25"/>
    <row r="1098" ht="30" hidden="1" customHeight="1" x14ac:dyDescent="0.25"/>
    <row r="1099" ht="30" hidden="1" customHeight="1" x14ac:dyDescent="0.25"/>
    <row r="1100" ht="30" hidden="1" customHeight="1" x14ac:dyDescent="0.25"/>
    <row r="1101" ht="30" hidden="1" customHeight="1" x14ac:dyDescent="0.25"/>
    <row r="1102" ht="30" hidden="1" customHeight="1" x14ac:dyDescent="0.25"/>
    <row r="1103" ht="30" hidden="1" customHeight="1" x14ac:dyDescent="0.25"/>
    <row r="1104" ht="30" hidden="1" customHeight="1" x14ac:dyDescent="0.25"/>
    <row r="1105" ht="30" hidden="1" customHeight="1" x14ac:dyDescent="0.25"/>
    <row r="1106" ht="30" hidden="1" customHeight="1" x14ac:dyDescent="0.25"/>
    <row r="1107" ht="30" hidden="1" customHeight="1" x14ac:dyDescent="0.25"/>
    <row r="1108" ht="30" hidden="1" customHeight="1" x14ac:dyDescent="0.25"/>
    <row r="1109" ht="30" hidden="1" customHeight="1" x14ac:dyDescent="0.25"/>
    <row r="1110" ht="30" hidden="1" customHeight="1" x14ac:dyDescent="0.25"/>
    <row r="1111" ht="30" hidden="1" customHeight="1" x14ac:dyDescent="0.25"/>
    <row r="1112" ht="30" hidden="1" customHeight="1" x14ac:dyDescent="0.25"/>
    <row r="1113" ht="30" hidden="1" customHeight="1" x14ac:dyDescent="0.25"/>
    <row r="1114" ht="30" hidden="1" customHeight="1" x14ac:dyDescent="0.25"/>
    <row r="1115" ht="30" hidden="1" customHeight="1" x14ac:dyDescent="0.25"/>
    <row r="1116" ht="30" hidden="1" customHeight="1" x14ac:dyDescent="0.25"/>
    <row r="1117" ht="30" hidden="1" customHeight="1" x14ac:dyDescent="0.25"/>
    <row r="1118" ht="30" hidden="1" customHeight="1" x14ac:dyDescent="0.25"/>
    <row r="1119" ht="30" hidden="1" customHeight="1" x14ac:dyDescent="0.25"/>
    <row r="1120" ht="30" hidden="1" customHeight="1" x14ac:dyDescent="0.25"/>
    <row r="1121" ht="30" hidden="1" customHeight="1" x14ac:dyDescent="0.25"/>
    <row r="1122" ht="30" hidden="1" customHeight="1" x14ac:dyDescent="0.25"/>
    <row r="1123" ht="30" hidden="1" customHeight="1" x14ac:dyDescent="0.25"/>
    <row r="1124" ht="30" hidden="1" customHeight="1" x14ac:dyDescent="0.25"/>
    <row r="1125" ht="30" hidden="1" customHeight="1" x14ac:dyDescent="0.25"/>
    <row r="1126" ht="30" hidden="1" customHeight="1" x14ac:dyDescent="0.25"/>
    <row r="1127" ht="30" hidden="1" customHeight="1" x14ac:dyDescent="0.25"/>
    <row r="1128" ht="30" hidden="1" customHeight="1" x14ac:dyDescent="0.25"/>
    <row r="1129" ht="30" hidden="1" customHeight="1" x14ac:dyDescent="0.25"/>
    <row r="1130" ht="30" hidden="1" customHeight="1" x14ac:dyDescent="0.25"/>
    <row r="1131" ht="30" hidden="1" customHeight="1" x14ac:dyDescent="0.25"/>
    <row r="1132" ht="30" hidden="1" customHeight="1" x14ac:dyDescent="0.25"/>
    <row r="1133" ht="30" hidden="1" customHeight="1" x14ac:dyDescent="0.25"/>
    <row r="1134" ht="30" hidden="1" customHeight="1" x14ac:dyDescent="0.25"/>
    <row r="1135" ht="30" hidden="1" customHeight="1" x14ac:dyDescent="0.25"/>
    <row r="1136" ht="30" hidden="1" customHeight="1" x14ac:dyDescent="0.25"/>
    <row r="1137" ht="30" hidden="1" customHeight="1" x14ac:dyDescent="0.25"/>
    <row r="1138" ht="30" hidden="1" customHeight="1" x14ac:dyDescent="0.25"/>
    <row r="1139" ht="30" hidden="1" customHeight="1" x14ac:dyDescent="0.25"/>
    <row r="1140" ht="30" hidden="1" customHeight="1" x14ac:dyDescent="0.25"/>
    <row r="1141" ht="30" hidden="1" customHeight="1" x14ac:dyDescent="0.25"/>
    <row r="1142" ht="30" hidden="1" customHeight="1" x14ac:dyDescent="0.25"/>
    <row r="1143" ht="30" hidden="1" customHeight="1" x14ac:dyDescent="0.25"/>
    <row r="1144" ht="30" hidden="1" customHeight="1" x14ac:dyDescent="0.25"/>
    <row r="1145" ht="30" hidden="1" customHeight="1" x14ac:dyDescent="0.25"/>
    <row r="1146" ht="30" hidden="1" customHeight="1" x14ac:dyDescent="0.25"/>
    <row r="1147" ht="30" hidden="1" customHeight="1" x14ac:dyDescent="0.25"/>
    <row r="1148" ht="30" hidden="1" customHeight="1" x14ac:dyDescent="0.25"/>
    <row r="1149" ht="30" hidden="1" customHeight="1" x14ac:dyDescent="0.25"/>
    <row r="1150" ht="30" hidden="1" customHeight="1" x14ac:dyDescent="0.25"/>
    <row r="1151" ht="30" hidden="1" customHeight="1" x14ac:dyDescent="0.25"/>
    <row r="1152" ht="30" hidden="1" customHeight="1" x14ac:dyDescent="0.25"/>
    <row r="1153" ht="30" hidden="1" customHeight="1" x14ac:dyDescent="0.25"/>
    <row r="1154" ht="30" hidden="1" customHeight="1" x14ac:dyDescent="0.25"/>
    <row r="1155" ht="30" hidden="1" customHeight="1" x14ac:dyDescent="0.25"/>
    <row r="1156" ht="30" hidden="1" customHeight="1" x14ac:dyDescent="0.25"/>
    <row r="1157" ht="30" hidden="1" customHeight="1" x14ac:dyDescent="0.25"/>
    <row r="1158" ht="30" hidden="1" customHeight="1" x14ac:dyDescent="0.25"/>
    <row r="1159" ht="30" hidden="1" customHeight="1" x14ac:dyDescent="0.25"/>
    <row r="1160" ht="30" hidden="1" customHeight="1" x14ac:dyDescent="0.25"/>
    <row r="1161" ht="30" hidden="1" customHeight="1" x14ac:dyDescent="0.25"/>
    <row r="1162" ht="30" hidden="1" customHeight="1" x14ac:dyDescent="0.25"/>
    <row r="1163" ht="30" hidden="1" customHeight="1" x14ac:dyDescent="0.25"/>
    <row r="1164" ht="30" hidden="1" customHeight="1" x14ac:dyDescent="0.25"/>
    <row r="1165" ht="30" hidden="1" customHeight="1" x14ac:dyDescent="0.25"/>
    <row r="1166" ht="30" hidden="1" customHeight="1" x14ac:dyDescent="0.25"/>
    <row r="1167" ht="30" hidden="1" customHeight="1" x14ac:dyDescent="0.25"/>
    <row r="1168" ht="30" hidden="1" customHeight="1" x14ac:dyDescent="0.25"/>
    <row r="1169" ht="30" hidden="1" customHeight="1" x14ac:dyDescent="0.25"/>
    <row r="1170" ht="30" hidden="1" customHeight="1" x14ac:dyDescent="0.25"/>
    <row r="1171" ht="30" hidden="1" customHeight="1" x14ac:dyDescent="0.25"/>
    <row r="1172" ht="30" hidden="1" customHeight="1" x14ac:dyDescent="0.25"/>
    <row r="1173" ht="30" hidden="1" customHeight="1" x14ac:dyDescent="0.25"/>
    <row r="1174" ht="30" hidden="1" customHeight="1" x14ac:dyDescent="0.25"/>
    <row r="1175" ht="30" hidden="1" customHeight="1" x14ac:dyDescent="0.25"/>
    <row r="1176" ht="30" hidden="1" customHeight="1" x14ac:dyDescent="0.25"/>
    <row r="1177" ht="30" hidden="1" customHeight="1" x14ac:dyDescent="0.25"/>
    <row r="1178" ht="30" hidden="1" customHeight="1" x14ac:dyDescent="0.25"/>
    <row r="1179" ht="30" hidden="1" customHeight="1" x14ac:dyDescent="0.25"/>
    <row r="1180" ht="30" hidden="1" customHeight="1" x14ac:dyDescent="0.25"/>
    <row r="1181" ht="30" hidden="1" customHeight="1" x14ac:dyDescent="0.25"/>
    <row r="1182" ht="30" hidden="1" customHeight="1" x14ac:dyDescent="0.25"/>
    <row r="1183" ht="30" hidden="1" customHeight="1" x14ac:dyDescent="0.25"/>
    <row r="1184" ht="30" hidden="1" customHeight="1" x14ac:dyDescent="0.25"/>
    <row r="1185" ht="30" hidden="1" customHeight="1" x14ac:dyDescent="0.25"/>
    <row r="1186" ht="30" hidden="1" customHeight="1" x14ac:dyDescent="0.25"/>
    <row r="1187" ht="30" hidden="1" customHeight="1" x14ac:dyDescent="0.25"/>
    <row r="1188" ht="30" hidden="1" customHeight="1" x14ac:dyDescent="0.25"/>
    <row r="1189" ht="30" hidden="1" customHeight="1" x14ac:dyDescent="0.25"/>
    <row r="1190" ht="30" hidden="1" customHeight="1" x14ac:dyDescent="0.25"/>
    <row r="1191" ht="30" hidden="1" customHeight="1" x14ac:dyDescent="0.25"/>
    <row r="1192" ht="30" hidden="1" customHeight="1" x14ac:dyDescent="0.25"/>
    <row r="1193" ht="30" hidden="1" customHeight="1" x14ac:dyDescent="0.25"/>
    <row r="1194" ht="30" hidden="1" customHeight="1" x14ac:dyDescent="0.25"/>
    <row r="1195" ht="30" hidden="1" customHeight="1" x14ac:dyDescent="0.25"/>
    <row r="1196" ht="30" hidden="1" customHeight="1" x14ac:dyDescent="0.25"/>
    <row r="1197" ht="30" hidden="1" customHeight="1" x14ac:dyDescent="0.25"/>
    <row r="1198" ht="30" hidden="1" customHeight="1" x14ac:dyDescent="0.25"/>
    <row r="1199" ht="30" hidden="1" customHeight="1" x14ac:dyDescent="0.25"/>
    <row r="1200" ht="30" hidden="1" customHeight="1" x14ac:dyDescent="0.25"/>
    <row r="1201" ht="30" hidden="1" customHeight="1" x14ac:dyDescent="0.25"/>
    <row r="1202" ht="30" hidden="1" customHeight="1" x14ac:dyDescent="0.25"/>
    <row r="1203" ht="30" hidden="1" customHeight="1" x14ac:dyDescent="0.25"/>
    <row r="1204" ht="30" hidden="1" customHeight="1" x14ac:dyDescent="0.25"/>
    <row r="1205" ht="30" hidden="1" customHeight="1" x14ac:dyDescent="0.25"/>
    <row r="1206" ht="30" hidden="1" customHeight="1" x14ac:dyDescent="0.25"/>
    <row r="1207" ht="30" hidden="1" customHeight="1" x14ac:dyDescent="0.25"/>
    <row r="1208" ht="30" hidden="1" customHeight="1" x14ac:dyDescent="0.25"/>
    <row r="1209" ht="30" hidden="1" customHeight="1" x14ac:dyDescent="0.25"/>
    <row r="1210" ht="30" hidden="1" customHeight="1" x14ac:dyDescent="0.25"/>
    <row r="1211" ht="30" hidden="1" customHeight="1" x14ac:dyDescent="0.25"/>
    <row r="1212" ht="30" hidden="1" customHeight="1" x14ac:dyDescent="0.25"/>
    <row r="1213" ht="30" hidden="1" customHeight="1" x14ac:dyDescent="0.25"/>
    <row r="1214" ht="30" hidden="1" customHeight="1" x14ac:dyDescent="0.25"/>
    <row r="1215" ht="30" hidden="1" customHeight="1" x14ac:dyDescent="0.25"/>
    <row r="1216" ht="30" hidden="1" customHeight="1" x14ac:dyDescent="0.25"/>
    <row r="1217" ht="30" hidden="1" customHeight="1" x14ac:dyDescent="0.25"/>
    <row r="1218" ht="30" hidden="1" customHeight="1" x14ac:dyDescent="0.25"/>
    <row r="1219" ht="30" hidden="1" customHeight="1" x14ac:dyDescent="0.25"/>
    <row r="1220" ht="30" hidden="1" customHeight="1" x14ac:dyDescent="0.25"/>
    <row r="1221" ht="30" hidden="1" customHeight="1" x14ac:dyDescent="0.25"/>
    <row r="1222" ht="30" hidden="1" customHeight="1" x14ac:dyDescent="0.25"/>
    <row r="1223" ht="30" hidden="1" customHeight="1" x14ac:dyDescent="0.25"/>
    <row r="1224" ht="30" hidden="1" customHeight="1" x14ac:dyDescent="0.25"/>
    <row r="1225" ht="30" hidden="1" customHeight="1" x14ac:dyDescent="0.25"/>
    <row r="1226" ht="30" hidden="1" customHeight="1" x14ac:dyDescent="0.25"/>
    <row r="1227" ht="30" hidden="1" customHeight="1" x14ac:dyDescent="0.25"/>
    <row r="1228" ht="30" hidden="1" customHeight="1" x14ac:dyDescent="0.25"/>
    <row r="1229" ht="30" hidden="1" customHeight="1" x14ac:dyDescent="0.25"/>
    <row r="1230" ht="30" hidden="1" customHeight="1" x14ac:dyDescent="0.25"/>
    <row r="1231" ht="30" hidden="1" customHeight="1" x14ac:dyDescent="0.25"/>
    <row r="1232" ht="30" hidden="1" customHeight="1" x14ac:dyDescent="0.25"/>
    <row r="1233" ht="30" hidden="1" customHeight="1" x14ac:dyDescent="0.25"/>
    <row r="1234" ht="30" hidden="1" customHeight="1" x14ac:dyDescent="0.25"/>
    <row r="1235" ht="30" hidden="1" customHeight="1" x14ac:dyDescent="0.25"/>
    <row r="1236" ht="30" hidden="1" customHeight="1" x14ac:dyDescent="0.25"/>
    <row r="1237" ht="30" hidden="1" customHeight="1" x14ac:dyDescent="0.25"/>
    <row r="1238" ht="30" hidden="1" customHeight="1" x14ac:dyDescent="0.25"/>
    <row r="1239" ht="30" hidden="1" customHeight="1" x14ac:dyDescent="0.25"/>
    <row r="1240" ht="30" hidden="1" customHeight="1" x14ac:dyDescent="0.25"/>
    <row r="1241" ht="30" hidden="1" customHeight="1" x14ac:dyDescent="0.25"/>
    <row r="1242" ht="30" hidden="1" customHeight="1" x14ac:dyDescent="0.25"/>
    <row r="1243" ht="30" hidden="1" customHeight="1" x14ac:dyDescent="0.25"/>
    <row r="1244" ht="30" hidden="1" customHeight="1" x14ac:dyDescent="0.25"/>
    <row r="1245" ht="30" hidden="1" customHeight="1" x14ac:dyDescent="0.25"/>
    <row r="1246" ht="30" hidden="1" customHeight="1" x14ac:dyDescent="0.25"/>
    <row r="1247" ht="30" hidden="1" customHeight="1" x14ac:dyDescent="0.25"/>
    <row r="1248" ht="30" hidden="1" customHeight="1" x14ac:dyDescent="0.25"/>
    <row r="1249" ht="30" hidden="1" customHeight="1" x14ac:dyDescent="0.25"/>
    <row r="1250" ht="30" hidden="1" customHeight="1" x14ac:dyDescent="0.25"/>
    <row r="1251" ht="30" hidden="1" customHeight="1" x14ac:dyDescent="0.25"/>
    <row r="1252" ht="30" hidden="1" customHeight="1" x14ac:dyDescent="0.25"/>
    <row r="1253" ht="30" hidden="1" customHeight="1" x14ac:dyDescent="0.25"/>
    <row r="1254" ht="30" hidden="1" customHeight="1" x14ac:dyDescent="0.25"/>
    <row r="1255" ht="30" hidden="1" customHeight="1" x14ac:dyDescent="0.25"/>
    <row r="1256" ht="30" hidden="1" customHeight="1" x14ac:dyDescent="0.25"/>
    <row r="1257" ht="30" hidden="1" customHeight="1" x14ac:dyDescent="0.25"/>
    <row r="1258" ht="30" hidden="1" customHeight="1" x14ac:dyDescent="0.25"/>
    <row r="1259" ht="30" hidden="1" customHeight="1" x14ac:dyDescent="0.25"/>
    <row r="1260" ht="30" hidden="1" customHeight="1" x14ac:dyDescent="0.25"/>
    <row r="1261" ht="30" hidden="1" customHeight="1" x14ac:dyDescent="0.25"/>
    <row r="1262" ht="30" hidden="1" customHeight="1" x14ac:dyDescent="0.25"/>
    <row r="1263" ht="30" hidden="1" customHeight="1" x14ac:dyDescent="0.25"/>
    <row r="1264" ht="30" hidden="1" customHeight="1" x14ac:dyDescent="0.25"/>
    <row r="1265" ht="30" hidden="1" customHeight="1" x14ac:dyDescent="0.25"/>
    <row r="1266" ht="30" hidden="1" customHeight="1" x14ac:dyDescent="0.25"/>
    <row r="1267" ht="30" hidden="1" customHeight="1" x14ac:dyDescent="0.25"/>
    <row r="1268" ht="30" hidden="1" customHeight="1" x14ac:dyDescent="0.25"/>
    <row r="1269" ht="30" hidden="1" customHeight="1" x14ac:dyDescent="0.25"/>
    <row r="1270" ht="30" hidden="1" customHeight="1" x14ac:dyDescent="0.25"/>
    <row r="1271" ht="30" hidden="1" customHeight="1" x14ac:dyDescent="0.25"/>
    <row r="1272" ht="30" hidden="1" customHeight="1" x14ac:dyDescent="0.25"/>
    <row r="1273" ht="30" hidden="1" customHeight="1" x14ac:dyDescent="0.25"/>
    <row r="1274" ht="30" hidden="1" customHeight="1" x14ac:dyDescent="0.25"/>
    <row r="1275" ht="30" hidden="1" customHeight="1" x14ac:dyDescent="0.25"/>
    <row r="1276" ht="30" hidden="1" customHeight="1" x14ac:dyDescent="0.25"/>
    <row r="1277" ht="30" hidden="1" customHeight="1" x14ac:dyDescent="0.25"/>
    <row r="1278" ht="30" hidden="1" customHeight="1" x14ac:dyDescent="0.25"/>
    <row r="1279" ht="30" hidden="1" customHeight="1" x14ac:dyDescent="0.25"/>
    <row r="1280" ht="30" hidden="1" customHeight="1" x14ac:dyDescent="0.25"/>
    <row r="1281" ht="30" hidden="1" customHeight="1" x14ac:dyDescent="0.25"/>
    <row r="1282" ht="30" hidden="1" customHeight="1" x14ac:dyDescent="0.25"/>
    <row r="1283" ht="30" hidden="1" customHeight="1" x14ac:dyDescent="0.25"/>
    <row r="1284" ht="30" hidden="1" customHeight="1" x14ac:dyDescent="0.25"/>
    <row r="1285" ht="30" hidden="1" customHeight="1" x14ac:dyDescent="0.25"/>
    <row r="1286" ht="30" hidden="1" customHeight="1" x14ac:dyDescent="0.25"/>
    <row r="1287" ht="30" hidden="1" customHeight="1" x14ac:dyDescent="0.25"/>
    <row r="1288" ht="30" hidden="1" customHeight="1" x14ac:dyDescent="0.25"/>
    <row r="1289" ht="30" hidden="1" customHeight="1" x14ac:dyDescent="0.25"/>
    <row r="1290" ht="30" hidden="1" customHeight="1" x14ac:dyDescent="0.25"/>
    <row r="1291" ht="30" hidden="1" customHeight="1" x14ac:dyDescent="0.25"/>
    <row r="1292" ht="30" hidden="1" customHeight="1" x14ac:dyDescent="0.25"/>
    <row r="1293" ht="30" hidden="1" customHeight="1" x14ac:dyDescent="0.25"/>
    <row r="1294" ht="30" hidden="1" customHeight="1" x14ac:dyDescent="0.25"/>
    <row r="1295" ht="30" hidden="1" customHeight="1" x14ac:dyDescent="0.25"/>
    <row r="1296" ht="30" hidden="1" customHeight="1" x14ac:dyDescent="0.25"/>
    <row r="1297" ht="30" hidden="1" customHeight="1" x14ac:dyDescent="0.25"/>
    <row r="1298" ht="30" hidden="1" customHeight="1" x14ac:dyDescent="0.25"/>
    <row r="1299" ht="30" hidden="1" customHeight="1" x14ac:dyDescent="0.25"/>
    <row r="1300" ht="30" hidden="1" customHeight="1" x14ac:dyDescent="0.25"/>
    <row r="1301" ht="30" hidden="1" customHeight="1" x14ac:dyDescent="0.25"/>
    <row r="1302" ht="30" hidden="1" customHeight="1" x14ac:dyDescent="0.25"/>
    <row r="1303" ht="30" hidden="1" customHeight="1" x14ac:dyDescent="0.25"/>
    <row r="1304" ht="30" hidden="1" customHeight="1" x14ac:dyDescent="0.25"/>
    <row r="1305" ht="30" hidden="1" customHeight="1" x14ac:dyDescent="0.25"/>
    <row r="1306" ht="30" hidden="1" customHeight="1" x14ac:dyDescent="0.25"/>
    <row r="1307" ht="30" hidden="1" customHeight="1" x14ac:dyDescent="0.25"/>
    <row r="1308" ht="30" hidden="1" customHeight="1" x14ac:dyDescent="0.25"/>
    <row r="1309" ht="30" hidden="1" customHeight="1" x14ac:dyDescent="0.25"/>
    <row r="1310" ht="30" hidden="1" customHeight="1" x14ac:dyDescent="0.25"/>
    <row r="1311" ht="30" hidden="1" customHeight="1" x14ac:dyDescent="0.25"/>
    <row r="1312" ht="30" hidden="1" customHeight="1" x14ac:dyDescent="0.25"/>
    <row r="1313" ht="30" hidden="1" customHeight="1" x14ac:dyDescent="0.25"/>
    <row r="1314" ht="30" hidden="1" customHeight="1" x14ac:dyDescent="0.25"/>
    <row r="1315" ht="30" hidden="1" customHeight="1" x14ac:dyDescent="0.25"/>
    <row r="1316" ht="30" hidden="1" customHeight="1" x14ac:dyDescent="0.25"/>
    <row r="1317" ht="30" hidden="1" customHeight="1" x14ac:dyDescent="0.25"/>
    <row r="1318" ht="30" hidden="1" customHeight="1" x14ac:dyDescent="0.25"/>
    <row r="1319" ht="30" hidden="1" customHeight="1" x14ac:dyDescent="0.25"/>
    <row r="1320" ht="30" hidden="1" customHeight="1" x14ac:dyDescent="0.25"/>
    <row r="1321" ht="30" hidden="1" customHeight="1" x14ac:dyDescent="0.25"/>
    <row r="1322" ht="30" hidden="1" customHeight="1" x14ac:dyDescent="0.25"/>
    <row r="1323" ht="30" hidden="1" customHeight="1" x14ac:dyDescent="0.25"/>
    <row r="1324" ht="30" hidden="1" customHeight="1" x14ac:dyDescent="0.25"/>
    <row r="1325" ht="30" hidden="1" customHeight="1" x14ac:dyDescent="0.25"/>
    <row r="1326" ht="30" hidden="1" customHeight="1" x14ac:dyDescent="0.25"/>
    <row r="1327" ht="30" hidden="1" customHeight="1" x14ac:dyDescent="0.25"/>
    <row r="1328" ht="30" hidden="1" customHeight="1" x14ac:dyDescent="0.25"/>
    <row r="1329" ht="30" hidden="1" customHeight="1" x14ac:dyDescent="0.25"/>
    <row r="1330" ht="30" hidden="1" customHeight="1" x14ac:dyDescent="0.25"/>
    <row r="1331" ht="30" hidden="1" customHeight="1" x14ac:dyDescent="0.25"/>
    <row r="1332" ht="30" hidden="1" customHeight="1" x14ac:dyDescent="0.25"/>
    <row r="1333" ht="30" hidden="1" customHeight="1" x14ac:dyDescent="0.25"/>
    <row r="1334" ht="30" hidden="1" customHeight="1" x14ac:dyDescent="0.25"/>
    <row r="1335" ht="30" hidden="1" customHeight="1" x14ac:dyDescent="0.25"/>
    <row r="1336" ht="30" hidden="1" customHeight="1" x14ac:dyDescent="0.25"/>
    <row r="1337" ht="30" hidden="1" customHeight="1" x14ac:dyDescent="0.25"/>
    <row r="1338" ht="30" hidden="1" customHeight="1" x14ac:dyDescent="0.25"/>
    <row r="1339" ht="30" hidden="1" customHeight="1" x14ac:dyDescent="0.25"/>
    <row r="1340" ht="30" hidden="1" customHeight="1" x14ac:dyDescent="0.25"/>
    <row r="1341" ht="30" hidden="1" customHeight="1" x14ac:dyDescent="0.25"/>
    <row r="1342" ht="30" hidden="1" customHeight="1" x14ac:dyDescent="0.25"/>
    <row r="1343" ht="30" hidden="1" customHeight="1" x14ac:dyDescent="0.25"/>
    <row r="1344" ht="30" hidden="1" customHeight="1" x14ac:dyDescent="0.25"/>
    <row r="1345" ht="30" hidden="1" customHeight="1" x14ac:dyDescent="0.25"/>
    <row r="1346" ht="30" hidden="1" customHeight="1" x14ac:dyDescent="0.25"/>
    <row r="1347" ht="30" hidden="1" customHeight="1" x14ac:dyDescent="0.25"/>
    <row r="1348" ht="30" hidden="1" customHeight="1" x14ac:dyDescent="0.25"/>
    <row r="1349" ht="30" hidden="1" customHeight="1" x14ac:dyDescent="0.25"/>
    <row r="1350" ht="30" hidden="1" customHeight="1" x14ac:dyDescent="0.25"/>
    <row r="1351" ht="30" hidden="1" customHeight="1" x14ac:dyDescent="0.25"/>
    <row r="1352" ht="30" hidden="1" customHeight="1" x14ac:dyDescent="0.25"/>
    <row r="1353" ht="30" hidden="1" customHeight="1" x14ac:dyDescent="0.25"/>
    <row r="1354" ht="30" hidden="1" customHeight="1" x14ac:dyDescent="0.25"/>
    <row r="1355" ht="30" hidden="1" customHeight="1" x14ac:dyDescent="0.25"/>
    <row r="1356" ht="30" hidden="1" customHeight="1" x14ac:dyDescent="0.25"/>
    <row r="1357" ht="30" hidden="1" customHeight="1" x14ac:dyDescent="0.25"/>
    <row r="1358" ht="30" hidden="1" customHeight="1" x14ac:dyDescent="0.25"/>
    <row r="1359" ht="30" hidden="1" customHeight="1" x14ac:dyDescent="0.25"/>
    <row r="1360" ht="30" hidden="1" customHeight="1" x14ac:dyDescent="0.25"/>
    <row r="1361" ht="30" hidden="1" customHeight="1" x14ac:dyDescent="0.25"/>
    <row r="1362" ht="30" hidden="1" customHeight="1" x14ac:dyDescent="0.25"/>
    <row r="1363" ht="30" hidden="1" customHeight="1" x14ac:dyDescent="0.25"/>
    <row r="1364" ht="30" hidden="1" customHeight="1" x14ac:dyDescent="0.25"/>
    <row r="1365" ht="30" hidden="1" customHeight="1" x14ac:dyDescent="0.25"/>
    <row r="1366" ht="30" hidden="1" customHeight="1" x14ac:dyDescent="0.25"/>
    <row r="1367" ht="30" hidden="1" customHeight="1" x14ac:dyDescent="0.25"/>
    <row r="1368" ht="30" hidden="1" customHeight="1" x14ac:dyDescent="0.25"/>
    <row r="1369" ht="30" hidden="1" customHeight="1" x14ac:dyDescent="0.25"/>
    <row r="1370" ht="30" hidden="1" customHeight="1" x14ac:dyDescent="0.25"/>
    <row r="1371" ht="30" hidden="1" customHeight="1" x14ac:dyDescent="0.25"/>
    <row r="1372" ht="30" hidden="1" customHeight="1" x14ac:dyDescent="0.25"/>
    <row r="1373" ht="30" hidden="1" customHeight="1" x14ac:dyDescent="0.25"/>
    <row r="1374" ht="30" hidden="1" customHeight="1" x14ac:dyDescent="0.25"/>
    <row r="1375" ht="30" hidden="1" customHeight="1" x14ac:dyDescent="0.25"/>
    <row r="1376" ht="30" hidden="1" customHeight="1" x14ac:dyDescent="0.25"/>
    <row r="1377" ht="30" hidden="1" customHeight="1" x14ac:dyDescent="0.25"/>
    <row r="1378" ht="30" hidden="1" customHeight="1" x14ac:dyDescent="0.25"/>
    <row r="1379" ht="30" hidden="1" customHeight="1" x14ac:dyDescent="0.25"/>
    <row r="1380" ht="30" hidden="1" customHeight="1" x14ac:dyDescent="0.25"/>
    <row r="1381" ht="30" hidden="1" customHeight="1" x14ac:dyDescent="0.25"/>
    <row r="1382" ht="30" hidden="1" customHeight="1" x14ac:dyDescent="0.25"/>
    <row r="1383" ht="30" hidden="1" customHeight="1" x14ac:dyDescent="0.25"/>
    <row r="1384" ht="30" hidden="1" customHeight="1" x14ac:dyDescent="0.25"/>
    <row r="1385" ht="30" hidden="1" customHeight="1" x14ac:dyDescent="0.25"/>
    <row r="1386" ht="30" hidden="1" customHeight="1" x14ac:dyDescent="0.25"/>
    <row r="1387" ht="30" hidden="1" customHeight="1" x14ac:dyDescent="0.25"/>
    <row r="1388" ht="30" hidden="1" customHeight="1" x14ac:dyDescent="0.25"/>
    <row r="1389" ht="30" hidden="1" customHeight="1" x14ac:dyDescent="0.25"/>
    <row r="1390" ht="30" hidden="1" customHeight="1" x14ac:dyDescent="0.25"/>
    <row r="1391" ht="30" hidden="1" customHeight="1" x14ac:dyDescent="0.25"/>
    <row r="1392" ht="30" hidden="1" customHeight="1" x14ac:dyDescent="0.25"/>
    <row r="1393" ht="30" hidden="1" customHeight="1" x14ac:dyDescent="0.25"/>
    <row r="1394" ht="30" hidden="1" customHeight="1" x14ac:dyDescent="0.25"/>
    <row r="1395" ht="30" hidden="1" customHeight="1" x14ac:dyDescent="0.25"/>
    <row r="1396" ht="30" hidden="1" customHeight="1" x14ac:dyDescent="0.25"/>
    <row r="1397" ht="30" hidden="1" customHeight="1" x14ac:dyDescent="0.25"/>
    <row r="1398" ht="30" hidden="1" customHeight="1" x14ac:dyDescent="0.25"/>
    <row r="1399" ht="30" hidden="1" customHeight="1" x14ac:dyDescent="0.25"/>
    <row r="1400" ht="30" hidden="1" customHeight="1" x14ac:dyDescent="0.25"/>
    <row r="1401" ht="30" hidden="1" customHeight="1" x14ac:dyDescent="0.25"/>
    <row r="1402" ht="30" hidden="1" customHeight="1" x14ac:dyDescent="0.25"/>
    <row r="1403" ht="30" hidden="1" customHeight="1" x14ac:dyDescent="0.25"/>
    <row r="1404" ht="30" hidden="1" customHeight="1" x14ac:dyDescent="0.25"/>
    <row r="1405" ht="30" hidden="1" customHeight="1" x14ac:dyDescent="0.25"/>
    <row r="1406" ht="30" hidden="1" customHeight="1" x14ac:dyDescent="0.25"/>
    <row r="1407" ht="30" hidden="1" customHeight="1" x14ac:dyDescent="0.25"/>
    <row r="1408" ht="30" hidden="1" customHeight="1" x14ac:dyDescent="0.25"/>
    <row r="1409" ht="30" hidden="1" customHeight="1" x14ac:dyDescent="0.25"/>
    <row r="1410" ht="30" hidden="1" customHeight="1" x14ac:dyDescent="0.25"/>
    <row r="1411" ht="30" hidden="1" customHeight="1" x14ac:dyDescent="0.25"/>
    <row r="1412" ht="30" hidden="1" customHeight="1" x14ac:dyDescent="0.25"/>
    <row r="1413" ht="30" hidden="1" customHeight="1" x14ac:dyDescent="0.25"/>
    <row r="1414" ht="30" hidden="1" customHeight="1" x14ac:dyDescent="0.25"/>
    <row r="1415" ht="30" hidden="1" customHeight="1" x14ac:dyDescent="0.25"/>
    <row r="1416" ht="30" hidden="1" customHeight="1" x14ac:dyDescent="0.25"/>
    <row r="1417" ht="30" hidden="1" customHeight="1" x14ac:dyDescent="0.25"/>
    <row r="1418" ht="30" hidden="1" customHeight="1" x14ac:dyDescent="0.25"/>
    <row r="1419" ht="30" hidden="1" customHeight="1" x14ac:dyDescent="0.25"/>
    <row r="1420" ht="30" hidden="1" customHeight="1" x14ac:dyDescent="0.25"/>
    <row r="1421" ht="30" hidden="1" customHeight="1" x14ac:dyDescent="0.25"/>
    <row r="1422" ht="30" hidden="1" customHeight="1" x14ac:dyDescent="0.25"/>
    <row r="1423" ht="30" hidden="1" customHeight="1" x14ac:dyDescent="0.25"/>
    <row r="1424" ht="30" hidden="1" customHeight="1" x14ac:dyDescent="0.25"/>
    <row r="1425" ht="30" hidden="1" customHeight="1" x14ac:dyDescent="0.25"/>
    <row r="1426" ht="30" hidden="1" customHeight="1" x14ac:dyDescent="0.25"/>
    <row r="1427" ht="30" hidden="1" customHeight="1" x14ac:dyDescent="0.25"/>
    <row r="1428" ht="30" hidden="1" customHeight="1" x14ac:dyDescent="0.25"/>
    <row r="1429" ht="30" hidden="1" customHeight="1" x14ac:dyDescent="0.25"/>
    <row r="1430" ht="30" hidden="1" customHeight="1" x14ac:dyDescent="0.25"/>
    <row r="1431" ht="30" hidden="1" customHeight="1" x14ac:dyDescent="0.25"/>
    <row r="1432" ht="30" hidden="1" customHeight="1" x14ac:dyDescent="0.25"/>
    <row r="1433" ht="30" hidden="1" customHeight="1" x14ac:dyDescent="0.25"/>
    <row r="1434" ht="30" hidden="1" customHeight="1" x14ac:dyDescent="0.25"/>
    <row r="1435" ht="30" hidden="1" customHeight="1" x14ac:dyDescent="0.25"/>
    <row r="1436" ht="30" hidden="1" customHeight="1" x14ac:dyDescent="0.25"/>
    <row r="1437" ht="30" hidden="1" customHeight="1" x14ac:dyDescent="0.25"/>
    <row r="1438" ht="30" hidden="1" customHeight="1" x14ac:dyDescent="0.25"/>
    <row r="1439" ht="30" hidden="1" customHeight="1" x14ac:dyDescent="0.25"/>
    <row r="1440" ht="30" hidden="1" customHeight="1" x14ac:dyDescent="0.25"/>
    <row r="1441" ht="30" hidden="1" customHeight="1" x14ac:dyDescent="0.25"/>
    <row r="1442" ht="30" hidden="1" customHeight="1" x14ac:dyDescent="0.25"/>
    <row r="1443" ht="30" hidden="1" customHeight="1" x14ac:dyDescent="0.25"/>
    <row r="1444" ht="30" hidden="1" customHeight="1" x14ac:dyDescent="0.25"/>
    <row r="1445" ht="30" hidden="1" customHeight="1" x14ac:dyDescent="0.25"/>
    <row r="1446" ht="30" hidden="1" customHeight="1" x14ac:dyDescent="0.25"/>
    <row r="1447" ht="30" hidden="1" customHeight="1" x14ac:dyDescent="0.25"/>
    <row r="1448" ht="30" hidden="1" customHeight="1" x14ac:dyDescent="0.25"/>
    <row r="1449" ht="30" hidden="1" customHeight="1" x14ac:dyDescent="0.25"/>
    <row r="1450" ht="30" hidden="1" customHeight="1" x14ac:dyDescent="0.25"/>
    <row r="1451" ht="30" hidden="1" customHeight="1" x14ac:dyDescent="0.25"/>
    <row r="1452" ht="30" hidden="1" customHeight="1" x14ac:dyDescent="0.25"/>
    <row r="1453" ht="30" hidden="1" customHeight="1" x14ac:dyDescent="0.25"/>
    <row r="1454" ht="30" hidden="1" customHeight="1" x14ac:dyDescent="0.25"/>
    <row r="1455" ht="30" hidden="1" customHeight="1" x14ac:dyDescent="0.25"/>
    <row r="1456" ht="30" hidden="1" customHeight="1" x14ac:dyDescent="0.25"/>
    <row r="1457" ht="30" hidden="1" customHeight="1" x14ac:dyDescent="0.25"/>
    <row r="1458" ht="30" hidden="1" customHeight="1" x14ac:dyDescent="0.25"/>
    <row r="1459" ht="30" hidden="1" customHeight="1" x14ac:dyDescent="0.25"/>
    <row r="1460" ht="30" hidden="1" customHeight="1" x14ac:dyDescent="0.25"/>
    <row r="1461" ht="30" hidden="1" customHeight="1" x14ac:dyDescent="0.25"/>
    <row r="1462" ht="30" hidden="1" customHeight="1" x14ac:dyDescent="0.25"/>
    <row r="1463" ht="30" hidden="1" customHeight="1" x14ac:dyDescent="0.25"/>
    <row r="1464" ht="30" hidden="1" customHeight="1" x14ac:dyDescent="0.25"/>
    <row r="1465" ht="30" hidden="1" customHeight="1" x14ac:dyDescent="0.25"/>
    <row r="1466" ht="30" hidden="1" customHeight="1" x14ac:dyDescent="0.25"/>
    <row r="1467" ht="30" hidden="1" customHeight="1" x14ac:dyDescent="0.25"/>
    <row r="1468" ht="30" hidden="1" customHeight="1" x14ac:dyDescent="0.25"/>
    <row r="1469" ht="30" hidden="1" customHeight="1" x14ac:dyDescent="0.25"/>
    <row r="1470" ht="30" hidden="1" customHeight="1" x14ac:dyDescent="0.25"/>
    <row r="1471" ht="30" hidden="1" customHeight="1" x14ac:dyDescent="0.25"/>
    <row r="1472" ht="30" hidden="1" customHeight="1" x14ac:dyDescent="0.25"/>
    <row r="1473" ht="30" hidden="1" customHeight="1" x14ac:dyDescent="0.25"/>
    <row r="1474" ht="30" hidden="1" customHeight="1" x14ac:dyDescent="0.25"/>
    <row r="1475" ht="30" hidden="1" customHeight="1" x14ac:dyDescent="0.25"/>
    <row r="1476" ht="30" hidden="1" customHeight="1" x14ac:dyDescent="0.25"/>
    <row r="1477" ht="30" hidden="1" customHeight="1" x14ac:dyDescent="0.25"/>
    <row r="1478" ht="30" hidden="1" customHeight="1" x14ac:dyDescent="0.25"/>
    <row r="1479" ht="30" hidden="1" customHeight="1" x14ac:dyDescent="0.25"/>
    <row r="1480" ht="30" hidden="1" customHeight="1" x14ac:dyDescent="0.25"/>
    <row r="1481" ht="30" hidden="1" customHeight="1" x14ac:dyDescent="0.25"/>
    <row r="1482" ht="30" hidden="1" customHeight="1" x14ac:dyDescent="0.25"/>
    <row r="1483" ht="30" hidden="1" customHeight="1" x14ac:dyDescent="0.25"/>
    <row r="1484" ht="30" hidden="1" customHeight="1" x14ac:dyDescent="0.25"/>
    <row r="1485" ht="30" hidden="1" customHeight="1" x14ac:dyDescent="0.25"/>
    <row r="1486" ht="30" hidden="1" customHeight="1" x14ac:dyDescent="0.25"/>
    <row r="1487" ht="30" hidden="1" customHeight="1" x14ac:dyDescent="0.25"/>
    <row r="1488" ht="30" hidden="1" customHeight="1" x14ac:dyDescent="0.25"/>
    <row r="1489" ht="30" hidden="1" customHeight="1" x14ac:dyDescent="0.25"/>
    <row r="1490" ht="30" hidden="1" customHeight="1" x14ac:dyDescent="0.25"/>
    <row r="1491" ht="30" hidden="1" customHeight="1" x14ac:dyDescent="0.25"/>
    <row r="1492" ht="30" hidden="1" customHeight="1" x14ac:dyDescent="0.25"/>
    <row r="1493" ht="30" hidden="1" customHeight="1" x14ac:dyDescent="0.25"/>
    <row r="1494" ht="30" hidden="1" customHeight="1" x14ac:dyDescent="0.25"/>
    <row r="1495" ht="30" hidden="1" customHeight="1" x14ac:dyDescent="0.25"/>
    <row r="1496" ht="30" hidden="1" customHeight="1" x14ac:dyDescent="0.25"/>
    <row r="1497" ht="30" hidden="1" customHeight="1" x14ac:dyDescent="0.25"/>
    <row r="1498" ht="30" hidden="1" customHeight="1" x14ac:dyDescent="0.25"/>
    <row r="1499" ht="30" hidden="1" customHeight="1" x14ac:dyDescent="0.25"/>
    <row r="1500" ht="30" hidden="1" customHeight="1" x14ac:dyDescent="0.25"/>
    <row r="1501" ht="30" hidden="1" customHeight="1" x14ac:dyDescent="0.25"/>
    <row r="1502" ht="30" hidden="1" customHeight="1" x14ac:dyDescent="0.25"/>
    <row r="1503" ht="30" hidden="1" customHeight="1" x14ac:dyDescent="0.25"/>
    <row r="1504" ht="30" hidden="1" customHeight="1" x14ac:dyDescent="0.25"/>
    <row r="1505" ht="30" hidden="1" customHeight="1" x14ac:dyDescent="0.25"/>
    <row r="1506" ht="30" hidden="1" customHeight="1" x14ac:dyDescent="0.25"/>
    <row r="1507" ht="30" hidden="1" customHeight="1" x14ac:dyDescent="0.25"/>
    <row r="1508" ht="30" hidden="1" customHeight="1" x14ac:dyDescent="0.25"/>
    <row r="1509" ht="30" hidden="1" customHeight="1" x14ac:dyDescent="0.25"/>
    <row r="1510" ht="30" hidden="1" customHeight="1" x14ac:dyDescent="0.25"/>
    <row r="1511" ht="30" hidden="1" customHeight="1" x14ac:dyDescent="0.25"/>
    <row r="1512" ht="30" hidden="1" customHeight="1" x14ac:dyDescent="0.25"/>
    <row r="1513" ht="30" hidden="1" customHeight="1" x14ac:dyDescent="0.25"/>
    <row r="1514" ht="30" hidden="1" customHeight="1" x14ac:dyDescent="0.25"/>
    <row r="1515" ht="30" hidden="1" customHeight="1" x14ac:dyDescent="0.25"/>
    <row r="1516" ht="30" hidden="1" customHeight="1" x14ac:dyDescent="0.25"/>
    <row r="1517" ht="30" hidden="1" customHeight="1" x14ac:dyDescent="0.25"/>
    <row r="1518" ht="30" hidden="1" customHeight="1" x14ac:dyDescent="0.25"/>
    <row r="1519" ht="30" hidden="1" customHeight="1" x14ac:dyDescent="0.25"/>
    <row r="1520" ht="30" hidden="1" customHeight="1" x14ac:dyDescent="0.25"/>
    <row r="1521" ht="30" hidden="1" customHeight="1" x14ac:dyDescent="0.25"/>
    <row r="1522" ht="30" hidden="1" customHeight="1" x14ac:dyDescent="0.25"/>
    <row r="1523" ht="30" hidden="1" customHeight="1" x14ac:dyDescent="0.25"/>
    <row r="1524" ht="30" hidden="1" customHeight="1" x14ac:dyDescent="0.25"/>
    <row r="1525" ht="30" hidden="1" customHeight="1" x14ac:dyDescent="0.25"/>
    <row r="1526" ht="30" hidden="1" customHeight="1" x14ac:dyDescent="0.25"/>
    <row r="1527" ht="30" hidden="1" customHeight="1" x14ac:dyDescent="0.25"/>
    <row r="1528" ht="30" hidden="1" customHeight="1" x14ac:dyDescent="0.25"/>
    <row r="1529" ht="30" hidden="1" customHeight="1" x14ac:dyDescent="0.25"/>
    <row r="1530" ht="30" hidden="1" customHeight="1" x14ac:dyDescent="0.25"/>
    <row r="1531" ht="30" hidden="1" customHeight="1" x14ac:dyDescent="0.25"/>
    <row r="1532" ht="30" hidden="1" customHeight="1" x14ac:dyDescent="0.25"/>
    <row r="1533" ht="30" hidden="1" customHeight="1" x14ac:dyDescent="0.25"/>
    <row r="1534" ht="30" hidden="1" customHeight="1" x14ac:dyDescent="0.25"/>
    <row r="1535" ht="30" hidden="1" customHeight="1" x14ac:dyDescent="0.25"/>
    <row r="1536" ht="30" hidden="1" customHeight="1" x14ac:dyDescent="0.25"/>
    <row r="1537" ht="30" hidden="1" customHeight="1" x14ac:dyDescent="0.25"/>
    <row r="1538" ht="30" hidden="1" customHeight="1" x14ac:dyDescent="0.25"/>
    <row r="1539" ht="30" hidden="1" customHeight="1" x14ac:dyDescent="0.25"/>
    <row r="1540" ht="30" hidden="1" customHeight="1" x14ac:dyDescent="0.25"/>
    <row r="1541" ht="30" hidden="1" customHeight="1" x14ac:dyDescent="0.25"/>
    <row r="1542" ht="30" hidden="1" customHeight="1" x14ac:dyDescent="0.25"/>
    <row r="1543" ht="30" hidden="1" customHeight="1" x14ac:dyDescent="0.25"/>
    <row r="1544" ht="30" hidden="1" customHeight="1" x14ac:dyDescent="0.25"/>
    <row r="1545" ht="30" hidden="1" customHeight="1" x14ac:dyDescent="0.25"/>
    <row r="1546" ht="30" hidden="1" customHeight="1" x14ac:dyDescent="0.25"/>
    <row r="1547" ht="30" hidden="1" customHeight="1" x14ac:dyDescent="0.25"/>
    <row r="1548" ht="30" hidden="1" customHeight="1" x14ac:dyDescent="0.25"/>
    <row r="1549" ht="30" hidden="1" customHeight="1" x14ac:dyDescent="0.25"/>
    <row r="1550" ht="30" hidden="1" customHeight="1" x14ac:dyDescent="0.25"/>
    <row r="1551" ht="30" hidden="1" customHeight="1" x14ac:dyDescent="0.25"/>
    <row r="1552" ht="30" hidden="1" customHeight="1" x14ac:dyDescent="0.25"/>
    <row r="1553" ht="30" hidden="1" customHeight="1" x14ac:dyDescent="0.25"/>
    <row r="1554" ht="30" hidden="1" customHeight="1" x14ac:dyDescent="0.25"/>
    <row r="1555" ht="30" hidden="1" customHeight="1" x14ac:dyDescent="0.25"/>
    <row r="1556" ht="30" hidden="1" customHeight="1" x14ac:dyDescent="0.25"/>
    <row r="1557" ht="30" hidden="1" customHeight="1" x14ac:dyDescent="0.25"/>
    <row r="1558" ht="30" hidden="1" customHeight="1" x14ac:dyDescent="0.25"/>
    <row r="1559" ht="30" hidden="1" customHeight="1" x14ac:dyDescent="0.25"/>
    <row r="1560" ht="30" hidden="1" customHeight="1" x14ac:dyDescent="0.25"/>
    <row r="1561" ht="30" hidden="1" customHeight="1" x14ac:dyDescent="0.25"/>
    <row r="1562" ht="30" hidden="1" customHeight="1" x14ac:dyDescent="0.25"/>
    <row r="1563" ht="30" hidden="1" customHeight="1" x14ac:dyDescent="0.25"/>
    <row r="1564" ht="30" hidden="1" customHeight="1" x14ac:dyDescent="0.25"/>
    <row r="1565" ht="30" hidden="1" customHeight="1" x14ac:dyDescent="0.25"/>
    <row r="1566" ht="30" hidden="1" customHeight="1" x14ac:dyDescent="0.25"/>
    <row r="1567" ht="30" hidden="1" customHeight="1" x14ac:dyDescent="0.25"/>
    <row r="1568" ht="30" hidden="1" customHeight="1" x14ac:dyDescent="0.25"/>
    <row r="1569" ht="30" hidden="1" customHeight="1" x14ac:dyDescent="0.25"/>
    <row r="1570" ht="30" hidden="1" customHeight="1" x14ac:dyDescent="0.25"/>
    <row r="1571" ht="30" hidden="1" customHeight="1" x14ac:dyDescent="0.25"/>
    <row r="1572" ht="30" hidden="1" customHeight="1" x14ac:dyDescent="0.25"/>
    <row r="1573" ht="30" hidden="1" customHeight="1" x14ac:dyDescent="0.25"/>
    <row r="1574" ht="30" hidden="1" customHeight="1" x14ac:dyDescent="0.25"/>
    <row r="1575" ht="30" hidden="1" customHeight="1" x14ac:dyDescent="0.25"/>
    <row r="1576" ht="30" hidden="1" customHeight="1" x14ac:dyDescent="0.25"/>
    <row r="1577" ht="30" hidden="1" customHeight="1" x14ac:dyDescent="0.25"/>
    <row r="1578" ht="30" hidden="1" customHeight="1" x14ac:dyDescent="0.25"/>
    <row r="1579" ht="30" hidden="1" customHeight="1" x14ac:dyDescent="0.25"/>
    <row r="1580" ht="30" hidden="1" customHeight="1" x14ac:dyDescent="0.25"/>
    <row r="1581" ht="30" hidden="1" customHeight="1" x14ac:dyDescent="0.25"/>
    <row r="1582" ht="30" hidden="1" customHeight="1" x14ac:dyDescent="0.25"/>
    <row r="1583" ht="30" hidden="1" customHeight="1" x14ac:dyDescent="0.25"/>
    <row r="1584" ht="30" hidden="1" customHeight="1" x14ac:dyDescent="0.25"/>
    <row r="1585" ht="30" hidden="1" customHeight="1" x14ac:dyDescent="0.25"/>
    <row r="1586" ht="30" hidden="1" customHeight="1" x14ac:dyDescent="0.25"/>
    <row r="1587" ht="30" hidden="1" customHeight="1" x14ac:dyDescent="0.25"/>
    <row r="1588" ht="30" hidden="1" customHeight="1" x14ac:dyDescent="0.25"/>
    <row r="1589" ht="30" hidden="1" customHeight="1" x14ac:dyDescent="0.25"/>
    <row r="1590" ht="30" hidden="1" customHeight="1" x14ac:dyDescent="0.25"/>
    <row r="1591" ht="30" hidden="1" customHeight="1" x14ac:dyDescent="0.25"/>
    <row r="1592" ht="30" hidden="1" customHeight="1" x14ac:dyDescent="0.25"/>
    <row r="1593" ht="30" hidden="1" customHeight="1" x14ac:dyDescent="0.25"/>
    <row r="1594" ht="30" hidden="1" customHeight="1" x14ac:dyDescent="0.25"/>
    <row r="1595" ht="30" hidden="1" customHeight="1" x14ac:dyDescent="0.25"/>
    <row r="1596" ht="30" hidden="1" customHeight="1" x14ac:dyDescent="0.25"/>
    <row r="1597" ht="30" hidden="1" customHeight="1" x14ac:dyDescent="0.25"/>
    <row r="1598" ht="30" hidden="1" customHeight="1" x14ac:dyDescent="0.25"/>
    <row r="1599" ht="30" hidden="1" customHeight="1" x14ac:dyDescent="0.25"/>
    <row r="1600" ht="30" hidden="1" customHeight="1" x14ac:dyDescent="0.25"/>
    <row r="1601" ht="30" hidden="1" customHeight="1" x14ac:dyDescent="0.25"/>
    <row r="1602" ht="30" hidden="1" customHeight="1" x14ac:dyDescent="0.25"/>
    <row r="1603" ht="30" hidden="1" customHeight="1" x14ac:dyDescent="0.25"/>
    <row r="1604" ht="30" hidden="1" customHeight="1" x14ac:dyDescent="0.25"/>
    <row r="1605" ht="30" hidden="1" customHeight="1" x14ac:dyDescent="0.25"/>
    <row r="1606" ht="30" hidden="1" customHeight="1" x14ac:dyDescent="0.25"/>
    <row r="1607" ht="30" hidden="1" customHeight="1" x14ac:dyDescent="0.25"/>
    <row r="1608" ht="30" hidden="1" customHeight="1" x14ac:dyDescent="0.25"/>
    <row r="1609" ht="30" hidden="1" customHeight="1" x14ac:dyDescent="0.25"/>
    <row r="1610" ht="30" hidden="1" customHeight="1" x14ac:dyDescent="0.25"/>
    <row r="1611" ht="30" hidden="1" customHeight="1" x14ac:dyDescent="0.25"/>
    <row r="1612" ht="30" hidden="1" customHeight="1" x14ac:dyDescent="0.25"/>
    <row r="1613" ht="30" hidden="1" customHeight="1" x14ac:dyDescent="0.25"/>
    <row r="1614" ht="30" hidden="1" customHeight="1" x14ac:dyDescent="0.25"/>
    <row r="1615" ht="30" hidden="1" customHeight="1" x14ac:dyDescent="0.25"/>
    <row r="1616" ht="30" hidden="1" customHeight="1" x14ac:dyDescent="0.25"/>
    <row r="1617" ht="30" hidden="1" customHeight="1" x14ac:dyDescent="0.25"/>
    <row r="1618" ht="30" hidden="1" customHeight="1" x14ac:dyDescent="0.25"/>
    <row r="1619" ht="30" hidden="1" customHeight="1" x14ac:dyDescent="0.25"/>
    <row r="1620" ht="30" hidden="1" customHeight="1" x14ac:dyDescent="0.25"/>
    <row r="1621" ht="30" hidden="1" customHeight="1" x14ac:dyDescent="0.25"/>
    <row r="1622" ht="30" hidden="1" customHeight="1" x14ac:dyDescent="0.25"/>
    <row r="1623" ht="30" hidden="1" customHeight="1" x14ac:dyDescent="0.25"/>
    <row r="1624" ht="30" hidden="1" customHeight="1" x14ac:dyDescent="0.25"/>
    <row r="1625" ht="30" hidden="1" customHeight="1" x14ac:dyDescent="0.25"/>
    <row r="1626" ht="30" hidden="1" customHeight="1" x14ac:dyDescent="0.25"/>
    <row r="1627" ht="30" hidden="1" customHeight="1" x14ac:dyDescent="0.25"/>
    <row r="1628" ht="30" hidden="1" customHeight="1" x14ac:dyDescent="0.25"/>
    <row r="1629" ht="30" hidden="1" customHeight="1" x14ac:dyDescent="0.25"/>
    <row r="1630" ht="30" hidden="1" customHeight="1" x14ac:dyDescent="0.25"/>
    <row r="1631" ht="30" hidden="1" customHeight="1" x14ac:dyDescent="0.25"/>
    <row r="1632" ht="30" hidden="1" customHeight="1" x14ac:dyDescent="0.25"/>
    <row r="1633" ht="30" hidden="1" customHeight="1" x14ac:dyDescent="0.25"/>
    <row r="1634" ht="30" hidden="1" customHeight="1" x14ac:dyDescent="0.25"/>
    <row r="1635" ht="30" hidden="1" customHeight="1" x14ac:dyDescent="0.25"/>
    <row r="1636" ht="30" hidden="1" customHeight="1" x14ac:dyDescent="0.25"/>
    <row r="1637" ht="30" hidden="1" customHeight="1" x14ac:dyDescent="0.25"/>
    <row r="1638" ht="30" hidden="1" customHeight="1" x14ac:dyDescent="0.25"/>
    <row r="1639" ht="30" hidden="1" customHeight="1" x14ac:dyDescent="0.25"/>
    <row r="1640" ht="30" hidden="1" customHeight="1" x14ac:dyDescent="0.25"/>
    <row r="1641" ht="30" hidden="1" customHeight="1" x14ac:dyDescent="0.25"/>
    <row r="1642" ht="30" hidden="1" customHeight="1" x14ac:dyDescent="0.25"/>
    <row r="1643" ht="30" hidden="1" customHeight="1" x14ac:dyDescent="0.25"/>
    <row r="1644" ht="30" hidden="1" customHeight="1" x14ac:dyDescent="0.25"/>
    <row r="1645" ht="30" hidden="1" customHeight="1" x14ac:dyDescent="0.25"/>
    <row r="1646" ht="30" hidden="1" customHeight="1" x14ac:dyDescent="0.25"/>
    <row r="1647" ht="30" hidden="1" customHeight="1" x14ac:dyDescent="0.25"/>
    <row r="1648" ht="30" hidden="1" customHeight="1" x14ac:dyDescent="0.25"/>
    <row r="1649" ht="30" hidden="1" customHeight="1" x14ac:dyDescent="0.25"/>
    <row r="1650" ht="30" hidden="1" customHeight="1" x14ac:dyDescent="0.25"/>
    <row r="1651" ht="30" hidden="1" customHeight="1" x14ac:dyDescent="0.25"/>
    <row r="1652" ht="30" hidden="1" customHeight="1" x14ac:dyDescent="0.25"/>
    <row r="1653" ht="30" hidden="1" customHeight="1" x14ac:dyDescent="0.25"/>
    <row r="1654" ht="30" hidden="1" customHeight="1" x14ac:dyDescent="0.25"/>
    <row r="1655" ht="30" hidden="1" customHeight="1" x14ac:dyDescent="0.25"/>
    <row r="1656" ht="30" hidden="1" customHeight="1" x14ac:dyDescent="0.25"/>
    <row r="1657" ht="30" hidden="1" customHeight="1" x14ac:dyDescent="0.25"/>
    <row r="1658" ht="30" hidden="1" customHeight="1" x14ac:dyDescent="0.25"/>
    <row r="1659" ht="30" hidden="1" customHeight="1" x14ac:dyDescent="0.25"/>
    <row r="1660" ht="30" hidden="1" customHeight="1" x14ac:dyDescent="0.25"/>
    <row r="1661" ht="30" hidden="1" customHeight="1" x14ac:dyDescent="0.25"/>
    <row r="1662" ht="30" hidden="1" customHeight="1" x14ac:dyDescent="0.25"/>
    <row r="1663" ht="30" hidden="1" customHeight="1" x14ac:dyDescent="0.25"/>
    <row r="1664" ht="30" hidden="1" customHeight="1" x14ac:dyDescent="0.25"/>
    <row r="1665" ht="30" hidden="1" customHeight="1" x14ac:dyDescent="0.25"/>
    <row r="1666" ht="30" hidden="1" customHeight="1" x14ac:dyDescent="0.25"/>
    <row r="1667" ht="30" hidden="1" customHeight="1" x14ac:dyDescent="0.25"/>
    <row r="1668" ht="30" hidden="1" customHeight="1" x14ac:dyDescent="0.25"/>
    <row r="1669" ht="30" hidden="1" customHeight="1" x14ac:dyDescent="0.25"/>
    <row r="1670" ht="30" hidden="1" customHeight="1" x14ac:dyDescent="0.25"/>
    <row r="1671" ht="30" hidden="1" customHeight="1" x14ac:dyDescent="0.25"/>
    <row r="1672" ht="30" hidden="1" customHeight="1" x14ac:dyDescent="0.25"/>
    <row r="1673" ht="30" hidden="1" customHeight="1" x14ac:dyDescent="0.25"/>
    <row r="1674" ht="30" hidden="1" customHeight="1" x14ac:dyDescent="0.25"/>
    <row r="1675" ht="30" hidden="1" customHeight="1" x14ac:dyDescent="0.25"/>
    <row r="1676" ht="30" hidden="1" customHeight="1" x14ac:dyDescent="0.25"/>
    <row r="1677" ht="30" hidden="1" customHeight="1" x14ac:dyDescent="0.25"/>
    <row r="1678" ht="30" hidden="1" customHeight="1" x14ac:dyDescent="0.25"/>
    <row r="1679" ht="30" hidden="1" customHeight="1" x14ac:dyDescent="0.25"/>
    <row r="1680" ht="30" hidden="1" customHeight="1" x14ac:dyDescent="0.25"/>
    <row r="1681" ht="30" hidden="1" customHeight="1" x14ac:dyDescent="0.25"/>
    <row r="1682" ht="30" hidden="1" customHeight="1" x14ac:dyDescent="0.25"/>
    <row r="1683" ht="30" hidden="1" customHeight="1" x14ac:dyDescent="0.25"/>
    <row r="1684" ht="30" hidden="1" customHeight="1" x14ac:dyDescent="0.25"/>
    <row r="1685" ht="30" hidden="1" customHeight="1" x14ac:dyDescent="0.25"/>
    <row r="1686" ht="30" hidden="1" customHeight="1" x14ac:dyDescent="0.25"/>
    <row r="1687" ht="30" hidden="1" customHeight="1" x14ac:dyDescent="0.25"/>
    <row r="1688" ht="30" hidden="1" customHeight="1" x14ac:dyDescent="0.25"/>
    <row r="1689" ht="30" hidden="1" customHeight="1" x14ac:dyDescent="0.25"/>
    <row r="1690" ht="30" hidden="1" customHeight="1" x14ac:dyDescent="0.25"/>
    <row r="1691" ht="30" hidden="1" customHeight="1" x14ac:dyDescent="0.25"/>
    <row r="1692" ht="30" hidden="1" customHeight="1" x14ac:dyDescent="0.25"/>
    <row r="1693" ht="30" hidden="1" customHeight="1" x14ac:dyDescent="0.25"/>
    <row r="1694" ht="30" hidden="1" customHeight="1" x14ac:dyDescent="0.25"/>
    <row r="1695" ht="30" hidden="1" customHeight="1" x14ac:dyDescent="0.25"/>
    <row r="1696" ht="30" hidden="1" customHeight="1" x14ac:dyDescent="0.25"/>
    <row r="1697" ht="30" hidden="1" customHeight="1" x14ac:dyDescent="0.25"/>
    <row r="1698" ht="30" hidden="1" customHeight="1" x14ac:dyDescent="0.25"/>
    <row r="1699" ht="30" hidden="1" customHeight="1" x14ac:dyDescent="0.25"/>
    <row r="1700" ht="30" hidden="1" customHeight="1" x14ac:dyDescent="0.25"/>
    <row r="1701" ht="30" hidden="1" customHeight="1" x14ac:dyDescent="0.25"/>
    <row r="1702" ht="30" hidden="1" customHeight="1" x14ac:dyDescent="0.25"/>
    <row r="1703" ht="30" hidden="1" customHeight="1" x14ac:dyDescent="0.25"/>
    <row r="1704" ht="30" hidden="1" customHeight="1" x14ac:dyDescent="0.25"/>
    <row r="1705" ht="30" hidden="1" customHeight="1" x14ac:dyDescent="0.25"/>
    <row r="1706" ht="30" hidden="1" customHeight="1" x14ac:dyDescent="0.25"/>
    <row r="1707" ht="30" hidden="1" customHeight="1" x14ac:dyDescent="0.25"/>
    <row r="1708" ht="30" hidden="1" customHeight="1" x14ac:dyDescent="0.25"/>
    <row r="1709" ht="30" hidden="1" customHeight="1" x14ac:dyDescent="0.25"/>
    <row r="1710" ht="30" hidden="1" customHeight="1" x14ac:dyDescent="0.25"/>
    <row r="1711" ht="30" hidden="1" customHeight="1" x14ac:dyDescent="0.25"/>
    <row r="1712" ht="30" hidden="1" customHeight="1" x14ac:dyDescent="0.25"/>
    <row r="1713" ht="30" hidden="1" customHeight="1" x14ac:dyDescent="0.25"/>
    <row r="1714" ht="30" hidden="1" customHeight="1" x14ac:dyDescent="0.25"/>
    <row r="1715" ht="30" hidden="1" customHeight="1" x14ac:dyDescent="0.25"/>
    <row r="1716" ht="30" hidden="1" customHeight="1" x14ac:dyDescent="0.25"/>
    <row r="1717" ht="30" hidden="1" customHeight="1" x14ac:dyDescent="0.25"/>
    <row r="1718" ht="30" hidden="1" customHeight="1" x14ac:dyDescent="0.25"/>
    <row r="1719" ht="30" hidden="1" customHeight="1" x14ac:dyDescent="0.25"/>
    <row r="1720" ht="30" hidden="1" customHeight="1" x14ac:dyDescent="0.25"/>
    <row r="1721" ht="30" hidden="1" customHeight="1" x14ac:dyDescent="0.25"/>
    <row r="1722" ht="30" hidden="1" customHeight="1" x14ac:dyDescent="0.25"/>
    <row r="1723" ht="30" hidden="1" customHeight="1" x14ac:dyDescent="0.25"/>
    <row r="1724" ht="30" hidden="1" customHeight="1" x14ac:dyDescent="0.25"/>
    <row r="1725" ht="30" hidden="1" customHeight="1" x14ac:dyDescent="0.25"/>
    <row r="1726" ht="30" hidden="1" customHeight="1" x14ac:dyDescent="0.25"/>
    <row r="1727" ht="30" hidden="1" customHeight="1" x14ac:dyDescent="0.25"/>
    <row r="1728" ht="30" hidden="1" customHeight="1" x14ac:dyDescent="0.25"/>
    <row r="1729" ht="30" hidden="1" customHeight="1" x14ac:dyDescent="0.25"/>
    <row r="1730" ht="30" hidden="1" customHeight="1" x14ac:dyDescent="0.25"/>
    <row r="1731" ht="30" hidden="1" customHeight="1" x14ac:dyDescent="0.25"/>
    <row r="1732" ht="30" hidden="1" customHeight="1" x14ac:dyDescent="0.25"/>
    <row r="1733" ht="30" hidden="1" customHeight="1" x14ac:dyDescent="0.25"/>
    <row r="1734" ht="30" hidden="1" customHeight="1" x14ac:dyDescent="0.25"/>
    <row r="1735" ht="30" hidden="1" customHeight="1" x14ac:dyDescent="0.25"/>
    <row r="1736" ht="30" hidden="1" customHeight="1" x14ac:dyDescent="0.25"/>
    <row r="1737" ht="30" hidden="1" customHeight="1" x14ac:dyDescent="0.25"/>
    <row r="1738" ht="30" hidden="1" customHeight="1" x14ac:dyDescent="0.25"/>
    <row r="1739" ht="30" hidden="1" customHeight="1" x14ac:dyDescent="0.25"/>
    <row r="1740" ht="30" hidden="1" customHeight="1" x14ac:dyDescent="0.25"/>
    <row r="1741" ht="30" hidden="1" customHeight="1" x14ac:dyDescent="0.25"/>
    <row r="1742" ht="30" hidden="1" customHeight="1" x14ac:dyDescent="0.25"/>
    <row r="1743" ht="30" hidden="1" customHeight="1" x14ac:dyDescent="0.25"/>
    <row r="1744" ht="30" hidden="1" customHeight="1" x14ac:dyDescent="0.25"/>
    <row r="1745" ht="30" hidden="1" customHeight="1" x14ac:dyDescent="0.25"/>
    <row r="1746" ht="30" hidden="1" customHeight="1" x14ac:dyDescent="0.25"/>
    <row r="1747" ht="30" hidden="1" customHeight="1" x14ac:dyDescent="0.25"/>
    <row r="1748" ht="30" hidden="1" customHeight="1" x14ac:dyDescent="0.25"/>
    <row r="1749" ht="30" hidden="1" customHeight="1" x14ac:dyDescent="0.25"/>
    <row r="1750" ht="30" hidden="1" customHeight="1" x14ac:dyDescent="0.25"/>
    <row r="1751" ht="30" hidden="1" customHeight="1" x14ac:dyDescent="0.25"/>
    <row r="1752" ht="30" hidden="1" customHeight="1" x14ac:dyDescent="0.25"/>
    <row r="1753" ht="30" hidden="1" customHeight="1" x14ac:dyDescent="0.25"/>
    <row r="1754" ht="30" hidden="1" customHeight="1" x14ac:dyDescent="0.25"/>
    <row r="1755" ht="30" hidden="1" customHeight="1" x14ac:dyDescent="0.25"/>
    <row r="1756" ht="30" hidden="1" customHeight="1" x14ac:dyDescent="0.25"/>
    <row r="1757" ht="30" hidden="1" customHeight="1" x14ac:dyDescent="0.25"/>
    <row r="1758" ht="30" hidden="1" customHeight="1" x14ac:dyDescent="0.25"/>
    <row r="1759" ht="30" hidden="1" customHeight="1" x14ac:dyDescent="0.25"/>
    <row r="1760" ht="30" hidden="1" customHeight="1" x14ac:dyDescent="0.25"/>
    <row r="1761" ht="30" hidden="1" customHeight="1" x14ac:dyDescent="0.25"/>
    <row r="1762" ht="30" hidden="1" customHeight="1" x14ac:dyDescent="0.25"/>
    <row r="1763" ht="30" hidden="1" customHeight="1" x14ac:dyDescent="0.25"/>
    <row r="1764" ht="30" hidden="1" customHeight="1" x14ac:dyDescent="0.25"/>
    <row r="1765" ht="30" hidden="1" customHeight="1" x14ac:dyDescent="0.25"/>
    <row r="1766" ht="30" hidden="1" customHeight="1" x14ac:dyDescent="0.25"/>
    <row r="1767" ht="30" hidden="1" customHeight="1" x14ac:dyDescent="0.25"/>
    <row r="1768" ht="30" hidden="1" customHeight="1" x14ac:dyDescent="0.25"/>
    <row r="1769" ht="30" hidden="1" customHeight="1" x14ac:dyDescent="0.25"/>
    <row r="1770" ht="30" hidden="1" customHeight="1" x14ac:dyDescent="0.25"/>
    <row r="1771" ht="30" hidden="1" customHeight="1" x14ac:dyDescent="0.25"/>
    <row r="1772" ht="30" hidden="1" customHeight="1" x14ac:dyDescent="0.25"/>
    <row r="1773" ht="30" hidden="1" customHeight="1" x14ac:dyDescent="0.25"/>
    <row r="1774" ht="30" hidden="1" customHeight="1" x14ac:dyDescent="0.25"/>
    <row r="1775" ht="30" hidden="1" customHeight="1" x14ac:dyDescent="0.25"/>
    <row r="1776" ht="30" hidden="1" customHeight="1" x14ac:dyDescent="0.25"/>
    <row r="1777" ht="30" hidden="1" customHeight="1" x14ac:dyDescent="0.25"/>
    <row r="1778" ht="30" hidden="1" customHeight="1" x14ac:dyDescent="0.25"/>
    <row r="1779" ht="30" hidden="1" customHeight="1" x14ac:dyDescent="0.25"/>
    <row r="1780" ht="30" hidden="1" customHeight="1" x14ac:dyDescent="0.25"/>
    <row r="1781" ht="30" hidden="1" customHeight="1" x14ac:dyDescent="0.25"/>
    <row r="1782" ht="30" hidden="1" customHeight="1" x14ac:dyDescent="0.25"/>
    <row r="1783" ht="30" hidden="1" customHeight="1" x14ac:dyDescent="0.25"/>
    <row r="1784" ht="30" hidden="1" customHeight="1" x14ac:dyDescent="0.25"/>
    <row r="1785" ht="30" hidden="1" customHeight="1" x14ac:dyDescent="0.25"/>
    <row r="1786" ht="30" hidden="1" customHeight="1" x14ac:dyDescent="0.25"/>
    <row r="1787" ht="30" hidden="1" customHeight="1" x14ac:dyDescent="0.25"/>
    <row r="1788" ht="30" hidden="1" customHeight="1" x14ac:dyDescent="0.25"/>
    <row r="1789" ht="30" hidden="1" customHeight="1" x14ac:dyDescent="0.25"/>
    <row r="1790" ht="30" hidden="1" customHeight="1" x14ac:dyDescent="0.25"/>
    <row r="1791" ht="30" hidden="1" customHeight="1" x14ac:dyDescent="0.25"/>
    <row r="1792" ht="30" hidden="1" customHeight="1" x14ac:dyDescent="0.25"/>
    <row r="1793" ht="30" hidden="1" customHeight="1" x14ac:dyDescent="0.25"/>
    <row r="1794" ht="30" hidden="1" customHeight="1" x14ac:dyDescent="0.25"/>
    <row r="1795" ht="30" hidden="1" customHeight="1" x14ac:dyDescent="0.25"/>
    <row r="1796" ht="30" hidden="1" customHeight="1" x14ac:dyDescent="0.25"/>
    <row r="1797" ht="30" hidden="1" customHeight="1" x14ac:dyDescent="0.25"/>
    <row r="1798" ht="30" hidden="1" customHeight="1" x14ac:dyDescent="0.25"/>
    <row r="1799" ht="30" hidden="1" customHeight="1" x14ac:dyDescent="0.25"/>
    <row r="1800" ht="30" hidden="1" customHeight="1" x14ac:dyDescent="0.25"/>
    <row r="1801" ht="30" hidden="1" customHeight="1" x14ac:dyDescent="0.25"/>
    <row r="1802" ht="30" hidden="1" customHeight="1" x14ac:dyDescent="0.25"/>
    <row r="1803" ht="30" hidden="1" customHeight="1" x14ac:dyDescent="0.25"/>
    <row r="1804" ht="30" hidden="1" customHeight="1" x14ac:dyDescent="0.25"/>
    <row r="1805" ht="30" hidden="1" customHeight="1" x14ac:dyDescent="0.25"/>
    <row r="1806" ht="30" hidden="1" customHeight="1" x14ac:dyDescent="0.25"/>
    <row r="1807" ht="30" hidden="1" customHeight="1" x14ac:dyDescent="0.25"/>
    <row r="1808" ht="30" hidden="1" customHeight="1" x14ac:dyDescent="0.25"/>
    <row r="1809" ht="30" hidden="1" customHeight="1" x14ac:dyDescent="0.25"/>
    <row r="1810" ht="30" hidden="1" customHeight="1" x14ac:dyDescent="0.25"/>
    <row r="1811" ht="30" hidden="1" customHeight="1" x14ac:dyDescent="0.25"/>
    <row r="1812" ht="30" hidden="1" customHeight="1" x14ac:dyDescent="0.25"/>
    <row r="1813" ht="30" hidden="1" customHeight="1" x14ac:dyDescent="0.25"/>
    <row r="1814" ht="30" hidden="1" customHeight="1" x14ac:dyDescent="0.25"/>
    <row r="1815" ht="30" hidden="1" customHeight="1" x14ac:dyDescent="0.25"/>
    <row r="1816" ht="30" hidden="1" customHeight="1" x14ac:dyDescent="0.25"/>
    <row r="1817" ht="30" hidden="1" customHeight="1" x14ac:dyDescent="0.25"/>
    <row r="1818" ht="30" hidden="1" customHeight="1" x14ac:dyDescent="0.25"/>
    <row r="1819" ht="30" hidden="1" customHeight="1" x14ac:dyDescent="0.25"/>
    <row r="1820" ht="30" hidden="1" customHeight="1" x14ac:dyDescent="0.25"/>
    <row r="1821" ht="30" hidden="1" customHeight="1" x14ac:dyDescent="0.25"/>
    <row r="1822" ht="30" hidden="1" customHeight="1" x14ac:dyDescent="0.25"/>
    <row r="1823" ht="30" hidden="1" customHeight="1" x14ac:dyDescent="0.25"/>
    <row r="1824" ht="30" hidden="1" customHeight="1" x14ac:dyDescent="0.25"/>
    <row r="1825" ht="30" hidden="1" customHeight="1" x14ac:dyDescent="0.25"/>
    <row r="1826" ht="30" hidden="1" customHeight="1" x14ac:dyDescent="0.25"/>
    <row r="1827" ht="30" hidden="1" customHeight="1" x14ac:dyDescent="0.25"/>
    <row r="1828" ht="30" hidden="1" customHeight="1" x14ac:dyDescent="0.25"/>
    <row r="1829" ht="30" hidden="1" customHeight="1" x14ac:dyDescent="0.25"/>
    <row r="1830" ht="30" hidden="1" customHeight="1" x14ac:dyDescent="0.25"/>
    <row r="1831" ht="30" hidden="1" customHeight="1" x14ac:dyDescent="0.25"/>
    <row r="1832" ht="30" hidden="1" customHeight="1" x14ac:dyDescent="0.25"/>
    <row r="1833" ht="30" hidden="1" customHeight="1" x14ac:dyDescent="0.25"/>
    <row r="1834" ht="30" hidden="1" customHeight="1" x14ac:dyDescent="0.25"/>
    <row r="1835" ht="30" hidden="1" customHeight="1" x14ac:dyDescent="0.25"/>
    <row r="1836" ht="30" hidden="1" customHeight="1" x14ac:dyDescent="0.25"/>
    <row r="1837" ht="30" hidden="1" customHeight="1" x14ac:dyDescent="0.25"/>
    <row r="1838" ht="30" hidden="1" customHeight="1" x14ac:dyDescent="0.25"/>
    <row r="1839" ht="30" hidden="1" customHeight="1" x14ac:dyDescent="0.25"/>
    <row r="1840" ht="30" hidden="1" customHeight="1" x14ac:dyDescent="0.25"/>
    <row r="1841" ht="30" hidden="1" customHeight="1" x14ac:dyDescent="0.25"/>
    <row r="1842" ht="30" hidden="1" customHeight="1" x14ac:dyDescent="0.25"/>
    <row r="1843" ht="30" hidden="1" customHeight="1" x14ac:dyDescent="0.25"/>
    <row r="1844" ht="30" hidden="1" customHeight="1" x14ac:dyDescent="0.25"/>
    <row r="1845" ht="30" hidden="1" customHeight="1" x14ac:dyDescent="0.25"/>
    <row r="1846" ht="30" hidden="1" customHeight="1" x14ac:dyDescent="0.25"/>
    <row r="1847" ht="30" hidden="1" customHeight="1" x14ac:dyDescent="0.25"/>
    <row r="1848" ht="30" hidden="1" customHeight="1" x14ac:dyDescent="0.25"/>
    <row r="1849" ht="30" hidden="1" customHeight="1" x14ac:dyDescent="0.25"/>
    <row r="1850" ht="30" hidden="1" customHeight="1" x14ac:dyDescent="0.25"/>
    <row r="1851" ht="30" hidden="1" customHeight="1" x14ac:dyDescent="0.25"/>
    <row r="1852" ht="30" hidden="1" customHeight="1" x14ac:dyDescent="0.25"/>
    <row r="1853" ht="30" hidden="1" customHeight="1" x14ac:dyDescent="0.25"/>
    <row r="1854" ht="30" hidden="1" customHeight="1" x14ac:dyDescent="0.25"/>
    <row r="1855" ht="30" hidden="1" customHeight="1" x14ac:dyDescent="0.25"/>
    <row r="1856" ht="30" hidden="1" customHeight="1" x14ac:dyDescent="0.25"/>
    <row r="1857" ht="30" hidden="1" customHeight="1" x14ac:dyDescent="0.25"/>
    <row r="1858" ht="30" hidden="1" customHeight="1" x14ac:dyDescent="0.25"/>
    <row r="1859" ht="30" hidden="1" customHeight="1" x14ac:dyDescent="0.25"/>
    <row r="1860" ht="30" hidden="1" customHeight="1" x14ac:dyDescent="0.25"/>
    <row r="1861" ht="30" hidden="1" customHeight="1" x14ac:dyDescent="0.25"/>
    <row r="1862" ht="30" hidden="1" customHeight="1" x14ac:dyDescent="0.25"/>
    <row r="1863" ht="30" hidden="1" customHeight="1" x14ac:dyDescent="0.25"/>
    <row r="1864" ht="30" hidden="1" customHeight="1" x14ac:dyDescent="0.25"/>
    <row r="1865" ht="30" hidden="1" customHeight="1" x14ac:dyDescent="0.25"/>
    <row r="1866" ht="30" hidden="1" customHeight="1" x14ac:dyDescent="0.25"/>
    <row r="1867" ht="30" hidden="1" customHeight="1" x14ac:dyDescent="0.25"/>
    <row r="1868" ht="30" hidden="1" customHeight="1" x14ac:dyDescent="0.25"/>
    <row r="1869" ht="30" hidden="1" customHeight="1" x14ac:dyDescent="0.25"/>
    <row r="1870" ht="30" hidden="1" customHeight="1" x14ac:dyDescent="0.25"/>
    <row r="1871" ht="30" hidden="1" customHeight="1" x14ac:dyDescent="0.25"/>
    <row r="1872" ht="30" hidden="1" customHeight="1" x14ac:dyDescent="0.25"/>
    <row r="1873" ht="30" hidden="1" customHeight="1" x14ac:dyDescent="0.25"/>
    <row r="1874" ht="30" hidden="1" customHeight="1" x14ac:dyDescent="0.25"/>
    <row r="1875" ht="30" hidden="1" customHeight="1" x14ac:dyDescent="0.25"/>
    <row r="1876" ht="30" hidden="1" customHeight="1" x14ac:dyDescent="0.25"/>
    <row r="1877" ht="30" hidden="1" customHeight="1" x14ac:dyDescent="0.25"/>
    <row r="1878" ht="30" hidden="1" customHeight="1" x14ac:dyDescent="0.25"/>
    <row r="1879" ht="30" hidden="1" customHeight="1" x14ac:dyDescent="0.25"/>
    <row r="1880" ht="30" hidden="1" customHeight="1" x14ac:dyDescent="0.25"/>
    <row r="1881" ht="30" hidden="1" customHeight="1" x14ac:dyDescent="0.25"/>
    <row r="1882" ht="30" hidden="1" customHeight="1" x14ac:dyDescent="0.25"/>
    <row r="1883" ht="30" hidden="1" customHeight="1" x14ac:dyDescent="0.25"/>
    <row r="1884" ht="30" hidden="1" customHeight="1" x14ac:dyDescent="0.25"/>
    <row r="1885" ht="30" hidden="1" customHeight="1" x14ac:dyDescent="0.25"/>
    <row r="1886" ht="30" hidden="1" customHeight="1" x14ac:dyDescent="0.25"/>
    <row r="1887" ht="30" hidden="1" customHeight="1" x14ac:dyDescent="0.25"/>
    <row r="1888" ht="30" hidden="1" customHeight="1" x14ac:dyDescent="0.25"/>
    <row r="1889" ht="30" hidden="1" customHeight="1" x14ac:dyDescent="0.25"/>
    <row r="1890" ht="30" hidden="1" customHeight="1" x14ac:dyDescent="0.25"/>
    <row r="1891" ht="30" hidden="1" customHeight="1" x14ac:dyDescent="0.25"/>
    <row r="1892" ht="30" hidden="1" customHeight="1" x14ac:dyDescent="0.25"/>
    <row r="1893" ht="30" hidden="1" customHeight="1" x14ac:dyDescent="0.25"/>
    <row r="1894" ht="30" hidden="1" customHeight="1" x14ac:dyDescent="0.25"/>
    <row r="1895" ht="30" hidden="1" customHeight="1" x14ac:dyDescent="0.25"/>
    <row r="1896" ht="30" hidden="1" customHeight="1" x14ac:dyDescent="0.25"/>
    <row r="1897" ht="30" hidden="1" customHeight="1" x14ac:dyDescent="0.25"/>
    <row r="1898" ht="30" hidden="1" customHeight="1" x14ac:dyDescent="0.25"/>
    <row r="1899" ht="30" hidden="1" customHeight="1" x14ac:dyDescent="0.25"/>
    <row r="1900" ht="30" hidden="1" customHeight="1" x14ac:dyDescent="0.25"/>
    <row r="1901" ht="30" hidden="1" customHeight="1" x14ac:dyDescent="0.25"/>
    <row r="1902" ht="30" hidden="1" customHeight="1" x14ac:dyDescent="0.25"/>
    <row r="1903" ht="30" hidden="1" customHeight="1" x14ac:dyDescent="0.25"/>
    <row r="1904" ht="30" hidden="1" customHeight="1" x14ac:dyDescent="0.25"/>
    <row r="1905" ht="30" hidden="1" customHeight="1" x14ac:dyDescent="0.25"/>
    <row r="1906" ht="30" hidden="1" customHeight="1" x14ac:dyDescent="0.25"/>
    <row r="1907" ht="30" hidden="1" customHeight="1" x14ac:dyDescent="0.25"/>
    <row r="1908" ht="30" hidden="1" customHeight="1" x14ac:dyDescent="0.25"/>
    <row r="1909" ht="30" hidden="1" customHeight="1" x14ac:dyDescent="0.25"/>
    <row r="1910" ht="30" hidden="1" customHeight="1" x14ac:dyDescent="0.25"/>
    <row r="1911" ht="30" hidden="1" customHeight="1" x14ac:dyDescent="0.25"/>
    <row r="1912" ht="30" hidden="1" customHeight="1" x14ac:dyDescent="0.25"/>
    <row r="1913" ht="30" hidden="1" customHeight="1" x14ac:dyDescent="0.25"/>
    <row r="1914" ht="30" hidden="1" customHeight="1" x14ac:dyDescent="0.25"/>
    <row r="1915" ht="30" hidden="1" customHeight="1" x14ac:dyDescent="0.25"/>
    <row r="1916" ht="30" hidden="1" customHeight="1" x14ac:dyDescent="0.25"/>
    <row r="1917" ht="30" hidden="1" customHeight="1" x14ac:dyDescent="0.25"/>
    <row r="1918" ht="30" hidden="1" customHeight="1" x14ac:dyDescent="0.25"/>
    <row r="1919" ht="30" hidden="1" customHeight="1" x14ac:dyDescent="0.25"/>
    <row r="1920" ht="30" hidden="1" customHeight="1" x14ac:dyDescent="0.25"/>
    <row r="1921" ht="30" hidden="1" customHeight="1" x14ac:dyDescent="0.25"/>
    <row r="1922" ht="30" hidden="1" customHeight="1" x14ac:dyDescent="0.25"/>
    <row r="1923" ht="30" hidden="1" customHeight="1" x14ac:dyDescent="0.25"/>
    <row r="1924" ht="30" hidden="1" customHeight="1" x14ac:dyDescent="0.25"/>
    <row r="1925" ht="30" hidden="1" customHeight="1" x14ac:dyDescent="0.25"/>
    <row r="1926" ht="30" hidden="1" customHeight="1" x14ac:dyDescent="0.25"/>
    <row r="1927" ht="30" hidden="1" customHeight="1" x14ac:dyDescent="0.25"/>
    <row r="1928" ht="30" hidden="1" customHeight="1" x14ac:dyDescent="0.25"/>
    <row r="1929" ht="30" hidden="1" customHeight="1" x14ac:dyDescent="0.25"/>
    <row r="1930" ht="30" hidden="1" customHeight="1" x14ac:dyDescent="0.25"/>
    <row r="1931" ht="30" hidden="1" customHeight="1" x14ac:dyDescent="0.25"/>
    <row r="1932" ht="30" hidden="1" customHeight="1" x14ac:dyDescent="0.25"/>
    <row r="1933" ht="30" hidden="1" customHeight="1" x14ac:dyDescent="0.25"/>
    <row r="1934" ht="30" hidden="1" customHeight="1" x14ac:dyDescent="0.25"/>
    <row r="1935" ht="30" hidden="1" customHeight="1" x14ac:dyDescent="0.25"/>
    <row r="1936" ht="30" hidden="1" customHeight="1" x14ac:dyDescent="0.25"/>
    <row r="1937" ht="30" hidden="1" customHeight="1" x14ac:dyDescent="0.25"/>
    <row r="1938" ht="30" hidden="1" customHeight="1" x14ac:dyDescent="0.25"/>
    <row r="1939" ht="30" hidden="1" customHeight="1" x14ac:dyDescent="0.25"/>
    <row r="1940" ht="30" hidden="1" customHeight="1" x14ac:dyDescent="0.25"/>
    <row r="1941" ht="30" hidden="1" customHeight="1" x14ac:dyDescent="0.25"/>
    <row r="1942" ht="30" hidden="1" customHeight="1" x14ac:dyDescent="0.25"/>
    <row r="1943" ht="30" hidden="1" customHeight="1" x14ac:dyDescent="0.25"/>
    <row r="1944" ht="30" hidden="1" customHeight="1" x14ac:dyDescent="0.25"/>
    <row r="1945" ht="30" hidden="1" customHeight="1" x14ac:dyDescent="0.25"/>
    <row r="1946" ht="30" hidden="1" customHeight="1" x14ac:dyDescent="0.25"/>
    <row r="1947" ht="30" hidden="1" customHeight="1" x14ac:dyDescent="0.25"/>
    <row r="1948" ht="30" hidden="1" customHeight="1" x14ac:dyDescent="0.25"/>
    <row r="1949" ht="30" hidden="1" customHeight="1" x14ac:dyDescent="0.25"/>
    <row r="1950" ht="30" hidden="1" customHeight="1" x14ac:dyDescent="0.25"/>
    <row r="1951" ht="30" hidden="1" customHeight="1" x14ac:dyDescent="0.25"/>
    <row r="1952" ht="30" hidden="1" customHeight="1" x14ac:dyDescent="0.25"/>
    <row r="1953" ht="30" hidden="1" customHeight="1" x14ac:dyDescent="0.25"/>
    <row r="1954" ht="30" hidden="1" customHeight="1" x14ac:dyDescent="0.25"/>
    <row r="1955" ht="30" hidden="1" customHeight="1" x14ac:dyDescent="0.25"/>
    <row r="1956" ht="30" hidden="1" customHeight="1" x14ac:dyDescent="0.25"/>
    <row r="1957" ht="30" hidden="1" customHeight="1" x14ac:dyDescent="0.25"/>
    <row r="1958" ht="30" hidden="1" customHeight="1" x14ac:dyDescent="0.25"/>
    <row r="1959" ht="30" hidden="1" customHeight="1" x14ac:dyDescent="0.25"/>
    <row r="1960" ht="30" hidden="1" customHeight="1" x14ac:dyDescent="0.25"/>
    <row r="1961" ht="30" hidden="1" customHeight="1" x14ac:dyDescent="0.25"/>
    <row r="1962" ht="30" hidden="1" customHeight="1" x14ac:dyDescent="0.25"/>
    <row r="1963" ht="30" hidden="1" customHeight="1" x14ac:dyDescent="0.25"/>
    <row r="1964" ht="30" hidden="1" customHeight="1" x14ac:dyDescent="0.25"/>
    <row r="1965" ht="30" hidden="1" customHeight="1" x14ac:dyDescent="0.25"/>
    <row r="1966" ht="30" hidden="1" customHeight="1" x14ac:dyDescent="0.25"/>
    <row r="1967" ht="30" hidden="1" customHeight="1" x14ac:dyDescent="0.25"/>
    <row r="1968" ht="30" hidden="1" customHeight="1" x14ac:dyDescent="0.25"/>
    <row r="1969" ht="30" hidden="1" customHeight="1" x14ac:dyDescent="0.25"/>
    <row r="1970" ht="30" hidden="1" customHeight="1" x14ac:dyDescent="0.25"/>
    <row r="1971" ht="30" hidden="1" customHeight="1" x14ac:dyDescent="0.25"/>
    <row r="1972" ht="30" hidden="1" customHeight="1" x14ac:dyDescent="0.25"/>
    <row r="1973" ht="30" hidden="1" customHeight="1" x14ac:dyDescent="0.25"/>
    <row r="1974" ht="30" hidden="1" customHeight="1" x14ac:dyDescent="0.25"/>
    <row r="1975" ht="30" hidden="1" customHeight="1" x14ac:dyDescent="0.25"/>
    <row r="1976" ht="30" hidden="1" customHeight="1" x14ac:dyDescent="0.25"/>
    <row r="1977" ht="30" hidden="1" customHeight="1" x14ac:dyDescent="0.25"/>
    <row r="1978" ht="30" hidden="1" customHeight="1" x14ac:dyDescent="0.25"/>
    <row r="1979" ht="30" hidden="1" customHeight="1" x14ac:dyDescent="0.25"/>
    <row r="1980" ht="30" hidden="1" customHeight="1" x14ac:dyDescent="0.25"/>
    <row r="1981" ht="30" hidden="1" customHeight="1" x14ac:dyDescent="0.25"/>
    <row r="1982" ht="30" hidden="1" customHeight="1" x14ac:dyDescent="0.25"/>
    <row r="1983" ht="30" hidden="1" customHeight="1" x14ac:dyDescent="0.25"/>
    <row r="1984" ht="30" hidden="1" customHeight="1" x14ac:dyDescent="0.25"/>
    <row r="1985" ht="30" hidden="1" customHeight="1" x14ac:dyDescent="0.25"/>
    <row r="1986" ht="30" hidden="1" customHeight="1" x14ac:dyDescent="0.25"/>
    <row r="1987" ht="30" hidden="1" customHeight="1" x14ac:dyDescent="0.25"/>
    <row r="1988" ht="30" hidden="1" customHeight="1" x14ac:dyDescent="0.25"/>
    <row r="1989" ht="30" hidden="1" customHeight="1" x14ac:dyDescent="0.25"/>
    <row r="1990" ht="30" hidden="1" customHeight="1" x14ac:dyDescent="0.25"/>
    <row r="1991" ht="30" hidden="1" customHeight="1" x14ac:dyDescent="0.25"/>
    <row r="1992" ht="30" hidden="1" customHeight="1" x14ac:dyDescent="0.25"/>
    <row r="1993" ht="30" hidden="1" customHeight="1" x14ac:dyDescent="0.25"/>
    <row r="1994" ht="30" hidden="1" customHeight="1" x14ac:dyDescent="0.25"/>
    <row r="1995" ht="30" hidden="1" customHeight="1" x14ac:dyDescent="0.25"/>
    <row r="1996" ht="30" hidden="1" customHeight="1" x14ac:dyDescent="0.25"/>
    <row r="1997" ht="30" hidden="1" customHeight="1" x14ac:dyDescent="0.25"/>
    <row r="1998" ht="30" hidden="1" customHeight="1" x14ac:dyDescent="0.25"/>
    <row r="1999" ht="30" hidden="1" customHeight="1" x14ac:dyDescent="0.25"/>
    <row r="2000" ht="30" hidden="1" customHeight="1" x14ac:dyDescent="0.25"/>
    <row r="2001" ht="30" hidden="1" customHeight="1" x14ac:dyDescent="0.25"/>
    <row r="2002" ht="30" hidden="1" customHeight="1" x14ac:dyDescent="0.25"/>
    <row r="2003" ht="30" hidden="1" customHeight="1" x14ac:dyDescent="0.25"/>
    <row r="2004" ht="30" hidden="1" customHeight="1" x14ac:dyDescent="0.25"/>
    <row r="2005" ht="30" hidden="1" customHeight="1" x14ac:dyDescent="0.25"/>
    <row r="2006" ht="30" hidden="1" customHeight="1" x14ac:dyDescent="0.25"/>
    <row r="2007" ht="30" hidden="1" customHeight="1" x14ac:dyDescent="0.25"/>
    <row r="2008" ht="30" hidden="1" customHeight="1" x14ac:dyDescent="0.25"/>
    <row r="2009" ht="30" hidden="1" customHeight="1" x14ac:dyDescent="0.25"/>
    <row r="2010" ht="30" hidden="1" customHeight="1" x14ac:dyDescent="0.25"/>
    <row r="2011" ht="30" hidden="1" customHeight="1" x14ac:dyDescent="0.25"/>
    <row r="2012" ht="30" hidden="1" customHeight="1" x14ac:dyDescent="0.25"/>
    <row r="2013" ht="30" hidden="1" customHeight="1" x14ac:dyDescent="0.25"/>
    <row r="2014" ht="30" hidden="1" customHeight="1" x14ac:dyDescent="0.25"/>
    <row r="2015" ht="30" hidden="1" customHeight="1" x14ac:dyDescent="0.25"/>
    <row r="2016" ht="30" hidden="1" customHeight="1" x14ac:dyDescent="0.25"/>
    <row r="2017" ht="30" hidden="1" customHeight="1" x14ac:dyDescent="0.25"/>
    <row r="2018" ht="30" hidden="1" customHeight="1" x14ac:dyDescent="0.25"/>
    <row r="2019" ht="30" hidden="1" customHeight="1" x14ac:dyDescent="0.25"/>
    <row r="2020" ht="30" hidden="1" customHeight="1" x14ac:dyDescent="0.25"/>
    <row r="2021" ht="30" hidden="1" customHeight="1" x14ac:dyDescent="0.25"/>
    <row r="2022" ht="30" hidden="1" customHeight="1" x14ac:dyDescent="0.25"/>
    <row r="2023" ht="30" hidden="1" customHeight="1" x14ac:dyDescent="0.25"/>
    <row r="2024" ht="30" hidden="1" customHeight="1" x14ac:dyDescent="0.25"/>
    <row r="2025" ht="30" hidden="1" customHeight="1" x14ac:dyDescent="0.25"/>
    <row r="2026" ht="30" hidden="1" customHeight="1" x14ac:dyDescent="0.25"/>
    <row r="2027" ht="30" hidden="1" customHeight="1" x14ac:dyDescent="0.25"/>
    <row r="2028" ht="30" hidden="1" customHeight="1" x14ac:dyDescent="0.25"/>
    <row r="2029" ht="30" hidden="1" customHeight="1" x14ac:dyDescent="0.25"/>
    <row r="2030" ht="30" hidden="1" customHeight="1" x14ac:dyDescent="0.25"/>
    <row r="2031" ht="30" hidden="1" customHeight="1" x14ac:dyDescent="0.25"/>
    <row r="2032" ht="30" hidden="1" customHeight="1" x14ac:dyDescent="0.25"/>
    <row r="2033" ht="30" hidden="1" customHeight="1" x14ac:dyDescent="0.25"/>
    <row r="2034" ht="30" hidden="1" customHeight="1" x14ac:dyDescent="0.25"/>
    <row r="2035" ht="30" hidden="1" customHeight="1" x14ac:dyDescent="0.25"/>
    <row r="2036" ht="30" hidden="1" customHeight="1" x14ac:dyDescent="0.25"/>
    <row r="2037" ht="30" hidden="1" customHeight="1" x14ac:dyDescent="0.25"/>
    <row r="2038" ht="30" hidden="1" customHeight="1" x14ac:dyDescent="0.25"/>
    <row r="2039" ht="30" hidden="1" customHeight="1" x14ac:dyDescent="0.25"/>
    <row r="2040" ht="30" hidden="1" customHeight="1" x14ac:dyDescent="0.25"/>
    <row r="2041" ht="30" hidden="1" customHeight="1" x14ac:dyDescent="0.25"/>
    <row r="2042" ht="30" hidden="1" customHeight="1" x14ac:dyDescent="0.25"/>
    <row r="2043" ht="30" hidden="1" customHeight="1" x14ac:dyDescent="0.25"/>
    <row r="2044" ht="30" hidden="1" customHeight="1" x14ac:dyDescent="0.25"/>
    <row r="2045" ht="30" hidden="1" customHeight="1" x14ac:dyDescent="0.25"/>
    <row r="2046" ht="30" hidden="1" customHeight="1" x14ac:dyDescent="0.25"/>
    <row r="2047" ht="30" hidden="1" customHeight="1" x14ac:dyDescent="0.25"/>
    <row r="2048" ht="30" hidden="1" customHeight="1" x14ac:dyDescent="0.25"/>
    <row r="2049" ht="30" hidden="1" customHeight="1" x14ac:dyDescent="0.25"/>
    <row r="2050" ht="30" hidden="1" customHeight="1" x14ac:dyDescent="0.25"/>
    <row r="2051" ht="30" hidden="1" customHeight="1" x14ac:dyDescent="0.25"/>
    <row r="2052" ht="30" hidden="1" customHeight="1" x14ac:dyDescent="0.25"/>
    <row r="2053" ht="30" hidden="1" customHeight="1" x14ac:dyDescent="0.25"/>
    <row r="2054" ht="30" hidden="1" customHeight="1" x14ac:dyDescent="0.25"/>
    <row r="2055" ht="30" hidden="1" customHeight="1" x14ac:dyDescent="0.25"/>
    <row r="2056" ht="30" hidden="1" customHeight="1" x14ac:dyDescent="0.25"/>
    <row r="2057" ht="30" hidden="1" customHeight="1" x14ac:dyDescent="0.25"/>
    <row r="2058" ht="30" hidden="1" customHeight="1" x14ac:dyDescent="0.25"/>
    <row r="2059" ht="30" hidden="1" customHeight="1" x14ac:dyDescent="0.25"/>
    <row r="2060" ht="30" hidden="1" customHeight="1" x14ac:dyDescent="0.25"/>
    <row r="2061" ht="30" hidden="1" customHeight="1" x14ac:dyDescent="0.25"/>
    <row r="2062" ht="30" hidden="1" customHeight="1" x14ac:dyDescent="0.25"/>
    <row r="2063" ht="30" hidden="1" customHeight="1" x14ac:dyDescent="0.25"/>
    <row r="2064" ht="30" hidden="1" customHeight="1" x14ac:dyDescent="0.25"/>
    <row r="2065" ht="30" hidden="1" customHeight="1" x14ac:dyDescent="0.25"/>
    <row r="2066" ht="30" hidden="1" customHeight="1" x14ac:dyDescent="0.25"/>
    <row r="2067" ht="30" hidden="1" customHeight="1" x14ac:dyDescent="0.25"/>
    <row r="2068" ht="30" hidden="1" customHeight="1" x14ac:dyDescent="0.25"/>
    <row r="2069" ht="30" hidden="1" customHeight="1" x14ac:dyDescent="0.25"/>
    <row r="2070" ht="30" hidden="1" customHeight="1" x14ac:dyDescent="0.25"/>
    <row r="2071" ht="30" hidden="1" customHeight="1" x14ac:dyDescent="0.25"/>
    <row r="2072" ht="30" hidden="1" customHeight="1" x14ac:dyDescent="0.25"/>
    <row r="2073" ht="30" hidden="1" customHeight="1" x14ac:dyDescent="0.25"/>
    <row r="2074" ht="30" hidden="1" customHeight="1" x14ac:dyDescent="0.25"/>
    <row r="2075" ht="30" hidden="1" customHeight="1" x14ac:dyDescent="0.25"/>
    <row r="2076" ht="30" hidden="1" customHeight="1" x14ac:dyDescent="0.25"/>
    <row r="2077" ht="30" hidden="1" customHeight="1" x14ac:dyDescent="0.25"/>
    <row r="2078" ht="30" hidden="1" customHeight="1" x14ac:dyDescent="0.25"/>
    <row r="2079" ht="30" hidden="1" customHeight="1" x14ac:dyDescent="0.25"/>
    <row r="2080" ht="30" hidden="1" customHeight="1" x14ac:dyDescent="0.25"/>
    <row r="2081" ht="30" hidden="1" customHeight="1" x14ac:dyDescent="0.25"/>
    <row r="2082" ht="30" hidden="1" customHeight="1" x14ac:dyDescent="0.25"/>
    <row r="2083" ht="30" hidden="1" customHeight="1" x14ac:dyDescent="0.25"/>
    <row r="2084" ht="30" hidden="1" customHeight="1" x14ac:dyDescent="0.25"/>
    <row r="2085" ht="30" hidden="1" customHeight="1" x14ac:dyDescent="0.25"/>
    <row r="2086" ht="30" hidden="1" customHeight="1" x14ac:dyDescent="0.25"/>
    <row r="2087" ht="30" hidden="1" customHeight="1" x14ac:dyDescent="0.25"/>
    <row r="2088" ht="30" hidden="1" customHeight="1" x14ac:dyDescent="0.25"/>
    <row r="2089" ht="30" hidden="1" customHeight="1" x14ac:dyDescent="0.25"/>
    <row r="2090" ht="30" hidden="1" customHeight="1" x14ac:dyDescent="0.25"/>
    <row r="2091" ht="30" hidden="1" customHeight="1" x14ac:dyDescent="0.25"/>
    <row r="2092" ht="30" hidden="1" customHeight="1" x14ac:dyDescent="0.25"/>
    <row r="2093" ht="30" hidden="1" customHeight="1" x14ac:dyDescent="0.25"/>
    <row r="2094" ht="30" hidden="1" customHeight="1" x14ac:dyDescent="0.25"/>
    <row r="2095" ht="30" hidden="1" customHeight="1" x14ac:dyDescent="0.25"/>
    <row r="2096" ht="30" hidden="1" customHeight="1" x14ac:dyDescent="0.25"/>
    <row r="2097" ht="30" hidden="1" customHeight="1" x14ac:dyDescent="0.25"/>
    <row r="2098" ht="30" hidden="1" customHeight="1" x14ac:dyDescent="0.25"/>
    <row r="2099" ht="30" hidden="1" customHeight="1" x14ac:dyDescent="0.25"/>
    <row r="2100" ht="30" hidden="1" customHeight="1" x14ac:dyDescent="0.25"/>
    <row r="2101" ht="30" hidden="1" customHeight="1" x14ac:dyDescent="0.25"/>
    <row r="2102" ht="30" hidden="1" customHeight="1" x14ac:dyDescent="0.25"/>
    <row r="2103" ht="30" hidden="1" customHeight="1" x14ac:dyDescent="0.25"/>
    <row r="2104" ht="30" hidden="1" customHeight="1" x14ac:dyDescent="0.25"/>
    <row r="2105" ht="30" hidden="1" customHeight="1" x14ac:dyDescent="0.25"/>
    <row r="2106" ht="30" hidden="1" customHeight="1" x14ac:dyDescent="0.25"/>
    <row r="2107" ht="30" hidden="1" customHeight="1" x14ac:dyDescent="0.25"/>
    <row r="2108" ht="30" hidden="1" customHeight="1" x14ac:dyDescent="0.25"/>
    <row r="2109" ht="30" hidden="1" customHeight="1" x14ac:dyDescent="0.25"/>
    <row r="2110" ht="30" hidden="1" customHeight="1" x14ac:dyDescent="0.25"/>
    <row r="2111" ht="30" hidden="1" customHeight="1" x14ac:dyDescent="0.25"/>
    <row r="2112" ht="30" hidden="1" customHeight="1" x14ac:dyDescent="0.25"/>
    <row r="2113" ht="30" hidden="1" customHeight="1" x14ac:dyDescent="0.25"/>
    <row r="2114" ht="30" hidden="1" customHeight="1" x14ac:dyDescent="0.25"/>
    <row r="2115" ht="30" hidden="1" customHeight="1" x14ac:dyDescent="0.25"/>
    <row r="2116" ht="30" hidden="1" customHeight="1" x14ac:dyDescent="0.25"/>
    <row r="2117" ht="30" hidden="1" customHeight="1" x14ac:dyDescent="0.25"/>
    <row r="2118" ht="30" hidden="1" customHeight="1" x14ac:dyDescent="0.25"/>
    <row r="2119" ht="30" hidden="1" customHeight="1" x14ac:dyDescent="0.25"/>
    <row r="2120" ht="30" hidden="1" customHeight="1" x14ac:dyDescent="0.25"/>
    <row r="2121" ht="30" hidden="1" customHeight="1" x14ac:dyDescent="0.25"/>
    <row r="2122" ht="30" hidden="1" customHeight="1" x14ac:dyDescent="0.25"/>
    <row r="2123" ht="30" hidden="1" customHeight="1" x14ac:dyDescent="0.25"/>
    <row r="2124" ht="30" hidden="1" customHeight="1" x14ac:dyDescent="0.25"/>
    <row r="2125" ht="30" hidden="1" customHeight="1" x14ac:dyDescent="0.25"/>
    <row r="2126" ht="30" hidden="1" customHeight="1" x14ac:dyDescent="0.25"/>
    <row r="2127" ht="30" hidden="1" customHeight="1" x14ac:dyDescent="0.25"/>
    <row r="2128" ht="30" hidden="1" customHeight="1" x14ac:dyDescent="0.25"/>
    <row r="2129" ht="30" hidden="1" customHeight="1" x14ac:dyDescent="0.25"/>
    <row r="2130" ht="30" hidden="1" customHeight="1" x14ac:dyDescent="0.25"/>
    <row r="2131" ht="30" hidden="1" customHeight="1" x14ac:dyDescent="0.25"/>
    <row r="2132" ht="30" hidden="1" customHeight="1" x14ac:dyDescent="0.25"/>
    <row r="2133" ht="30" hidden="1" customHeight="1" x14ac:dyDescent="0.25"/>
    <row r="2134" ht="30" hidden="1" customHeight="1" x14ac:dyDescent="0.25"/>
    <row r="2135" ht="30" hidden="1" customHeight="1" x14ac:dyDescent="0.25"/>
    <row r="2136" ht="30" hidden="1" customHeight="1" x14ac:dyDescent="0.25"/>
    <row r="2137" ht="30" hidden="1" customHeight="1" x14ac:dyDescent="0.25"/>
    <row r="2138" ht="30" hidden="1" customHeight="1" x14ac:dyDescent="0.25"/>
    <row r="2139" ht="30" hidden="1" customHeight="1" x14ac:dyDescent="0.25"/>
    <row r="2140" ht="30" hidden="1" customHeight="1" x14ac:dyDescent="0.25"/>
    <row r="2141" ht="30" hidden="1" customHeight="1" x14ac:dyDescent="0.25"/>
    <row r="2142" ht="30" hidden="1" customHeight="1" x14ac:dyDescent="0.25"/>
    <row r="2143" ht="30" hidden="1" customHeight="1" x14ac:dyDescent="0.25"/>
    <row r="2144" ht="30" hidden="1" customHeight="1" x14ac:dyDescent="0.25"/>
    <row r="2145" ht="30" hidden="1" customHeight="1" x14ac:dyDescent="0.25"/>
    <row r="2146" ht="30" hidden="1" customHeight="1" x14ac:dyDescent="0.25"/>
    <row r="2147" ht="30" hidden="1" customHeight="1" x14ac:dyDescent="0.25"/>
    <row r="2148" ht="30" hidden="1" customHeight="1" x14ac:dyDescent="0.25"/>
    <row r="2149" ht="30" hidden="1" customHeight="1" x14ac:dyDescent="0.25"/>
    <row r="2150" ht="30" hidden="1" customHeight="1" x14ac:dyDescent="0.25"/>
    <row r="2151" ht="30" hidden="1" customHeight="1" x14ac:dyDescent="0.25"/>
    <row r="2152" ht="30" hidden="1" customHeight="1" x14ac:dyDescent="0.25"/>
    <row r="2153" ht="30" hidden="1" customHeight="1" x14ac:dyDescent="0.25"/>
    <row r="2154" ht="30" hidden="1" customHeight="1" x14ac:dyDescent="0.25"/>
    <row r="2155" ht="30" hidden="1" customHeight="1" x14ac:dyDescent="0.25"/>
    <row r="2156" ht="30" hidden="1" customHeight="1" x14ac:dyDescent="0.25"/>
    <row r="2157" ht="30" hidden="1" customHeight="1" x14ac:dyDescent="0.25"/>
    <row r="2158" ht="30" hidden="1" customHeight="1" x14ac:dyDescent="0.25"/>
    <row r="2159" ht="30" hidden="1" customHeight="1" x14ac:dyDescent="0.25"/>
    <row r="2160" ht="30" hidden="1" customHeight="1" x14ac:dyDescent="0.25"/>
    <row r="2161" ht="30" hidden="1" customHeight="1" x14ac:dyDescent="0.25"/>
    <row r="2162" ht="30" hidden="1" customHeight="1" x14ac:dyDescent="0.25"/>
    <row r="2163" ht="30" hidden="1" customHeight="1" x14ac:dyDescent="0.25"/>
    <row r="2164" ht="30" hidden="1" customHeight="1" x14ac:dyDescent="0.25"/>
    <row r="2165" ht="30" hidden="1" customHeight="1" x14ac:dyDescent="0.25"/>
    <row r="2166" ht="30" hidden="1" customHeight="1" x14ac:dyDescent="0.25"/>
    <row r="2167" ht="30" hidden="1" customHeight="1" x14ac:dyDescent="0.25"/>
    <row r="2168" ht="30" hidden="1" customHeight="1" x14ac:dyDescent="0.25"/>
    <row r="2169" ht="30" hidden="1" customHeight="1" x14ac:dyDescent="0.25"/>
    <row r="2170" ht="30" hidden="1" customHeight="1" x14ac:dyDescent="0.25"/>
    <row r="2171" ht="30" hidden="1" customHeight="1" x14ac:dyDescent="0.25"/>
    <row r="2172" ht="30" hidden="1" customHeight="1" x14ac:dyDescent="0.25"/>
    <row r="2173" ht="30" hidden="1" customHeight="1" x14ac:dyDescent="0.25"/>
    <row r="2174" ht="30" hidden="1" customHeight="1" x14ac:dyDescent="0.25"/>
    <row r="2175" ht="30" hidden="1" customHeight="1" x14ac:dyDescent="0.25"/>
    <row r="2176" ht="30" hidden="1" customHeight="1" x14ac:dyDescent="0.25"/>
    <row r="2177" ht="30" hidden="1" customHeight="1" x14ac:dyDescent="0.25"/>
    <row r="2178" ht="30" hidden="1" customHeight="1" x14ac:dyDescent="0.25"/>
    <row r="2179" ht="30" hidden="1" customHeight="1" x14ac:dyDescent="0.25"/>
    <row r="2180" ht="30" hidden="1" customHeight="1" x14ac:dyDescent="0.25"/>
    <row r="2181" ht="30" hidden="1" customHeight="1" x14ac:dyDescent="0.25"/>
    <row r="2182" ht="30" hidden="1" customHeight="1" x14ac:dyDescent="0.25"/>
    <row r="2183" ht="30" hidden="1" customHeight="1" x14ac:dyDescent="0.25"/>
    <row r="2184" ht="30" hidden="1" customHeight="1" x14ac:dyDescent="0.25"/>
    <row r="2185" ht="30" hidden="1" customHeight="1" x14ac:dyDescent="0.25"/>
    <row r="2186" ht="30" hidden="1" customHeight="1" x14ac:dyDescent="0.25"/>
    <row r="2187" ht="30" hidden="1" customHeight="1" x14ac:dyDescent="0.25"/>
    <row r="2188" ht="30" hidden="1" customHeight="1" x14ac:dyDescent="0.25"/>
    <row r="2189" ht="30" hidden="1" customHeight="1" x14ac:dyDescent="0.25"/>
    <row r="2190" ht="30" hidden="1" customHeight="1" x14ac:dyDescent="0.25"/>
    <row r="2191" ht="30" hidden="1" customHeight="1" x14ac:dyDescent="0.25"/>
    <row r="2192" ht="30" hidden="1" customHeight="1" x14ac:dyDescent="0.25"/>
    <row r="2193" ht="30" hidden="1" customHeight="1" x14ac:dyDescent="0.25"/>
    <row r="2194" ht="30" hidden="1" customHeight="1" x14ac:dyDescent="0.25"/>
    <row r="2195" ht="30" hidden="1" customHeight="1" x14ac:dyDescent="0.25"/>
    <row r="2196" ht="30" hidden="1" customHeight="1" x14ac:dyDescent="0.25"/>
    <row r="2197" ht="30" hidden="1" customHeight="1" x14ac:dyDescent="0.25"/>
    <row r="2198" ht="30" hidden="1" customHeight="1" x14ac:dyDescent="0.25"/>
    <row r="2199" ht="30" hidden="1" customHeight="1" x14ac:dyDescent="0.25"/>
    <row r="2200" ht="30" hidden="1" customHeight="1" x14ac:dyDescent="0.25"/>
    <row r="2201" ht="30" hidden="1" customHeight="1" x14ac:dyDescent="0.25"/>
    <row r="2202" ht="30" hidden="1" customHeight="1" x14ac:dyDescent="0.25"/>
    <row r="2203" ht="30" hidden="1" customHeight="1" x14ac:dyDescent="0.25"/>
    <row r="2204" ht="30" hidden="1" customHeight="1" x14ac:dyDescent="0.25"/>
    <row r="2205" ht="30" hidden="1" customHeight="1" x14ac:dyDescent="0.25"/>
    <row r="2206" ht="30" hidden="1" customHeight="1" x14ac:dyDescent="0.25"/>
    <row r="2207" ht="30" hidden="1" customHeight="1" x14ac:dyDescent="0.25"/>
    <row r="2208" ht="30" hidden="1" customHeight="1" x14ac:dyDescent="0.25"/>
    <row r="2209" ht="30" hidden="1" customHeight="1" x14ac:dyDescent="0.25"/>
    <row r="2210" ht="30" hidden="1" customHeight="1" x14ac:dyDescent="0.25"/>
    <row r="2211" ht="30" hidden="1" customHeight="1" x14ac:dyDescent="0.25"/>
    <row r="2212" ht="30" hidden="1" customHeight="1" x14ac:dyDescent="0.25"/>
    <row r="2213" ht="30" hidden="1" customHeight="1" x14ac:dyDescent="0.25"/>
    <row r="2214" ht="30" hidden="1" customHeight="1" x14ac:dyDescent="0.25"/>
    <row r="2215" ht="30" hidden="1" customHeight="1" x14ac:dyDescent="0.25"/>
    <row r="2216" ht="30" hidden="1" customHeight="1" x14ac:dyDescent="0.25"/>
    <row r="2217" ht="30" hidden="1" customHeight="1" x14ac:dyDescent="0.25"/>
    <row r="2218" ht="30" hidden="1" customHeight="1" x14ac:dyDescent="0.25"/>
    <row r="2219" ht="30" hidden="1" customHeight="1" x14ac:dyDescent="0.25"/>
    <row r="2220" ht="30" hidden="1" customHeight="1" x14ac:dyDescent="0.25"/>
    <row r="2221" ht="30" hidden="1" customHeight="1" x14ac:dyDescent="0.25"/>
    <row r="2222" ht="30" hidden="1" customHeight="1" x14ac:dyDescent="0.25"/>
    <row r="2223" ht="30" hidden="1" customHeight="1" x14ac:dyDescent="0.25"/>
    <row r="2224" ht="30" hidden="1" customHeight="1" x14ac:dyDescent="0.25"/>
    <row r="2225" ht="30" hidden="1" customHeight="1" x14ac:dyDescent="0.25"/>
    <row r="2226" ht="30" hidden="1" customHeight="1" x14ac:dyDescent="0.25"/>
    <row r="2227" ht="30" hidden="1" customHeight="1" x14ac:dyDescent="0.25"/>
    <row r="2228" ht="30" hidden="1" customHeight="1" x14ac:dyDescent="0.25"/>
    <row r="2229" ht="30" hidden="1" customHeight="1" x14ac:dyDescent="0.25"/>
    <row r="2230" ht="30" hidden="1" customHeight="1" x14ac:dyDescent="0.25"/>
    <row r="2231" ht="30" hidden="1" customHeight="1" x14ac:dyDescent="0.25"/>
    <row r="2232" ht="30" hidden="1" customHeight="1" x14ac:dyDescent="0.25"/>
    <row r="2233" ht="30" hidden="1" customHeight="1" x14ac:dyDescent="0.25"/>
    <row r="2234" ht="30" hidden="1" customHeight="1" x14ac:dyDescent="0.25"/>
    <row r="2235" ht="30" hidden="1" customHeight="1" x14ac:dyDescent="0.25"/>
    <row r="2236" ht="30" hidden="1" customHeight="1" x14ac:dyDescent="0.25"/>
    <row r="2237" ht="30" hidden="1" customHeight="1" x14ac:dyDescent="0.25"/>
    <row r="2238" ht="30" hidden="1" customHeight="1" x14ac:dyDescent="0.25"/>
    <row r="2239" ht="30" hidden="1" customHeight="1" x14ac:dyDescent="0.25"/>
    <row r="2240" ht="30" hidden="1" customHeight="1" x14ac:dyDescent="0.25"/>
    <row r="2241" ht="30" hidden="1" customHeight="1" x14ac:dyDescent="0.25"/>
    <row r="2242" ht="30" hidden="1" customHeight="1" x14ac:dyDescent="0.25"/>
    <row r="2243" ht="30" hidden="1" customHeight="1" x14ac:dyDescent="0.25"/>
    <row r="2244" ht="30" hidden="1" customHeight="1" x14ac:dyDescent="0.25"/>
    <row r="2245" ht="30" hidden="1" customHeight="1" x14ac:dyDescent="0.25"/>
    <row r="2246" ht="30" hidden="1" customHeight="1" x14ac:dyDescent="0.25"/>
    <row r="2247" ht="30" hidden="1" customHeight="1" x14ac:dyDescent="0.25"/>
    <row r="2248" ht="30" hidden="1" customHeight="1" x14ac:dyDescent="0.25"/>
    <row r="2249" ht="30" hidden="1" customHeight="1" x14ac:dyDescent="0.25"/>
    <row r="2250" ht="30" hidden="1" customHeight="1" x14ac:dyDescent="0.25"/>
    <row r="2251" ht="30" hidden="1" customHeight="1" x14ac:dyDescent="0.25"/>
    <row r="2252" ht="30" hidden="1" customHeight="1" x14ac:dyDescent="0.25"/>
    <row r="2253" ht="30" hidden="1" customHeight="1" x14ac:dyDescent="0.25"/>
    <row r="2254" ht="30" hidden="1" customHeight="1" x14ac:dyDescent="0.25"/>
    <row r="2255" ht="30" hidden="1" customHeight="1" x14ac:dyDescent="0.25"/>
    <row r="2256" ht="30" hidden="1" customHeight="1" x14ac:dyDescent="0.25"/>
    <row r="2257" ht="30" hidden="1" customHeight="1" x14ac:dyDescent="0.25"/>
    <row r="2258" ht="30" hidden="1" customHeight="1" x14ac:dyDescent="0.25"/>
    <row r="2259" ht="30" hidden="1" customHeight="1" x14ac:dyDescent="0.25"/>
    <row r="2260" ht="30" hidden="1" customHeight="1" x14ac:dyDescent="0.25"/>
    <row r="2261" ht="30" hidden="1" customHeight="1" x14ac:dyDescent="0.25"/>
    <row r="2262" ht="30" hidden="1" customHeight="1" x14ac:dyDescent="0.25"/>
    <row r="2263" ht="30" hidden="1" customHeight="1" x14ac:dyDescent="0.25"/>
    <row r="2264" ht="30" hidden="1" customHeight="1" x14ac:dyDescent="0.25"/>
    <row r="2265" ht="30" hidden="1" customHeight="1" x14ac:dyDescent="0.25"/>
    <row r="2266" ht="30" hidden="1" customHeight="1" x14ac:dyDescent="0.25"/>
    <row r="2267" ht="30" hidden="1" customHeight="1" x14ac:dyDescent="0.25"/>
    <row r="2268" ht="30" hidden="1" customHeight="1" x14ac:dyDescent="0.25"/>
    <row r="2269" ht="30" hidden="1" customHeight="1" x14ac:dyDescent="0.25"/>
    <row r="2270" ht="30" hidden="1" customHeight="1" x14ac:dyDescent="0.25"/>
    <row r="2271" ht="30" hidden="1" customHeight="1" x14ac:dyDescent="0.25"/>
    <row r="2272" ht="30" hidden="1" customHeight="1" x14ac:dyDescent="0.25"/>
    <row r="2273" ht="30" hidden="1" customHeight="1" x14ac:dyDescent="0.25"/>
    <row r="2274" ht="30" hidden="1" customHeight="1" x14ac:dyDescent="0.25"/>
    <row r="2275" ht="30" hidden="1" customHeight="1" x14ac:dyDescent="0.25"/>
    <row r="2276" ht="30" hidden="1" customHeight="1" x14ac:dyDescent="0.25"/>
    <row r="2277" ht="30" hidden="1" customHeight="1" x14ac:dyDescent="0.25"/>
    <row r="2278" ht="30" hidden="1" customHeight="1" x14ac:dyDescent="0.25"/>
    <row r="2279" ht="30" hidden="1" customHeight="1" x14ac:dyDescent="0.25"/>
    <row r="2280" ht="30" hidden="1" customHeight="1" x14ac:dyDescent="0.25"/>
    <row r="2281" ht="30" hidden="1" customHeight="1" x14ac:dyDescent="0.25"/>
    <row r="2282" ht="30" hidden="1" customHeight="1" x14ac:dyDescent="0.25"/>
    <row r="2283" ht="30" hidden="1" customHeight="1" x14ac:dyDescent="0.25"/>
    <row r="2284" ht="30" hidden="1" customHeight="1" x14ac:dyDescent="0.25"/>
    <row r="2285" ht="30" hidden="1" customHeight="1" x14ac:dyDescent="0.25"/>
    <row r="2286" ht="30" hidden="1" customHeight="1" x14ac:dyDescent="0.25"/>
    <row r="2287" ht="30" hidden="1" customHeight="1" x14ac:dyDescent="0.25"/>
    <row r="2288" ht="30" hidden="1" customHeight="1" x14ac:dyDescent="0.25"/>
    <row r="2289" ht="30" hidden="1" customHeight="1" x14ac:dyDescent="0.25"/>
    <row r="2290" ht="30" hidden="1" customHeight="1" x14ac:dyDescent="0.25"/>
    <row r="2291" ht="30" hidden="1" customHeight="1" x14ac:dyDescent="0.25"/>
    <row r="2292" ht="30" hidden="1" customHeight="1" x14ac:dyDescent="0.25"/>
    <row r="2293" ht="30" hidden="1" customHeight="1" x14ac:dyDescent="0.25"/>
    <row r="2294" ht="30" hidden="1" customHeight="1" x14ac:dyDescent="0.25"/>
    <row r="2295" ht="30" hidden="1" customHeight="1" x14ac:dyDescent="0.25"/>
    <row r="2296" ht="30" hidden="1" customHeight="1" x14ac:dyDescent="0.25"/>
    <row r="2297" ht="30" hidden="1" customHeight="1" x14ac:dyDescent="0.25"/>
    <row r="2298" ht="30" hidden="1" customHeight="1" x14ac:dyDescent="0.25"/>
    <row r="2299" ht="30" hidden="1" customHeight="1" x14ac:dyDescent="0.25"/>
    <row r="2300" ht="30" hidden="1" customHeight="1" x14ac:dyDescent="0.25"/>
    <row r="2301" ht="30" hidden="1" customHeight="1" x14ac:dyDescent="0.25"/>
    <row r="2302" ht="30" hidden="1" customHeight="1" x14ac:dyDescent="0.25"/>
    <row r="2303" ht="30" hidden="1" customHeight="1" x14ac:dyDescent="0.25"/>
    <row r="2304" ht="30" hidden="1" customHeight="1" x14ac:dyDescent="0.25"/>
    <row r="2305" ht="30" hidden="1" customHeight="1" x14ac:dyDescent="0.25"/>
    <row r="2306" ht="30" hidden="1" customHeight="1" x14ac:dyDescent="0.25"/>
    <row r="2307" ht="30" hidden="1" customHeight="1" x14ac:dyDescent="0.25"/>
    <row r="2308" ht="30" hidden="1" customHeight="1" x14ac:dyDescent="0.25"/>
    <row r="2309" ht="30" hidden="1" customHeight="1" x14ac:dyDescent="0.25"/>
    <row r="2310" ht="30" hidden="1" customHeight="1" x14ac:dyDescent="0.25"/>
    <row r="2311" ht="30" hidden="1" customHeight="1" x14ac:dyDescent="0.25"/>
    <row r="2312" ht="30" hidden="1" customHeight="1" x14ac:dyDescent="0.25"/>
    <row r="2313" ht="30" hidden="1" customHeight="1" x14ac:dyDescent="0.25"/>
    <row r="2314" ht="30" hidden="1" customHeight="1" x14ac:dyDescent="0.25"/>
    <row r="2315" ht="30" hidden="1" customHeight="1" x14ac:dyDescent="0.25"/>
    <row r="2316" ht="30" hidden="1" customHeight="1" x14ac:dyDescent="0.25"/>
    <row r="2317" ht="30" hidden="1" customHeight="1" x14ac:dyDescent="0.25"/>
    <row r="2318" ht="30" hidden="1" customHeight="1" x14ac:dyDescent="0.25"/>
    <row r="2319" ht="30" hidden="1" customHeight="1" x14ac:dyDescent="0.25"/>
    <row r="2320" ht="30" hidden="1" customHeight="1" x14ac:dyDescent="0.25"/>
    <row r="2321" ht="30" hidden="1" customHeight="1" x14ac:dyDescent="0.25"/>
    <row r="2322" ht="30" hidden="1" customHeight="1" x14ac:dyDescent="0.25"/>
    <row r="2323" ht="30" hidden="1" customHeight="1" x14ac:dyDescent="0.25"/>
    <row r="2324" ht="30" hidden="1" customHeight="1" x14ac:dyDescent="0.25"/>
    <row r="2325" ht="30" hidden="1" customHeight="1" x14ac:dyDescent="0.25"/>
    <row r="2326" ht="30" hidden="1" customHeight="1" x14ac:dyDescent="0.25"/>
    <row r="2327" ht="30" hidden="1" customHeight="1" x14ac:dyDescent="0.25"/>
    <row r="2328" ht="30" hidden="1" customHeight="1" x14ac:dyDescent="0.25"/>
    <row r="2329" ht="30" hidden="1" customHeight="1" x14ac:dyDescent="0.25"/>
    <row r="2330" ht="30" hidden="1" customHeight="1" x14ac:dyDescent="0.25"/>
    <row r="2331" ht="30" hidden="1" customHeight="1" x14ac:dyDescent="0.25"/>
    <row r="2332" ht="30" hidden="1" customHeight="1" x14ac:dyDescent="0.25"/>
    <row r="2333" ht="30" hidden="1" customHeight="1" x14ac:dyDescent="0.25"/>
    <row r="2334" ht="30" hidden="1" customHeight="1" x14ac:dyDescent="0.25"/>
    <row r="2335" ht="30" hidden="1" customHeight="1" x14ac:dyDescent="0.25"/>
    <row r="2336" ht="30" hidden="1" customHeight="1" x14ac:dyDescent="0.25"/>
    <row r="2337" ht="30" hidden="1" customHeight="1" x14ac:dyDescent="0.25"/>
    <row r="2338" ht="30" hidden="1" customHeight="1" x14ac:dyDescent="0.25"/>
    <row r="2339" ht="30" hidden="1" customHeight="1" x14ac:dyDescent="0.25"/>
    <row r="2340" ht="30" hidden="1" customHeight="1" x14ac:dyDescent="0.25"/>
    <row r="2341" ht="30" hidden="1" customHeight="1" x14ac:dyDescent="0.25"/>
    <row r="2342" ht="30" hidden="1" customHeight="1" x14ac:dyDescent="0.25"/>
    <row r="2343" ht="30" hidden="1" customHeight="1" x14ac:dyDescent="0.25"/>
    <row r="2344" ht="30" hidden="1" customHeight="1" x14ac:dyDescent="0.25"/>
    <row r="2345" ht="30" hidden="1" customHeight="1" x14ac:dyDescent="0.25"/>
    <row r="2346" ht="30" hidden="1" customHeight="1" x14ac:dyDescent="0.25"/>
    <row r="2347" ht="30" hidden="1" customHeight="1" x14ac:dyDescent="0.25"/>
    <row r="2348" ht="30" hidden="1" customHeight="1" x14ac:dyDescent="0.25"/>
    <row r="2349" ht="30" hidden="1" customHeight="1" x14ac:dyDescent="0.25"/>
    <row r="2350" ht="30" hidden="1" customHeight="1" x14ac:dyDescent="0.25"/>
    <row r="2351" ht="30" hidden="1" customHeight="1" x14ac:dyDescent="0.25"/>
    <row r="2352" ht="30" hidden="1" customHeight="1" x14ac:dyDescent="0.25"/>
    <row r="2353" ht="30" hidden="1" customHeight="1" x14ac:dyDescent="0.25"/>
    <row r="2354" ht="30" hidden="1" customHeight="1" x14ac:dyDescent="0.25"/>
    <row r="2355" ht="30" hidden="1" customHeight="1" x14ac:dyDescent="0.25"/>
    <row r="2356" ht="30" hidden="1" customHeight="1" x14ac:dyDescent="0.25"/>
    <row r="2357" ht="30" hidden="1" customHeight="1" x14ac:dyDescent="0.25"/>
    <row r="2358" ht="30" hidden="1" customHeight="1" x14ac:dyDescent="0.25"/>
    <row r="2359" ht="30" hidden="1" customHeight="1" x14ac:dyDescent="0.25"/>
    <row r="2360" ht="30" hidden="1" customHeight="1" x14ac:dyDescent="0.25"/>
    <row r="2361" ht="30" hidden="1" customHeight="1" x14ac:dyDescent="0.25"/>
    <row r="2362" ht="30" hidden="1" customHeight="1" x14ac:dyDescent="0.25"/>
    <row r="2363" ht="30" hidden="1" customHeight="1" x14ac:dyDescent="0.25"/>
    <row r="2364" ht="30" hidden="1" customHeight="1" x14ac:dyDescent="0.25"/>
    <row r="2365" ht="30" hidden="1" customHeight="1" x14ac:dyDescent="0.25"/>
    <row r="2366" ht="30" hidden="1" customHeight="1" x14ac:dyDescent="0.25"/>
    <row r="2367" ht="30" hidden="1" customHeight="1" x14ac:dyDescent="0.25"/>
    <row r="2368" ht="30" hidden="1" customHeight="1" x14ac:dyDescent="0.25"/>
    <row r="2369" ht="30" hidden="1" customHeight="1" x14ac:dyDescent="0.25"/>
    <row r="2370" ht="30" hidden="1" customHeight="1" x14ac:dyDescent="0.25"/>
    <row r="2371" ht="30" hidden="1" customHeight="1" x14ac:dyDescent="0.25"/>
    <row r="2372" ht="30" hidden="1" customHeight="1" x14ac:dyDescent="0.25"/>
    <row r="2373" ht="30" hidden="1" customHeight="1" x14ac:dyDescent="0.25"/>
    <row r="2374" ht="30" hidden="1" customHeight="1" x14ac:dyDescent="0.25"/>
    <row r="2375" ht="30" hidden="1" customHeight="1" x14ac:dyDescent="0.25"/>
    <row r="2376" ht="30" hidden="1" customHeight="1" x14ac:dyDescent="0.25"/>
    <row r="2377" ht="30" hidden="1" customHeight="1" x14ac:dyDescent="0.25"/>
    <row r="2378" ht="30" hidden="1" customHeight="1" x14ac:dyDescent="0.25"/>
    <row r="2379" ht="30" hidden="1" customHeight="1" x14ac:dyDescent="0.25"/>
    <row r="2380" ht="30" hidden="1" customHeight="1" x14ac:dyDescent="0.25"/>
    <row r="2381" ht="30" hidden="1" customHeight="1" x14ac:dyDescent="0.25"/>
    <row r="2382" ht="30" hidden="1" customHeight="1" x14ac:dyDescent="0.25"/>
    <row r="2383" ht="30" hidden="1" customHeight="1" x14ac:dyDescent="0.25"/>
    <row r="2384" ht="30" hidden="1" customHeight="1" x14ac:dyDescent="0.25"/>
    <row r="2385" ht="30" hidden="1" customHeight="1" x14ac:dyDescent="0.25"/>
    <row r="2386" ht="30" hidden="1" customHeight="1" x14ac:dyDescent="0.25"/>
    <row r="2387" ht="30" hidden="1" customHeight="1" x14ac:dyDescent="0.25"/>
    <row r="2388" ht="30" hidden="1" customHeight="1" x14ac:dyDescent="0.25"/>
    <row r="2389" ht="30" hidden="1" customHeight="1" x14ac:dyDescent="0.25"/>
    <row r="2390" ht="30" hidden="1" customHeight="1" x14ac:dyDescent="0.25"/>
    <row r="2391" ht="30" hidden="1" customHeight="1" x14ac:dyDescent="0.25"/>
    <row r="2392" ht="30" hidden="1" customHeight="1" x14ac:dyDescent="0.25"/>
    <row r="2393" ht="30" hidden="1" customHeight="1" x14ac:dyDescent="0.25"/>
    <row r="2394" ht="30" hidden="1" customHeight="1" x14ac:dyDescent="0.25"/>
    <row r="2395" ht="30" hidden="1" customHeight="1" x14ac:dyDescent="0.25"/>
    <row r="2396" ht="30" hidden="1" customHeight="1" x14ac:dyDescent="0.25"/>
    <row r="2397" ht="30" hidden="1" customHeight="1" x14ac:dyDescent="0.25"/>
    <row r="2398" ht="30" hidden="1" customHeight="1" x14ac:dyDescent="0.25"/>
    <row r="2399" ht="30" hidden="1" customHeight="1" x14ac:dyDescent="0.25"/>
    <row r="2400" ht="30" hidden="1" customHeight="1" x14ac:dyDescent="0.25"/>
    <row r="2401" ht="30" hidden="1" customHeight="1" x14ac:dyDescent="0.25"/>
    <row r="2402" ht="30" hidden="1" customHeight="1" x14ac:dyDescent="0.25"/>
    <row r="2403" ht="30" hidden="1" customHeight="1" x14ac:dyDescent="0.25"/>
    <row r="2404" ht="30" hidden="1" customHeight="1" x14ac:dyDescent="0.25"/>
    <row r="2405" ht="30" hidden="1" customHeight="1" x14ac:dyDescent="0.25"/>
    <row r="2406" ht="30" hidden="1" customHeight="1" x14ac:dyDescent="0.25"/>
    <row r="2407" ht="30" hidden="1" customHeight="1" x14ac:dyDescent="0.25"/>
    <row r="2408" ht="30" hidden="1" customHeight="1" x14ac:dyDescent="0.25"/>
    <row r="2409" ht="30" hidden="1" customHeight="1" x14ac:dyDescent="0.25"/>
    <row r="2410" ht="30" hidden="1" customHeight="1" x14ac:dyDescent="0.25"/>
    <row r="2411" ht="30" hidden="1" customHeight="1" x14ac:dyDescent="0.25"/>
    <row r="2412" ht="30" hidden="1" customHeight="1" x14ac:dyDescent="0.25"/>
    <row r="2413" ht="30" hidden="1" customHeight="1" x14ac:dyDescent="0.25"/>
    <row r="2414" ht="30" hidden="1" customHeight="1" x14ac:dyDescent="0.25"/>
    <row r="2415" ht="30" hidden="1" customHeight="1" x14ac:dyDescent="0.25"/>
    <row r="2416" ht="30" hidden="1" customHeight="1" x14ac:dyDescent="0.25"/>
    <row r="2417" ht="30" hidden="1" customHeight="1" x14ac:dyDescent="0.25"/>
    <row r="2418" ht="30" hidden="1" customHeight="1" x14ac:dyDescent="0.25"/>
    <row r="2419" ht="30" hidden="1" customHeight="1" x14ac:dyDescent="0.25"/>
    <row r="2420" ht="30" hidden="1" customHeight="1" x14ac:dyDescent="0.25"/>
    <row r="2421" ht="30" hidden="1" customHeight="1" x14ac:dyDescent="0.25"/>
    <row r="2422" ht="30" hidden="1" customHeight="1" x14ac:dyDescent="0.25"/>
    <row r="2423" ht="30" hidden="1" customHeight="1" x14ac:dyDescent="0.25"/>
    <row r="2424" ht="30" hidden="1" customHeight="1" x14ac:dyDescent="0.25"/>
    <row r="2425" ht="30" hidden="1" customHeight="1" x14ac:dyDescent="0.25"/>
    <row r="2426" ht="30" hidden="1" customHeight="1" x14ac:dyDescent="0.25"/>
    <row r="2427" ht="30" hidden="1" customHeight="1" x14ac:dyDescent="0.25"/>
    <row r="2428" ht="30" hidden="1" customHeight="1" x14ac:dyDescent="0.25"/>
    <row r="2429" ht="30" hidden="1" customHeight="1" x14ac:dyDescent="0.25"/>
    <row r="2430" ht="30" hidden="1" customHeight="1" x14ac:dyDescent="0.25"/>
    <row r="2431" ht="30" hidden="1" customHeight="1" x14ac:dyDescent="0.25"/>
    <row r="2432" ht="30" hidden="1" customHeight="1" x14ac:dyDescent="0.25"/>
    <row r="2433" ht="30" hidden="1" customHeight="1" x14ac:dyDescent="0.25"/>
    <row r="2434" ht="30" hidden="1" customHeight="1" x14ac:dyDescent="0.25"/>
    <row r="2435" ht="30" hidden="1" customHeight="1" x14ac:dyDescent="0.25"/>
    <row r="2436" ht="30" hidden="1" customHeight="1" x14ac:dyDescent="0.25"/>
    <row r="2437" ht="30" hidden="1" customHeight="1" x14ac:dyDescent="0.25"/>
    <row r="2438" ht="30" hidden="1" customHeight="1" x14ac:dyDescent="0.25"/>
    <row r="2439" ht="30" hidden="1" customHeight="1" x14ac:dyDescent="0.25"/>
    <row r="2440" ht="30" hidden="1" customHeight="1" x14ac:dyDescent="0.25"/>
    <row r="2441" ht="30" hidden="1" customHeight="1" x14ac:dyDescent="0.25"/>
    <row r="2442" ht="30" hidden="1" customHeight="1" x14ac:dyDescent="0.25"/>
    <row r="2443" ht="30" hidden="1" customHeight="1" x14ac:dyDescent="0.25"/>
    <row r="2444" ht="30" hidden="1" customHeight="1" x14ac:dyDescent="0.25"/>
    <row r="2445" ht="30" hidden="1" customHeight="1" x14ac:dyDescent="0.25"/>
    <row r="2446" ht="30" hidden="1" customHeight="1" x14ac:dyDescent="0.25"/>
    <row r="2447" ht="30" hidden="1" customHeight="1" x14ac:dyDescent="0.25"/>
    <row r="2448" ht="30" hidden="1" customHeight="1" x14ac:dyDescent="0.25"/>
    <row r="2449" ht="30" hidden="1" customHeight="1" x14ac:dyDescent="0.25"/>
    <row r="2450" ht="30" hidden="1" customHeight="1" x14ac:dyDescent="0.25"/>
    <row r="2451" ht="30" hidden="1" customHeight="1" x14ac:dyDescent="0.25"/>
    <row r="2452" ht="30" hidden="1" customHeight="1" x14ac:dyDescent="0.25"/>
    <row r="2453" ht="30" hidden="1" customHeight="1" x14ac:dyDescent="0.25"/>
    <row r="2454" ht="30" hidden="1" customHeight="1" x14ac:dyDescent="0.25"/>
    <row r="2455" ht="30" hidden="1" customHeight="1" x14ac:dyDescent="0.25"/>
    <row r="2456" ht="30" hidden="1" customHeight="1" x14ac:dyDescent="0.25"/>
    <row r="2457" ht="30" hidden="1" customHeight="1" x14ac:dyDescent="0.25"/>
    <row r="2458" ht="30" hidden="1" customHeight="1" x14ac:dyDescent="0.25"/>
    <row r="2459" ht="30" hidden="1" customHeight="1" x14ac:dyDescent="0.25"/>
    <row r="2460" ht="30" hidden="1" customHeight="1" x14ac:dyDescent="0.25"/>
    <row r="2461" ht="30" hidden="1" customHeight="1" x14ac:dyDescent="0.25"/>
    <row r="2462" ht="30" hidden="1" customHeight="1" x14ac:dyDescent="0.25"/>
    <row r="2463" ht="30" hidden="1" customHeight="1" x14ac:dyDescent="0.25"/>
    <row r="2464" ht="30" hidden="1" customHeight="1" x14ac:dyDescent="0.25"/>
    <row r="2465" ht="30" hidden="1" customHeight="1" x14ac:dyDescent="0.25"/>
    <row r="2466" ht="30" hidden="1" customHeight="1" x14ac:dyDescent="0.25"/>
    <row r="2467" ht="30" hidden="1" customHeight="1" x14ac:dyDescent="0.25"/>
    <row r="2468" ht="30" hidden="1" customHeight="1" x14ac:dyDescent="0.25"/>
    <row r="2469" ht="30" hidden="1" customHeight="1" x14ac:dyDescent="0.25"/>
    <row r="2470" ht="30" hidden="1" customHeight="1" x14ac:dyDescent="0.25"/>
    <row r="2471" ht="30" hidden="1" customHeight="1" x14ac:dyDescent="0.25"/>
    <row r="2472" ht="30" hidden="1" customHeight="1" x14ac:dyDescent="0.25"/>
    <row r="2473" ht="30" hidden="1" customHeight="1" x14ac:dyDescent="0.25"/>
    <row r="2474" ht="30" hidden="1" customHeight="1" x14ac:dyDescent="0.25"/>
    <row r="2475" ht="30" hidden="1" customHeight="1" x14ac:dyDescent="0.25"/>
    <row r="2476" ht="30" hidden="1" customHeight="1" x14ac:dyDescent="0.25"/>
    <row r="2477" ht="30" hidden="1" customHeight="1" x14ac:dyDescent="0.25"/>
    <row r="2478" ht="30" hidden="1" customHeight="1" x14ac:dyDescent="0.25"/>
    <row r="2479" ht="30" hidden="1" customHeight="1" x14ac:dyDescent="0.25"/>
    <row r="2480" ht="30" hidden="1" customHeight="1" x14ac:dyDescent="0.25"/>
    <row r="2481" ht="30" hidden="1" customHeight="1" x14ac:dyDescent="0.25"/>
    <row r="2482" ht="30" hidden="1" customHeight="1" x14ac:dyDescent="0.25"/>
    <row r="2483" ht="30" hidden="1" customHeight="1" x14ac:dyDescent="0.25"/>
    <row r="2484" ht="30" hidden="1" customHeight="1" x14ac:dyDescent="0.25"/>
    <row r="2485" ht="30" hidden="1" customHeight="1" x14ac:dyDescent="0.25"/>
    <row r="2486" ht="30" hidden="1" customHeight="1" x14ac:dyDescent="0.25"/>
    <row r="2487" ht="30" hidden="1" customHeight="1" x14ac:dyDescent="0.25"/>
    <row r="2488" ht="30" hidden="1" customHeight="1" x14ac:dyDescent="0.25"/>
    <row r="2489" ht="30" hidden="1" customHeight="1" x14ac:dyDescent="0.25"/>
    <row r="2490" ht="30" hidden="1" customHeight="1" x14ac:dyDescent="0.25"/>
    <row r="2491" ht="30" hidden="1" customHeight="1" x14ac:dyDescent="0.25"/>
    <row r="2492" ht="30" hidden="1" customHeight="1" x14ac:dyDescent="0.25"/>
    <row r="2493" ht="30" hidden="1" customHeight="1" x14ac:dyDescent="0.25"/>
    <row r="2494" ht="30" hidden="1" customHeight="1" x14ac:dyDescent="0.25"/>
    <row r="2495" ht="30" hidden="1" customHeight="1" x14ac:dyDescent="0.25"/>
    <row r="2496" ht="30" hidden="1" customHeight="1" x14ac:dyDescent="0.25"/>
    <row r="2497" ht="30" hidden="1" customHeight="1" x14ac:dyDescent="0.25"/>
    <row r="2498" ht="30" hidden="1" customHeight="1" x14ac:dyDescent="0.25"/>
    <row r="2499" ht="30" hidden="1" customHeight="1" x14ac:dyDescent="0.25"/>
    <row r="2500" ht="30" hidden="1" customHeight="1" x14ac:dyDescent="0.25"/>
    <row r="2501" ht="30" hidden="1" customHeight="1" x14ac:dyDescent="0.25"/>
    <row r="2502" ht="30" hidden="1" customHeight="1" x14ac:dyDescent="0.25"/>
    <row r="2503" ht="30" hidden="1" customHeight="1" x14ac:dyDescent="0.25"/>
    <row r="2504" ht="30" hidden="1" customHeight="1" x14ac:dyDescent="0.25"/>
    <row r="2505" ht="30" hidden="1" customHeight="1" x14ac:dyDescent="0.25"/>
    <row r="2506" ht="30" hidden="1" customHeight="1" x14ac:dyDescent="0.25"/>
    <row r="2507" ht="30" hidden="1" customHeight="1" x14ac:dyDescent="0.25"/>
    <row r="2508" ht="30" hidden="1" customHeight="1" x14ac:dyDescent="0.25"/>
    <row r="2509" ht="30" hidden="1" customHeight="1" x14ac:dyDescent="0.25"/>
    <row r="2510" ht="30" hidden="1" customHeight="1" x14ac:dyDescent="0.25"/>
    <row r="2511" ht="30" hidden="1" customHeight="1" x14ac:dyDescent="0.25"/>
    <row r="2512" ht="30" hidden="1" customHeight="1" x14ac:dyDescent="0.25"/>
    <row r="2513" ht="30" hidden="1" customHeight="1" x14ac:dyDescent="0.25"/>
    <row r="2514" ht="30" hidden="1" customHeight="1" x14ac:dyDescent="0.25"/>
    <row r="2515" ht="30" hidden="1" customHeight="1" x14ac:dyDescent="0.25"/>
    <row r="2516" ht="30" hidden="1" customHeight="1" x14ac:dyDescent="0.25"/>
    <row r="2517" ht="30" hidden="1" customHeight="1" x14ac:dyDescent="0.25"/>
    <row r="2518" ht="30" hidden="1" customHeight="1" x14ac:dyDescent="0.25"/>
    <row r="2519" ht="30" hidden="1" customHeight="1" x14ac:dyDescent="0.25"/>
    <row r="2520" ht="30" hidden="1" customHeight="1" x14ac:dyDescent="0.25"/>
    <row r="2521" ht="30" hidden="1" customHeight="1" x14ac:dyDescent="0.25"/>
    <row r="2522" ht="30" hidden="1" customHeight="1" x14ac:dyDescent="0.25"/>
    <row r="2523" ht="30" hidden="1" customHeight="1" x14ac:dyDescent="0.25"/>
    <row r="2524" ht="30" hidden="1" customHeight="1" x14ac:dyDescent="0.25"/>
    <row r="2525" ht="30" hidden="1" customHeight="1" x14ac:dyDescent="0.25"/>
    <row r="2526" ht="30" hidden="1" customHeight="1" x14ac:dyDescent="0.25"/>
    <row r="2527" ht="30" hidden="1" customHeight="1" x14ac:dyDescent="0.25"/>
    <row r="2528" ht="30" hidden="1" customHeight="1" x14ac:dyDescent="0.25"/>
    <row r="2529" ht="30" hidden="1" customHeight="1" x14ac:dyDescent="0.25"/>
    <row r="2530" ht="30" hidden="1" customHeight="1" x14ac:dyDescent="0.25"/>
    <row r="2531" ht="30" hidden="1" customHeight="1" x14ac:dyDescent="0.25"/>
    <row r="2532" ht="30" hidden="1" customHeight="1" x14ac:dyDescent="0.25"/>
    <row r="2533" ht="30" hidden="1" customHeight="1" x14ac:dyDescent="0.25"/>
    <row r="2534" ht="30" hidden="1" customHeight="1" x14ac:dyDescent="0.25"/>
    <row r="2535" ht="30" hidden="1" customHeight="1" x14ac:dyDescent="0.25"/>
    <row r="2536" ht="30" hidden="1" customHeight="1" x14ac:dyDescent="0.25"/>
    <row r="2537" ht="30" hidden="1" customHeight="1" x14ac:dyDescent="0.25"/>
    <row r="2538" ht="30" hidden="1" customHeight="1" x14ac:dyDescent="0.25"/>
    <row r="2539" ht="30" hidden="1" customHeight="1" x14ac:dyDescent="0.25"/>
    <row r="2540" ht="30" hidden="1" customHeight="1" x14ac:dyDescent="0.25"/>
    <row r="2541" ht="30" hidden="1" customHeight="1" x14ac:dyDescent="0.25"/>
    <row r="2542" ht="30" hidden="1" customHeight="1" x14ac:dyDescent="0.25"/>
    <row r="2543" ht="30" hidden="1" customHeight="1" x14ac:dyDescent="0.25"/>
    <row r="2544" ht="30" hidden="1" customHeight="1" x14ac:dyDescent="0.25"/>
    <row r="2545" ht="30" hidden="1" customHeight="1" x14ac:dyDescent="0.25"/>
    <row r="2546" ht="30" hidden="1" customHeight="1" x14ac:dyDescent="0.25"/>
    <row r="2547" ht="30" hidden="1" customHeight="1" x14ac:dyDescent="0.25"/>
    <row r="2548" ht="30" hidden="1" customHeight="1" x14ac:dyDescent="0.25"/>
    <row r="2549" ht="30" hidden="1" customHeight="1" x14ac:dyDescent="0.25"/>
    <row r="2550" ht="30" hidden="1" customHeight="1" x14ac:dyDescent="0.25"/>
    <row r="2551" ht="30" hidden="1" customHeight="1" x14ac:dyDescent="0.25"/>
    <row r="2552" ht="30" hidden="1" customHeight="1" x14ac:dyDescent="0.25"/>
    <row r="2553" ht="30" hidden="1" customHeight="1" x14ac:dyDescent="0.25"/>
    <row r="2554" ht="30" hidden="1" customHeight="1" x14ac:dyDescent="0.25"/>
    <row r="2555" ht="30" hidden="1" customHeight="1" x14ac:dyDescent="0.25"/>
    <row r="2556" ht="30" hidden="1" customHeight="1" x14ac:dyDescent="0.25"/>
    <row r="2557" ht="30" hidden="1" customHeight="1" x14ac:dyDescent="0.25"/>
    <row r="2558" ht="30" hidden="1" customHeight="1" x14ac:dyDescent="0.25"/>
    <row r="2559" ht="30" hidden="1" customHeight="1" x14ac:dyDescent="0.25"/>
    <row r="2560" ht="30" hidden="1" customHeight="1" x14ac:dyDescent="0.25"/>
    <row r="2561" ht="30" hidden="1" customHeight="1" x14ac:dyDescent="0.25"/>
    <row r="2562" ht="30" hidden="1" customHeight="1" x14ac:dyDescent="0.25"/>
    <row r="2563" ht="30" hidden="1" customHeight="1" x14ac:dyDescent="0.25"/>
    <row r="2564" ht="30" hidden="1" customHeight="1" x14ac:dyDescent="0.25"/>
    <row r="2565" ht="30" hidden="1" customHeight="1" x14ac:dyDescent="0.25"/>
    <row r="2566" ht="30" hidden="1" customHeight="1" x14ac:dyDescent="0.25"/>
    <row r="2567" ht="30" hidden="1" customHeight="1" x14ac:dyDescent="0.25"/>
    <row r="2568" ht="30" hidden="1" customHeight="1" x14ac:dyDescent="0.25"/>
    <row r="2569" ht="30" hidden="1" customHeight="1" x14ac:dyDescent="0.25"/>
    <row r="2570" ht="30" hidden="1" customHeight="1" x14ac:dyDescent="0.25"/>
    <row r="2571" ht="30" hidden="1" customHeight="1" x14ac:dyDescent="0.25"/>
    <row r="2572" ht="30" hidden="1" customHeight="1" x14ac:dyDescent="0.25"/>
    <row r="2573" ht="30" hidden="1" customHeight="1" x14ac:dyDescent="0.25"/>
    <row r="2574" ht="30" hidden="1" customHeight="1" x14ac:dyDescent="0.25"/>
    <row r="2575" ht="30" hidden="1" customHeight="1" x14ac:dyDescent="0.25"/>
    <row r="2576" ht="30" hidden="1" customHeight="1" x14ac:dyDescent="0.25"/>
    <row r="2577" ht="30" hidden="1" customHeight="1" x14ac:dyDescent="0.25"/>
    <row r="2578" ht="30" hidden="1" customHeight="1" x14ac:dyDescent="0.25"/>
    <row r="2579" ht="30" hidden="1" customHeight="1" x14ac:dyDescent="0.25"/>
    <row r="2580" ht="30" hidden="1" customHeight="1" x14ac:dyDescent="0.25"/>
    <row r="2581" ht="30" hidden="1" customHeight="1" x14ac:dyDescent="0.25"/>
    <row r="2582" ht="30" hidden="1" customHeight="1" x14ac:dyDescent="0.25"/>
    <row r="2583" ht="30" hidden="1" customHeight="1" x14ac:dyDescent="0.25"/>
    <row r="2584" ht="30" hidden="1" customHeight="1" x14ac:dyDescent="0.25"/>
    <row r="2585" ht="30" hidden="1" customHeight="1" x14ac:dyDescent="0.25"/>
    <row r="2586" ht="30" hidden="1" customHeight="1" x14ac:dyDescent="0.25"/>
    <row r="2587" ht="30" hidden="1" customHeight="1" x14ac:dyDescent="0.25"/>
    <row r="2588" ht="30" hidden="1" customHeight="1" x14ac:dyDescent="0.25"/>
    <row r="2589" ht="30" hidden="1" customHeight="1" x14ac:dyDescent="0.25"/>
    <row r="2590" ht="30" hidden="1" customHeight="1" x14ac:dyDescent="0.25"/>
    <row r="2591" ht="30" hidden="1" customHeight="1" x14ac:dyDescent="0.25"/>
    <row r="2592" ht="30" hidden="1" customHeight="1" x14ac:dyDescent="0.25"/>
    <row r="2593" ht="30" hidden="1" customHeight="1" x14ac:dyDescent="0.25"/>
    <row r="2594" ht="30" hidden="1" customHeight="1" x14ac:dyDescent="0.25"/>
    <row r="2595" ht="30" hidden="1" customHeight="1" x14ac:dyDescent="0.25"/>
    <row r="2596" ht="30" hidden="1" customHeight="1" x14ac:dyDescent="0.25"/>
    <row r="2597" ht="30" hidden="1" customHeight="1" x14ac:dyDescent="0.25"/>
    <row r="2598" ht="30" hidden="1" customHeight="1" x14ac:dyDescent="0.25"/>
    <row r="2599" ht="30" hidden="1" customHeight="1" x14ac:dyDescent="0.25"/>
    <row r="2600" ht="30" hidden="1" customHeight="1" x14ac:dyDescent="0.25"/>
    <row r="2601" ht="30" hidden="1" customHeight="1" x14ac:dyDescent="0.25"/>
    <row r="2602" ht="30" hidden="1" customHeight="1" x14ac:dyDescent="0.25"/>
    <row r="2603" ht="30" hidden="1" customHeight="1" x14ac:dyDescent="0.25"/>
    <row r="2604" ht="30" hidden="1" customHeight="1" x14ac:dyDescent="0.25"/>
    <row r="2605" ht="30" hidden="1" customHeight="1" x14ac:dyDescent="0.25"/>
    <row r="2606" ht="30" hidden="1" customHeight="1" x14ac:dyDescent="0.25"/>
    <row r="2607" ht="30" hidden="1" customHeight="1" x14ac:dyDescent="0.25"/>
    <row r="2608" ht="30" hidden="1" customHeight="1" x14ac:dyDescent="0.25"/>
    <row r="2609" ht="30" hidden="1" customHeight="1" x14ac:dyDescent="0.25"/>
    <row r="2610" ht="30" hidden="1" customHeight="1" x14ac:dyDescent="0.25"/>
    <row r="2611" ht="30" hidden="1" customHeight="1" x14ac:dyDescent="0.25"/>
    <row r="2612" ht="30" hidden="1" customHeight="1" x14ac:dyDescent="0.25"/>
    <row r="2613" ht="30" hidden="1" customHeight="1" x14ac:dyDescent="0.25"/>
    <row r="2614" ht="30" hidden="1" customHeight="1" x14ac:dyDescent="0.25"/>
    <row r="2615" ht="30" hidden="1" customHeight="1" x14ac:dyDescent="0.25"/>
    <row r="2616" ht="30" hidden="1" customHeight="1" x14ac:dyDescent="0.25"/>
    <row r="2617" ht="30" hidden="1" customHeight="1" x14ac:dyDescent="0.25"/>
    <row r="2618" ht="30" hidden="1" customHeight="1" x14ac:dyDescent="0.25"/>
    <row r="2619" ht="30" hidden="1" customHeight="1" x14ac:dyDescent="0.25"/>
    <row r="2620" ht="30" hidden="1" customHeight="1" x14ac:dyDescent="0.25"/>
    <row r="2621" ht="30" hidden="1" customHeight="1" x14ac:dyDescent="0.25"/>
    <row r="2622" ht="30" hidden="1" customHeight="1" x14ac:dyDescent="0.25"/>
    <row r="2623" ht="30" hidden="1" customHeight="1" x14ac:dyDescent="0.25"/>
    <row r="2624" ht="30" hidden="1" customHeight="1" x14ac:dyDescent="0.25"/>
    <row r="2625" ht="30" hidden="1" customHeight="1" x14ac:dyDescent="0.25"/>
    <row r="2626" ht="30" hidden="1" customHeight="1" x14ac:dyDescent="0.25"/>
    <row r="2627" ht="30" hidden="1" customHeight="1" x14ac:dyDescent="0.25"/>
    <row r="2628" ht="30" hidden="1" customHeight="1" x14ac:dyDescent="0.25"/>
    <row r="2629" ht="30" hidden="1" customHeight="1" x14ac:dyDescent="0.25"/>
    <row r="2630" ht="30" hidden="1" customHeight="1" x14ac:dyDescent="0.25"/>
    <row r="2631" ht="30" hidden="1" customHeight="1" x14ac:dyDescent="0.25"/>
    <row r="2632" ht="30" hidden="1" customHeight="1" x14ac:dyDescent="0.25"/>
    <row r="2633" ht="30" hidden="1" customHeight="1" x14ac:dyDescent="0.25"/>
    <row r="2634" ht="30" hidden="1" customHeight="1" x14ac:dyDescent="0.25"/>
    <row r="2635" ht="30" hidden="1" customHeight="1" x14ac:dyDescent="0.25"/>
    <row r="2636" ht="30" hidden="1" customHeight="1" x14ac:dyDescent="0.25"/>
    <row r="2637" ht="30" hidden="1" customHeight="1" x14ac:dyDescent="0.25"/>
    <row r="2638" ht="30" hidden="1" customHeight="1" x14ac:dyDescent="0.25"/>
    <row r="2639" ht="30" hidden="1" customHeight="1" x14ac:dyDescent="0.25"/>
    <row r="2640" ht="30" hidden="1" customHeight="1" x14ac:dyDescent="0.25"/>
    <row r="2641" ht="30" hidden="1" customHeight="1" x14ac:dyDescent="0.25"/>
    <row r="2642" ht="30" hidden="1" customHeight="1" x14ac:dyDescent="0.25"/>
    <row r="2643" ht="30" hidden="1" customHeight="1" x14ac:dyDescent="0.25"/>
    <row r="2644" ht="30" hidden="1" customHeight="1" x14ac:dyDescent="0.25"/>
    <row r="2645" ht="30" hidden="1" customHeight="1" x14ac:dyDescent="0.25"/>
    <row r="2646" ht="30" hidden="1" customHeight="1" x14ac:dyDescent="0.25"/>
    <row r="2647" ht="30" hidden="1" customHeight="1" x14ac:dyDescent="0.25"/>
    <row r="2648" ht="30" hidden="1" customHeight="1" x14ac:dyDescent="0.25"/>
    <row r="2649" ht="30" hidden="1" customHeight="1" x14ac:dyDescent="0.25"/>
    <row r="2650" ht="30" hidden="1" customHeight="1" x14ac:dyDescent="0.25"/>
    <row r="2651" ht="30" hidden="1" customHeight="1" x14ac:dyDescent="0.25"/>
    <row r="2652" ht="30" hidden="1" customHeight="1" x14ac:dyDescent="0.25"/>
    <row r="2653" ht="30" hidden="1" customHeight="1" x14ac:dyDescent="0.25"/>
    <row r="2654" ht="30" hidden="1" customHeight="1" x14ac:dyDescent="0.25"/>
    <row r="2655" ht="30" hidden="1" customHeight="1" x14ac:dyDescent="0.25"/>
    <row r="2656" ht="30" hidden="1" customHeight="1" x14ac:dyDescent="0.25"/>
    <row r="2657" ht="30" hidden="1" customHeight="1" x14ac:dyDescent="0.25"/>
    <row r="2658" ht="30" hidden="1" customHeight="1" x14ac:dyDescent="0.25"/>
    <row r="2659" ht="30" hidden="1" customHeight="1" x14ac:dyDescent="0.25"/>
    <row r="2660" ht="30" hidden="1" customHeight="1" x14ac:dyDescent="0.25"/>
    <row r="2661" ht="30" hidden="1" customHeight="1" x14ac:dyDescent="0.25"/>
    <row r="2662" ht="30" hidden="1" customHeight="1" x14ac:dyDescent="0.25"/>
    <row r="2663" ht="30" hidden="1" customHeight="1" x14ac:dyDescent="0.25"/>
    <row r="2664" ht="30" hidden="1" customHeight="1" x14ac:dyDescent="0.25"/>
    <row r="2665" ht="30" hidden="1" customHeight="1" x14ac:dyDescent="0.25"/>
    <row r="2666" ht="30" hidden="1" customHeight="1" x14ac:dyDescent="0.25"/>
    <row r="2667" ht="30" hidden="1" customHeight="1" x14ac:dyDescent="0.25"/>
    <row r="2668" ht="30" hidden="1" customHeight="1" x14ac:dyDescent="0.25"/>
    <row r="2669" ht="30" hidden="1" customHeight="1" x14ac:dyDescent="0.25"/>
    <row r="2670" ht="30" hidden="1" customHeight="1" x14ac:dyDescent="0.25"/>
    <row r="2671" ht="30" hidden="1" customHeight="1" x14ac:dyDescent="0.25"/>
    <row r="2672" ht="30" hidden="1" customHeight="1" x14ac:dyDescent="0.25"/>
    <row r="2673" ht="30" hidden="1" customHeight="1" x14ac:dyDescent="0.25"/>
    <row r="2674" ht="30" hidden="1" customHeight="1" x14ac:dyDescent="0.25"/>
    <row r="2675" ht="30" hidden="1" customHeight="1" x14ac:dyDescent="0.25"/>
    <row r="2676" ht="30" hidden="1" customHeight="1" x14ac:dyDescent="0.25"/>
    <row r="2677" ht="30" hidden="1" customHeight="1" x14ac:dyDescent="0.25"/>
    <row r="2678" ht="30" hidden="1" customHeight="1" x14ac:dyDescent="0.25"/>
    <row r="2679" ht="30" hidden="1" customHeight="1" x14ac:dyDescent="0.25"/>
    <row r="2680" ht="30" hidden="1" customHeight="1" x14ac:dyDescent="0.25"/>
    <row r="2681" ht="30" hidden="1" customHeight="1" x14ac:dyDescent="0.25"/>
    <row r="2682" ht="30" hidden="1" customHeight="1" x14ac:dyDescent="0.25"/>
    <row r="2683" ht="30" hidden="1" customHeight="1" x14ac:dyDescent="0.25"/>
    <row r="2684" ht="30" hidden="1" customHeight="1" x14ac:dyDescent="0.25"/>
    <row r="2685" ht="30" hidden="1" customHeight="1" x14ac:dyDescent="0.25"/>
    <row r="2686" ht="30" hidden="1" customHeight="1" x14ac:dyDescent="0.25"/>
    <row r="2687" ht="30" hidden="1" customHeight="1" x14ac:dyDescent="0.25"/>
    <row r="2688" ht="30" hidden="1" customHeight="1" x14ac:dyDescent="0.25"/>
    <row r="2689" ht="30" hidden="1" customHeight="1" x14ac:dyDescent="0.25"/>
    <row r="2690" ht="30" hidden="1" customHeight="1" x14ac:dyDescent="0.25"/>
    <row r="2691" ht="30" hidden="1" customHeight="1" x14ac:dyDescent="0.25"/>
    <row r="2692" ht="30" hidden="1" customHeight="1" x14ac:dyDescent="0.25"/>
    <row r="2693" ht="30" hidden="1" customHeight="1" x14ac:dyDescent="0.25"/>
    <row r="2694" ht="30" hidden="1" customHeight="1" x14ac:dyDescent="0.25"/>
    <row r="2695" ht="30" hidden="1" customHeight="1" x14ac:dyDescent="0.25"/>
    <row r="2696" ht="30" hidden="1" customHeight="1" x14ac:dyDescent="0.25"/>
    <row r="2697" ht="30" hidden="1" customHeight="1" x14ac:dyDescent="0.25"/>
    <row r="2698" ht="30" hidden="1" customHeight="1" x14ac:dyDescent="0.25"/>
    <row r="2699" ht="30" hidden="1" customHeight="1" x14ac:dyDescent="0.25"/>
    <row r="2700" ht="30" hidden="1" customHeight="1" x14ac:dyDescent="0.25"/>
    <row r="2701" ht="30" hidden="1" customHeight="1" x14ac:dyDescent="0.25"/>
    <row r="2702" ht="30" hidden="1" customHeight="1" x14ac:dyDescent="0.25"/>
    <row r="2703" ht="30" hidden="1" customHeight="1" x14ac:dyDescent="0.25"/>
    <row r="2704" ht="30" hidden="1" customHeight="1" x14ac:dyDescent="0.25"/>
    <row r="2705" ht="30" hidden="1" customHeight="1" x14ac:dyDescent="0.25"/>
    <row r="2706" ht="30" hidden="1" customHeight="1" x14ac:dyDescent="0.25"/>
    <row r="2707" ht="30" hidden="1" customHeight="1" x14ac:dyDescent="0.25"/>
    <row r="2708" ht="30" hidden="1" customHeight="1" x14ac:dyDescent="0.25"/>
    <row r="2709" ht="30" hidden="1" customHeight="1" x14ac:dyDescent="0.25"/>
    <row r="2710" ht="30" hidden="1" customHeight="1" x14ac:dyDescent="0.25"/>
    <row r="2711" ht="30" hidden="1" customHeight="1" x14ac:dyDescent="0.25"/>
    <row r="2712" ht="30" hidden="1" customHeight="1" x14ac:dyDescent="0.25"/>
    <row r="2713" ht="30" hidden="1" customHeight="1" x14ac:dyDescent="0.25"/>
    <row r="2714" ht="30" hidden="1" customHeight="1" x14ac:dyDescent="0.25"/>
    <row r="2715" ht="30" hidden="1" customHeight="1" x14ac:dyDescent="0.25"/>
    <row r="2716" ht="30" hidden="1" customHeight="1" x14ac:dyDescent="0.25"/>
    <row r="2717" ht="30" hidden="1" customHeight="1" x14ac:dyDescent="0.25"/>
    <row r="2718" ht="30" hidden="1" customHeight="1" x14ac:dyDescent="0.25"/>
    <row r="2719" ht="30" hidden="1" customHeight="1" x14ac:dyDescent="0.25"/>
    <row r="2720" ht="30" hidden="1" customHeight="1" x14ac:dyDescent="0.25"/>
    <row r="2721" ht="30" hidden="1" customHeight="1" x14ac:dyDescent="0.25"/>
    <row r="2722" ht="30" hidden="1" customHeight="1" x14ac:dyDescent="0.25"/>
    <row r="2723" ht="30" hidden="1" customHeight="1" x14ac:dyDescent="0.25"/>
    <row r="2724" ht="30" hidden="1" customHeight="1" x14ac:dyDescent="0.25"/>
    <row r="2725" ht="30" hidden="1" customHeight="1" x14ac:dyDescent="0.25"/>
    <row r="2726" ht="30" hidden="1" customHeight="1" x14ac:dyDescent="0.25"/>
    <row r="2727" ht="30" hidden="1" customHeight="1" x14ac:dyDescent="0.25"/>
    <row r="2728" ht="30" hidden="1" customHeight="1" x14ac:dyDescent="0.25"/>
    <row r="2729" ht="30" hidden="1" customHeight="1" x14ac:dyDescent="0.25"/>
    <row r="2730" ht="30" hidden="1" customHeight="1" x14ac:dyDescent="0.25"/>
    <row r="2731" ht="30" hidden="1" customHeight="1" x14ac:dyDescent="0.25"/>
    <row r="2732" ht="30" hidden="1" customHeight="1" x14ac:dyDescent="0.25"/>
    <row r="2733" ht="30" hidden="1" customHeight="1" x14ac:dyDescent="0.25"/>
    <row r="2734" ht="30" hidden="1" customHeight="1" x14ac:dyDescent="0.25"/>
    <row r="2735" ht="30" hidden="1" customHeight="1" x14ac:dyDescent="0.25"/>
    <row r="2736" ht="30" hidden="1" customHeight="1" x14ac:dyDescent="0.25"/>
    <row r="2737" ht="30" hidden="1" customHeight="1" x14ac:dyDescent="0.25"/>
    <row r="2738" ht="30" hidden="1" customHeight="1" x14ac:dyDescent="0.25"/>
    <row r="2739" ht="30" hidden="1" customHeight="1" x14ac:dyDescent="0.25"/>
    <row r="2740" ht="30" hidden="1" customHeight="1" x14ac:dyDescent="0.25"/>
    <row r="2741" ht="30" hidden="1" customHeight="1" x14ac:dyDescent="0.25"/>
    <row r="2742" ht="30" hidden="1" customHeight="1" x14ac:dyDescent="0.25"/>
    <row r="2743" ht="30" hidden="1" customHeight="1" x14ac:dyDescent="0.25"/>
    <row r="2744" ht="30" hidden="1" customHeight="1" x14ac:dyDescent="0.25"/>
    <row r="2745" ht="30" hidden="1" customHeight="1" x14ac:dyDescent="0.25"/>
    <row r="2746" ht="30" hidden="1" customHeight="1" x14ac:dyDescent="0.25"/>
    <row r="2747" ht="30" hidden="1" customHeight="1" x14ac:dyDescent="0.25"/>
    <row r="2748" ht="30" hidden="1" customHeight="1" x14ac:dyDescent="0.25"/>
    <row r="2749" ht="30" hidden="1" customHeight="1" x14ac:dyDescent="0.25"/>
    <row r="2750" ht="30" hidden="1" customHeight="1" x14ac:dyDescent="0.25"/>
    <row r="2751" ht="30" hidden="1" customHeight="1" x14ac:dyDescent="0.25"/>
    <row r="2752" ht="30" hidden="1" customHeight="1" x14ac:dyDescent="0.25"/>
    <row r="2753" ht="30" hidden="1" customHeight="1" x14ac:dyDescent="0.25"/>
    <row r="2754" ht="30" hidden="1" customHeight="1" x14ac:dyDescent="0.25"/>
    <row r="2755" ht="30" hidden="1" customHeight="1" x14ac:dyDescent="0.25"/>
    <row r="2756" ht="30" hidden="1" customHeight="1" x14ac:dyDescent="0.25"/>
    <row r="2757" ht="30" hidden="1" customHeight="1" x14ac:dyDescent="0.25"/>
    <row r="2758" ht="30" hidden="1" customHeight="1" x14ac:dyDescent="0.25"/>
    <row r="2759" ht="30" hidden="1" customHeight="1" x14ac:dyDescent="0.25"/>
    <row r="2760" ht="30" hidden="1" customHeight="1" x14ac:dyDescent="0.25"/>
    <row r="2761" ht="30" hidden="1" customHeight="1" x14ac:dyDescent="0.25"/>
    <row r="2762" ht="30" hidden="1" customHeight="1" x14ac:dyDescent="0.25"/>
    <row r="2763" ht="30" hidden="1" customHeight="1" x14ac:dyDescent="0.25"/>
    <row r="2764" ht="30" hidden="1" customHeight="1" x14ac:dyDescent="0.25"/>
    <row r="2765" ht="30" hidden="1" customHeight="1" x14ac:dyDescent="0.25"/>
    <row r="2766" ht="30" hidden="1" customHeight="1" x14ac:dyDescent="0.25"/>
    <row r="2767" ht="30" hidden="1" customHeight="1" x14ac:dyDescent="0.25"/>
    <row r="2768" ht="30" hidden="1" customHeight="1" x14ac:dyDescent="0.25"/>
    <row r="2769" ht="30" hidden="1" customHeight="1" x14ac:dyDescent="0.25"/>
    <row r="2770" ht="30" hidden="1" customHeight="1" x14ac:dyDescent="0.25"/>
    <row r="2771" ht="30" hidden="1" customHeight="1" x14ac:dyDescent="0.25"/>
    <row r="2772" ht="30" hidden="1" customHeight="1" x14ac:dyDescent="0.25"/>
    <row r="2773" ht="30" hidden="1" customHeight="1" x14ac:dyDescent="0.25"/>
    <row r="2774" ht="30" hidden="1" customHeight="1" x14ac:dyDescent="0.25"/>
    <row r="2775" ht="30" hidden="1" customHeight="1" x14ac:dyDescent="0.25"/>
    <row r="2776" ht="30" hidden="1" customHeight="1" x14ac:dyDescent="0.25"/>
    <row r="2777" ht="30" hidden="1" customHeight="1" x14ac:dyDescent="0.25"/>
    <row r="2778" ht="30" hidden="1" customHeight="1" x14ac:dyDescent="0.25"/>
    <row r="2779" ht="30" hidden="1" customHeight="1" x14ac:dyDescent="0.25"/>
    <row r="2780" ht="30" hidden="1" customHeight="1" x14ac:dyDescent="0.25"/>
    <row r="2781" ht="30" hidden="1" customHeight="1" x14ac:dyDescent="0.25"/>
    <row r="2782" ht="30" hidden="1" customHeight="1" x14ac:dyDescent="0.25"/>
    <row r="2783" ht="30" hidden="1" customHeight="1" x14ac:dyDescent="0.25"/>
    <row r="2784" ht="30" hidden="1" customHeight="1" x14ac:dyDescent="0.25"/>
    <row r="2785" ht="30" hidden="1" customHeight="1" x14ac:dyDescent="0.25"/>
    <row r="2786" ht="30" hidden="1" customHeight="1" x14ac:dyDescent="0.25"/>
    <row r="2787" ht="30" hidden="1" customHeight="1" x14ac:dyDescent="0.25"/>
    <row r="2788" ht="30" hidden="1" customHeight="1" x14ac:dyDescent="0.25"/>
    <row r="2789" ht="30" hidden="1" customHeight="1" x14ac:dyDescent="0.25"/>
    <row r="2790" ht="30" hidden="1" customHeight="1" x14ac:dyDescent="0.25"/>
    <row r="2791" ht="30" hidden="1" customHeight="1" x14ac:dyDescent="0.25"/>
    <row r="2792" ht="30" hidden="1" customHeight="1" x14ac:dyDescent="0.25"/>
    <row r="2793" ht="30" hidden="1" customHeight="1" x14ac:dyDescent="0.25"/>
    <row r="2794" ht="30" hidden="1" customHeight="1" x14ac:dyDescent="0.25"/>
    <row r="2795" ht="30" hidden="1" customHeight="1" x14ac:dyDescent="0.25"/>
    <row r="2796" ht="30" hidden="1" customHeight="1" x14ac:dyDescent="0.25"/>
    <row r="2797" ht="30" hidden="1" customHeight="1" x14ac:dyDescent="0.25"/>
    <row r="2798" ht="30" hidden="1" customHeight="1" x14ac:dyDescent="0.25"/>
    <row r="2799" ht="30" hidden="1" customHeight="1" x14ac:dyDescent="0.25"/>
    <row r="2800" ht="30" hidden="1" customHeight="1" x14ac:dyDescent="0.25"/>
    <row r="2801" ht="30" hidden="1" customHeight="1" x14ac:dyDescent="0.25"/>
    <row r="2802" ht="30" hidden="1" customHeight="1" x14ac:dyDescent="0.25"/>
    <row r="2803" ht="30" hidden="1" customHeight="1" x14ac:dyDescent="0.25"/>
    <row r="2804" ht="30" hidden="1" customHeight="1" x14ac:dyDescent="0.25"/>
    <row r="2805" ht="30" hidden="1" customHeight="1" x14ac:dyDescent="0.25"/>
    <row r="2806" ht="30" hidden="1" customHeight="1" x14ac:dyDescent="0.25"/>
    <row r="2807" ht="30" hidden="1" customHeight="1" x14ac:dyDescent="0.25"/>
    <row r="2808" ht="30" hidden="1" customHeight="1" x14ac:dyDescent="0.25"/>
    <row r="2809" ht="30" hidden="1" customHeight="1" x14ac:dyDescent="0.25"/>
    <row r="2810" ht="30" hidden="1" customHeight="1" x14ac:dyDescent="0.25"/>
    <row r="2811" ht="30" hidden="1" customHeight="1" x14ac:dyDescent="0.25"/>
    <row r="2812" ht="30" hidden="1" customHeight="1" x14ac:dyDescent="0.25"/>
    <row r="2813" ht="30" hidden="1" customHeight="1" x14ac:dyDescent="0.25"/>
    <row r="2814" ht="30" hidden="1" customHeight="1" x14ac:dyDescent="0.25"/>
    <row r="2815" ht="30" hidden="1" customHeight="1" x14ac:dyDescent="0.25"/>
    <row r="2816" ht="30" hidden="1" customHeight="1" x14ac:dyDescent="0.25"/>
    <row r="2817" ht="30" hidden="1" customHeight="1" x14ac:dyDescent="0.25"/>
    <row r="2818" ht="30" hidden="1" customHeight="1" x14ac:dyDescent="0.25"/>
    <row r="2819" ht="30" hidden="1" customHeight="1" x14ac:dyDescent="0.25"/>
    <row r="2820" ht="30" hidden="1" customHeight="1" x14ac:dyDescent="0.25"/>
    <row r="2821" ht="30" hidden="1" customHeight="1" x14ac:dyDescent="0.25"/>
    <row r="2822" ht="30" hidden="1" customHeight="1" x14ac:dyDescent="0.25"/>
    <row r="2823" ht="30" hidden="1" customHeight="1" x14ac:dyDescent="0.25"/>
    <row r="2824" ht="30" hidden="1" customHeight="1" x14ac:dyDescent="0.25"/>
    <row r="2825" ht="30" hidden="1" customHeight="1" x14ac:dyDescent="0.25"/>
    <row r="2826" ht="30" hidden="1" customHeight="1" x14ac:dyDescent="0.25"/>
    <row r="2827" ht="30" hidden="1" customHeight="1" x14ac:dyDescent="0.25"/>
    <row r="2828" ht="30" hidden="1" customHeight="1" x14ac:dyDescent="0.25"/>
    <row r="2829" ht="30" hidden="1" customHeight="1" x14ac:dyDescent="0.25"/>
    <row r="2830" ht="30" hidden="1" customHeight="1" x14ac:dyDescent="0.25"/>
    <row r="2831" ht="30" hidden="1" customHeight="1" x14ac:dyDescent="0.25"/>
    <row r="2832" ht="30" hidden="1" customHeight="1" x14ac:dyDescent="0.25"/>
    <row r="2833" ht="30" hidden="1" customHeight="1" x14ac:dyDescent="0.25"/>
    <row r="2834" ht="30" hidden="1" customHeight="1" x14ac:dyDescent="0.25"/>
    <row r="2835" ht="30" hidden="1" customHeight="1" x14ac:dyDescent="0.25"/>
    <row r="2836" ht="30" hidden="1" customHeight="1" x14ac:dyDescent="0.25"/>
    <row r="2837" ht="30" hidden="1" customHeight="1" x14ac:dyDescent="0.25"/>
    <row r="2838" ht="30" hidden="1" customHeight="1" x14ac:dyDescent="0.25"/>
    <row r="2839" ht="30" hidden="1" customHeight="1" x14ac:dyDescent="0.25"/>
    <row r="2840" ht="30" hidden="1" customHeight="1" x14ac:dyDescent="0.25"/>
    <row r="2841" ht="30" hidden="1" customHeight="1" x14ac:dyDescent="0.25"/>
    <row r="2842" ht="30" hidden="1" customHeight="1" x14ac:dyDescent="0.25"/>
    <row r="2843" ht="30" hidden="1" customHeight="1" x14ac:dyDescent="0.25"/>
    <row r="2844" ht="30" hidden="1" customHeight="1" x14ac:dyDescent="0.25"/>
    <row r="2845" ht="30" hidden="1" customHeight="1" x14ac:dyDescent="0.25"/>
    <row r="2846" ht="30" hidden="1" customHeight="1" x14ac:dyDescent="0.25"/>
    <row r="2847" ht="30" hidden="1" customHeight="1" x14ac:dyDescent="0.25"/>
    <row r="2848" ht="30" hidden="1" customHeight="1" x14ac:dyDescent="0.25"/>
    <row r="2849" ht="30" hidden="1" customHeight="1" x14ac:dyDescent="0.25"/>
    <row r="2850" ht="30" hidden="1" customHeight="1" x14ac:dyDescent="0.25"/>
    <row r="2851" ht="30" hidden="1" customHeight="1" x14ac:dyDescent="0.25"/>
    <row r="2852" ht="30" hidden="1" customHeight="1" x14ac:dyDescent="0.25"/>
    <row r="2853" ht="30" hidden="1" customHeight="1" x14ac:dyDescent="0.25"/>
    <row r="2854" ht="30" hidden="1" customHeight="1" x14ac:dyDescent="0.25"/>
    <row r="2855" ht="30" hidden="1" customHeight="1" x14ac:dyDescent="0.25"/>
    <row r="2856" ht="30" hidden="1" customHeight="1" x14ac:dyDescent="0.25"/>
    <row r="2857" ht="30" hidden="1" customHeight="1" x14ac:dyDescent="0.25"/>
    <row r="2858" ht="30" hidden="1" customHeight="1" x14ac:dyDescent="0.25"/>
    <row r="2859" ht="30" hidden="1" customHeight="1" x14ac:dyDescent="0.25"/>
    <row r="2860" ht="30" hidden="1" customHeight="1" x14ac:dyDescent="0.25"/>
    <row r="2861" ht="30" hidden="1" customHeight="1" x14ac:dyDescent="0.25"/>
    <row r="2862" ht="30" hidden="1" customHeight="1" x14ac:dyDescent="0.25"/>
    <row r="2863" ht="30" hidden="1" customHeight="1" x14ac:dyDescent="0.25"/>
    <row r="2864" ht="30" hidden="1" customHeight="1" x14ac:dyDescent="0.25"/>
    <row r="2865" ht="30" hidden="1" customHeight="1" x14ac:dyDescent="0.25"/>
    <row r="2866" ht="30" hidden="1" customHeight="1" x14ac:dyDescent="0.25"/>
    <row r="2867" ht="30" hidden="1" customHeight="1" x14ac:dyDescent="0.25"/>
    <row r="2868" ht="30" hidden="1" customHeight="1" x14ac:dyDescent="0.25"/>
    <row r="2869" ht="30" hidden="1" customHeight="1" x14ac:dyDescent="0.25"/>
    <row r="2870" ht="30" hidden="1" customHeight="1" x14ac:dyDescent="0.25"/>
    <row r="2871" ht="30" hidden="1" customHeight="1" x14ac:dyDescent="0.25"/>
    <row r="2872" ht="30" hidden="1" customHeight="1" x14ac:dyDescent="0.25"/>
    <row r="2873" ht="30" hidden="1" customHeight="1" x14ac:dyDescent="0.25"/>
    <row r="2874" ht="30" hidden="1" customHeight="1" x14ac:dyDescent="0.25"/>
    <row r="2875" ht="30" hidden="1" customHeight="1" x14ac:dyDescent="0.25"/>
    <row r="2876" ht="30" hidden="1" customHeight="1" x14ac:dyDescent="0.25"/>
    <row r="2877" ht="30" hidden="1" customHeight="1" x14ac:dyDescent="0.25"/>
    <row r="2878" ht="30" hidden="1" customHeight="1" x14ac:dyDescent="0.25"/>
    <row r="2879" ht="30" hidden="1" customHeight="1" x14ac:dyDescent="0.25"/>
    <row r="2880" ht="30" hidden="1" customHeight="1" x14ac:dyDescent="0.25"/>
    <row r="2881" ht="30" hidden="1" customHeight="1" x14ac:dyDescent="0.25"/>
    <row r="2882" ht="30" hidden="1" customHeight="1" x14ac:dyDescent="0.25"/>
    <row r="2883" ht="30" hidden="1" customHeight="1" x14ac:dyDescent="0.25"/>
    <row r="2884" ht="30" hidden="1" customHeight="1" x14ac:dyDescent="0.25"/>
    <row r="2885" ht="30" hidden="1" customHeight="1" x14ac:dyDescent="0.25"/>
    <row r="2886" ht="30" hidden="1" customHeight="1" x14ac:dyDescent="0.25"/>
    <row r="2887" ht="30" hidden="1" customHeight="1" x14ac:dyDescent="0.25"/>
    <row r="2888" ht="30" hidden="1" customHeight="1" x14ac:dyDescent="0.25"/>
    <row r="2889" ht="30" hidden="1" customHeight="1" x14ac:dyDescent="0.25"/>
    <row r="2890" ht="30" hidden="1" customHeight="1" x14ac:dyDescent="0.25"/>
    <row r="2891" ht="30" hidden="1" customHeight="1" x14ac:dyDescent="0.25"/>
    <row r="2892" ht="30" hidden="1" customHeight="1" x14ac:dyDescent="0.25"/>
    <row r="2893" ht="30" hidden="1" customHeight="1" x14ac:dyDescent="0.25"/>
    <row r="2894" ht="30" hidden="1" customHeight="1" x14ac:dyDescent="0.25"/>
    <row r="2895" ht="30" hidden="1" customHeight="1" x14ac:dyDescent="0.25"/>
    <row r="2896" ht="30" hidden="1" customHeight="1" x14ac:dyDescent="0.25"/>
    <row r="2897" ht="30" hidden="1" customHeight="1" x14ac:dyDescent="0.25"/>
    <row r="2898" ht="30" hidden="1" customHeight="1" x14ac:dyDescent="0.25"/>
    <row r="2899" ht="30" hidden="1" customHeight="1" x14ac:dyDescent="0.25"/>
    <row r="2900" ht="30" hidden="1" customHeight="1" x14ac:dyDescent="0.25"/>
    <row r="2901" ht="30" hidden="1" customHeight="1" x14ac:dyDescent="0.25"/>
    <row r="2902" ht="30" hidden="1" customHeight="1" x14ac:dyDescent="0.25"/>
    <row r="2903" ht="30" hidden="1" customHeight="1" x14ac:dyDescent="0.25"/>
    <row r="2904" ht="30" hidden="1" customHeight="1" x14ac:dyDescent="0.25"/>
    <row r="2905" ht="30" hidden="1" customHeight="1" x14ac:dyDescent="0.25"/>
    <row r="2906" ht="30" hidden="1" customHeight="1" x14ac:dyDescent="0.25"/>
    <row r="2907" ht="30" hidden="1" customHeight="1" x14ac:dyDescent="0.25"/>
    <row r="2908" ht="30" hidden="1" customHeight="1" x14ac:dyDescent="0.25"/>
    <row r="2909" ht="30" hidden="1" customHeight="1" x14ac:dyDescent="0.25"/>
    <row r="2910" ht="30" hidden="1" customHeight="1" x14ac:dyDescent="0.25"/>
    <row r="2911" ht="30" hidden="1" customHeight="1" x14ac:dyDescent="0.25"/>
    <row r="2912" ht="30" hidden="1" customHeight="1" x14ac:dyDescent="0.25"/>
    <row r="2913" ht="30" hidden="1" customHeight="1" x14ac:dyDescent="0.25"/>
    <row r="2914" ht="30" hidden="1" customHeight="1" x14ac:dyDescent="0.25"/>
    <row r="2915" ht="30" hidden="1" customHeight="1" x14ac:dyDescent="0.25"/>
    <row r="2916" ht="30" hidden="1" customHeight="1" x14ac:dyDescent="0.25"/>
    <row r="2917" ht="30" hidden="1" customHeight="1" x14ac:dyDescent="0.25"/>
    <row r="2918" ht="30" hidden="1" customHeight="1" x14ac:dyDescent="0.25"/>
    <row r="2919" ht="30" hidden="1" customHeight="1" x14ac:dyDescent="0.25"/>
    <row r="2920" ht="30" hidden="1" customHeight="1" x14ac:dyDescent="0.25"/>
    <row r="2921" ht="30" hidden="1" customHeight="1" x14ac:dyDescent="0.25"/>
    <row r="2922" ht="30" hidden="1" customHeight="1" x14ac:dyDescent="0.25"/>
    <row r="2923" ht="30" hidden="1" customHeight="1" x14ac:dyDescent="0.25"/>
    <row r="2924" ht="30" hidden="1" customHeight="1" x14ac:dyDescent="0.25"/>
    <row r="2925" ht="30" hidden="1" customHeight="1" x14ac:dyDescent="0.25"/>
    <row r="2926" ht="30" hidden="1" customHeight="1" x14ac:dyDescent="0.25"/>
    <row r="2927" ht="30" hidden="1" customHeight="1" x14ac:dyDescent="0.25"/>
    <row r="2928" ht="30" hidden="1" customHeight="1" x14ac:dyDescent="0.25"/>
    <row r="2929" ht="30" hidden="1" customHeight="1" x14ac:dyDescent="0.25"/>
    <row r="2930" ht="30" hidden="1" customHeight="1" x14ac:dyDescent="0.25"/>
    <row r="2931" ht="30" hidden="1" customHeight="1" x14ac:dyDescent="0.25"/>
    <row r="2932" ht="30" hidden="1" customHeight="1" x14ac:dyDescent="0.25"/>
    <row r="2933" ht="30" hidden="1" customHeight="1" x14ac:dyDescent="0.25"/>
    <row r="2934" ht="30" hidden="1" customHeight="1" x14ac:dyDescent="0.25"/>
    <row r="2935" ht="30" hidden="1" customHeight="1" x14ac:dyDescent="0.25"/>
    <row r="2936" ht="30" hidden="1" customHeight="1" x14ac:dyDescent="0.25"/>
    <row r="2937" ht="30" hidden="1" customHeight="1" x14ac:dyDescent="0.25"/>
    <row r="2938" ht="30" hidden="1" customHeight="1" x14ac:dyDescent="0.25"/>
    <row r="2939" ht="30" hidden="1" customHeight="1" x14ac:dyDescent="0.25"/>
    <row r="2940" ht="30" hidden="1" customHeight="1" x14ac:dyDescent="0.25"/>
    <row r="2941" ht="30" hidden="1" customHeight="1" x14ac:dyDescent="0.25"/>
    <row r="2942" ht="30" hidden="1" customHeight="1" x14ac:dyDescent="0.25"/>
    <row r="2943" ht="30" hidden="1" customHeight="1" x14ac:dyDescent="0.25"/>
    <row r="2944" ht="30" hidden="1" customHeight="1" x14ac:dyDescent="0.25"/>
    <row r="2945" ht="30" hidden="1" customHeight="1" x14ac:dyDescent="0.25"/>
    <row r="2946" ht="30" hidden="1" customHeight="1" x14ac:dyDescent="0.25"/>
    <row r="2947" ht="30" hidden="1" customHeight="1" x14ac:dyDescent="0.25"/>
    <row r="2948" ht="30" hidden="1" customHeight="1" x14ac:dyDescent="0.25"/>
    <row r="2949" ht="30" hidden="1" customHeight="1" x14ac:dyDescent="0.25"/>
    <row r="2950" ht="30" hidden="1" customHeight="1" x14ac:dyDescent="0.25"/>
    <row r="2951" ht="30" hidden="1" customHeight="1" x14ac:dyDescent="0.25"/>
    <row r="2952" ht="30" hidden="1" customHeight="1" x14ac:dyDescent="0.25"/>
    <row r="2953" ht="30" hidden="1" customHeight="1" x14ac:dyDescent="0.25"/>
    <row r="2954" ht="30" hidden="1" customHeight="1" x14ac:dyDescent="0.25"/>
    <row r="2955" ht="30" hidden="1" customHeight="1" x14ac:dyDescent="0.25"/>
    <row r="2956" ht="30" hidden="1" customHeight="1" x14ac:dyDescent="0.25"/>
    <row r="2957" ht="30" hidden="1" customHeight="1" x14ac:dyDescent="0.25"/>
    <row r="2958" ht="30" hidden="1" customHeight="1" x14ac:dyDescent="0.25"/>
    <row r="2959" ht="30" hidden="1" customHeight="1" x14ac:dyDescent="0.25"/>
    <row r="2960" ht="30" hidden="1" customHeight="1" x14ac:dyDescent="0.25"/>
    <row r="2961" ht="30" hidden="1" customHeight="1" x14ac:dyDescent="0.25"/>
    <row r="2962" ht="30" hidden="1" customHeight="1" x14ac:dyDescent="0.25"/>
    <row r="2963" ht="30" hidden="1" customHeight="1" x14ac:dyDescent="0.25"/>
    <row r="2964" ht="30" hidden="1" customHeight="1" x14ac:dyDescent="0.25"/>
    <row r="2965" ht="30" hidden="1" customHeight="1" x14ac:dyDescent="0.25"/>
    <row r="2966" ht="30" hidden="1" customHeight="1" x14ac:dyDescent="0.25"/>
    <row r="2967" ht="30" hidden="1" customHeight="1" x14ac:dyDescent="0.25"/>
    <row r="2968" ht="30" hidden="1" customHeight="1" x14ac:dyDescent="0.25"/>
    <row r="2969" ht="30" hidden="1" customHeight="1" x14ac:dyDescent="0.25"/>
    <row r="2970" ht="30" hidden="1" customHeight="1" x14ac:dyDescent="0.25"/>
    <row r="2971" ht="30" hidden="1" customHeight="1" x14ac:dyDescent="0.25"/>
    <row r="2972" ht="30" hidden="1" customHeight="1" x14ac:dyDescent="0.25"/>
    <row r="2973" ht="30" hidden="1" customHeight="1" x14ac:dyDescent="0.25"/>
    <row r="2974" ht="30" hidden="1" customHeight="1" x14ac:dyDescent="0.25"/>
    <row r="2975" ht="30" hidden="1" customHeight="1" x14ac:dyDescent="0.25"/>
    <row r="2976" ht="30" hidden="1" customHeight="1" x14ac:dyDescent="0.25"/>
    <row r="2977" ht="30" hidden="1" customHeight="1" x14ac:dyDescent="0.25"/>
    <row r="2978" ht="30" hidden="1" customHeight="1" x14ac:dyDescent="0.25"/>
    <row r="2979" ht="30" hidden="1" customHeight="1" x14ac:dyDescent="0.25"/>
    <row r="2980" ht="30" hidden="1" customHeight="1" x14ac:dyDescent="0.25"/>
    <row r="2981" ht="30" hidden="1" customHeight="1" x14ac:dyDescent="0.25"/>
    <row r="2982" ht="30" hidden="1" customHeight="1" x14ac:dyDescent="0.25"/>
    <row r="2983" ht="30" hidden="1" customHeight="1" x14ac:dyDescent="0.25"/>
    <row r="2984" ht="30" hidden="1" customHeight="1" x14ac:dyDescent="0.25"/>
    <row r="2985" ht="30" hidden="1" customHeight="1" x14ac:dyDescent="0.25"/>
    <row r="2986" ht="30" hidden="1" customHeight="1" x14ac:dyDescent="0.25"/>
    <row r="2987" ht="30" hidden="1" customHeight="1" x14ac:dyDescent="0.25"/>
    <row r="2988" ht="30" hidden="1" customHeight="1" x14ac:dyDescent="0.25"/>
    <row r="2989" ht="30" hidden="1" customHeight="1" x14ac:dyDescent="0.25"/>
    <row r="2990" ht="30" hidden="1" customHeight="1" x14ac:dyDescent="0.25"/>
    <row r="2991" ht="30" hidden="1" customHeight="1" x14ac:dyDescent="0.25"/>
    <row r="2992" ht="30" hidden="1" customHeight="1" x14ac:dyDescent="0.25"/>
    <row r="2993" ht="30" hidden="1" customHeight="1" x14ac:dyDescent="0.25"/>
    <row r="2994" ht="30" hidden="1" customHeight="1" x14ac:dyDescent="0.25"/>
    <row r="2995" ht="30" hidden="1" customHeight="1" x14ac:dyDescent="0.25"/>
    <row r="2996" ht="30" hidden="1" customHeight="1" x14ac:dyDescent="0.25"/>
    <row r="2997" ht="30" hidden="1" customHeight="1" x14ac:dyDescent="0.25"/>
    <row r="2998" ht="30" hidden="1" customHeight="1" x14ac:dyDescent="0.25"/>
    <row r="2999" ht="30" hidden="1" customHeight="1" x14ac:dyDescent="0.25"/>
    <row r="3000" ht="30" hidden="1" customHeight="1" x14ac:dyDescent="0.25"/>
    <row r="3001" ht="30" hidden="1" customHeight="1" x14ac:dyDescent="0.25"/>
    <row r="3002" ht="30" hidden="1" customHeight="1" x14ac:dyDescent="0.25"/>
    <row r="3003" ht="30" hidden="1" customHeight="1" x14ac:dyDescent="0.25"/>
    <row r="3004" ht="30" hidden="1" customHeight="1" x14ac:dyDescent="0.25"/>
    <row r="3005" ht="30" hidden="1" customHeight="1" x14ac:dyDescent="0.25"/>
    <row r="3006" ht="30" hidden="1" customHeight="1" x14ac:dyDescent="0.25"/>
    <row r="3007" ht="30" hidden="1" customHeight="1" x14ac:dyDescent="0.25"/>
    <row r="3008" ht="30" hidden="1" customHeight="1" x14ac:dyDescent="0.25"/>
    <row r="3009" ht="30" hidden="1" customHeight="1" x14ac:dyDescent="0.25"/>
    <row r="3010" ht="30" hidden="1" customHeight="1" x14ac:dyDescent="0.25"/>
    <row r="3011" ht="30" hidden="1" customHeight="1" x14ac:dyDescent="0.25"/>
    <row r="3012" ht="30" hidden="1" customHeight="1" x14ac:dyDescent="0.25"/>
    <row r="3013" ht="30" hidden="1" customHeight="1" x14ac:dyDescent="0.25"/>
    <row r="3014" ht="30" hidden="1" customHeight="1" x14ac:dyDescent="0.25"/>
    <row r="3015" ht="30" hidden="1" customHeight="1" x14ac:dyDescent="0.25"/>
    <row r="3016" ht="30" hidden="1" customHeight="1" x14ac:dyDescent="0.25"/>
    <row r="3017" ht="30" hidden="1" customHeight="1" x14ac:dyDescent="0.25"/>
    <row r="3018" ht="30" hidden="1" customHeight="1" x14ac:dyDescent="0.25"/>
    <row r="3019" ht="30" hidden="1" customHeight="1" x14ac:dyDescent="0.25"/>
    <row r="3020" ht="30" hidden="1" customHeight="1" x14ac:dyDescent="0.25"/>
    <row r="3021" ht="30" hidden="1" customHeight="1" x14ac:dyDescent="0.25"/>
    <row r="3022" ht="30" hidden="1" customHeight="1" x14ac:dyDescent="0.25"/>
    <row r="3023" ht="30" hidden="1" customHeight="1" x14ac:dyDescent="0.25"/>
    <row r="3024" ht="30" hidden="1" customHeight="1" x14ac:dyDescent="0.25"/>
    <row r="3025" ht="30" hidden="1" customHeight="1" x14ac:dyDescent="0.25"/>
    <row r="3026" ht="30" hidden="1" customHeight="1" x14ac:dyDescent="0.25"/>
    <row r="3027" ht="30" hidden="1" customHeight="1" x14ac:dyDescent="0.25"/>
    <row r="3028" ht="30" hidden="1" customHeight="1" x14ac:dyDescent="0.25"/>
    <row r="3029" ht="30" hidden="1" customHeight="1" x14ac:dyDescent="0.25"/>
    <row r="3030" ht="30" hidden="1" customHeight="1" x14ac:dyDescent="0.25"/>
    <row r="3031" ht="30" hidden="1" customHeight="1" x14ac:dyDescent="0.25"/>
    <row r="3032" ht="30" hidden="1" customHeight="1" x14ac:dyDescent="0.25"/>
    <row r="3033" ht="30" hidden="1" customHeight="1" x14ac:dyDescent="0.25"/>
    <row r="3034" ht="30" hidden="1" customHeight="1" x14ac:dyDescent="0.25"/>
    <row r="3035" ht="30" hidden="1" customHeight="1" x14ac:dyDescent="0.25"/>
    <row r="3036" ht="30" hidden="1" customHeight="1" x14ac:dyDescent="0.25"/>
    <row r="3037" ht="30" hidden="1" customHeight="1" x14ac:dyDescent="0.25"/>
    <row r="3038" ht="30" hidden="1" customHeight="1" x14ac:dyDescent="0.25"/>
    <row r="3039" ht="30" hidden="1" customHeight="1" x14ac:dyDescent="0.25"/>
    <row r="3040" ht="30" hidden="1" customHeight="1" x14ac:dyDescent="0.25"/>
    <row r="3041" ht="30" hidden="1" customHeight="1" x14ac:dyDescent="0.25"/>
    <row r="3042" ht="30" hidden="1" customHeight="1" x14ac:dyDescent="0.25"/>
    <row r="3043" ht="30" hidden="1" customHeight="1" x14ac:dyDescent="0.25"/>
    <row r="3044" ht="30" hidden="1" customHeight="1" x14ac:dyDescent="0.25"/>
    <row r="3045" ht="30" hidden="1" customHeight="1" x14ac:dyDescent="0.25"/>
    <row r="3046" ht="30" hidden="1" customHeight="1" x14ac:dyDescent="0.25"/>
    <row r="3047" ht="30" hidden="1" customHeight="1" x14ac:dyDescent="0.25"/>
    <row r="3048" ht="30" hidden="1" customHeight="1" x14ac:dyDescent="0.25"/>
    <row r="3049" ht="30" hidden="1" customHeight="1" x14ac:dyDescent="0.25"/>
    <row r="3050" ht="30" hidden="1" customHeight="1" x14ac:dyDescent="0.25"/>
    <row r="3051" ht="30" hidden="1" customHeight="1" x14ac:dyDescent="0.25"/>
    <row r="3052" ht="30" hidden="1" customHeight="1" x14ac:dyDescent="0.25"/>
    <row r="3053" ht="30" hidden="1" customHeight="1" x14ac:dyDescent="0.25"/>
    <row r="3054" ht="30" hidden="1" customHeight="1" x14ac:dyDescent="0.25"/>
    <row r="3055" ht="30" hidden="1" customHeight="1" x14ac:dyDescent="0.25"/>
    <row r="3056" ht="30" hidden="1" customHeight="1" x14ac:dyDescent="0.25"/>
    <row r="3057" ht="30" hidden="1" customHeight="1" x14ac:dyDescent="0.25"/>
    <row r="3058" ht="30" hidden="1" customHeight="1" x14ac:dyDescent="0.25"/>
    <row r="3059" ht="30" hidden="1" customHeight="1" x14ac:dyDescent="0.25"/>
    <row r="3060" ht="30" hidden="1" customHeight="1" x14ac:dyDescent="0.25"/>
    <row r="3061" ht="30" hidden="1" customHeight="1" x14ac:dyDescent="0.25"/>
    <row r="3062" ht="30" hidden="1" customHeight="1" x14ac:dyDescent="0.25"/>
    <row r="3063" ht="30" hidden="1" customHeight="1" x14ac:dyDescent="0.25"/>
    <row r="3064" ht="30" hidden="1" customHeight="1" x14ac:dyDescent="0.25"/>
    <row r="3065" ht="30" hidden="1" customHeight="1" x14ac:dyDescent="0.25"/>
    <row r="3066" ht="30" hidden="1" customHeight="1" x14ac:dyDescent="0.25"/>
    <row r="3067" ht="30" hidden="1" customHeight="1" x14ac:dyDescent="0.25"/>
    <row r="3068" ht="30" hidden="1" customHeight="1" x14ac:dyDescent="0.25"/>
    <row r="3069" ht="30" hidden="1" customHeight="1" x14ac:dyDescent="0.25"/>
    <row r="3070" ht="30" hidden="1" customHeight="1" x14ac:dyDescent="0.25"/>
    <row r="3071" ht="30" hidden="1" customHeight="1" x14ac:dyDescent="0.25"/>
    <row r="3072" ht="30" hidden="1" customHeight="1" x14ac:dyDescent="0.25"/>
    <row r="3073" ht="30" hidden="1" customHeight="1" x14ac:dyDescent="0.25"/>
    <row r="3074" ht="30" hidden="1" customHeight="1" x14ac:dyDescent="0.25"/>
    <row r="3075" ht="30" hidden="1" customHeight="1" x14ac:dyDescent="0.25"/>
    <row r="3076" ht="30" hidden="1" customHeight="1" x14ac:dyDescent="0.25"/>
    <row r="3077" ht="30" hidden="1" customHeight="1" x14ac:dyDescent="0.25"/>
    <row r="3078" ht="30" hidden="1" customHeight="1" x14ac:dyDescent="0.25"/>
    <row r="3079" ht="30" hidden="1" customHeight="1" x14ac:dyDescent="0.25"/>
    <row r="3080" ht="30" hidden="1" customHeight="1" x14ac:dyDescent="0.25"/>
    <row r="3081" ht="30" hidden="1" customHeight="1" x14ac:dyDescent="0.25"/>
    <row r="3082" ht="30" hidden="1" customHeight="1" x14ac:dyDescent="0.25"/>
    <row r="3083" ht="30" hidden="1" customHeight="1" x14ac:dyDescent="0.25"/>
    <row r="3084" ht="30" hidden="1" customHeight="1" x14ac:dyDescent="0.25"/>
    <row r="3085" ht="30" hidden="1" customHeight="1" x14ac:dyDescent="0.25"/>
    <row r="3086" ht="30" hidden="1" customHeight="1" x14ac:dyDescent="0.25"/>
    <row r="3087" ht="30" hidden="1" customHeight="1" x14ac:dyDescent="0.25"/>
    <row r="3088" ht="30" hidden="1" customHeight="1" x14ac:dyDescent="0.25"/>
    <row r="3089" ht="30" hidden="1" customHeight="1" x14ac:dyDescent="0.25"/>
    <row r="3090" ht="30" hidden="1" customHeight="1" x14ac:dyDescent="0.25"/>
    <row r="3091" ht="30" hidden="1" customHeight="1" x14ac:dyDescent="0.25"/>
    <row r="3092" ht="30" hidden="1" customHeight="1" x14ac:dyDescent="0.25"/>
    <row r="3093" ht="30" hidden="1" customHeight="1" x14ac:dyDescent="0.25"/>
    <row r="3094" ht="30" hidden="1" customHeight="1" x14ac:dyDescent="0.25"/>
    <row r="3095" ht="30" hidden="1" customHeight="1" x14ac:dyDescent="0.25"/>
    <row r="3096" ht="30" hidden="1" customHeight="1" x14ac:dyDescent="0.25"/>
    <row r="3097" ht="30" hidden="1" customHeight="1" x14ac:dyDescent="0.25"/>
    <row r="3098" ht="30" hidden="1" customHeight="1" x14ac:dyDescent="0.25"/>
    <row r="3099" ht="30" hidden="1" customHeight="1" x14ac:dyDescent="0.25"/>
    <row r="3100" ht="30" hidden="1" customHeight="1" x14ac:dyDescent="0.25"/>
    <row r="3101" ht="30" hidden="1" customHeight="1" x14ac:dyDescent="0.25"/>
    <row r="3102" ht="30" hidden="1" customHeight="1" x14ac:dyDescent="0.25"/>
    <row r="3103" ht="30" hidden="1" customHeight="1" x14ac:dyDescent="0.25"/>
    <row r="3104" ht="30" hidden="1" customHeight="1" x14ac:dyDescent="0.25"/>
    <row r="3105" ht="30" hidden="1" customHeight="1" x14ac:dyDescent="0.25"/>
    <row r="3106" ht="30" hidden="1" customHeight="1" x14ac:dyDescent="0.25"/>
    <row r="3107" ht="30" hidden="1" customHeight="1" x14ac:dyDescent="0.25"/>
    <row r="3108" ht="30" hidden="1" customHeight="1" x14ac:dyDescent="0.25"/>
    <row r="3109" ht="30" hidden="1" customHeight="1" x14ac:dyDescent="0.25"/>
    <row r="3110" ht="30" hidden="1" customHeight="1" x14ac:dyDescent="0.25"/>
    <row r="3111" ht="30" hidden="1" customHeight="1" x14ac:dyDescent="0.25"/>
    <row r="3112" ht="30" hidden="1" customHeight="1" x14ac:dyDescent="0.25"/>
    <row r="3113" ht="30" hidden="1" customHeight="1" x14ac:dyDescent="0.25"/>
    <row r="3114" ht="30" hidden="1" customHeight="1" x14ac:dyDescent="0.25"/>
    <row r="3115" ht="30" hidden="1" customHeight="1" x14ac:dyDescent="0.25"/>
    <row r="3116" ht="30" hidden="1" customHeight="1" x14ac:dyDescent="0.25"/>
    <row r="3117" ht="30" hidden="1" customHeight="1" x14ac:dyDescent="0.25"/>
    <row r="3118" ht="30" hidden="1" customHeight="1" x14ac:dyDescent="0.25"/>
    <row r="3119" ht="30" hidden="1" customHeight="1" x14ac:dyDescent="0.25"/>
    <row r="3120" ht="30" hidden="1" customHeight="1" x14ac:dyDescent="0.25"/>
    <row r="3121" ht="30" hidden="1" customHeight="1" x14ac:dyDescent="0.25"/>
    <row r="3122" ht="30" hidden="1" customHeight="1" x14ac:dyDescent="0.25"/>
    <row r="3123" ht="30" hidden="1" customHeight="1" x14ac:dyDescent="0.25"/>
    <row r="3124" ht="30" hidden="1" customHeight="1" x14ac:dyDescent="0.25"/>
    <row r="3125" ht="30" hidden="1" customHeight="1" x14ac:dyDescent="0.25"/>
    <row r="3126" ht="30" hidden="1" customHeight="1" x14ac:dyDescent="0.25"/>
    <row r="3127" ht="30" hidden="1" customHeight="1" x14ac:dyDescent="0.25"/>
    <row r="3128" ht="30" hidden="1" customHeight="1" x14ac:dyDescent="0.25"/>
    <row r="3129" ht="30" hidden="1" customHeight="1" x14ac:dyDescent="0.25"/>
    <row r="3130" ht="30" hidden="1" customHeight="1" x14ac:dyDescent="0.25"/>
    <row r="3131" ht="30" hidden="1" customHeight="1" x14ac:dyDescent="0.25"/>
    <row r="3132" ht="30" hidden="1" customHeight="1" x14ac:dyDescent="0.25"/>
    <row r="3133" ht="30" hidden="1" customHeight="1" x14ac:dyDescent="0.25"/>
    <row r="3134" ht="30" hidden="1" customHeight="1" x14ac:dyDescent="0.25"/>
    <row r="3135" ht="30" hidden="1" customHeight="1" x14ac:dyDescent="0.25"/>
    <row r="3136" ht="30" hidden="1" customHeight="1" x14ac:dyDescent="0.25"/>
    <row r="3137" ht="30" hidden="1" customHeight="1" x14ac:dyDescent="0.25"/>
    <row r="3138" ht="30" hidden="1" customHeight="1" x14ac:dyDescent="0.25"/>
    <row r="3139" ht="30" hidden="1" customHeight="1" x14ac:dyDescent="0.25"/>
    <row r="3140" ht="30" hidden="1" customHeight="1" x14ac:dyDescent="0.25"/>
    <row r="3141" ht="30" hidden="1" customHeight="1" x14ac:dyDescent="0.25"/>
    <row r="3142" ht="30" hidden="1" customHeight="1" x14ac:dyDescent="0.25"/>
    <row r="3143" ht="30" hidden="1" customHeight="1" x14ac:dyDescent="0.25"/>
    <row r="3144" ht="30" hidden="1" customHeight="1" x14ac:dyDescent="0.25"/>
    <row r="3145" ht="30" hidden="1" customHeight="1" x14ac:dyDescent="0.25"/>
    <row r="3146" ht="30" hidden="1" customHeight="1" x14ac:dyDescent="0.25"/>
    <row r="3147" ht="30" hidden="1" customHeight="1" x14ac:dyDescent="0.25"/>
    <row r="3148" ht="30" hidden="1" customHeight="1" x14ac:dyDescent="0.25"/>
    <row r="3149" ht="30" hidden="1" customHeight="1" x14ac:dyDescent="0.25"/>
    <row r="3150" ht="30" hidden="1" customHeight="1" x14ac:dyDescent="0.25"/>
    <row r="3151" ht="30" hidden="1" customHeight="1" x14ac:dyDescent="0.25"/>
    <row r="3152" ht="30" hidden="1" customHeight="1" x14ac:dyDescent="0.25"/>
    <row r="3153" ht="30" hidden="1" customHeight="1" x14ac:dyDescent="0.25"/>
    <row r="3154" ht="30" hidden="1" customHeight="1" x14ac:dyDescent="0.25"/>
    <row r="3155" ht="30" hidden="1" customHeight="1" x14ac:dyDescent="0.25"/>
    <row r="3156" ht="30" hidden="1" customHeight="1" x14ac:dyDescent="0.25"/>
    <row r="3157" ht="30" hidden="1" customHeight="1" x14ac:dyDescent="0.25"/>
    <row r="3158" ht="30" hidden="1" customHeight="1" x14ac:dyDescent="0.25"/>
    <row r="3159" ht="30" hidden="1" customHeight="1" x14ac:dyDescent="0.25"/>
    <row r="3160" ht="30" hidden="1" customHeight="1" x14ac:dyDescent="0.25"/>
    <row r="3161" ht="30" hidden="1" customHeight="1" x14ac:dyDescent="0.25"/>
    <row r="3162" ht="30" hidden="1" customHeight="1" x14ac:dyDescent="0.25"/>
    <row r="3163" ht="30" hidden="1" customHeight="1" x14ac:dyDescent="0.25"/>
    <row r="3164" ht="30" hidden="1" customHeight="1" x14ac:dyDescent="0.25"/>
    <row r="3165" ht="30" hidden="1" customHeight="1" x14ac:dyDescent="0.25"/>
    <row r="3166" ht="30" hidden="1" customHeight="1" x14ac:dyDescent="0.25"/>
    <row r="3167" ht="30" hidden="1" customHeight="1" x14ac:dyDescent="0.25"/>
    <row r="3168" ht="30" hidden="1" customHeight="1" x14ac:dyDescent="0.25"/>
    <row r="3169" ht="30" hidden="1" customHeight="1" x14ac:dyDescent="0.25"/>
    <row r="3170" ht="30" hidden="1" customHeight="1" x14ac:dyDescent="0.25"/>
    <row r="3171" ht="30" hidden="1" customHeight="1" x14ac:dyDescent="0.25"/>
    <row r="3172" ht="30" hidden="1" customHeight="1" x14ac:dyDescent="0.25"/>
    <row r="3173" ht="30" hidden="1" customHeight="1" x14ac:dyDescent="0.25"/>
    <row r="3174" ht="30" hidden="1" customHeight="1" x14ac:dyDescent="0.25"/>
    <row r="3175" ht="30" hidden="1" customHeight="1" x14ac:dyDescent="0.25"/>
    <row r="3176" ht="30" hidden="1" customHeight="1" x14ac:dyDescent="0.25"/>
    <row r="3177" ht="30" hidden="1" customHeight="1" x14ac:dyDescent="0.25"/>
    <row r="3178" ht="30" hidden="1" customHeight="1" x14ac:dyDescent="0.25"/>
    <row r="3179" ht="30" hidden="1" customHeight="1" x14ac:dyDescent="0.25"/>
    <row r="3180" ht="30" hidden="1" customHeight="1" x14ac:dyDescent="0.25"/>
    <row r="3181" ht="30" hidden="1" customHeight="1" x14ac:dyDescent="0.25"/>
    <row r="3182" ht="30" hidden="1" customHeight="1" x14ac:dyDescent="0.25"/>
    <row r="3183" ht="30" hidden="1" customHeight="1" x14ac:dyDescent="0.25"/>
    <row r="3184" ht="30" hidden="1" customHeight="1" x14ac:dyDescent="0.25"/>
    <row r="3185" ht="30" hidden="1" customHeight="1" x14ac:dyDescent="0.25"/>
    <row r="3186" ht="30" hidden="1" customHeight="1" x14ac:dyDescent="0.25"/>
    <row r="3187" ht="30" hidden="1" customHeight="1" x14ac:dyDescent="0.25"/>
    <row r="3188" ht="30" hidden="1" customHeight="1" x14ac:dyDescent="0.25"/>
    <row r="3189" ht="30" hidden="1" customHeight="1" x14ac:dyDescent="0.25"/>
    <row r="3190" ht="30" hidden="1" customHeight="1" x14ac:dyDescent="0.25"/>
    <row r="3191" ht="30" hidden="1" customHeight="1" x14ac:dyDescent="0.25"/>
    <row r="3192" ht="30" hidden="1" customHeight="1" x14ac:dyDescent="0.25"/>
    <row r="3193" ht="30" hidden="1" customHeight="1" x14ac:dyDescent="0.25"/>
    <row r="3194" ht="30" hidden="1" customHeight="1" x14ac:dyDescent="0.25"/>
    <row r="3195" ht="30" hidden="1" customHeight="1" x14ac:dyDescent="0.25"/>
    <row r="3196" ht="30" hidden="1" customHeight="1" x14ac:dyDescent="0.25"/>
    <row r="3197" ht="30" hidden="1" customHeight="1" x14ac:dyDescent="0.25"/>
    <row r="3198" ht="30" hidden="1" customHeight="1" x14ac:dyDescent="0.25"/>
    <row r="3199" ht="30" hidden="1" customHeight="1" x14ac:dyDescent="0.25"/>
    <row r="3200" ht="30" hidden="1" customHeight="1" x14ac:dyDescent="0.25"/>
    <row r="3201" ht="30" hidden="1" customHeight="1" x14ac:dyDescent="0.25"/>
    <row r="3202" ht="30" hidden="1" customHeight="1" x14ac:dyDescent="0.25"/>
    <row r="3203" ht="30" hidden="1" customHeight="1" x14ac:dyDescent="0.25"/>
    <row r="3204" ht="30" hidden="1" customHeight="1" x14ac:dyDescent="0.25"/>
    <row r="3205" ht="30" hidden="1" customHeight="1" x14ac:dyDescent="0.25"/>
    <row r="3206" ht="30" hidden="1" customHeight="1" x14ac:dyDescent="0.25"/>
    <row r="3207" ht="30" hidden="1" customHeight="1" x14ac:dyDescent="0.25"/>
    <row r="3208" ht="30" hidden="1" customHeight="1" x14ac:dyDescent="0.25"/>
    <row r="3209" ht="30" hidden="1" customHeight="1" x14ac:dyDescent="0.25"/>
    <row r="3210" ht="30" hidden="1" customHeight="1" x14ac:dyDescent="0.25"/>
    <row r="3211" ht="30" hidden="1" customHeight="1" x14ac:dyDescent="0.25"/>
    <row r="3212" ht="30" hidden="1" customHeight="1" x14ac:dyDescent="0.25"/>
    <row r="3213" ht="30" hidden="1" customHeight="1" x14ac:dyDescent="0.25"/>
    <row r="3214" ht="30" hidden="1" customHeight="1" x14ac:dyDescent="0.25"/>
    <row r="3215" ht="30" hidden="1" customHeight="1" x14ac:dyDescent="0.25"/>
    <row r="3216" ht="30" hidden="1" customHeight="1" x14ac:dyDescent="0.25"/>
    <row r="3217" ht="30" hidden="1" customHeight="1" x14ac:dyDescent="0.25"/>
    <row r="3218" ht="30" hidden="1" customHeight="1" x14ac:dyDescent="0.25"/>
    <row r="3219" ht="30" hidden="1" customHeight="1" x14ac:dyDescent="0.25"/>
    <row r="3220" ht="30" hidden="1" customHeight="1" x14ac:dyDescent="0.25"/>
    <row r="3221" ht="30" hidden="1" customHeight="1" x14ac:dyDescent="0.25"/>
    <row r="3222" ht="30" hidden="1" customHeight="1" x14ac:dyDescent="0.25"/>
    <row r="3223" ht="30" hidden="1" customHeight="1" x14ac:dyDescent="0.25"/>
    <row r="3224" ht="30" hidden="1" customHeight="1" x14ac:dyDescent="0.25"/>
    <row r="3225" ht="30" hidden="1" customHeight="1" x14ac:dyDescent="0.25"/>
    <row r="3226" ht="30" hidden="1" customHeight="1" x14ac:dyDescent="0.25"/>
    <row r="3227" ht="30" hidden="1" customHeight="1" x14ac:dyDescent="0.25"/>
    <row r="3228" ht="30" hidden="1" customHeight="1" x14ac:dyDescent="0.25"/>
    <row r="3229" ht="30" hidden="1" customHeight="1" x14ac:dyDescent="0.25"/>
    <row r="3230" ht="30" hidden="1" customHeight="1" x14ac:dyDescent="0.25"/>
    <row r="3231" ht="30" hidden="1" customHeight="1" x14ac:dyDescent="0.25"/>
    <row r="3232" ht="30" hidden="1" customHeight="1" x14ac:dyDescent="0.25"/>
    <row r="3233" ht="30" hidden="1" customHeight="1" x14ac:dyDescent="0.25"/>
    <row r="3234" ht="30" hidden="1" customHeight="1" x14ac:dyDescent="0.25"/>
    <row r="3235" ht="30" hidden="1" customHeight="1" x14ac:dyDescent="0.25"/>
    <row r="3236" ht="30" hidden="1" customHeight="1" x14ac:dyDescent="0.25"/>
    <row r="3237" ht="30" hidden="1" customHeight="1" x14ac:dyDescent="0.25"/>
    <row r="3238" ht="30" hidden="1" customHeight="1" x14ac:dyDescent="0.25"/>
    <row r="3239" ht="30" hidden="1" customHeight="1" x14ac:dyDescent="0.25"/>
    <row r="3240" ht="30" hidden="1" customHeight="1" x14ac:dyDescent="0.25"/>
    <row r="3241" ht="30" hidden="1" customHeight="1" x14ac:dyDescent="0.25"/>
    <row r="3242" ht="30" hidden="1" customHeight="1" x14ac:dyDescent="0.25"/>
    <row r="3243" ht="30" hidden="1" customHeight="1" x14ac:dyDescent="0.25"/>
    <row r="3244" ht="30" hidden="1" customHeight="1" x14ac:dyDescent="0.25"/>
    <row r="3245" ht="30" hidden="1" customHeight="1" x14ac:dyDescent="0.25"/>
    <row r="3246" ht="30" hidden="1" customHeight="1" x14ac:dyDescent="0.25"/>
    <row r="3247" ht="30" hidden="1" customHeight="1" x14ac:dyDescent="0.25"/>
    <row r="3248" ht="30" hidden="1" customHeight="1" x14ac:dyDescent="0.25"/>
    <row r="3249" ht="30" hidden="1" customHeight="1" x14ac:dyDescent="0.25"/>
    <row r="3250" ht="30" hidden="1" customHeight="1" x14ac:dyDescent="0.25"/>
    <row r="3251" ht="30" hidden="1" customHeight="1" x14ac:dyDescent="0.25"/>
    <row r="3252" ht="30" hidden="1" customHeight="1" x14ac:dyDescent="0.25"/>
    <row r="3253" ht="30" hidden="1" customHeight="1" x14ac:dyDescent="0.25"/>
    <row r="3254" ht="30" hidden="1" customHeight="1" x14ac:dyDescent="0.25"/>
    <row r="3255" ht="30" hidden="1" customHeight="1" x14ac:dyDescent="0.25"/>
    <row r="3256" ht="30" hidden="1" customHeight="1" x14ac:dyDescent="0.25"/>
    <row r="3257" ht="30" hidden="1" customHeight="1" x14ac:dyDescent="0.25"/>
    <row r="3258" ht="30" hidden="1" customHeight="1" x14ac:dyDescent="0.25"/>
    <row r="3259" ht="30" hidden="1" customHeight="1" x14ac:dyDescent="0.25"/>
    <row r="3260" ht="30" hidden="1" customHeight="1" x14ac:dyDescent="0.25"/>
    <row r="3261" ht="30" hidden="1" customHeight="1" x14ac:dyDescent="0.25"/>
    <row r="3262" ht="30" hidden="1" customHeight="1" x14ac:dyDescent="0.25"/>
    <row r="3263" ht="30" hidden="1" customHeight="1" x14ac:dyDescent="0.25"/>
    <row r="3264" ht="30" hidden="1" customHeight="1" x14ac:dyDescent="0.25"/>
    <row r="3265" ht="30" hidden="1" customHeight="1" x14ac:dyDescent="0.25"/>
    <row r="3266" ht="30" hidden="1" customHeight="1" x14ac:dyDescent="0.25"/>
    <row r="3267" ht="30" hidden="1" customHeight="1" x14ac:dyDescent="0.25"/>
    <row r="3268" ht="30" hidden="1" customHeight="1" x14ac:dyDescent="0.25"/>
    <row r="3269" ht="30" hidden="1" customHeight="1" x14ac:dyDescent="0.25"/>
    <row r="3270" ht="30" hidden="1" customHeight="1" x14ac:dyDescent="0.25"/>
    <row r="3271" ht="30" hidden="1" customHeight="1" x14ac:dyDescent="0.25"/>
    <row r="3272" ht="30" hidden="1" customHeight="1" x14ac:dyDescent="0.25"/>
    <row r="3273" ht="30" hidden="1" customHeight="1" x14ac:dyDescent="0.25"/>
    <row r="3274" ht="30" hidden="1" customHeight="1" x14ac:dyDescent="0.25"/>
    <row r="3275" ht="30" hidden="1" customHeight="1" x14ac:dyDescent="0.25"/>
    <row r="3276" ht="30" hidden="1" customHeight="1" x14ac:dyDescent="0.25"/>
    <row r="3277" ht="30" hidden="1" customHeight="1" x14ac:dyDescent="0.25"/>
    <row r="3278" ht="30" hidden="1" customHeight="1" x14ac:dyDescent="0.25"/>
    <row r="3279" ht="30" hidden="1" customHeight="1" x14ac:dyDescent="0.25"/>
    <row r="3280" ht="30" hidden="1" customHeight="1" x14ac:dyDescent="0.25"/>
    <row r="3281" ht="30" hidden="1" customHeight="1" x14ac:dyDescent="0.25"/>
    <row r="3282" ht="30" hidden="1" customHeight="1" x14ac:dyDescent="0.25"/>
    <row r="3283" ht="30" hidden="1" customHeight="1" x14ac:dyDescent="0.25"/>
    <row r="3284" ht="30" hidden="1" customHeight="1" x14ac:dyDescent="0.25"/>
    <row r="3285" ht="30" hidden="1" customHeight="1" x14ac:dyDescent="0.25"/>
    <row r="3286" ht="30" hidden="1" customHeight="1" x14ac:dyDescent="0.25"/>
    <row r="3287" ht="30" hidden="1" customHeight="1" x14ac:dyDescent="0.25"/>
    <row r="3288" ht="30" hidden="1" customHeight="1" x14ac:dyDescent="0.25"/>
    <row r="3289" ht="30" hidden="1" customHeight="1" x14ac:dyDescent="0.25"/>
    <row r="3290" ht="30" hidden="1" customHeight="1" x14ac:dyDescent="0.25"/>
    <row r="3291" ht="30" hidden="1" customHeight="1" x14ac:dyDescent="0.25"/>
    <row r="3292" ht="30" hidden="1" customHeight="1" x14ac:dyDescent="0.25"/>
    <row r="3293" ht="30" hidden="1" customHeight="1" x14ac:dyDescent="0.25"/>
    <row r="3294" ht="30" hidden="1" customHeight="1" x14ac:dyDescent="0.25"/>
    <row r="3295" ht="30" hidden="1" customHeight="1" x14ac:dyDescent="0.25"/>
    <row r="3296" ht="30" hidden="1" customHeight="1" x14ac:dyDescent="0.25"/>
    <row r="3297" ht="30" hidden="1" customHeight="1" x14ac:dyDescent="0.25"/>
    <row r="3298" ht="30" hidden="1" customHeight="1" x14ac:dyDescent="0.25"/>
    <row r="3299" ht="30" hidden="1" customHeight="1" x14ac:dyDescent="0.25"/>
    <row r="3300" ht="30" hidden="1" customHeight="1" x14ac:dyDescent="0.25"/>
    <row r="3301" ht="30" hidden="1" customHeight="1" x14ac:dyDescent="0.25"/>
    <row r="3302" ht="30" hidden="1" customHeight="1" x14ac:dyDescent="0.25"/>
    <row r="3303" ht="30" hidden="1" customHeight="1" x14ac:dyDescent="0.25"/>
    <row r="3304" ht="30" hidden="1" customHeight="1" x14ac:dyDescent="0.25"/>
    <row r="3305" ht="30" hidden="1" customHeight="1" x14ac:dyDescent="0.25"/>
    <row r="3306" ht="30" hidden="1" customHeight="1" x14ac:dyDescent="0.25"/>
    <row r="3307" ht="30" hidden="1" customHeight="1" x14ac:dyDescent="0.25"/>
    <row r="3308" ht="30" hidden="1" customHeight="1" x14ac:dyDescent="0.25"/>
    <row r="3309" ht="30" hidden="1" customHeight="1" x14ac:dyDescent="0.25"/>
    <row r="3310" ht="30" hidden="1" customHeight="1" x14ac:dyDescent="0.25"/>
    <row r="3311" ht="30" hidden="1" customHeight="1" x14ac:dyDescent="0.25"/>
    <row r="3312" ht="30" hidden="1" customHeight="1" x14ac:dyDescent="0.25"/>
    <row r="3313" ht="30" hidden="1" customHeight="1" x14ac:dyDescent="0.25"/>
    <row r="3314" ht="30" hidden="1" customHeight="1" x14ac:dyDescent="0.25"/>
    <row r="3315" ht="30" hidden="1" customHeight="1" x14ac:dyDescent="0.25"/>
    <row r="3316" ht="30" hidden="1" customHeight="1" x14ac:dyDescent="0.25"/>
    <row r="3317" ht="30" hidden="1" customHeight="1" x14ac:dyDescent="0.25"/>
    <row r="3318" ht="30" hidden="1" customHeight="1" x14ac:dyDescent="0.25"/>
    <row r="3319" ht="30" hidden="1" customHeight="1" x14ac:dyDescent="0.25"/>
    <row r="3320" ht="30" hidden="1" customHeight="1" x14ac:dyDescent="0.25"/>
    <row r="3321" ht="30" hidden="1" customHeight="1" x14ac:dyDescent="0.25"/>
    <row r="3322" ht="30" hidden="1" customHeight="1" x14ac:dyDescent="0.25"/>
    <row r="3323" ht="30" hidden="1" customHeight="1" x14ac:dyDescent="0.25"/>
    <row r="3324" ht="30" hidden="1" customHeight="1" x14ac:dyDescent="0.25"/>
    <row r="3325" ht="30" hidden="1" customHeight="1" x14ac:dyDescent="0.25"/>
    <row r="3326" ht="30" hidden="1" customHeight="1" x14ac:dyDescent="0.25"/>
    <row r="3327" ht="30" hidden="1" customHeight="1" x14ac:dyDescent="0.25"/>
    <row r="3328" ht="30" hidden="1" customHeight="1" x14ac:dyDescent="0.25"/>
    <row r="3329" ht="30" hidden="1" customHeight="1" x14ac:dyDescent="0.25"/>
    <row r="3330" ht="30" hidden="1" customHeight="1" x14ac:dyDescent="0.25"/>
    <row r="3331" ht="30" hidden="1" customHeight="1" x14ac:dyDescent="0.25"/>
    <row r="3332" ht="30" hidden="1" customHeight="1" x14ac:dyDescent="0.25"/>
    <row r="3333" ht="30" hidden="1" customHeight="1" x14ac:dyDescent="0.25"/>
    <row r="3334" ht="30" hidden="1" customHeight="1" x14ac:dyDescent="0.25"/>
    <row r="3335" ht="30" hidden="1" customHeight="1" x14ac:dyDescent="0.25"/>
    <row r="3336" ht="30" hidden="1" customHeight="1" x14ac:dyDescent="0.25"/>
    <row r="3337" ht="30" hidden="1" customHeight="1" x14ac:dyDescent="0.25"/>
    <row r="3338" ht="30" hidden="1" customHeight="1" x14ac:dyDescent="0.25"/>
    <row r="3339" ht="30" hidden="1" customHeight="1" x14ac:dyDescent="0.25"/>
    <row r="3340" ht="30" hidden="1" customHeight="1" x14ac:dyDescent="0.25"/>
    <row r="3341" ht="30" hidden="1" customHeight="1" x14ac:dyDescent="0.25"/>
    <row r="3342" ht="30" hidden="1" customHeight="1" x14ac:dyDescent="0.25"/>
    <row r="3343" ht="30" hidden="1" customHeight="1" x14ac:dyDescent="0.25"/>
    <row r="3344" ht="30" hidden="1" customHeight="1" x14ac:dyDescent="0.25"/>
    <row r="3345" ht="30" hidden="1" customHeight="1" x14ac:dyDescent="0.25"/>
    <row r="3346" ht="30" hidden="1" customHeight="1" x14ac:dyDescent="0.25"/>
    <row r="3347" ht="30" hidden="1" customHeight="1" x14ac:dyDescent="0.25"/>
    <row r="3348" ht="30" hidden="1" customHeight="1" x14ac:dyDescent="0.25"/>
    <row r="3349" ht="30" hidden="1" customHeight="1" x14ac:dyDescent="0.25"/>
    <row r="3350" ht="30" hidden="1" customHeight="1" x14ac:dyDescent="0.25"/>
    <row r="3351" ht="30" hidden="1" customHeight="1" x14ac:dyDescent="0.25"/>
    <row r="3352" ht="30" hidden="1" customHeight="1" x14ac:dyDescent="0.25"/>
    <row r="3353" ht="30" hidden="1" customHeight="1" x14ac:dyDescent="0.25"/>
    <row r="3354" ht="30" hidden="1" customHeight="1" x14ac:dyDescent="0.25"/>
    <row r="3355" ht="30" hidden="1" customHeight="1" x14ac:dyDescent="0.25"/>
    <row r="3356" ht="30" hidden="1" customHeight="1" x14ac:dyDescent="0.25"/>
    <row r="3357" ht="30" hidden="1" customHeight="1" x14ac:dyDescent="0.25"/>
    <row r="3358" ht="30" hidden="1" customHeight="1" x14ac:dyDescent="0.25"/>
    <row r="3359" ht="30" hidden="1" customHeight="1" x14ac:dyDescent="0.25"/>
    <row r="3360" ht="30" hidden="1" customHeight="1" x14ac:dyDescent="0.25"/>
    <row r="3361" ht="30" hidden="1" customHeight="1" x14ac:dyDescent="0.25"/>
    <row r="3362" ht="30" hidden="1" customHeight="1" x14ac:dyDescent="0.25"/>
    <row r="3363" ht="30" hidden="1" customHeight="1" x14ac:dyDescent="0.25"/>
    <row r="3364" ht="30" hidden="1" customHeight="1" x14ac:dyDescent="0.25"/>
    <row r="3365" ht="30" hidden="1" customHeight="1" x14ac:dyDescent="0.25"/>
    <row r="3366" ht="30" hidden="1" customHeight="1" x14ac:dyDescent="0.25"/>
    <row r="3367" ht="30" hidden="1" customHeight="1" x14ac:dyDescent="0.25"/>
    <row r="3368" ht="30" hidden="1" customHeight="1" x14ac:dyDescent="0.25"/>
    <row r="3369" ht="30" hidden="1" customHeight="1" x14ac:dyDescent="0.25"/>
    <row r="3370" ht="30" hidden="1" customHeight="1" x14ac:dyDescent="0.25"/>
    <row r="3371" ht="30" hidden="1" customHeight="1" x14ac:dyDescent="0.25"/>
    <row r="3372" ht="30" hidden="1" customHeight="1" x14ac:dyDescent="0.25"/>
    <row r="3373" ht="30" hidden="1" customHeight="1" x14ac:dyDescent="0.25"/>
    <row r="3374" ht="30" hidden="1" customHeight="1" x14ac:dyDescent="0.25"/>
    <row r="3375" ht="30" hidden="1" customHeight="1" x14ac:dyDescent="0.25"/>
    <row r="3376" ht="30" hidden="1" customHeight="1" x14ac:dyDescent="0.25"/>
    <row r="3377" ht="30" hidden="1" customHeight="1" x14ac:dyDescent="0.25"/>
    <row r="3378" ht="30" hidden="1" customHeight="1" x14ac:dyDescent="0.25"/>
    <row r="3379" ht="30" hidden="1" customHeight="1" x14ac:dyDescent="0.25"/>
    <row r="3380" ht="30" hidden="1" customHeight="1" x14ac:dyDescent="0.25"/>
    <row r="3381" ht="30" hidden="1" customHeight="1" x14ac:dyDescent="0.25"/>
    <row r="3382" ht="30" hidden="1" customHeight="1" x14ac:dyDescent="0.25"/>
    <row r="3383" ht="30" hidden="1" customHeight="1" x14ac:dyDescent="0.25"/>
    <row r="3384" ht="30" hidden="1" customHeight="1" x14ac:dyDescent="0.25"/>
    <row r="3385" ht="30" hidden="1" customHeight="1" x14ac:dyDescent="0.25"/>
    <row r="3386" ht="30" hidden="1" customHeight="1" x14ac:dyDescent="0.25"/>
    <row r="3387" ht="30" hidden="1" customHeight="1" x14ac:dyDescent="0.25"/>
    <row r="3388" ht="30" hidden="1" customHeight="1" x14ac:dyDescent="0.25"/>
    <row r="3389" ht="30" hidden="1" customHeight="1" x14ac:dyDescent="0.25"/>
    <row r="3390" ht="30" hidden="1" customHeight="1" x14ac:dyDescent="0.25"/>
    <row r="3391" ht="30" hidden="1" customHeight="1" x14ac:dyDescent="0.25"/>
    <row r="3392" ht="30" hidden="1" customHeight="1" x14ac:dyDescent="0.25"/>
    <row r="3393" ht="30" hidden="1" customHeight="1" x14ac:dyDescent="0.25"/>
    <row r="3394" ht="30" hidden="1" customHeight="1" x14ac:dyDescent="0.25"/>
    <row r="3395" ht="30" hidden="1" customHeight="1" x14ac:dyDescent="0.25"/>
    <row r="3396" ht="30" hidden="1" customHeight="1" x14ac:dyDescent="0.25"/>
    <row r="3397" ht="30" hidden="1" customHeight="1" x14ac:dyDescent="0.25"/>
    <row r="3398" ht="30" hidden="1" customHeight="1" x14ac:dyDescent="0.25"/>
    <row r="3399" ht="30" hidden="1" customHeight="1" x14ac:dyDescent="0.25"/>
    <row r="3400" ht="30" hidden="1" customHeight="1" x14ac:dyDescent="0.25"/>
    <row r="3401" ht="30" hidden="1" customHeight="1" x14ac:dyDescent="0.25"/>
    <row r="3402" ht="30" hidden="1" customHeight="1" x14ac:dyDescent="0.25"/>
    <row r="3403" ht="30" hidden="1" customHeight="1" x14ac:dyDescent="0.25"/>
    <row r="3404" ht="30" hidden="1" customHeight="1" x14ac:dyDescent="0.25"/>
    <row r="3405" ht="30" hidden="1" customHeight="1" x14ac:dyDescent="0.25"/>
    <row r="3406" ht="30" hidden="1" customHeight="1" x14ac:dyDescent="0.25"/>
    <row r="3407" ht="30" hidden="1" customHeight="1" x14ac:dyDescent="0.25"/>
    <row r="3408" ht="30" hidden="1" customHeight="1" x14ac:dyDescent="0.25"/>
    <row r="3409" ht="30" hidden="1" customHeight="1" x14ac:dyDescent="0.25"/>
    <row r="3410" ht="30" hidden="1" customHeight="1" x14ac:dyDescent="0.25"/>
    <row r="3411" ht="30" hidden="1" customHeight="1" x14ac:dyDescent="0.25"/>
    <row r="3412" ht="30" hidden="1" customHeight="1" x14ac:dyDescent="0.25"/>
    <row r="3413" ht="30" hidden="1" customHeight="1" x14ac:dyDescent="0.25"/>
    <row r="3414" ht="30" hidden="1" customHeight="1" x14ac:dyDescent="0.25"/>
    <row r="3415" ht="30" hidden="1" customHeight="1" x14ac:dyDescent="0.25"/>
    <row r="3416" ht="30" hidden="1" customHeight="1" x14ac:dyDescent="0.25"/>
    <row r="3417" ht="30" hidden="1" customHeight="1" x14ac:dyDescent="0.25"/>
    <row r="3418" ht="30" hidden="1" customHeight="1" x14ac:dyDescent="0.25"/>
    <row r="3419" ht="30" hidden="1" customHeight="1" x14ac:dyDescent="0.25"/>
    <row r="3420" ht="30" hidden="1" customHeight="1" x14ac:dyDescent="0.25"/>
    <row r="3421" ht="30" hidden="1" customHeight="1" x14ac:dyDescent="0.25"/>
    <row r="3422" ht="30" hidden="1" customHeight="1" x14ac:dyDescent="0.25"/>
    <row r="3423" ht="30" hidden="1" customHeight="1" x14ac:dyDescent="0.25"/>
    <row r="3424" ht="30" hidden="1" customHeight="1" x14ac:dyDescent="0.25"/>
    <row r="3425" ht="30" hidden="1" customHeight="1" x14ac:dyDescent="0.25"/>
    <row r="3426" ht="30" hidden="1" customHeight="1" x14ac:dyDescent="0.25"/>
    <row r="3427" ht="30" hidden="1" customHeight="1" x14ac:dyDescent="0.25"/>
    <row r="3428" ht="30" hidden="1" customHeight="1" x14ac:dyDescent="0.25"/>
    <row r="3429" ht="30" hidden="1" customHeight="1" x14ac:dyDescent="0.25"/>
    <row r="3430" ht="30" hidden="1" customHeight="1" x14ac:dyDescent="0.25"/>
    <row r="3431" ht="30" hidden="1" customHeight="1" x14ac:dyDescent="0.25"/>
    <row r="3432" ht="30" hidden="1" customHeight="1" x14ac:dyDescent="0.25"/>
    <row r="3433" ht="30" hidden="1" customHeight="1" x14ac:dyDescent="0.25"/>
    <row r="3434" ht="30" hidden="1" customHeight="1" x14ac:dyDescent="0.25"/>
    <row r="3435" ht="30" hidden="1" customHeight="1" x14ac:dyDescent="0.25"/>
    <row r="3436" ht="30" hidden="1" customHeight="1" x14ac:dyDescent="0.25"/>
    <row r="3437" ht="30" hidden="1" customHeight="1" x14ac:dyDescent="0.25"/>
    <row r="3438" ht="30" hidden="1" customHeight="1" x14ac:dyDescent="0.25"/>
    <row r="3439" ht="30" hidden="1" customHeight="1" x14ac:dyDescent="0.25"/>
    <row r="3440" ht="30" hidden="1" customHeight="1" x14ac:dyDescent="0.25"/>
    <row r="3441" ht="30" hidden="1" customHeight="1" x14ac:dyDescent="0.25"/>
    <row r="3442" ht="30" hidden="1" customHeight="1" x14ac:dyDescent="0.25"/>
    <row r="3443" ht="30" hidden="1" customHeight="1" x14ac:dyDescent="0.25"/>
    <row r="3444" ht="30" hidden="1" customHeight="1" x14ac:dyDescent="0.25"/>
    <row r="3445" ht="30" hidden="1" customHeight="1" x14ac:dyDescent="0.25"/>
    <row r="3446" ht="30" hidden="1" customHeight="1" x14ac:dyDescent="0.25"/>
    <row r="3447" ht="30" hidden="1" customHeight="1" x14ac:dyDescent="0.25"/>
    <row r="3448" ht="30" hidden="1" customHeight="1" x14ac:dyDescent="0.25"/>
    <row r="3449" ht="30" hidden="1" customHeight="1" x14ac:dyDescent="0.25"/>
    <row r="3450" ht="30" hidden="1" customHeight="1" x14ac:dyDescent="0.25"/>
    <row r="3451" ht="30" hidden="1" customHeight="1" x14ac:dyDescent="0.25"/>
    <row r="3452" ht="30" hidden="1" customHeight="1" x14ac:dyDescent="0.25"/>
    <row r="3453" ht="30" hidden="1" customHeight="1" x14ac:dyDescent="0.25"/>
    <row r="3454" ht="30" hidden="1" customHeight="1" x14ac:dyDescent="0.25"/>
    <row r="3455" ht="30" hidden="1" customHeight="1" x14ac:dyDescent="0.25"/>
    <row r="3456" ht="30" hidden="1" customHeight="1" x14ac:dyDescent="0.25"/>
    <row r="3457" ht="30" hidden="1" customHeight="1" x14ac:dyDescent="0.25"/>
    <row r="3458" ht="30" hidden="1" customHeight="1" x14ac:dyDescent="0.25"/>
    <row r="3459" ht="30" hidden="1" customHeight="1" x14ac:dyDescent="0.25"/>
    <row r="3460" ht="30" hidden="1" customHeight="1" x14ac:dyDescent="0.25"/>
    <row r="3461" ht="30" hidden="1" customHeight="1" x14ac:dyDescent="0.25"/>
    <row r="3462" ht="30" hidden="1" customHeight="1" x14ac:dyDescent="0.25"/>
    <row r="3463" ht="30" hidden="1" customHeight="1" x14ac:dyDescent="0.25"/>
    <row r="3464" ht="30" hidden="1" customHeight="1" x14ac:dyDescent="0.25"/>
    <row r="3465" ht="30" hidden="1" customHeight="1" x14ac:dyDescent="0.25"/>
    <row r="3466" ht="30" hidden="1" customHeight="1" x14ac:dyDescent="0.25"/>
    <row r="3467" ht="30" hidden="1" customHeight="1" x14ac:dyDescent="0.25"/>
    <row r="3468" ht="30" hidden="1" customHeight="1" x14ac:dyDescent="0.25"/>
    <row r="3469" ht="30" hidden="1" customHeight="1" x14ac:dyDescent="0.25"/>
    <row r="3470" ht="30" hidden="1" customHeight="1" x14ac:dyDescent="0.25"/>
    <row r="3471" ht="30" hidden="1" customHeight="1" x14ac:dyDescent="0.25"/>
    <row r="3472" ht="30" hidden="1" customHeight="1" x14ac:dyDescent="0.25"/>
    <row r="3473" ht="30" hidden="1" customHeight="1" x14ac:dyDescent="0.25"/>
    <row r="3474" ht="30" hidden="1" customHeight="1" x14ac:dyDescent="0.25"/>
    <row r="3475" ht="30" hidden="1" customHeight="1" x14ac:dyDescent="0.25"/>
    <row r="3476" ht="30" hidden="1" customHeight="1" x14ac:dyDescent="0.25"/>
    <row r="3477" ht="30" hidden="1" customHeight="1" x14ac:dyDescent="0.25"/>
    <row r="3478" ht="30" hidden="1" customHeight="1" x14ac:dyDescent="0.25"/>
    <row r="3479" ht="30" hidden="1" customHeight="1" x14ac:dyDescent="0.25"/>
    <row r="3480" ht="30" hidden="1" customHeight="1" x14ac:dyDescent="0.25"/>
    <row r="3481" ht="30" hidden="1" customHeight="1" x14ac:dyDescent="0.25"/>
    <row r="3482" ht="30" hidden="1" customHeight="1" x14ac:dyDescent="0.25"/>
    <row r="3483" ht="30" hidden="1" customHeight="1" x14ac:dyDescent="0.25"/>
    <row r="3484" ht="30" hidden="1" customHeight="1" x14ac:dyDescent="0.25"/>
    <row r="3485" ht="30" hidden="1" customHeight="1" x14ac:dyDescent="0.25"/>
    <row r="3486" ht="30" hidden="1" customHeight="1" x14ac:dyDescent="0.25"/>
    <row r="3487" ht="30" hidden="1" customHeight="1" x14ac:dyDescent="0.25"/>
    <row r="3488" ht="30" hidden="1" customHeight="1" x14ac:dyDescent="0.25"/>
    <row r="3489" ht="30" hidden="1" customHeight="1" x14ac:dyDescent="0.25"/>
    <row r="3490" ht="30" hidden="1" customHeight="1" x14ac:dyDescent="0.25"/>
    <row r="3491" ht="30" hidden="1" customHeight="1" x14ac:dyDescent="0.25"/>
    <row r="3492" ht="30" hidden="1" customHeight="1" x14ac:dyDescent="0.25"/>
    <row r="3493" ht="30" hidden="1" customHeight="1" x14ac:dyDescent="0.25"/>
    <row r="3494" ht="30" hidden="1" customHeight="1" x14ac:dyDescent="0.25"/>
    <row r="3495" ht="30" hidden="1" customHeight="1" x14ac:dyDescent="0.25"/>
    <row r="3496" ht="30" hidden="1" customHeight="1" x14ac:dyDescent="0.25"/>
    <row r="3497" ht="30" hidden="1" customHeight="1" x14ac:dyDescent="0.25"/>
    <row r="3498" ht="30" hidden="1" customHeight="1" x14ac:dyDescent="0.25"/>
    <row r="3499" ht="30" hidden="1" customHeight="1" x14ac:dyDescent="0.25"/>
    <row r="3500" ht="30" hidden="1" customHeight="1" x14ac:dyDescent="0.25"/>
    <row r="3501" ht="30" hidden="1" customHeight="1" x14ac:dyDescent="0.25"/>
    <row r="3502" ht="30" hidden="1" customHeight="1" x14ac:dyDescent="0.25"/>
    <row r="3503" ht="30" hidden="1" customHeight="1" x14ac:dyDescent="0.25"/>
    <row r="3504" ht="30" hidden="1" customHeight="1" x14ac:dyDescent="0.25"/>
    <row r="3505" ht="30" hidden="1" customHeight="1" x14ac:dyDescent="0.25"/>
    <row r="3506" ht="30" hidden="1" customHeight="1" x14ac:dyDescent="0.25"/>
    <row r="3507" ht="30" hidden="1" customHeight="1" x14ac:dyDescent="0.25"/>
    <row r="3508" ht="30" hidden="1" customHeight="1" x14ac:dyDescent="0.25"/>
    <row r="3509" ht="30" hidden="1" customHeight="1" x14ac:dyDescent="0.25"/>
    <row r="3510" ht="30" hidden="1" customHeight="1" x14ac:dyDescent="0.25"/>
    <row r="3511" ht="30" hidden="1" customHeight="1" x14ac:dyDescent="0.25"/>
    <row r="3512" ht="30" hidden="1" customHeight="1" x14ac:dyDescent="0.25"/>
    <row r="3513" ht="30" hidden="1" customHeight="1" x14ac:dyDescent="0.25"/>
    <row r="3514" ht="30" hidden="1" customHeight="1" x14ac:dyDescent="0.25"/>
    <row r="3515" ht="30" hidden="1" customHeight="1" x14ac:dyDescent="0.25"/>
    <row r="3516" ht="30" hidden="1" customHeight="1" x14ac:dyDescent="0.25"/>
    <row r="3517" ht="30" hidden="1" customHeight="1" x14ac:dyDescent="0.25"/>
    <row r="3518" ht="30" hidden="1" customHeight="1" x14ac:dyDescent="0.25"/>
    <row r="3519" ht="30" hidden="1" customHeight="1" x14ac:dyDescent="0.25"/>
    <row r="3520" ht="30" hidden="1" customHeight="1" x14ac:dyDescent="0.25"/>
    <row r="3521" ht="30" hidden="1" customHeight="1" x14ac:dyDescent="0.25"/>
    <row r="3522" ht="30" hidden="1" customHeight="1" x14ac:dyDescent="0.25"/>
    <row r="3523" ht="30" hidden="1" customHeight="1" x14ac:dyDescent="0.25"/>
    <row r="3524" ht="30" hidden="1" customHeight="1" x14ac:dyDescent="0.25"/>
    <row r="3525" ht="30" hidden="1" customHeight="1" x14ac:dyDescent="0.25"/>
    <row r="3526" ht="30" hidden="1" customHeight="1" x14ac:dyDescent="0.25"/>
    <row r="3527" ht="30" hidden="1" customHeight="1" x14ac:dyDescent="0.25"/>
    <row r="3528" ht="30" hidden="1" customHeight="1" x14ac:dyDescent="0.25"/>
    <row r="3529" ht="30" hidden="1" customHeight="1" x14ac:dyDescent="0.25"/>
    <row r="3530" ht="30" hidden="1" customHeight="1" x14ac:dyDescent="0.25"/>
    <row r="3531" ht="30" hidden="1" customHeight="1" x14ac:dyDescent="0.25"/>
    <row r="3532" ht="30" hidden="1" customHeight="1" x14ac:dyDescent="0.25"/>
    <row r="3533" ht="30" hidden="1" customHeight="1" x14ac:dyDescent="0.25"/>
    <row r="3534" ht="30" hidden="1" customHeight="1" x14ac:dyDescent="0.25"/>
    <row r="3535" ht="30" hidden="1" customHeight="1" x14ac:dyDescent="0.25"/>
    <row r="3536" ht="30" hidden="1" customHeight="1" x14ac:dyDescent="0.25"/>
    <row r="3537" ht="30" hidden="1" customHeight="1" x14ac:dyDescent="0.25"/>
    <row r="3538" ht="30" hidden="1" customHeight="1" x14ac:dyDescent="0.25"/>
    <row r="3539" ht="30" hidden="1" customHeight="1" x14ac:dyDescent="0.25"/>
    <row r="3540" ht="30" hidden="1" customHeight="1" x14ac:dyDescent="0.25"/>
    <row r="3541" ht="30" hidden="1" customHeight="1" x14ac:dyDescent="0.25"/>
    <row r="3542" ht="30" hidden="1" customHeight="1" x14ac:dyDescent="0.25"/>
    <row r="3543" ht="30" hidden="1" customHeight="1" x14ac:dyDescent="0.25"/>
    <row r="3544" ht="30" hidden="1" customHeight="1" x14ac:dyDescent="0.25"/>
    <row r="3545" ht="30" hidden="1" customHeight="1" x14ac:dyDescent="0.25"/>
    <row r="3546" ht="30" hidden="1" customHeight="1" x14ac:dyDescent="0.25"/>
    <row r="3547" ht="30" hidden="1" customHeight="1" x14ac:dyDescent="0.25"/>
    <row r="3548" ht="30" hidden="1" customHeight="1" x14ac:dyDescent="0.25"/>
    <row r="3549" ht="30" hidden="1" customHeight="1" x14ac:dyDescent="0.25"/>
    <row r="3550" ht="30" hidden="1" customHeight="1" x14ac:dyDescent="0.25"/>
    <row r="3551" ht="30" hidden="1" customHeight="1" x14ac:dyDescent="0.25"/>
    <row r="3552" ht="30" hidden="1" customHeight="1" x14ac:dyDescent="0.25"/>
    <row r="3553" ht="30" hidden="1" customHeight="1" x14ac:dyDescent="0.25"/>
    <row r="3554" ht="30" hidden="1" customHeight="1" x14ac:dyDescent="0.25"/>
    <row r="3555" ht="30" hidden="1" customHeight="1" x14ac:dyDescent="0.25"/>
    <row r="3556" ht="30" hidden="1" customHeight="1" x14ac:dyDescent="0.25"/>
    <row r="3557" ht="30" hidden="1" customHeight="1" x14ac:dyDescent="0.25"/>
    <row r="3558" ht="30" hidden="1" customHeight="1" x14ac:dyDescent="0.25"/>
    <row r="3559" ht="30" hidden="1" customHeight="1" x14ac:dyDescent="0.25"/>
    <row r="3560" ht="30" hidden="1" customHeight="1" x14ac:dyDescent="0.25"/>
    <row r="3561" ht="30" hidden="1" customHeight="1" x14ac:dyDescent="0.25"/>
    <row r="3562" ht="30" hidden="1" customHeight="1" x14ac:dyDescent="0.25"/>
    <row r="3563" ht="30" hidden="1" customHeight="1" x14ac:dyDescent="0.25"/>
    <row r="3564" ht="30" hidden="1" customHeight="1" x14ac:dyDescent="0.25"/>
    <row r="3565" ht="30" hidden="1" customHeight="1" x14ac:dyDescent="0.25"/>
    <row r="3566" ht="30" hidden="1" customHeight="1" x14ac:dyDescent="0.25"/>
    <row r="3567" ht="30" hidden="1" customHeight="1" x14ac:dyDescent="0.25"/>
    <row r="3568" ht="30" hidden="1" customHeight="1" x14ac:dyDescent="0.25"/>
    <row r="3569" ht="30" hidden="1" customHeight="1" x14ac:dyDescent="0.25"/>
    <row r="3570" ht="30" hidden="1" customHeight="1" x14ac:dyDescent="0.25"/>
    <row r="3571" ht="30" hidden="1" customHeight="1" x14ac:dyDescent="0.25"/>
    <row r="3572" ht="30" hidden="1" customHeight="1" x14ac:dyDescent="0.25"/>
    <row r="3573" ht="30" hidden="1" customHeight="1" x14ac:dyDescent="0.25"/>
    <row r="3574" ht="30" hidden="1" customHeight="1" x14ac:dyDescent="0.25"/>
    <row r="3575" ht="30" hidden="1" customHeight="1" x14ac:dyDescent="0.25"/>
    <row r="3576" ht="30" hidden="1" customHeight="1" x14ac:dyDescent="0.25"/>
    <row r="3577" ht="30" hidden="1" customHeight="1" x14ac:dyDescent="0.25"/>
    <row r="3578" ht="30" hidden="1" customHeight="1" x14ac:dyDescent="0.25"/>
    <row r="3579" ht="30" hidden="1" customHeight="1" x14ac:dyDescent="0.25"/>
    <row r="3580" ht="30" hidden="1" customHeight="1" x14ac:dyDescent="0.25"/>
    <row r="3581" ht="30" hidden="1" customHeight="1" x14ac:dyDescent="0.25"/>
    <row r="3582" ht="30" hidden="1" customHeight="1" x14ac:dyDescent="0.25"/>
    <row r="3583" ht="30" hidden="1" customHeight="1" x14ac:dyDescent="0.25"/>
    <row r="3584" ht="30" hidden="1" customHeight="1" x14ac:dyDescent="0.25"/>
    <row r="3585" ht="30" hidden="1" customHeight="1" x14ac:dyDescent="0.25"/>
    <row r="3586" ht="30" hidden="1" customHeight="1" x14ac:dyDescent="0.25"/>
    <row r="3587" ht="30" hidden="1" customHeight="1" x14ac:dyDescent="0.25"/>
    <row r="3588" ht="30" hidden="1" customHeight="1" x14ac:dyDescent="0.25"/>
    <row r="3589" ht="30" hidden="1" customHeight="1" x14ac:dyDescent="0.25"/>
    <row r="3590" ht="30" hidden="1" customHeight="1" x14ac:dyDescent="0.25"/>
    <row r="3591" ht="30" hidden="1" customHeight="1" x14ac:dyDescent="0.25"/>
    <row r="3592" ht="30" hidden="1" customHeight="1" x14ac:dyDescent="0.25"/>
    <row r="3593" ht="30" hidden="1" customHeight="1" x14ac:dyDescent="0.25"/>
    <row r="3594" ht="30" hidden="1" customHeight="1" x14ac:dyDescent="0.25"/>
    <row r="3595" ht="30" hidden="1" customHeight="1" x14ac:dyDescent="0.25"/>
    <row r="3596" ht="30" hidden="1" customHeight="1" x14ac:dyDescent="0.25"/>
    <row r="3597" ht="30" hidden="1" customHeight="1" x14ac:dyDescent="0.25"/>
    <row r="3598" ht="30" hidden="1" customHeight="1" x14ac:dyDescent="0.25"/>
    <row r="3599" ht="30" hidden="1" customHeight="1" x14ac:dyDescent="0.25"/>
    <row r="3600" ht="30" hidden="1" customHeight="1" x14ac:dyDescent="0.25"/>
    <row r="3601" ht="30" hidden="1" customHeight="1" x14ac:dyDescent="0.25"/>
    <row r="3602" ht="30" hidden="1" customHeight="1" x14ac:dyDescent="0.25"/>
    <row r="3603" ht="30" hidden="1" customHeight="1" x14ac:dyDescent="0.25"/>
    <row r="3604" ht="30" hidden="1" customHeight="1" x14ac:dyDescent="0.25"/>
    <row r="3605" ht="30" hidden="1" customHeight="1" x14ac:dyDescent="0.25"/>
    <row r="3606" ht="30" hidden="1" customHeight="1" x14ac:dyDescent="0.25"/>
    <row r="3607" ht="30" hidden="1" customHeight="1" x14ac:dyDescent="0.25"/>
    <row r="3608" ht="30" hidden="1" customHeight="1" x14ac:dyDescent="0.25"/>
    <row r="3609" ht="30" hidden="1" customHeight="1" x14ac:dyDescent="0.25"/>
    <row r="3610" ht="30" hidden="1" customHeight="1" x14ac:dyDescent="0.25"/>
    <row r="3611" ht="30" hidden="1" customHeight="1" x14ac:dyDescent="0.25"/>
    <row r="3612" ht="30" hidden="1" customHeight="1" x14ac:dyDescent="0.25"/>
    <row r="3613" ht="30" hidden="1" customHeight="1" x14ac:dyDescent="0.25"/>
    <row r="3614" ht="30" hidden="1" customHeight="1" x14ac:dyDescent="0.25"/>
    <row r="3615" ht="30" hidden="1" customHeight="1" x14ac:dyDescent="0.25"/>
    <row r="3616" ht="30" hidden="1" customHeight="1" x14ac:dyDescent="0.25"/>
    <row r="3617" ht="30" hidden="1" customHeight="1" x14ac:dyDescent="0.25"/>
    <row r="3618" ht="30" hidden="1" customHeight="1" x14ac:dyDescent="0.25"/>
    <row r="3619" ht="30" hidden="1" customHeight="1" x14ac:dyDescent="0.25"/>
    <row r="3620" ht="30" hidden="1" customHeight="1" x14ac:dyDescent="0.25"/>
    <row r="3621" ht="30" hidden="1" customHeight="1" x14ac:dyDescent="0.25"/>
    <row r="3622" ht="30" hidden="1" customHeight="1" x14ac:dyDescent="0.25"/>
    <row r="3623" ht="30" hidden="1" customHeight="1" x14ac:dyDescent="0.25"/>
    <row r="3624" ht="30" hidden="1" customHeight="1" x14ac:dyDescent="0.25"/>
    <row r="3625" ht="30" hidden="1" customHeight="1" x14ac:dyDescent="0.25"/>
    <row r="3626" ht="30" hidden="1" customHeight="1" x14ac:dyDescent="0.25"/>
    <row r="3627" ht="30" hidden="1" customHeight="1" x14ac:dyDescent="0.25"/>
    <row r="3628" ht="30" hidden="1" customHeight="1" x14ac:dyDescent="0.25"/>
    <row r="3629" ht="30" hidden="1" customHeight="1" x14ac:dyDescent="0.25"/>
    <row r="3630" ht="30" hidden="1" customHeight="1" x14ac:dyDescent="0.25"/>
    <row r="3631" ht="30" hidden="1" customHeight="1" x14ac:dyDescent="0.25"/>
    <row r="3632" ht="30" hidden="1" customHeight="1" x14ac:dyDescent="0.25"/>
    <row r="3633" ht="30" hidden="1" customHeight="1" x14ac:dyDescent="0.25"/>
    <row r="3634" ht="30" hidden="1" customHeight="1" x14ac:dyDescent="0.25"/>
    <row r="3635" ht="30" hidden="1" customHeight="1" x14ac:dyDescent="0.25"/>
    <row r="3636" ht="30" hidden="1" customHeight="1" x14ac:dyDescent="0.25"/>
    <row r="3637" ht="30" hidden="1" customHeight="1" x14ac:dyDescent="0.25"/>
    <row r="3638" ht="30" hidden="1" customHeight="1" x14ac:dyDescent="0.25"/>
    <row r="3639" ht="30" hidden="1" customHeight="1" x14ac:dyDescent="0.25"/>
    <row r="3640" ht="30" hidden="1" customHeight="1" x14ac:dyDescent="0.25"/>
    <row r="3641" ht="30" hidden="1" customHeight="1" x14ac:dyDescent="0.25"/>
    <row r="3642" ht="30" hidden="1" customHeight="1" x14ac:dyDescent="0.25"/>
    <row r="3643" ht="30" hidden="1" customHeight="1" x14ac:dyDescent="0.25"/>
    <row r="3644" ht="30" hidden="1" customHeight="1" x14ac:dyDescent="0.25"/>
    <row r="3645" ht="30" hidden="1" customHeight="1" x14ac:dyDescent="0.25"/>
    <row r="3646" ht="30" hidden="1" customHeight="1" x14ac:dyDescent="0.25"/>
    <row r="3647" ht="30" hidden="1" customHeight="1" x14ac:dyDescent="0.25"/>
    <row r="3648" ht="30" hidden="1" customHeight="1" x14ac:dyDescent="0.25"/>
    <row r="3649" ht="30" hidden="1" customHeight="1" x14ac:dyDescent="0.25"/>
    <row r="3650" ht="30" hidden="1" customHeight="1" x14ac:dyDescent="0.25"/>
    <row r="3651" ht="30" hidden="1" customHeight="1" x14ac:dyDescent="0.25"/>
    <row r="3652" ht="30" hidden="1" customHeight="1" x14ac:dyDescent="0.25"/>
    <row r="3653" ht="30" hidden="1" customHeight="1" x14ac:dyDescent="0.25"/>
    <row r="3654" ht="30" hidden="1" customHeight="1" x14ac:dyDescent="0.25"/>
    <row r="3655" ht="30" hidden="1" customHeight="1" x14ac:dyDescent="0.25"/>
    <row r="3656" ht="30" hidden="1" customHeight="1" x14ac:dyDescent="0.25"/>
    <row r="3657" ht="30" hidden="1" customHeight="1" x14ac:dyDescent="0.25"/>
    <row r="3658" ht="30" hidden="1" customHeight="1" x14ac:dyDescent="0.25"/>
    <row r="3659" ht="30" hidden="1" customHeight="1" x14ac:dyDescent="0.25"/>
    <row r="3660" ht="30" hidden="1" customHeight="1" x14ac:dyDescent="0.25"/>
    <row r="3661" ht="30" hidden="1" customHeight="1" x14ac:dyDescent="0.25"/>
    <row r="3662" ht="30" hidden="1" customHeight="1" x14ac:dyDescent="0.25"/>
    <row r="3663" ht="30" hidden="1" customHeight="1" x14ac:dyDescent="0.25"/>
    <row r="3664" ht="30" hidden="1" customHeight="1" x14ac:dyDescent="0.25"/>
    <row r="3665" ht="30" hidden="1" customHeight="1" x14ac:dyDescent="0.25"/>
    <row r="3666" ht="30" hidden="1" customHeight="1" x14ac:dyDescent="0.25"/>
    <row r="3667" ht="30" hidden="1" customHeight="1" x14ac:dyDescent="0.25"/>
    <row r="3668" ht="30" hidden="1" customHeight="1" x14ac:dyDescent="0.25"/>
    <row r="3669" ht="30" hidden="1" customHeight="1" x14ac:dyDescent="0.25"/>
    <row r="3670" ht="30" hidden="1" customHeight="1" x14ac:dyDescent="0.25"/>
    <row r="3671" ht="30" hidden="1" customHeight="1" x14ac:dyDescent="0.25"/>
    <row r="3672" ht="30" hidden="1" customHeight="1" x14ac:dyDescent="0.25"/>
    <row r="3673" ht="30" hidden="1" customHeight="1" x14ac:dyDescent="0.25"/>
    <row r="3674" ht="30" hidden="1" customHeight="1" x14ac:dyDescent="0.25"/>
    <row r="3675" ht="30" hidden="1" customHeight="1" x14ac:dyDescent="0.25"/>
    <row r="3676" ht="30" hidden="1" customHeight="1" x14ac:dyDescent="0.25"/>
    <row r="3677" ht="30" hidden="1" customHeight="1" x14ac:dyDescent="0.25"/>
    <row r="3678" ht="30" hidden="1" customHeight="1" x14ac:dyDescent="0.25"/>
    <row r="3679" ht="30" hidden="1" customHeight="1" x14ac:dyDescent="0.25"/>
    <row r="3680" ht="30" hidden="1" customHeight="1" x14ac:dyDescent="0.25"/>
    <row r="3681" ht="30" hidden="1" customHeight="1" x14ac:dyDescent="0.25"/>
    <row r="3682" ht="30" hidden="1" customHeight="1" x14ac:dyDescent="0.25"/>
    <row r="3683" ht="30" hidden="1" customHeight="1" x14ac:dyDescent="0.25"/>
    <row r="3684" ht="30" hidden="1" customHeight="1" x14ac:dyDescent="0.25"/>
    <row r="3685" ht="30" hidden="1" customHeight="1" x14ac:dyDescent="0.25"/>
    <row r="3686" ht="30" hidden="1" customHeight="1" x14ac:dyDescent="0.25"/>
    <row r="3687" ht="30" hidden="1" customHeight="1" x14ac:dyDescent="0.25"/>
    <row r="3688" ht="30" hidden="1" customHeight="1" x14ac:dyDescent="0.25"/>
    <row r="3689" ht="30" hidden="1" customHeight="1" x14ac:dyDescent="0.25"/>
    <row r="3690" ht="30" hidden="1" customHeight="1" x14ac:dyDescent="0.25"/>
    <row r="3691" ht="30" hidden="1" customHeight="1" x14ac:dyDescent="0.25"/>
    <row r="3692" ht="30" hidden="1" customHeight="1" x14ac:dyDescent="0.25"/>
    <row r="3693" ht="30" hidden="1" customHeight="1" x14ac:dyDescent="0.25"/>
    <row r="3694" ht="30" hidden="1" customHeight="1" x14ac:dyDescent="0.25"/>
    <row r="3695" ht="30" hidden="1" customHeight="1" x14ac:dyDescent="0.25"/>
    <row r="3696" ht="30" hidden="1" customHeight="1" x14ac:dyDescent="0.25"/>
    <row r="3697" ht="30" hidden="1" customHeight="1" x14ac:dyDescent="0.25"/>
    <row r="3698" ht="30" hidden="1" customHeight="1" x14ac:dyDescent="0.25"/>
    <row r="3699" ht="30" hidden="1" customHeight="1" x14ac:dyDescent="0.25"/>
    <row r="3700" ht="30" hidden="1" customHeight="1" x14ac:dyDescent="0.25"/>
    <row r="3701" ht="30" hidden="1" customHeight="1" x14ac:dyDescent="0.25"/>
    <row r="3702" ht="30" hidden="1" customHeight="1" x14ac:dyDescent="0.25"/>
    <row r="3703" ht="30" hidden="1" customHeight="1" x14ac:dyDescent="0.25"/>
    <row r="3704" ht="30" hidden="1" customHeight="1" x14ac:dyDescent="0.25"/>
    <row r="3705" ht="30" hidden="1" customHeight="1" x14ac:dyDescent="0.25"/>
    <row r="3706" ht="30" hidden="1" customHeight="1" x14ac:dyDescent="0.25"/>
    <row r="3707" ht="30" hidden="1" customHeight="1" x14ac:dyDescent="0.25"/>
    <row r="3708" ht="30" hidden="1" customHeight="1" x14ac:dyDescent="0.25"/>
    <row r="3709" ht="30" hidden="1" customHeight="1" x14ac:dyDescent="0.25"/>
    <row r="3710" ht="30" hidden="1" customHeight="1" x14ac:dyDescent="0.25"/>
    <row r="3711" ht="30" hidden="1" customHeight="1" x14ac:dyDescent="0.25"/>
    <row r="3712" ht="30" hidden="1" customHeight="1" x14ac:dyDescent="0.25"/>
    <row r="3713" ht="30" hidden="1" customHeight="1" x14ac:dyDescent="0.25"/>
    <row r="3714" ht="30" hidden="1" customHeight="1" x14ac:dyDescent="0.25"/>
    <row r="3715" ht="30" hidden="1" customHeight="1" x14ac:dyDescent="0.25"/>
    <row r="3716" ht="30" hidden="1" customHeight="1" x14ac:dyDescent="0.25"/>
    <row r="3717" ht="30" hidden="1" customHeight="1" x14ac:dyDescent="0.25"/>
    <row r="3718" ht="30" hidden="1" customHeight="1" x14ac:dyDescent="0.25"/>
    <row r="3719" ht="30" hidden="1" customHeight="1" x14ac:dyDescent="0.25"/>
    <row r="3720" ht="30" hidden="1" customHeight="1" x14ac:dyDescent="0.25"/>
    <row r="3721" ht="30" hidden="1" customHeight="1" x14ac:dyDescent="0.25"/>
    <row r="3722" ht="30" hidden="1" customHeight="1" x14ac:dyDescent="0.25"/>
    <row r="3723" ht="30" hidden="1" customHeight="1" x14ac:dyDescent="0.25"/>
    <row r="3724" ht="30" hidden="1" customHeight="1" x14ac:dyDescent="0.25"/>
    <row r="3725" ht="30" hidden="1" customHeight="1" x14ac:dyDescent="0.25"/>
    <row r="3726" ht="30" hidden="1" customHeight="1" x14ac:dyDescent="0.25"/>
    <row r="3727" ht="30" hidden="1" customHeight="1" x14ac:dyDescent="0.25"/>
    <row r="3728" ht="30" hidden="1" customHeight="1" x14ac:dyDescent="0.25"/>
    <row r="3729" ht="30" hidden="1" customHeight="1" x14ac:dyDescent="0.25"/>
    <row r="3730" ht="30" hidden="1" customHeight="1" x14ac:dyDescent="0.25"/>
    <row r="3731" ht="30" hidden="1" customHeight="1" x14ac:dyDescent="0.25"/>
    <row r="3732" ht="30" hidden="1" customHeight="1" x14ac:dyDescent="0.25"/>
    <row r="3733" ht="30" hidden="1" customHeight="1" x14ac:dyDescent="0.25"/>
    <row r="3734" ht="30" hidden="1" customHeight="1" x14ac:dyDescent="0.25"/>
    <row r="3735" ht="30" hidden="1" customHeight="1" x14ac:dyDescent="0.25"/>
    <row r="3736" ht="30" hidden="1" customHeight="1" x14ac:dyDescent="0.25"/>
    <row r="3737" ht="30" hidden="1" customHeight="1" x14ac:dyDescent="0.25"/>
    <row r="3738" ht="30" hidden="1" customHeight="1" x14ac:dyDescent="0.25"/>
    <row r="3739" ht="30" hidden="1" customHeight="1" x14ac:dyDescent="0.25"/>
    <row r="3740" ht="30" hidden="1" customHeight="1" x14ac:dyDescent="0.25"/>
    <row r="3741" ht="30" hidden="1" customHeight="1" x14ac:dyDescent="0.25"/>
    <row r="3742" ht="30" hidden="1" customHeight="1" x14ac:dyDescent="0.25"/>
    <row r="3743" ht="30" hidden="1" customHeight="1" x14ac:dyDescent="0.25"/>
    <row r="3744" ht="30" hidden="1" customHeight="1" x14ac:dyDescent="0.25"/>
    <row r="3745" ht="30" hidden="1" customHeight="1" x14ac:dyDescent="0.25"/>
    <row r="3746" ht="30" hidden="1" customHeight="1" x14ac:dyDescent="0.25"/>
    <row r="3747" ht="30" hidden="1" customHeight="1" x14ac:dyDescent="0.25"/>
    <row r="3748" ht="30" hidden="1" customHeight="1" x14ac:dyDescent="0.25"/>
    <row r="3749" ht="30" hidden="1" customHeight="1" x14ac:dyDescent="0.25"/>
    <row r="3750" ht="30" hidden="1" customHeight="1" x14ac:dyDescent="0.25"/>
    <row r="3751" ht="30" hidden="1" customHeight="1" x14ac:dyDescent="0.25"/>
    <row r="3752" ht="30" hidden="1" customHeight="1" x14ac:dyDescent="0.25"/>
    <row r="3753" ht="30" hidden="1" customHeight="1" x14ac:dyDescent="0.25"/>
    <row r="3754" ht="30" hidden="1" customHeight="1" x14ac:dyDescent="0.25"/>
    <row r="3755" ht="30" hidden="1" customHeight="1" x14ac:dyDescent="0.25"/>
    <row r="3756" ht="30" hidden="1" customHeight="1" x14ac:dyDescent="0.25"/>
    <row r="3757" ht="30" hidden="1" customHeight="1" x14ac:dyDescent="0.25"/>
    <row r="3758" ht="30" hidden="1" customHeight="1" x14ac:dyDescent="0.25"/>
    <row r="3759" ht="30" hidden="1" customHeight="1" x14ac:dyDescent="0.25"/>
    <row r="3760" ht="30" hidden="1" customHeight="1" x14ac:dyDescent="0.25"/>
    <row r="3761" ht="30" hidden="1" customHeight="1" x14ac:dyDescent="0.25"/>
    <row r="3762" ht="30" hidden="1" customHeight="1" x14ac:dyDescent="0.25"/>
    <row r="3763" ht="30" hidden="1" customHeight="1" x14ac:dyDescent="0.25"/>
    <row r="3764" ht="30" hidden="1" customHeight="1" x14ac:dyDescent="0.25"/>
    <row r="3765" ht="30" hidden="1" customHeight="1" x14ac:dyDescent="0.25"/>
    <row r="3766" ht="30" hidden="1" customHeight="1" x14ac:dyDescent="0.25"/>
    <row r="3767" ht="30" hidden="1" customHeight="1" x14ac:dyDescent="0.25"/>
    <row r="3768" ht="30" hidden="1" customHeight="1" x14ac:dyDescent="0.25"/>
    <row r="3769" ht="30" hidden="1" customHeight="1" x14ac:dyDescent="0.25"/>
    <row r="3770" ht="30" hidden="1" customHeight="1" x14ac:dyDescent="0.25"/>
    <row r="3771" ht="30" hidden="1" customHeight="1" x14ac:dyDescent="0.25"/>
    <row r="3772" ht="30" hidden="1" customHeight="1" x14ac:dyDescent="0.25"/>
    <row r="3773" ht="30" hidden="1" customHeight="1" x14ac:dyDescent="0.25"/>
    <row r="3774" ht="30" hidden="1" customHeight="1" x14ac:dyDescent="0.25"/>
    <row r="3775" ht="30" hidden="1" customHeight="1" x14ac:dyDescent="0.25"/>
    <row r="3776" ht="30" hidden="1" customHeight="1" x14ac:dyDescent="0.25"/>
    <row r="3777" ht="30" hidden="1" customHeight="1" x14ac:dyDescent="0.25"/>
    <row r="3778" ht="30" hidden="1" customHeight="1" x14ac:dyDescent="0.25"/>
    <row r="3779" ht="30" hidden="1" customHeight="1" x14ac:dyDescent="0.25"/>
    <row r="3780" ht="30" hidden="1" customHeight="1" x14ac:dyDescent="0.25"/>
    <row r="3781" ht="30" hidden="1" customHeight="1" x14ac:dyDescent="0.25"/>
    <row r="3782" ht="30" hidden="1" customHeight="1" x14ac:dyDescent="0.25"/>
    <row r="3783" ht="30" hidden="1" customHeight="1" x14ac:dyDescent="0.25"/>
    <row r="3784" ht="30" hidden="1" customHeight="1" x14ac:dyDescent="0.25"/>
    <row r="3785" ht="30" hidden="1" customHeight="1" x14ac:dyDescent="0.25"/>
    <row r="3786" ht="30" hidden="1" customHeight="1" x14ac:dyDescent="0.25"/>
    <row r="3787" ht="30" hidden="1" customHeight="1" x14ac:dyDescent="0.25"/>
    <row r="3788" ht="30" hidden="1" customHeight="1" x14ac:dyDescent="0.25"/>
    <row r="3789" ht="30" hidden="1" customHeight="1" x14ac:dyDescent="0.25"/>
    <row r="3790" ht="30" hidden="1" customHeight="1" x14ac:dyDescent="0.25"/>
    <row r="3791" ht="30" hidden="1" customHeight="1" x14ac:dyDescent="0.25"/>
    <row r="3792" ht="30" hidden="1" customHeight="1" x14ac:dyDescent="0.25"/>
    <row r="3793" ht="30" hidden="1" customHeight="1" x14ac:dyDescent="0.25"/>
    <row r="3794" ht="30" hidden="1" customHeight="1" x14ac:dyDescent="0.25"/>
    <row r="3795" ht="30" hidden="1" customHeight="1" x14ac:dyDescent="0.25"/>
    <row r="3796" ht="30" hidden="1" customHeight="1" x14ac:dyDescent="0.25"/>
    <row r="3797" ht="30" hidden="1" customHeight="1" x14ac:dyDescent="0.25"/>
    <row r="3798" ht="30" hidden="1" customHeight="1" x14ac:dyDescent="0.25"/>
    <row r="3799" ht="30" hidden="1" customHeight="1" x14ac:dyDescent="0.25"/>
    <row r="3800" ht="30" hidden="1" customHeight="1" x14ac:dyDescent="0.25"/>
    <row r="3801" ht="30" hidden="1" customHeight="1" x14ac:dyDescent="0.25"/>
    <row r="3802" ht="30" hidden="1" customHeight="1" x14ac:dyDescent="0.25"/>
    <row r="3803" ht="30" hidden="1" customHeight="1" x14ac:dyDescent="0.25"/>
    <row r="3804" ht="30" hidden="1" customHeight="1" x14ac:dyDescent="0.25"/>
    <row r="3805" ht="30" hidden="1" customHeight="1" x14ac:dyDescent="0.25"/>
    <row r="3806" ht="30" hidden="1" customHeight="1" x14ac:dyDescent="0.25"/>
    <row r="3807" ht="30" hidden="1" customHeight="1" x14ac:dyDescent="0.25"/>
    <row r="3808" ht="30" hidden="1" customHeight="1" x14ac:dyDescent="0.25"/>
    <row r="3809" ht="30" hidden="1" customHeight="1" x14ac:dyDescent="0.25"/>
    <row r="3810" ht="30" hidden="1" customHeight="1" x14ac:dyDescent="0.25"/>
    <row r="3811" ht="30" hidden="1" customHeight="1" x14ac:dyDescent="0.25"/>
    <row r="3812" ht="30" hidden="1" customHeight="1" x14ac:dyDescent="0.25"/>
    <row r="3813" ht="30" hidden="1" customHeight="1" x14ac:dyDescent="0.25"/>
    <row r="3814" ht="30" hidden="1" customHeight="1" x14ac:dyDescent="0.25"/>
    <row r="3815" ht="30" hidden="1" customHeight="1" x14ac:dyDescent="0.25"/>
    <row r="3816" ht="30" hidden="1" customHeight="1" x14ac:dyDescent="0.25"/>
    <row r="3817" ht="30" hidden="1" customHeight="1" x14ac:dyDescent="0.25"/>
    <row r="3818" ht="30" hidden="1" customHeight="1" x14ac:dyDescent="0.25"/>
    <row r="3819" ht="30" hidden="1" customHeight="1" x14ac:dyDescent="0.25"/>
    <row r="3820" ht="30" hidden="1" customHeight="1" x14ac:dyDescent="0.25"/>
    <row r="3821" ht="30" hidden="1" customHeight="1" x14ac:dyDescent="0.25"/>
    <row r="3822" ht="30" hidden="1" customHeight="1" x14ac:dyDescent="0.25"/>
    <row r="3823" ht="30" hidden="1" customHeight="1" x14ac:dyDescent="0.25"/>
    <row r="3824" ht="30" hidden="1" customHeight="1" x14ac:dyDescent="0.25"/>
    <row r="3825" ht="30" hidden="1" customHeight="1" x14ac:dyDescent="0.25"/>
    <row r="3826" ht="30" hidden="1" customHeight="1" x14ac:dyDescent="0.25"/>
    <row r="3827" ht="30" hidden="1" customHeight="1" x14ac:dyDescent="0.25"/>
    <row r="3828" ht="30" hidden="1" customHeight="1" x14ac:dyDescent="0.25"/>
    <row r="3829" ht="30" hidden="1" customHeight="1" x14ac:dyDescent="0.25"/>
    <row r="3830" ht="30" hidden="1" customHeight="1" x14ac:dyDescent="0.25"/>
    <row r="3831" ht="30" hidden="1" customHeight="1" x14ac:dyDescent="0.25"/>
    <row r="3832" ht="30" hidden="1" customHeight="1" x14ac:dyDescent="0.25"/>
    <row r="3833" ht="30" hidden="1" customHeight="1" x14ac:dyDescent="0.25"/>
    <row r="3834" ht="30" hidden="1" customHeight="1" x14ac:dyDescent="0.25"/>
    <row r="3835" ht="30" hidden="1" customHeight="1" x14ac:dyDescent="0.25"/>
    <row r="3836" ht="30" hidden="1" customHeight="1" x14ac:dyDescent="0.25"/>
    <row r="3837" ht="30" hidden="1" customHeight="1" x14ac:dyDescent="0.25"/>
    <row r="3838" ht="30" hidden="1" customHeight="1" x14ac:dyDescent="0.25"/>
    <row r="3839" ht="30" hidden="1" customHeight="1" x14ac:dyDescent="0.25"/>
    <row r="3840" ht="30" hidden="1" customHeight="1" x14ac:dyDescent="0.25"/>
    <row r="3841" ht="30" hidden="1" customHeight="1" x14ac:dyDescent="0.25"/>
    <row r="3842" ht="30" hidden="1" customHeight="1" x14ac:dyDescent="0.25"/>
    <row r="3843" ht="30" hidden="1" customHeight="1" x14ac:dyDescent="0.25"/>
    <row r="3844" ht="30" hidden="1" customHeight="1" x14ac:dyDescent="0.25"/>
    <row r="3845" ht="30" hidden="1" customHeight="1" x14ac:dyDescent="0.25"/>
    <row r="3846" ht="30" hidden="1" customHeight="1" x14ac:dyDescent="0.25"/>
    <row r="3847" ht="30" hidden="1" customHeight="1" x14ac:dyDescent="0.25"/>
    <row r="3848" ht="30" hidden="1" customHeight="1" x14ac:dyDescent="0.25"/>
    <row r="3849" ht="30" hidden="1" customHeight="1" x14ac:dyDescent="0.25"/>
    <row r="3850" ht="30" hidden="1" customHeight="1" x14ac:dyDescent="0.25"/>
    <row r="3851" ht="30" hidden="1" customHeight="1" x14ac:dyDescent="0.25"/>
    <row r="3852" ht="30" hidden="1" customHeight="1" x14ac:dyDescent="0.25"/>
    <row r="3853" ht="30" hidden="1" customHeight="1" x14ac:dyDescent="0.25"/>
    <row r="3854" ht="30" hidden="1" customHeight="1" x14ac:dyDescent="0.25"/>
    <row r="3855" ht="30" hidden="1" customHeight="1" x14ac:dyDescent="0.25"/>
    <row r="3856" ht="30" hidden="1" customHeight="1" x14ac:dyDescent="0.25"/>
    <row r="3857" ht="30" hidden="1" customHeight="1" x14ac:dyDescent="0.25"/>
    <row r="3858" ht="30" hidden="1" customHeight="1" x14ac:dyDescent="0.25"/>
    <row r="3859" ht="30" hidden="1" customHeight="1" x14ac:dyDescent="0.25"/>
    <row r="3860" ht="30" hidden="1" customHeight="1" x14ac:dyDescent="0.25"/>
    <row r="3861" ht="30" hidden="1" customHeight="1" x14ac:dyDescent="0.25"/>
    <row r="3862" ht="30" hidden="1" customHeight="1" x14ac:dyDescent="0.25"/>
    <row r="3863" ht="30" hidden="1" customHeight="1" x14ac:dyDescent="0.25"/>
    <row r="3864" ht="30" hidden="1" customHeight="1" x14ac:dyDescent="0.25"/>
    <row r="3865" ht="30" hidden="1" customHeight="1" x14ac:dyDescent="0.25"/>
    <row r="3866" ht="30" hidden="1" customHeight="1" x14ac:dyDescent="0.25"/>
    <row r="3867" ht="30" hidden="1" customHeight="1" x14ac:dyDescent="0.25"/>
    <row r="3868" ht="30" hidden="1" customHeight="1" x14ac:dyDescent="0.25"/>
    <row r="3869" ht="30" hidden="1" customHeight="1" x14ac:dyDescent="0.25"/>
    <row r="3870" ht="30" hidden="1" customHeight="1" x14ac:dyDescent="0.25"/>
    <row r="3871" ht="30" hidden="1" customHeight="1" x14ac:dyDescent="0.25"/>
    <row r="3872" ht="30" hidden="1" customHeight="1" x14ac:dyDescent="0.25"/>
    <row r="3873" ht="30" hidden="1" customHeight="1" x14ac:dyDescent="0.25"/>
    <row r="3874" ht="30" hidden="1" customHeight="1" x14ac:dyDescent="0.25"/>
    <row r="3875" ht="30" hidden="1" customHeight="1" x14ac:dyDescent="0.25"/>
    <row r="3876" ht="30" hidden="1" customHeight="1" x14ac:dyDescent="0.25"/>
    <row r="3877" ht="30" hidden="1" customHeight="1" x14ac:dyDescent="0.25"/>
    <row r="3878" ht="30" hidden="1" customHeight="1" x14ac:dyDescent="0.25"/>
    <row r="3879" ht="30" hidden="1" customHeight="1" x14ac:dyDescent="0.25"/>
    <row r="3880" ht="30" hidden="1" customHeight="1" x14ac:dyDescent="0.25"/>
    <row r="3881" ht="30" hidden="1" customHeight="1" x14ac:dyDescent="0.25"/>
    <row r="3882" ht="30" hidden="1" customHeight="1" x14ac:dyDescent="0.25"/>
    <row r="3883" ht="30" hidden="1" customHeight="1" x14ac:dyDescent="0.25"/>
    <row r="3884" ht="30" hidden="1" customHeight="1" x14ac:dyDescent="0.25"/>
    <row r="3885" ht="30" hidden="1" customHeight="1" x14ac:dyDescent="0.25"/>
    <row r="3886" ht="30" hidden="1" customHeight="1" x14ac:dyDescent="0.25"/>
    <row r="3887" ht="30" hidden="1" customHeight="1" x14ac:dyDescent="0.25"/>
    <row r="3888" ht="30" hidden="1" customHeight="1" x14ac:dyDescent="0.25"/>
    <row r="3889" ht="30" hidden="1" customHeight="1" x14ac:dyDescent="0.25"/>
    <row r="3890" ht="30" hidden="1" customHeight="1" x14ac:dyDescent="0.25"/>
    <row r="3891" ht="30" hidden="1" customHeight="1" x14ac:dyDescent="0.25"/>
    <row r="3892" ht="30" hidden="1" customHeight="1" x14ac:dyDescent="0.25"/>
    <row r="3893" ht="30" hidden="1" customHeight="1" x14ac:dyDescent="0.25"/>
    <row r="3894" ht="30" hidden="1" customHeight="1" x14ac:dyDescent="0.25"/>
    <row r="3895" ht="30" hidden="1" customHeight="1" x14ac:dyDescent="0.25"/>
    <row r="3896" ht="30" hidden="1" customHeight="1" x14ac:dyDescent="0.25"/>
    <row r="3897" ht="30" hidden="1" customHeight="1" x14ac:dyDescent="0.25"/>
    <row r="3898" ht="30" hidden="1" customHeight="1" x14ac:dyDescent="0.25"/>
    <row r="3899" ht="30" hidden="1" customHeight="1" x14ac:dyDescent="0.25"/>
    <row r="3900" ht="30" hidden="1" customHeight="1" x14ac:dyDescent="0.25"/>
    <row r="3901" ht="30" hidden="1" customHeight="1" x14ac:dyDescent="0.25"/>
    <row r="3902" ht="30" hidden="1" customHeight="1" x14ac:dyDescent="0.25"/>
    <row r="3903" ht="30" hidden="1" customHeight="1" x14ac:dyDescent="0.25"/>
    <row r="3904" ht="30" hidden="1" customHeight="1" x14ac:dyDescent="0.25"/>
    <row r="3905" ht="30" hidden="1" customHeight="1" x14ac:dyDescent="0.25"/>
    <row r="3906" ht="30" hidden="1" customHeight="1" x14ac:dyDescent="0.25"/>
    <row r="3907" ht="30" hidden="1" customHeight="1" x14ac:dyDescent="0.25"/>
    <row r="3908" ht="30" hidden="1" customHeight="1" x14ac:dyDescent="0.25"/>
    <row r="3909" ht="30" hidden="1" customHeight="1" x14ac:dyDescent="0.25"/>
    <row r="3910" ht="30" hidden="1" customHeight="1" x14ac:dyDescent="0.25"/>
    <row r="3911" ht="30" hidden="1" customHeight="1" x14ac:dyDescent="0.25"/>
    <row r="3912" ht="30" hidden="1" customHeight="1" x14ac:dyDescent="0.25"/>
    <row r="3913" ht="30" hidden="1" customHeight="1" x14ac:dyDescent="0.25"/>
    <row r="3914" ht="30" hidden="1" customHeight="1" x14ac:dyDescent="0.25"/>
    <row r="3915" ht="30" hidden="1" customHeight="1" x14ac:dyDescent="0.25"/>
    <row r="3916" ht="30" hidden="1" customHeight="1" x14ac:dyDescent="0.25"/>
    <row r="3917" ht="30" hidden="1" customHeight="1" x14ac:dyDescent="0.25"/>
    <row r="3918" ht="30" hidden="1" customHeight="1" x14ac:dyDescent="0.25"/>
    <row r="3919" ht="30" hidden="1" customHeight="1" x14ac:dyDescent="0.25"/>
    <row r="3920" ht="30" hidden="1" customHeight="1" x14ac:dyDescent="0.25"/>
    <row r="3921" ht="30" hidden="1" customHeight="1" x14ac:dyDescent="0.25"/>
    <row r="3922" ht="30" hidden="1" customHeight="1" x14ac:dyDescent="0.25"/>
    <row r="3923" ht="30" hidden="1" customHeight="1" x14ac:dyDescent="0.25"/>
    <row r="3924" ht="30" hidden="1" customHeight="1" x14ac:dyDescent="0.25"/>
    <row r="3925" ht="30" hidden="1" customHeight="1" x14ac:dyDescent="0.25"/>
    <row r="3926" ht="30" hidden="1" customHeight="1" x14ac:dyDescent="0.25"/>
    <row r="3927" ht="30" hidden="1" customHeight="1" x14ac:dyDescent="0.25"/>
    <row r="3928" ht="30" hidden="1" customHeight="1" x14ac:dyDescent="0.25"/>
    <row r="3929" ht="30" hidden="1" customHeight="1" x14ac:dyDescent="0.25"/>
    <row r="3930" ht="30" hidden="1" customHeight="1" x14ac:dyDescent="0.25"/>
    <row r="3931" ht="30" hidden="1" customHeight="1" x14ac:dyDescent="0.25"/>
    <row r="3932" ht="30" hidden="1" customHeight="1" x14ac:dyDescent="0.25"/>
    <row r="3933" ht="30" hidden="1" customHeight="1" x14ac:dyDescent="0.25"/>
    <row r="3934" ht="30" hidden="1" customHeight="1" x14ac:dyDescent="0.25"/>
    <row r="3935" ht="30" hidden="1" customHeight="1" x14ac:dyDescent="0.25"/>
    <row r="3936" ht="30" hidden="1" customHeight="1" x14ac:dyDescent="0.25"/>
    <row r="3937" ht="30" hidden="1" customHeight="1" x14ac:dyDescent="0.25"/>
    <row r="3938" ht="30" hidden="1" customHeight="1" x14ac:dyDescent="0.25"/>
    <row r="3939" ht="30" hidden="1" customHeight="1" x14ac:dyDescent="0.25"/>
    <row r="3940" ht="30" hidden="1" customHeight="1" x14ac:dyDescent="0.25"/>
    <row r="3941" ht="30" hidden="1" customHeight="1" x14ac:dyDescent="0.25"/>
    <row r="3942" ht="30" hidden="1" customHeight="1" x14ac:dyDescent="0.25"/>
    <row r="3943" ht="30" hidden="1" customHeight="1" x14ac:dyDescent="0.25"/>
    <row r="3944" ht="30" hidden="1" customHeight="1" x14ac:dyDescent="0.25"/>
    <row r="3945" ht="30" hidden="1" customHeight="1" x14ac:dyDescent="0.25"/>
    <row r="3946" ht="30" hidden="1" customHeight="1" x14ac:dyDescent="0.25"/>
    <row r="3947" ht="30" hidden="1" customHeight="1" x14ac:dyDescent="0.25"/>
    <row r="3948" ht="30" hidden="1" customHeight="1" x14ac:dyDescent="0.25"/>
    <row r="3949" ht="30" hidden="1" customHeight="1" x14ac:dyDescent="0.25"/>
    <row r="3950" ht="30" hidden="1" customHeight="1" x14ac:dyDescent="0.25"/>
    <row r="3951" ht="30" hidden="1" customHeight="1" x14ac:dyDescent="0.25"/>
    <row r="3952" ht="30" hidden="1" customHeight="1" x14ac:dyDescent="0.25"/>
    <row r="3953" ht="30" hidden="1" customHeight="1" x14ac:dyDescent="0.25"/>
    <row r="3954" ht="30" hidden="1" customHeight="1" x14ac:dyDescent="0.25"/>
    <row r="3955" ht="30" hidden="1" customHeight="1" x14ac:dyDescent="0.25"/>
    <row r="3956" ht="30" hidden="1" customHeight="1" x14ac:dyDescent="0.25"/>
    <row r="3957" ht="30" hidden="1" customHeight="1" x14ac:dyDescent="0.25"/>
    <row r="3958" ht="30" hidden="1" customHeight="1" x14ac:dyDescent="0.25"/>
    <row r="3959" ht="30" hidden="1" customHeight="1" x14ac:dyDescent="0.25"/>
    <row r="3960" ht="30" hidden="1" customHeight="1" x14ac:dyDescent="0.25"/>
    <row r="3961" ht="30" hidden="1" customHeight="1" x14ac:dyDescent="0.25"/>
    <row r="3962" ht="30" hidden="1" customHeight="1" x14ac:dyDescent="0.25"/>
    <row r="3963" ht="30" hidden="1" customHeight="1" x14ac:dyDescent="0.25"/>
    <row r="3964" ht="30" hidden="1" customHeight="1" x14ac:dyDescent="0.25"/>
    <row r="3965" ht="30" hidden="1" customHeight="1" x14ac:dyDescent="0.25"/>
    <row r="3966" ht="30" hidden="1" customHeight="1" x14ac:dyDescent="0.25"/>
    <row r="3967" ht="30" hidden="1" customHeight="1" x14ac:dyDescent="0.25"/>
    <row r="3968" ht="30" hidden="1" customHeight="1" x14ac:dyDescent="0.25"/>
    <row r="3969" ht="30" hidden="1" customHeight="1" x14ac:dyDescent="0.25"/>
    <row r="3970" ht="30" hidden="1" customHeight="1" x14ac:dyDescent="0.25"/>
    <row r="3971" ht="30" hidden="1" customHeight="1" x14ac:dyDescent="0.25"/>
    <row r="3972" ht="30" hidden="1" customHeight="1" x14ac:dyDescent="0.25"/>
    <row r="3973" ht="30" hidden="1" customHeight="1" x14ac:dyDescent="0.25"/>
    <row r="3974" ht="30" hidden="1" customHeight="1" x14ac:dyDescent="0.25"/>
    <row r="3975" ht="30" hidden="1" customHeight="1" x14ac:dyDescent="0.25"/>
    <row r="3976" ht="30" hidden="1" customHeight="1" x14ac:dyDescent="0.25"/>
    <row r="3977" ht="30" hidden="1" customHeight="1" x14ac:dyDescent="0.25"/>
    <row r="3978" ht="30" hidden="1" customHeight="1" x14ac:dyDescent="0.25"/>
    <row r="3979" ht="30" hidden="1" customHeight="1" x14ac:dyDescent="0.25"/>
    <row r="3980" ht="30" hidden="1" customHeight="1" x14ac:dyDescent="0.25"/>
    <row r="3981" ht="30" hidden="1" customHeight="1" x14ac:dyDescent="0.25"/>
    <row r="3982" ht="30" hidden="1" customHeight="1" x14ac:dyDescent="0.25"/>
    <row r="3983" ht="30" hidden="1" customHeight="1" x14ac:dyDescent="0.25"/>
    <row r="3984" ht="30" hidden="1" customHeight="1" x14ac:dyDescent="0.25"/>
    <row r="3985" ht="30" hidden="1" customHeight="1" x14ac:dyDescent="0.25"/>
    <row r="3986" ht="30" hidden="1" customHeight="1" x14ac:dyDescent="0.25"/>
    <row r="3987" ht="30" hidden="1" customHeight="1" x14ac:dyDescent="0.25"/>
    <row r="3988" ht="30" hidden="1" customHeight="1" x14ac:dyDescent="0.25"/>
    <row r="3989" ht="30" hidden="1" customHeight="1" x14ac:dyDescent="0.25"/>
    <row r="3990" ht="30" hidden="1" customHeight="1" x14ac:dyDescent="0.25"/>
    <row r="3991" ht="30" hidden="1" customHeight="1" x14ac:dyDescent="0.25"/>
    <row r="3992" ht="30" hidden="1" customHeight="1" x14ac:dyDescent="0.25"/>
    <row r="3993" ht="30" hidden="1" customHeight="1" x14ac:dyDescent="0.25"/>
    <row r="3994" ht="30" hidden="1" customHeight="1" x14ac:dyDescent="0.25"/>
    <row r="3995" ht="30" hidden="1" customHeight="1" x14ac:dyDescent="0.25"/>
    <row r="3996" ht="30" hidden="1" customHeight="1" x14ac:dyDescent="0.25"/>
    <row r="3997" ht="30" hidden="1" customHeight="1" x14ac:dyDescent="0.25"/>
    <row r="3998" ht="30" hidden="1" customHeight="1" x14ac:dyDescent="0.25"/>
    <row r="3999" ht="30" hidden="1" customHeight="1" x14ac:dyDescent="0.25"/>
    <row r="4000" ht="30" hidden="1" customHeight="1" x14ac:dyDescent="0.25"/>
    <row r="4001" ht="30" hidden="1" customHeight="1" x14ac:dyDescent="0.25"/>
    <row r="4002" ht="30" hidden="1" customHeight="1" x14ac:dyDescent="0.25"/>
    <row r="4003" ht="30" hidden="1" customHeight="1" x14ac:dyDescent="0.25"/>
    <row r="4004" ht="30" hidden="1" customHeight="1" x14ac:dyDescent="0.25"/>
    <row r="4005" ht="30" hidden="1" customHeight="1" x14ac:dyDescent="0.25"/>
    <row r="4006" ht="30" hidden="1" customHeight="1" x14ac:dyDescent="0.25"/>
    <row r="4007" ht="30" hidden="1" customHeight="1" x14ac:dyDescent="0.25"/>
    <row r="4008" ht="30" hidden="1" customHeight="1" x14ac:dyDescent="0.25"/>
    <row r="4009" ht="30" hidden="1" customHeight="1" x14ac:dyDescent="0.25"/>
    <row r="4010" ht="30" hidden="1" customHeight="1" x14ac:dyDescent="0.25"/>
    <row r="4011" ht="30" hidden="1" customHeight="1" x14ac:dyDescent="0.25"/>
    <row r="4012" ht="30" hidden="1" customHeight="1" x14ac:dyDescent="0.25"/>
    <row r="4013" ht="30" hidden="1" customHeight="1" x14ac:dyDescent="0.25"/>
    <row r="4014" ht="30" hidden="1" customHeight="1" x14ac:dyDescent="0.25"/>
    <row r="4015" ht="30" hidden="1" customHeight="1" x14ac:dyDescent="0.25"/>
    <row r="4016" ht="30" hidden="1" customHeight="1" x14ac:dyDescent="0.25"/>
    <row r="4017" ht="30" hidden="1" customHeight="1" x14ac:dyDescent="0.25"/>
    <row r="4018" ht="30" hidden="1" customHeight="1" x14ac:dyDescent="0.25"/>
    <row r="4019" ht="30" hidden="1" customHeight="1" x14ac:dyDescent="0.25"/>
    <row r="4020" ht="30" hidden="1" customHeight="1" x14ac:dyDescent="0.25"/>
    <row r="4021" ht="30" hidden="1" customHeight="1" x14ac:dyDescent="0.25"/>
    <row r="4022" ht="30" hidden="1" customHeight="1" x14ac:dyDescent="0.25"/>
    <row r="4023" ht="30" hidden="1" customHeight="1" x14ac:dyDescent="0.25"/>
    <row r="4024" ht="30" hidden="1" customHeight="1" x14ac:dyDescent="0.25"/>
    <row r="4025" ht="30" hidden="1" customHeight="1" x14ac:dyDescent="0.25"/>
    <row r="4026" ht="30" hidden="1" customHeight="1" x14ac:dyDescent="0.25"/>
    <row r="4027" ht="30" hidden="1" customHeight="1" x14ac:dyDescent="0.25"/>
    <row r="4028" ht="30" hidden="1" customHeight="1" x14ac:dyDescent="0.25"/>
    <row r="4029" ht="30" hidden="1" customHeight="1" x14ac:dyDescent="0.25"/>
    <row r="4030" ht="30" hidden="1" customHeight="1" x14ac:dyDescent="0.25"/>
    <row r="4031" ht="30" hidden="1" customHeight="1" x14ac:dyDescent="0.25"/>
    <row r="4032" ht="30" hidden="1" customHeight="1" x14ac:dyDescent="0.25"/>
    <row r="4033" ht="30" hidden="1" customHeight="1" x14ac:dyDescent="0.25"/>
    <row r="4034" ht="30" hidden="1" customHeight="1" x14ac:dyDescent="0.25"/>
    <row r="4035" ht="30" hidden="1" customHeight="1" x14ac:dyDescent="0.25"/>
    <row r="4036" ht="30" hidden="1" customHeight="1" x14ac:dyDescent="0.25"/>
    <row r="4037" ht="30" hidden="1" customHeight="1" x14ac:dyDescent="0.25"/>
    <row r="4038" ht="30" hidden="1" customHeight="1" x14ac:dyDescent="0.25"/>
    <row r="4039" ht="30" hidden="1" customHeight="1" x14ac:dyDescent="0.25"/>
    <row r="4040" ht="30" hidden="1" customHeight="1" x14ac:dyDescent="0.25"/>
    <row r="4041" ht="30" hidden="1" customHeight="1" x14ac:dyDescent="0.25"/>
    <row r="4042" ht="30" hidden="1" customHeight="1" x14ac:dyDescent="0.25"/>
    <row r="4043" ht="30" hidden="1" customHeight="1" x14ac:dyDescent="0.25"/>
    <row r="4044" ht="30" hidden="1" customHeight="1" x14ac:dyDescent="0.25"/>
    <row r="4045" ht="30" hidden="1" customHeight="1" x14ac:dyDescent="0.25"/>
    <row r="4046" ht="30" hidden="1" customHeight="1" x14ac:dyDescent="0.25"/>
    <row r="4047" ht="30" hidden="1" customHeight="1" x14ac:dyDescent="0.25"/>
    <row r="4048" ht="30" hidden="1" customHeight="1" x14ac:dyDescent="0.25"/>
    <row r="4049" ht="30" hidden="1" customHeight="1" x14ac:dyDescent="0.25"/>
    <row r="4050" ht="30" hidden="1" customHeight="1" x14ac:dyDescent="0.25"/>
    <row r="4051" ht="30" hidden="1" customHeight="1" x14ac:dyDescent="0.25"/>
    <row r="4052" ht="30" hidden="1" customHeight="1" x14ac:dyDescent="0.25"/>
    <row r="4053" ht="30" hidden="1" customHeight="1" x14ac:dyDescent="0.25"/>
    <row r="4054" ht="30" hidden="1" customHeight="1" x14ac:dyDescent="0.25"/>
    <row r="4055" ht="30" hidden="1" customHeight="1" x14ac:dyDescent="0.25"/>
    <row r="4056" ht="30" hidden="1" customHeight="1" x14ac:dyDescent="0.25"/>
    <row r="4057" ht="30" hidden="1" customHeight="1" x14ac:dyDescent="0.25"/>
    <row r="4058" ht="30" hidden="1" customHeight="1" x14ac:dyDescent="0.25"/>
    <row r="4059" ht="30" hidden="1" customHeight="1" x14ac:dyDescent="0.25"/>
    <row r="4060" ht="30" hidden="1" customHeight="1" x14ac:dyDescent="0.25"/>
    <row r="4061" ht="30" hidden="1" customHeight="1" x14ac:dyDescent="0.25"/>
    <row r="4062" ht="30" hidden="1" customHeight="1" x14ac:dyDescent="0.25"/>
    <row r="4063" ht="30" hidden="1" customHeight="1" x14ac:dyDescent="0.25"/>
    <row r="4064" ht="30" hidden="1" customHeight="1" x14ac:dyDescent="0.25"/>
    <row r="4065" ht="30" hidden="1" customHeight="1" x14ac:dyDescent="0.25"/>
    <row r="4066" ht="30" hidden="1" customHeight="1" x14ac:dyDescent="0.25"/>
    <row r="4067" ht="30" hidden="1" customHeight="1" x14ac:dyDescent="0.25"/>
    <row r="4068" ht="30" hidden="1" customHeight="1" x14ac:dyDescent="0.25"/>
    <row r="4069" ht="30" hidden="1" customHeight="1" x14ac:dyDescent="0.25"/>
    <row r="4070" ht="30" hidden="1" customHeight="1" x14ac:dyDescent="0.25"/>
    <row r="4071" ht="30" hidden="1" customHeight="1" x14ac:dyDescent="0.25"/>
    <row r="4072" ht="30" hidden="1" customHeight="1" x14ac:dyDescent="0.25"/>
    <row r="4073" ht="30" hidden="1" customHeight="1" x14ac:dyDescent="0.25"/>
    <row r="4074" ht="30" hidden="1" customHeight="1" x14ac:dyDescent="0.25"/>
    <row r="4075" ht="30" hidden="1" customHeight="1" x14ac:dyDescent="0.25"/>
    <row r="4076" ht="30" hidden="1" customHeight="1" x14ac:dyDescent="0.25"/>
    <row r="4077" ht="30" hidden="1" customHeight="1" x14ac:dyDescent="0.25"/>
    <row r="4078" ht="30" hidden="1" customHeight="1" x14ac:dyDescent="0.25"/>
    <row r="4079" ht="30" hidden="1" customHeight="1" x14ac:dyDescent="0.25"/>
    <row r="4080" ht="30" hidden="1" customHeight="1" x14ac:dyDescent="0.25"/>
    <row r="4081" ht="30" hidden="1" customHeight="1" x14ac:dyDescent="0.25"/>
    <row r="4082" ht="30" hidden="1" customHeight="1" x14ac:dyDescent="0.25"/>
    <row r="4083" ht="30" hidden="1" customHeight="1" x14ac:dyDescent="0.25"/>
    <row r="4084" ht="30" hidden="1" customHeight="1" x14ac:dyDescent="0.25"/>
    <row r="4085" ht="30" hidden="1" customHeight="1" x14ac:dyDescent="0.25"/>
    <row r="4086" ht="30" hidden="1" customHeight="1" x14ac:dyDescent="0.25"/>
    <row r="4087" ht="30" hidden="1" customHeight="1" x14ac:dyDescent="0.25"/>
    <row r="4088" ht="30" hidden="1" customHeight="1" x14ac:dyDescent="0.25"/>
    <row r="4089" ht="30" hidden="1" customHeight="1" x14ac:dyDescent="0.25"/>
    <row r="4090" ht="30" hidden="1" customHeight="1" x14ac:dyDescent="0.25"/>
    <row r="4091" ht="30" hidden="1" customHeight="1" x14ac:dyDescent="0.25"/>
    <row r="4092" ht="30" hidden="1" customHeight="1" x14ac:dyDescent="0.25"/>
    <row r="4093" ht="30" hidden="1" customHeight="1" x14ac:dyDescent="0.25"/>
    <row r="4094" ht="30" hidden="1" customHeight="1" x14ac:dyDescent="0.25"/>
    <row r="4095" ht="30" hidden="1" customHeight="1" x14ac:dyDescent="0.25"/>
    <row r="4096" ht="30" hidden="1" customHeight="1" x14ac:dyDescent="0.25"/>
    <row r="4097" ht="30" hidden="1" customHeight="1" x14ac:dyDescent="0.25"/>
    <row r="4098" ht="30" hidden="1" customHeight="1" x14ac:dyDescent="0.25"/>
    <row r="4099" ht="30" hidden="1" customHeight="1" x14ac:dyDescent="0.25"/>
    <row r="4100" ht="30" hidden="1" customHeight="1" x14ac:dyDescent="0.25"/>
    <row r="4101" ht="30" hidden="1" customHeight="1" x14ac:dyDescent="0.25"/>
    <row r="4102" ht="30" hidden="1" customHeight="1" x14ac:dyDescent="0.25"/>
    <row r="4103" ht="30" hidden="1" customHeight="1" x14ac:dyDescent="0.25"/>
    <row r="4104" ht="30" hidden="1" customHeight="1" x14ac:dyDescent="0.25"/>
    <row r="4105" ht="30" hidden="1" customHeight="1" x14ac:dyDescent="0.25"/>
    <row r="4106" ht="30" hidden="1" customHeight="1" x14ac:dyDescent="0.25"/>
    <row r="4107" ht="30" hidden="1" customHeight="1" x14ac:dyDescent="0.25"/>
    <row r="4108" ht="30" hidden="1" customHeight="1" x14ac:dyDescent="0.25"/>
    <row r="4109" ht="30" hidden="1" customHeight="1" x14ac:dyDescent="0.25"/>
    <row r="4110" ht="30" hidden="1" customHeight="1" x14ac:dyDescent="0.25"/>
    <row r="4111" ht="30" hidden="1" customHeight="1" x14ac:dyDescent="0.25"/>
    <row r="4112" ht="30" hidden="1" customHeight="1" x14ac:dyDescent="0.25"/>
    <row r="4113" ht="30" hidden="1" customHeight="1" x14ac:dyDescent="0.25"/>
    <row r="4114" ht="30" hidden="1" customHeight="1" x14ac:dyDescent="0.25"/>
    <row r="4115" ht="30" hidden="1" customHeight="1" x14ac:dyDescent="0.25"/>
    <row r="4116" ht="30" hidden="1" customHeight="1" x14ac:dyDescent="0.25"/>
    <row r="4117" ht="30" hidden="1" customHeight="1" x14ac:dyDescent="0.25"/>
    <row r="4118" ht="30" hidden="1" customHeight="1" x14ac:dyDescent="0.25"/>
    <row r="4119" ht="30" hidden="1" customHeight="1" x14ac:dyDescent="0.25"/>
    <row r="4120" ht="30" hidden="1" customHeight="1" x14ac:dyDescent="0.25"/>
    <row r="4121" ht="30" hidden="1" customHeight="1" x14ac:dyDescent="0.25"/>
    <row r="4122" ht="30" hidden="1" customHeight="1" x14ac:dyDescent="0.25"/>
    <row r="4123" ht="30" hidden="1" customHeight="1" x14ac:dyDescent="0.25"/>
    <row r="4124" ht="30" hidden="1" customHeight="1" x14ac:dyDescent="0.25"/>
    <row r="4125" ht="30" hidden="1" customHeight="1" x14ac:dyDescent="0.25"/>
    <row r="4126" ht="30" hidden="1" customHeight="1" x14ac:dyDescent="0.25"/>
    <row r="4127" ht="30" hidden="1" customHeight="1" x14ac:dyDescent="0.25"/>
    <row r="4128" ht="30" hidden="1" customHeight="1" x14ac:dyDescent="0.25"/>
    <row r="4129" ht="30" hidden="1" customHeight="1" x14ac:dyDescent="0.25"/>
    <row r="4130" ht="30" hidden="1" customHeight="1" x14ac:dyDescent="0.25"/>
    <row r="4131" ht="30" hidden="1" customHeight="1" x14ac:dyDescent="0.25"/>
    <row r="4132" ht="30" hidden="1" customHeight="1" x14ac:dyDescent="0.25"/>
    <row r="4133" ht="30" hidden="1" customHeight="1" x14ac:dyDescent="0.25"/>
    <row r="4134" ht="30" hidden="1" customHeight="1" x14ac:dyDescent="0.25"/>
    <row r="4135" ht="30" hidden="1" customHeight="1" x14ac:dyDescent="0.25"/>
    <row r="4136" ht="30" hidden="1" customHeight="1" x14ac:dyDescent="0.25"/>
    <row r="4137" ht="30" hidden="1" customHeight="1" x14ac:dyDescent="0.25"/>
    <row r="4138" ht="30" hidden="1" customHeight="1" x14ac:dyDescent="0.25"/>
    <row r="4139" ht="30" hidden="1" customHeight="1" x14ac:dyDescent="0.25"/>
    <row r="4140" ht="30" hidden="1" customHeight="1" x14ac:dyDescent="0.25"/>
    <row r="4141" ht="30" hidden="1" customHeight="1" x14ac:dyDescent="0.25"/>
    <row r="4142" ht="30" hidden="1" customHeight="1" x14ac:dyDescent="0.25"/>
    <row r="4143" ht="30" hidden="1" customHeight="1" x14ac:dyDescent="0.25"/>
    <row r="4144" ht="30" hidden="1" customHeight="1" x14ac:dyDescent="0.25"/>
    <row r="4145" ht="30" hidden="1" customHeight="1" x14ac:dyDescent="0.25"/>
    <row r="4146" ht="30" hidden="1" customHeight="1" x14ac:dyDescent="0.25"/>
    <row r="4147" ht="30" hidden="1" customHeight="1" x14ac:dyDescent="0.25"/>
    <row r="4148" ht="30" hidden="1" customHeight="1" x14ac:dyDescent="0.25"/>
    <row r="4149" ht="30" hidden="1" customHeight="1" x14ac:dyDescent="0.25"/>
    <row r="4150" ht="30" hidden="1" customHeight="1" x14ac:dyDescent="0.25"/>
    <row r="4151" ht="30" hidden="1" customHeight="1" x14ac:dyDescent="0.25"/>
    <row r="4152" ht="30" hidden="1" customHeight="1" x14ac:dyDescent="0.25"/>
    <row r="4153" ht="30" hidden="1" customHeight="1" x14ac:dyDescent="0.25"/>
    <row r="4154" ht="30" hidden="1" customHeight="1" x14ac:dyDescent="0.25"/>
    <row r="4155" ht="30" hidden="1" customHeight="1" x14ac:dyDescent="0.25"/>
    <row r="4156" ht="30" hidden="1" customHeight="1" x14ac:dyDescent="0.25"/>
    <row r="4157" ht="30" hidden="1" customHeight="1" x14ac:dyDescent="0.25"/>
    <row r="4158" ht="30" hidden="1" customHeight="1" x14ac:dyDescent="0.25"/>
    <row r="4159" ht="30" hidden="1" customHeight="1" x14ac:dyDescent="0.25"/>
    <row r="4160" ht="30" hidden="1" customHeight="1" x14ac:dyDescent="0.25"/>
    <row r="4161" ht="30" hidden="1" customHeight="1" x14ac:dyDescent="0.25"/>
    <row r="4162" ht="30" hidden="1" customHeight="1" x14ac:dyDescent="0.25"/>
    <row r="4163" ht="30" hidden="1" customHeight="1" x14ac:dyDescent="0.25"/>
    <row r="4164" ht="30" hidden="1" customHeight="1" x14ac:dyDescent="0.25"/>
    <row r="4165" ht="30" hidden="1" customHeight="1" x14ac:dyDescent="0.25"/>
    <row r="4166" ht="30" hidden="1" customHeight="1" x14ac:dyDescent="0.25"/>
    <row r="4167" ht="30" hidden="1" customHeight="1" x14ac:dyDescent="0.25"/>
    <row r="4168" ht="30" hidden="1" customHeight="1" x14ac:dyDescent="0.25"/>
    <row r="4169" ht="30" hidden="1" customHeight="1" x14ac:dyDescent="0.25"/>
    <row r="4170" ht="30" hidden="1" customHeight="1" x14ac:dyDescent="0.25"/>
    <row r="4171" ht="30" hidden="1" customHeight="1" x14ac:dyDescent="0.25"/>
    <row r="4172" ht="30" hidden="1" customHeight="1" x14ac:dyDescent="0.25"/>
    <row r="4173" ht="30" hidden="1" customHeight="1" x14ac:dyDescent="0.25"/>
    <row r="4174" ht="30" hidden="1" customHeight="1" x14ac:dyDescent="0.25"/>
    <row r="4175" ht="30" hidden="1" customHeight="1" x14ac:dyDescent="0.25"/>
    <row r="4176" ht="30" hidden="1" customHeight="1" x14ac:dyDescent="0.25"/>
    <row r="4177" ht="30" hidden="1" customHeight="1" x14ac:dyDescent="0.25"/>
    <row r="4178" ht="30" hidden="1" customHeight="1" x14ac:dyDescent="0.25"/>
    <row r="4179" ht="30" hidden="1" customHeight="1" x14ac:dyDescent="0.25"/>
    <row r="4180" ht="30" hidden="1" customHeight="1" x14ac:dyDescent="0.25"/>
    <row r="4181" ht="30" hidden="1" customHeight="1" x14ac:dyDescent="0.25"/>
    <row r="4182" ht="30" hidden="1" customHeight="1" x14ac:dyDescent="0.25"/>
    <row r="4183" ht="30" hidden="1" customHeight="1" x14ac:dyDescent="0.25"/>
    <row r="4184" ht="30" hidden="1" customHeight="1" x14ac:dyDescent="0.25"/>
    <row r="4185" ht="30" hidden="1" customHeight="1" x14ac:dyDescent="0.25"/>
    <row r="4186" ht="30" hidden="1" customHeight="1" x14ac:dyDescent="0.25"/>
    <row r="4187" ht="30" hidden="1" customHeight="1" x14ac:dyDescent="0.25"/>
    <row r="4188" ht="30" hidden="1" customHeight="1" x14ac:dyDescent="0.25"/>
    <row r="4189" ht="30" hidden="1" customHeight="1" x14ac:dyDescent="0.25"/>
    <row r="4190" ht="30" hidden="1" customHeight="1" x14ac:dyDescent="0.25"/>
    <row r="4191" ht="30" hidden="1" customHeight="1" x14ac:dyDescent="0.25"/>
    <row r="4192" ht="30" hidden="1" customHeight="1" x14ac:dyDescent="0.25"/>
    <row r="4193" ht="30" hidden="1" customHeight="1" x14ac:dyDescent="0.25"/>
    <row r="4194" ht="30" hidden="1" customHeight="1" x14ac:dyDescent="0.25"/>
    <row r="4195" ht="30" hidden="1" customHeight="1" x14ac:dyDescent="0.25"/>
    <row r="4196" ht="30" hidden="1" customHeight="1" x14ac:dyDescent="0.25"/>
    <row r="4197" ht="30" hidden="1" customHeight="1" x14ac:dyDescent="0.25"/>
    <row r="4198" ht="30" hidden="1" customHeight="1" x14ac:dyDescent="0.25"/>
    <row r="4199" ht="30" hidden="1" customHeight="1" x14ac:dyDescent="0.25"/>
    <row r="4200" ht="30" hidden="1" customHeight="1" x14ac:dyDescent="0.25"/>
    <row r="4201" ht="30" hidden="1" customHeight="1" x14ac:dyDescent="0.25"/>
    <row r="4202" ht="30" hidden="1" customHeight="1" x14ac:dyDescent="0.25"/>
    <row r="4203" ht="30" hidden="1" customHeight="1" x14ac:dyDescent="0.25"/>
    <row r="4204" ht="30" hidden="1" customHeight="1" x14ac:dyDescent="0.25"/>
    <row r="4205" ht="30" hidden="1" customHeight="1" x14ac:dyDescent="0.25"/>
    <row r="4206" ht="30" hidden="1" customHeight="1" x14ac:dyDescent="0.25"/>
    <row r="4207" ht="30" hidden="1" customHeight="1" x14ac:dyDescent="0.25"/>
    <row r="4208" ht="30" hidden="1" customHeight="1" x14ac:dyDescent="0.25"/>
    <row r="4209" ht="30" hidden="1" customHeight="1" x14ac:dyDescent="0.25"/>
    <row r="4210" ht="30" hidden="1" customHeight="1" x14ac:dyDescent="0.25"/>
    <row r="4211" ht="30" hidden="1" customHeight="1" x14ac:dyDescent="0.25"/>
    <row r="4212" ht="30" hidden="1" customHeight="1" x14ac:dyDescent="0.25"/>
    <row r="4213" ht="30" hidden="1" customHeight="1" x14ac:dyDescent="0.25"/>
    <row r="4214" ht="30" hidden="1" customHeight="1" x14ac:dyDescent="0.25"/>
    <row r="4215" ht="30" hidden="1" customHeight="1" x14ac:dyDescent="0.25"/>
    <row r="4216" ht="30" hidden="1" customHeight="1" x14ac:dyDescent="0.25"/>
    <row r="4217" ht="30" hidden="1" customHeight="1" x14ac:dyDescent="0.25"/>
    <row r="4218" ht="30" hidden="1" customHeight="1" x14ac:dyDescent="0.25"/>
    <row r="4219" ht="30" hidden="1" customHeight="1" x14ac:dyDescent="0.25"/>
    <row r="4220" ht="30" hidden="1" customHeight="1" x14ac:dyDescent="0.25"/>
    <row r="4221" ht="30" hidden="1" customHeight="1" x14ac:dyDescent="0.25"/>
    <row r="4222" ht="30" hidden="1" customHeight="1" x14ac:dyDescent="0.25"/>
    <row r="4223" ht="30" hidden="1" customHeight="1" x14ac:dyDescent="0.25"/>
    <row r="4224" ht="30" hidden="1" customHeight="1" x14ac:dyDescent="0.25"/>
    <row r="4225" ht="30" hidden="1" customHeight="1" x14ac:dyDescent="0.25"/>
    <row r="4226" ht="30" hidden="1" customHeight="1" x14ac:dyDescent="0.25"/>
    <row r="4227" ht="30" hidden="1" customHeight="1" x14ac:dyDescent="0.25"/>
    <row r="4228" ht="30" hidden="1" customHeight="1" x14ac:dyDescent="0.25"/>
    <row r="4229" ht="30" hidden="1" customHeight="1" x14ac:dyDescent="0.25"/>
    <row r="4230" ht="30" hidden="1" customHeight="1" x14ac:dyDescent="0.25"/>
    <row r="4231" ht="30" hidden="1" customHeight="1" x14ac:dyDescent="0.25"/>
    <row r="4232" ht="30" hidden="1" customHeight="1" x14ac:dyDescent="0.25"/>
    <row r="4233" ht="30" hidden="1" customHeight="1" x14ac:dyDescent="0.25"/>
    <row r="4234" ht="30" hidden="1" customHeight="1" x14ac:dyDescent="0.25"/>
    <row r="4235" ht="30" hidden="1" customHeight="1" x14ac:dyDescent="0.25"/>
    <row r="4236" ht="30" hidden="1" customHeight="1" x14ac:dyDescent="0.25"/>
    <row r="4237" ht="30" hidden="1" customHeight="1" x14ac:dyDescent="0.25"/>
    <row r="4238" ht="30" hidden="1" customHeight="1" x14ac:dyDescent="0.25"/>
    <row r="4239" ht="30" hidden="1" customHeight="1" x14ac:dyDescent="0.25"/>
    <row r="4240" ht="30" hidden="1" customHeight="1" x14ac:dyDescent="0.25"/>
    <row r="4241" ht="30" hidden="1" customHeight="1" x14ac:dyDescent="0.25"/>
    <row r="4242" ht="30" hidden="1" customHeight="1" x14ac:dyDescent="0.25"/>
    <row r="4243" ht="30" hidden="1" customHeight="1" x14ac:dyDescent="0.25"/>
    <row r="4244" ht="30" hidden="1" customHeight="1" x14ac:dyDescent="0.25"/>
    <row r="4245" ht="30" hidden="1" customHeight="1" x14ac:dyDescent="0.25"/>
    <row r="4246" ht="30" hidden="1" customHeight="1" x14ac:dyDescent="0.25"/>
    <row r="4247" ht="30" hidden="1" customHeight="1" x14ac:dyDescent="0.25"/>
    <row r="4248" ht="30" hidden="1" customHeight="1" x14ac:dyDescent="0.25"/>
    <row r="4249" ht="30" hidden="1" customHeight="1" x14ac:dyDescent="0.25"/>
    <row r="4250" ht="30" hidden="1" customHeight="1" x14ac:dyDescent="0.25"/>
    <row r="4251" ht="30" hidden="1" customHeight="1" x14ac:dyDescent="0.25"/>
    <row r="4252" ht="30" hidden="1" customHeight="1" x14ac:dyDescent="0.25"/>
    <row r="4253" ht="30" hidden="1" customHeight="1" x14ac:dyDescent="0.25"/>
    <row r="4254" ht="30" hidden="1" customHeight="1" x14ac:dyDescent="0.25"/>
    <row r="4255" ht="30" hidden="1" customHeight="1" x14ac:dyDescent="0.25"/>
    <row r="4256" ht="30" hidden="1" customHeight="1" x14ac:dyDescent="0.25"/>
    <row r="4257" ht="30" hidden="1" customHeight="1" x14ac:dyDescent="0.25"/>
    <row r="4258" ht="30" hidden="1" customHeight="1" x14ac:dyDescent="0.25"/>
    <row r="4259" ht="30" hidden="1" customHeight="1" x14ac:dyDescent="0.25"/>
    <row r="4260" ht="30" hidden="1" customHeight="1" x14ac:dyDescent="0.25"/>
    <row r="4261" ht="30" hidden="1" customHeight="1" x14ac:dyDescent="0.25"/>
    <row r="4262" ht="30" hidden="1" customHeight="1" x14ac:dyDescent="0.25"/>
    <row r="4263" ht="30" hidden="1" customHeight="1" x14ac:dyDescent="0.25"/>
    <row r="4264" ht="30" hidden="1" customHeight="1" x14ac:dyDescent="0.25"/>
    <row r="4265" ht="30" hidden="1" customHeight="1" x14ac:dyDescent="0.25"/>
    <row r="4266" ht="30" hidden="1" customHeight="1" x14ac:dyDescent="0.25"/>
    <row r="4267" ht="30" hidden="1" customHeight="1" x14ac:dyDescent="0.25"/>
    <row r="4268" ht="30" hidden="1" customHeight="1" x14ac:dyDescent="0.25"/>
    <row r="4269" ht="30" hidden="1" customHeight="1" x14ac:dyDescent="0.25"/>
    <row r="4270" ht="30" hidden="1" customHeight="1" x14ac:dyDescent="0.25"/>
    <row r="4271" ht="30" hidden="1" customHeight="1" x14ac:dyDescent="0.25"/>
    <row r="4272" ht="30" hidden="1" customHeight="1" x14ac:dyDescent="0.25"/>
    <row r="4273" ht="30" hidden="1" customHeight="1" x14ac:dyDescent="0.25"/>
    <row r="4274" ht="30" hidden="1" customHeight="1" x14ac:dyDescent="0.25"/>
    <row r="4275" ht="30" hidden="1" customHeight="1" x14ac:dyDescent="0.25"/>
    <row r="4276" ht="30" hidden="1" customHeight="1" x14ac:dyDescent="0.25"/>
    <row r="4277" ht="30" hidden="1" customHeight="1" x14ac:dyDescent="0.25"/>
    <row r="4278" ht="30" hidden="1" customHeight="1" x14ac:dyDescent="0.25"/>
    <row r="4279" ht="30" hidden="1" customHeight="1" x14ac:dyDescent="0.25"/>
    <row r="4280" ht="30" hidden="1" customHeight="1" x14ac:dyDescent="0.25"/>
    <row r="4281" ht="30" hidden="1" customHeight="1" x14ac:dyDescent="0.25"/>
    <row r="4282" ht="30" hidden="1" customHeight="1" x14ac:dyDescent="0.25"/>
    <row r="4283" ht="30" hidden="1" customHeight="1" x14ac:dyDescent="0.25"/>
    <row r="4284" ht="30" hidden="1" customHeight="1" x14ac:dyDescent="0.25"/>
    <row r="4285" ht="30" hidden="1" customHeight="1" x14ac:dyDescent="0.25"/>
    <row r="4286" ht="30" hidden="1" customHeight="1" x14ac:dyDescent="0.25"/>
    <row r="4287" ht="30" hidden="1" customHeight="1" x14ac:dyDescent="0.25"/>
    <row r="4288" ht="30" hidden="1" customHeight="1" x14ac:dyDescent="0.25"/>
    <row r="4289" ht="30" hidden="1" customHeight="1" x14ac:dyDescent="0.25"/>
    <row r="4290" ht="30" hidden="1" customHeight="1" x14ac:dyDescent="0.25"/>
    <row r="4291" ht="30" hidden="1" customHeight="1" x14ac:dyDescent="0.25"/>
    <row r="4292" ht="30" hidden="1" customHeight="1" x14ac:dyDescent="0.25"/>
    <row r="4293" ht="30" hidden="1" customHeight="1" x14ac:dyDescent="0.25"/>
    <row r="4294" ht="30" hidden="1" customHeight="1" x14ac:dyDescent="0.25"/>
    <row r="4295" ht="30" hidden="1" customHeight="1" x14ac:dyDescent="0.25"/>
    <row r="4296" ht="30" hidden="1" customHeight="1" x14ac:dyDescent="0.25"/>
    <row r="4297" ht="30" hidden="1" customHeight="1" x14ac:dyDescent="0.25"/>
    <row r="4298" ht="30" hidden="1" customHeight="1" x14ac:dyDescent="0.25"/>
    <row r="4299" ht="30" hidden="1" customHeight="1" x14ac:dyDescent="0.25"/>
    <row r="4300" ht="30" hidden="1" customHeight="1" x14ac:dyDescent="0.25"/>
    <row r="4301" ht="30" hidden="1" customHeight="1" x14ac:dyDescent="0.25"/>
    <row r="4302" ht="30" hidden="1" customHeight="1" x14ac:dyDescent="0.25"/>
    <row r="4303" ht="30" hidden="1" customHeight="1" x14ac:dyDescent="0.25"/>
    <row r="4304" ht="30" hidden="1" customHeight="1" x14ac:dyDescent="0.25"/>
    <row r="4305" ht="30" hidden="1" customHeight="1" x14ac:dyDescent="0.25"/>
    <row r="4306" ht="30" hidden="1" customHeight="1" x14ac:dyDescent="0.25"/>
    <row r="4307" ht="30" hidden="1" customHeight="1" x14ac:dyDescent="0.25"/>
    <row r="4308" ht="30" hidden="1" customHeight="1" x14ac:dyDescent="0.25"/>
    <row r="4309" ht="30" hidden="1" customHeight="1" x14ac:dyDescent="0.25"/>
    <row r="4310" ht="30" hidden="1" customHeight="1" x14ac:dyDescent="0.25"/>
    <row r="4311" ht="30" hidden="1" customHeight="1" x14ac:dyDescent="0.25"/>
    <row r="4312" ht="30" hidden="1" customHeight="1" x14ac:dyDescent="0.25"/>
    <row r="4313" ht="30" hidden="1" customHeight="1" x14ac:dyDescent="0.25"/>
    <row r="4314" ht="30" hidden="1" customHeight="1" x14ac:dyDescent="0.25"/>
    <row r="4315" ht="30" hidden="1" customHeight="1" x14ac:dyDescent="0.25"/>
    <row r="4316" ht="30" hidden="1" customHeight="1" x14ac:dyDescent="0.25"/>
    <row r="4317" ht="30" hidden="1" customHeight="1" x14ac:dyDescent="0.25"/>
    <row r="4318" ht="30" hidden="1" customHeight="1" x14ac:dyDescent="0.25"/>
    <row r="4319" ht="30" hidden="1" customHeight="1" x14ac:dyDescent="0.25"/>
    <row r="4320" ht="30" hidden="1" customHeight="1" x14ac:dyDescent="0.25"/>
    <row r="4321" ht="30" hidden="1" customHeight="1" x14ac:dyDescent="0.25"/>
    <row r="4322" ht="30" hidden="1" customHeight="1" x14ac:dyDescent="0.25"/>
    <row r="4323" ht="30" hidden="1" customHeight="1" x14ac:dyDescent="0.25"/>
    <row r="4324" ht="30" hidden="1" customHeight="1" x14ac:dyDescent="0.25"/>
    <row r="4325" ht="30" hidden="1" customHeight="1" x14ac:dyDescent="0.25"/>
    <row r="4326" ht="30" hidden="1" customHeight="1" x14ac:dyDescent="0.25"/>
    <row r="4327" ht="30" hidden="1" customHeight="1" x14ac:dyDescent="0.25"/>
    <row r="4328" ht="30" hidden="1" customHeight="1" x14ac:dyDescent="0.25"/>
    <row r="4329" ht="30" hidden="1" customHeight="1" x14ac:dyDescent="0.25"/>
    <row r="4330" ht="30" hidden="1" customHeight="1" x14ac:dyDescent="0.25"/>
    <row r="4331" ht="30" hidden="1" customHeight="1" x14ac:dyDescent="0.25"/>
    <row r="4332" ht="30" hidden="1" customHeight="1" x14ac:dyDescent="0.25"/>
    <row r="4333" ht="30" hidden="1" customHeight="1" x14ac:dyDescent="0.25"/>
    <row r="4334" ht="30" hidden="1" customHeight="1" x14ac:dyDescent="0.25"/>
    <row r="4335" ht="30" hidden="1" customHeight="1" x14ac:dyDescent="0.25"/>
    <row r="4336" ht="30" hidden="1" customHeight="1" x14ac:dyDescent="0.25"/>
    <row r="4337" ht="30" hidden="1" customHeight="1" x14ac:dyDescent="0.25"/>
    <row r="4338" ht="30" hidden="1" customHeight="1" x14ac:dyDescent="0.25"/>
    <row r="4339" ht="30" hidden="1" customHeight="1" x14ac:dyDescent="0.25"/>
    <row r="4340" ht="30" hidden="1" customHeight="1" x14ac:dyDescent="0.25"/>
    <row r="4341" ht="30" hidden="1" customHeight="1" x14ac:dyDescent="0.25"/>
    <row r="4342" ht="30" hidden="1" customHeight="1" x14ac:dyDescent="0.25"/>
    <row r="4343" ht="30" hidden="1" customHeight="1" x14ac:dyDescent="0.25"/>
    <row r="4344" ht="30" hidden="1" customHeight="1" x14ac:dyDescent="0.25"/>
    <row r="4345" ht="30" hidden="1" customHeight="1" x14ac:dyDescent="0.25"/>
    <row r="4346" ht="30" hidden="1" customHeight="1" x14ac:dyDescent="0.25"/>
    <row r="4347" ht="30" hidden="1" customHeight="1" x14ac:dyDescent="0.25"/>
    <row r="4348" ht="30" hidden="1" customHeight="1" x14ac:dyDescent="0.25"/>
    <row r="4349" ht="30" hidden="1" customHeight="1" x14ac:dyDescent="0.25"/>
    <row r="4350" ht="30" hidden="1" customHeight="1" x14ac:dyDescent="0.25"/>
    <row r="4351" ht="30" hidden="1" customHeight="1" x14ac:dyDescent="0.25"/>
    <row r="4352" ht="30" hidden="1" customHeight="1" x14ac:dyDescent="0.25"/>
    <row r="4353" ht="30" hidden="1" customHeight="1" x14ac:dyDescent="0.25"/>
    <row r="4354" ht="30" hidden="1" customHeight="1" x14ac:dyDescent="0.25"/>
    <row r="4355" ht="30" hidden="1" customHeight="1" x14ac:dyDescent="0.25"/>
    <row r="4356" ht="30" hidden="1" customHeight="1" x14ac:dyDescent="0.25"/>
    <row r="4357" ht="30" hidden="1" customHeight="1" x14ac:dyDescent="0.25"/>
    <row r="4358" ht="30" hidden="1" customHeight="1" x14ac:dyDescent="0.25"/>
    <row r="4359" ht="30" hidden="1" customHeight="1" x14ac:dyDescent="0.25"/>
    <row r="4360" ht="30" hidden="1" customHeight="1" x14ac:dyDescent="0.25"/>
    <row r="4361" ht="30" hidden="1" customHeight="1" x14ac:dyDescent="0.25"/>
    <row r="4362" ht="30" hidden="1" customHeight="1" x14ac:dyDescent="0.25"/>
    <row r="4363" ht="30" hidden="1" customHeight="1" x14ac:dyDescent="0.25"/>
    <row r="4364" ht="30" hidden="1" customHeight="1" x14ac:dyDescent="0.25"/>
    <row r="4365" ht="30" hidden="1" customHeight="1" x14ac:dyDescent="0.25"/>
    <row r="4366" ht="30" hidden="1" customHeight="1" x14ac:dyDescent="0.25"/>
    <row r="4367" ht="30" hidden="1" customHeight="1" x14ac:dyDescent="0.25"/>
    <row r="4368" ht="30" hidden="1" customHeight="1" x14ac:dyDescent="0.25"/>
    <row r="4369" ht="30" hidden="1" customHeight="1" x14ac:dyDescent="0.25"/>
    <row r="4370" ht="30" hidden="1" customHeight="1" x14ac:dyDescent="0.25"/>
    <row r="4371" ht="30" hidden="1" customHeight="1" x14ac:dyDescent="0.25"/>
    <row r="4372" ht="30" hidden="1" customHeight="1" x14ac:dyDescent="0.25"/>
    <row r="4373" ht="30" hidden="1" customHeight="1" x14ac:dyDescent="0.25"/>
    <row r="4374" ht="30" hidden="1" customHeight="1" x14ac:dyDescent="0.25"/>
    <row r="4375" ht="30" hidden="1" customHeight="1" x14ac:dyDescent="0.25"/>
    <row r="4376" ht="30" hidden="1" customHeight="1" x14ac:dyDescent="0.25"/>
    <row r="4377" ht="30" hidden="1" customHeight="1" x14ac:dyDescent="0.25"/>
    <row r="4378" ht="30" hidden="1" customHeight="1" x14ac:dyDescent="0.25"/>
    <row r="4379" ht="30" hidden="1" customHeight="1" x14ac:dyDescent="0.25"/>
    <row r="4380" ht="30" hidden="1" customHeight="1" x14ac:dyDescent="0.25"/>
    <row r="4381" ht="30" hidden="1" customHeight="1" x14ac:dyDescent="0.25"/>
    <row r="4382" ht="30" hidden="1" customHeight="1" x14ac:dyDescent="0.25"/>
    <row r="4383" ht="30" hidden="1" customHeight="1" x14ac:dyDescent="0.25"/>
    <row r="4384" ht="30" hidden="1" customHeight="1" x14ac:dyDescent="0.25"/>
    <row r="4385" ht="30" hidden="1" customHeight="1" x14ac:dyDescent="0.25"/>
    <row r="4386" ht="30" hidden="1" customHeight="1" x14ac:dyDescent="0.25"/>
    <row r="4387" ht="30" hidden="1" customHeight="1" x14ac:dyDescent="0.25"/>
    <row r="4388" ht="30" hidden="1" customHeight="1" x14ac:dyDescent="0.25"/>
    <row r="4389" ht="30" hidden="1" customHeight="1" x14ac:dyDescent="0.25"/>
    <row r="4390" ht="30" hidden="1" customHeight="1" x14ac:dyDescent="0.25"/>
    <row r="4391" ht="30" hidden="1" customHeight="1" x14ac:dyDescent="0.25"/>
    <row r="4392" ht="30" hidden="1" customHeight="1" x14ac:dyDescent="0.25"/>
    <row r="4393" ht="30" hidden="1" customHeight="1" x14ac:dyDescent="0.25"/>
    <row r="4394" ht="30" hidden="1" customHeight="1" x14ac:dyDescent="0.25"/>
    <row r="4395" ht="30" hidden="1" customHeight="1" x14ac:dyDescent="0.25"/>
    <row r="4396" ht="30" hidden="1" customHeight="1" x14ac:dyDescent="0.25"/>
    <row r="4397" ht="30" hidden="1" customHeight="1" x14ac:dyDescent="0.25"/>
    <row r="4398" ht="30" hidden="1" customHeight="1" x14ac:dyDescent="0.25"/>
    <row r="4399" ht="30" hidden="1" customHeight="1" x14ac:dyDescent="0.25"/>
    <row r="4400" ht="30" hidden="1" customHeight="1" x14ac:dyDescent="0.25"/>
    <row r="4401" ht="30" hidden="1" customHeight="1" x14ac:dyDescent="0.25"/>
    <row r="4402" ht="30" hidden="1" customHeight="1" x14ac:dyDescent="0.25"/>
    <row r="4403" ht="30" hidden="1" customHeight="1" x14ac:dyDescent="0.25"/>
    <row r="4404" ht="30" hidden="1" customHeight="1" x14ac:dyDescent="0.25"/>
    <row r="4405" ht="30" hidden="1" customHeight="1" x14ac:dyDescent="0.25"/>
    <row r="4406" ht="30" hidden="1" customHeight="1" x14ac:dyDescent="0.25"/>
    <row r="4407" ht="30" hidden="1" customHeight="1" x14ac:dyDescent="0.25"/>
    <row r="4408" ht="30" hidden="1" customHeight="1" x14ac:dyDescent="0.25"/>
    <row r="4409" ht="30" hidden="1" customHeight="1" x14ac:dyDescent="0.25"/>
    <row r="4410" ht="30" hidden="1" customHeight="1" x14ac:dyDescent="0.25"/>
    <row r="4411" ht="30" hidden="1" customHeight="1" x14ac:dyDescent="0.25"/>
    <row r="4412" ht="30" hidden="1" customHeight="1" x14ac:dyDescent="0.25"/>
    <row r="4413" ht="30" hidden="1" customHeight="1" x14ac:dyDescent="0.25"/>
    <row r="4414" ht="30" hidden="1" customHeight="1" x14ac:dyDescent="0.25"/>
    <row r="4415" ht="30" hidden="1" customHeight="1" x14ac:dyDescent="0.25"/>
    <row r="4416" ht="30" hidden="1" customHeight="1" x14ac:dyDescent="0.25"/>
    <row r="4417" ht="30" hidden="1" customHeight="1" x14ac:dyDescent="0.25"/>
    <row r="4418" ht="30" hidden="1" customHeight="1" x14ac:dyDescent="0.25"/>
    <row r="4419" ht="30" hidden="1" customHeight="1" x14ac:dyDescent="0.25"/>
    <row r="4420" ht="30" hidden="1" customHeight="1" x14ac:dyDescent="0.25"/>
    <row r="4421" ht="30" hidden="1" customHeight="1" x14ac:dyDescent="0.25"/>
    <row r="4422" ht="30" hidden="1" customHeight="1" x14ac:dyDescent="0.25"/>
    <row r="4423" ht="30" hidden="1" customHeight="1" x14ac:dyDescent="0.25"/>
    <row r="4424" ht="30" hidden="1" customHeight="1" x14ac:dyDescent="0.25"/>
    <row r="4425" ht="30" hidden="1" customHeight="1" x14ac:dyDescent="0.25"/>
    <row r="4426" ht="30" hidden="1" customHeight="1" x14ac:dyDescent="0.25"/>
    <row r="4427" ht="30" hidden="1" customHeight="1" x14ac:dyDescent="0.25"/>
    <row r="4428" ht="30" hidden="1" customHeight="1" x14ac:dyDescent="0.25"/>
    <row r="4429" ht="30" hidden="1" customHeight="1" x14ac:dyDescent="0.25"/>
    <row r="4430" ht="30" hidden="1" customHeight="1" x14ac:dyDescent="0.25"/>
    <row r="4431" ht="30" hidden="1" customHeight="1" x14ac:dyDescent="0.25"/>
    <row r="4432" ht="30" hidden="1" customHeight="1" x14ac:dyDescent="0.25"/>
    <row r="4433" ht="30" hidden="1" customHeight="1" x14ac:dyDescent="0.25"/>
    <row r="4434" ht="30" hidden="1" customHeight="1" x14ac:dyDescent="0.25"/>
    <row r="4435" ht="30" hidden="1" customHeight="1" x14ac:dyDescent="0.25"/>
    <row r="4436" ht="30" hidden="1" customHeight="1" x14ac:dyDescent="0.25"/>
    <row r="4437" ht="30" hidden="1" customHeight="1" x14ac:dyDescent="0.25"/>
    <row r="4438" ht="30" hidden="1" customHeight="1" x14ac:dyDescent="0.25"/>
    <row r="4439" ht="30" hidden="1" customHeight="1" x14ac:dyDescent="0.25"/>
    <row r="4440" ht="30" hidden="1" customHeight="1" x14ac:dyDescent="0.25"/>
    <row r="4441" ht="30" hidden="1" customHeight="1" x14ac:dyDescent="0.25"/>
    <row r="4442" ht="30" hidden="1" customHeight="1" x14ac:dyDescent="0.25"/>
    <row r="4443" ht="30" hidden="1" customHeight="1" x14ac:dyDescent="0.25"/>
    <row r="4444" ht="30" hidden="1" customHeight="1" x14ac:dyDescent="0.25"/>
    <row r="4445" ht="30" hidden="1" customHeight="1" x14ac:dyDescent="0.25"/>
    <row r="4446" ht="30" hidden="1" customHeight="1" x14ac:dyDescent="0.25"/>
    <row r="4447" ht="30" hidden="1" customHeight="1" x14ac:dyDescent="0.25"/>
    <row r="4448" ht="30" hidden="1" customHeight="1" x14ac:dyDescent="0.25"/>
    <row r="4449" ht="30" hidden="1" customHeight="1" x14ac:dyDescent="0.25"/>
    <row r="4450" ht="30" hidden="1" customHeight="1" x14ac:dyDescent="0.25"/>
    <row r="4451" ht="30" hidden="1" customHeight="1" x14ac:dyDescent="0.25"/>
    <row r="4452" ht="30" hidden="1" customHeight="1" x14ac:dyDescent="0.25"/>
    <row r="4453" ht="30" hidden="1" customHeight="1" x14ac:dyDescent="0.25"/>
    <row r="4454" ht="30" hidden="1" customHeight="1" x14ac:dyDescent="0.25"/>
    <row r="4455" ht="30" hidden="1" customHeight="1" x14ac:dyDescent="0.25"/>
    <row r="4456" ht="30" hidden="1" customHeight="1" x14ac:dyDescent="0.25"/>
    <row r="4457" ht="30" hidden="1" customHeight="1" x14ac:dyDescent="0.25"/>
    <row r="4458" ht="30" hidden="1" customHeight="1" x14ac:dyDescent="0.25"/>
    <row r="4459" ht="30" hidden="1" customHeight="1" x14ac:dyDescent="0.25"/>
    <row r="4460" ht="30" hidden="1" customHeight="1" x14ac:dyDescent="0.25"/>
    <row r="4461" ht="30" hidden="1" customHeight="1" x14ac:dyDescent="0.25"/>
    <row r="4462" ht="30" hidden="1" customHeight="1" x14ac:dyDescent="0.25"/>
    <row r="4463" ht="30" hidden="1" customHeight="1" x14ac:dyDescent="0.25"/>
    <row r="4464" ht="30" hidden="1" customHeight="1" x14ac:dyDescent="0.25"/>
    <row r="4465" ht="30" hidden="1" customHeight="1" x14ac:dyDescent="0.25"/>
    <row r="4466" ht="30" hidden="1" customHeight="1" x14ac:dyDescent="0.25"/>
    <row r="4467" ht="30" hidden="1" customHeight="1" x14ac:dyDescent="0.25"/>
    <row r="4468" ht="30" hidden="1" customHeight="1" x14ac:dyDescent="0.25"/>
    <row r="4469" ht="30" hidden="1" customHeight="1" x14ac:dyDescent="0.25"/>
    <row r="4470" ht="30" hidden="1" customHeight="1" x14ac:dyDescent="0.25"/>
    <row r="4471" ht="30" hidden="1" customHeight="1" x14ac:dyDescent="0.25"/>
    <row r="4472" ht="30" hidden="1" customHeight="1" x14ac:dyDescent="0.25"/>
    <row r="4473" ht="30" hidden="1" customHeight="1" x14ac:dyDescent="0.25"/>
    <row r="4474" ht="30" hidden="1" customHeight="1" x14ac:dyDescent="0.25"/>
    <row r="4475" ht="30" hidden="1" customHeight="1" x14ac:dyDescent="0.25"/>
    <row r="4476" ht="30" hidden="1" customHeight="1" x14ac:dyDescent="0.25"/>
    <row r="4477" ht="30" hidden="1" customHeight="1" x14ac:dyDescent="0.25"/>
    <row r="4478" ht="30" hidden="1" customHeight="1" x14ac:dyDescent="0.25"/>
    <row r="4479" ht="30" hidden="1" customHeight="1" x14ac:dyDescent="0.25"/>
    <row r="4480" ht="30" hidden="1" customHeight="1" x14ac:dyDescent="0.25"/>
    <row r="4481" ht="30" hidden="1" customHeight="1" x14ac:dyDescent="0.25"/>
    <row r="4482" ht="30" hidden="1" customHeight="1" x14ac:dyDescent="0.25"/>
    <row r="4483" ht="30" hidden="1" customHeight="1" x14ac:dyDescent="0.25"/>
    <row r="4484" ht="30" hidden="1" customHeight="1" x14ac:dyDescent="0.25"/>
    <row r="4485" ht="30" hidden="1" customHeight="1" x14ac:dyDescent="0.25"/>
    <row r="4486" ht="30" hidden="1" customHeight="1" x14ac:dyDescent="0.25"/>
    <row r="4487" ht="30" hidden="1" customHeight="1" x14ac:dyDescent="0.25"/>
    <row r="4488" ht="30" hidden="1" customHeight="1" x14ac:dyDescent="0.25"/>
    <row r="4489" ht="30" hidden="1" customHeight="1" x14ac:dyDescent="0.25"/>
    <row r="4490" ht="30" hidden="1" customHeight="1" x14ac:dyDescent="0.25"/>
    <row r="4491" ht="30" hidden="1" customHeight="1" x14ac:dyDescent="0.25"/>
    <row r="4492" ht="30" hidden="1" customHeight="1" x14ac:dyDescent="0.25"/>
    <row r="4493" ht="30" hidden="1" customHeight="1" x14ac:dyDescent="0.25"/>
    <row r="4494" ht="30" hidden="1" customHeight="1" x14ac:dyDescent="0.25"/>
    <row r="4495" ht="30" hidden="1" customHeight="1" x14ac:dyDescent="0.25"/>
    <row r="4496" ht="30" hidden="1" customHeight="1" x14ac:dyDescent="0.25"/>
    <row r="4497" ht="30" hidden="1" customHeight="1" x14ac:dyDescent="0.25"/>
    <row r="4498" ht="30" hidden="1" customHeight="1" x14ac:dyDescent="0.25"/>
    <row r="4499" ht="30" hidden="1" customHeight="1" x14ac:dyDescent="0.25"/>
    <row r="4500" ht="30" hidden="1" customHeight="1" x14ac:dyDescent="0.25"/>
    <row r="4501" ht="30" hidden="1" customHeight="1" x14ac:dyDescent="0.25"/>
    <row r="4502" ht="30" hidden="1" customHeight="1" x14ac:dyDescent="0.25"/>
    <row r="4503" ht="30" hidden="1" customHeight="1" x14ac:dyDescent="0.25"/>
    <row r="4504" ht="30" hidden="1" customHeight="1" x14ac:dyDescent="0.25"/>
    <row r="4505" ht="30" hidden="1" customHeight="1" x14ac:dyDescent="0.25"/>
    <row r="4506" ht="30" hidden="1" customHeight="1" x14ac:dyDescent="0.25"/>
    <row r="4507" ht="30" hidden="1" customHeight="1" x14ac:dyDescent="0.25"/>
    <row r="4508" ht="30" hidden="1" customHeight="1" x14ac:dyDescent="0.25"/>
    <row r="4509" ht="30" hidden="1" customHeight="1" x14ac:dyDescent="0.25"/>
    <row r="4510" ht="30" hidden="1" customHeight="1" x14ac:dyDescent="0.25"/>
    <row r="4511" ht="30" hidden="1" customHeight="1" x14ac:dyDescent="0.25"/>
    <row r="4512" ht="30" hidden="1" customHeight="1" x14ac:dyDescent="0.25"/>
    <row r="4513" ht="30" hidden="1" customHeight="1" x14ac:dyDescent="0.25"/>
    <row r="4514" ht="30" hidden="1" customHeight="1" x14ac:dyDescent="0.25"/>
    <row r="4515" ht="30" hidden="1" customHeight="1" x14ac:dyDescent="0.25"/>
    <row r="4516" ht="30" hidden="1" customHeight="1" x14ac:dyDescent="0.25"/>
    <row r="4517" ht="30" hidden="1" customHeight="1" x14ac:dyDescent="0.25"/>
    <row r="4518" ht="30" hidden="1" customHeight="1" x14ac:dyDescent="0.25"/>
    <row r="4519" ht="30" hidden="1" customHeight="1" x14ac:dyDescent="0.25"/>
    <row r="4520" ht="30" hidden="1" customHeight="1" x14ac:dyDescent="0.25"/>
    <row r="4521" ht="30" hidden="1" customHeight="1" x14ac:dyDescent="0.25"/>
    <row r="4522" ht="30" hidden="1" customHeight="1" x14ac:dyDescent="0.25"/>
    <row r="4523" ht="30" hidden="1" customHeight="1" x14ac:dyDescent="0.25"/>
    <row r="4524" ht="30" hidden="1" customHeight="1" x14ac:dyDescent="0.25"/>
    <row r="4525" ht="30" hidden="1" customHeight="1" x14ac:dyDescent="0.25"/>
    <row r="4526" ht="30" hidden="1" customHeight="1" x14ac:dyDescent="0.25"/>
    <row r="4527" ht="30" hidden="1" customHeight="1" x14ac:dyDescent="0.25"/>
    <row r="4528" ht="30" hidden="1" customHeight="1" x14ac:dyDescent="0.25"/>
    <row r="4529" ht="30" hidden="1" customHeight="1" x14ac:dyDescent="0.25"/>
    <row r="4530" ht="30" hidden="1" customHeight="1" x14ac:dyDescent="0.25"/>
    <row r="4531" ht="30" hidden="1" customHeight="1" x14ac:dyDescent="0.25"/>
    <row r="4532" ht="30" hidden="1" customHeight="1" x14ac:dyDescent="0.25"/>
    <row r="4533" ht="30" hidden="1" customHeight="1" x14ac:dyDescent="0.25"/>
    <row r="4534" ht="30" hidden="1" customHeight="1" x14ac:dyDescent="0.25"/>
    <row r="4535" ht="30" hidden="1" customHeight="1" x14ac:dyDescent="0.25"/>
    <row r="4536" ht="30" hidden="1" customHeight="1" x14ac:dyDescent="0.25"/>
    <row r="4537" ht="30" hidden="1" customHeight="1" x14ac:dyDescent="0.25"/>
    <row r="4538" ht="30" hidden="1" customHeight="1" x14ac:dyDescent="0.25"/>
    <row r="4539" ht="30" hidden="1" customHeight="1" x14ac:dyDescent="0.25"/>
    <row r="4540" ht="30" hidden="1" customHeight="1" x14ac:dyDescent="0.25"/>
    <row r="4541" ht="30" hidden="1" customHeight="1" x14ac:dyDescent="0.25"/>
    <row r="4542" ht="30" hidden="1" customHeight="1" x14ac:dyDescent="0.25"/>
    <row r="4543" ht="30" hidden="1" customHeight="1" x14ac:dyDescent="0.25"/>
    <row r="4544" ht="30" hidden="1" customHeight="1" x14ac:dyDescent="0.25"/>
    <row r="4545" ht="30" hidden="1" customHeight="1" x14ac:dyDescent="0.25"/>
    <row r="4546" ht="30" hidden="1" customHeight="1" x14ac:dyDescent="0.25"/>
    <row r="4547" ht="30" hidden="1" customHeight="1" x14ac:dyDescent="0.25"/>
    <row r="4548" ht="30" hidden="1" customHeight="1" x14ac:dyDescent="0.25"/>
    <row r="4549" ht="30" hidden="1" customHeight="1" x14ac:dyDescent="0.25"/>
    <row r="4550" ht="30" hidden="1" customHeight="1" x14ac:dyDescent="0.25"/>
    <row r="4551" ht="30" hidden="1" customHeight="1" x14ac:dyDescent="0.25"/>
    <row r="4552" ht="30" hidden="1" customHeight="1" x14ac:dyDescent="0.25"/>
    <row r="4553" ht="30" hidden="1" customHeight="1" x14ac:dyDescent="0.25"/>
    <row r="4554" ht="30" hidden="1" customHeight="1" x14ac:dyDescent="0.25"/>
    <row r="4555" ht="30" hidden="1" customHeight="1" x14ac:dyDescent="0.25"/>
    <row r="4556" ht="30" hidden="1" customHeight="1" x14ac:dyDescent="0.25"/>
    <row r="4557" ht="30" hidden="1" customHeight="1" x14ac:dyDescent="0.25"/>
    <row r="4558" ht="30" hidden="1" customHeight="1" x14ac:dyDescent="0.25"/>
    <row r="4559" ht="30" hidden="1" customHeight="1" x14ac:dyDescent="0.25"/>
    <row r="4560" ht="30" hidden="1" customHeight="1" x14ac:dyDescent="0.25"/>
    <row r="4561" ht="30" hidden="1" customHeight="1" x14ac:dyDescent="0.25"/>
    <row r="4562" ht="30" hidden="1" customHeight="1" x14ac:dyDescent="0.25"/>
    <row r="4563" ht="30" hidden="1" customHeight="1" x14ac:dyDescent="0.25"/>
    <row r="4564" ht="30" hidden="1" customHeight="1" x14ac:dyDescent="0.25"/>
    <row r="4565" ht="30" hidden="1" customHeight="1" x14ac:dyDescent="0.25"/>
    <row r="4566" ht="30" hidden="1" customHeight="1" x14ac:dyDescent="0.25"/>
    <row r="4567" ht="30" hidden="1" customHeight="1" x14ac:dyDescent="0.25"/>
    <row r="4568" ht="30" hidden="1" customHeight="1" x14ac:dyDescent="0.25"/>
    <row r="4569" ht="30" hidden="1" customHeight="1" x14ac:dyDescent="0.25"/>
    <row r="4570" ht="30" hidden="1" customHeight="1" x14ac:dyDescent="0.25"/>
    <row r="4571" ht="30" hidden="1" customHeight="1" x14ac:dyDescent="0.25"/>
    <row r="4572" ht="30" hidden="1" customHeight="1" x14ac:dyDescent="0.25"/>
    <row r="4573" ht="30" hidden="1" customHeight="1" x14ac:dyDescent="0.25"/>
    <row r="4574" ht="30" hidden="1" customHeight="1" x14ac:dyDescent="0.25"/>
    <row r="4575" ht="30" hidden="1" customHeight="1" x14ac:dyDescent="0.25"/>
    <row r="4576" ht="30" hidden="1" customHeight="1" x14ac:dyDescent="0.25"/>
    <row r="4577" ht="30" hidden="1" customHeight="1" x14ac:dyDescent="0.25"/>
    <row r="4578" ht="30" hidden="1" customHeight="1" x14ac:dyDescent="0.25"/>
    <row r="4579" ht="30" hidden="1" customHeight="1" x14ac:dyDescent="0.25"/>
    <row r="4580" ht="30" hidden="1" customHeight="1" x14ac:dyDescent="0.25"/>
    <row r="4581" ht="30" hidden="1" customHeight="1" x14ac:dyDescent="0.25"/>
    <row r="4582" ht="30" hidden="1" customHeight="1" x14ac:dyDescent="0.25"/>
    <row r="4583" ht="30" hidden="1" customHeight="1" x14ac:dyDescent="0.25"/>
    <row r="4584" ht="30" hidden="1" customHeight="1" x14ac:dyDescent="0.25"/>
    <row r="4585" ht="30" hidden="1" customHeight="1" x14ac:dyDescent="0.25"/>
    <row r="4586" ht="30" hidden="1" customHeight="1" x14ac:dyDescent="0.25"/>
    <row r="4587" ht="30" hidden="1" customHeight="1" x14ac:dyDescent="0.25"/>
    <row r="4588" ht="30" hidden="1" customHeight="1" x14ac:dyDescent="0.25"/>
    <row r="4589" ht="30" hidden="1" customHeight="1" x14ac:dyDescent="0.25"/>
    <row r="4590" ht="30" hidden="1" customHeight="1" x14ac:dyDescent="0.25"/>
    <row r="4591" ht="30" hidden="1" customHeight="1" x14ac:dyDescent="0.25"/>
    <row r="4592" ht="30" hidden="1" customHeight="1" x14ac:dyDescent="0.25"/>
    <row r="4593" ht="30" hidden="1" customHeight="1" x14ac:dyDescent="0.25"/>
    <row r="4594" ht="30" hidden="1" customHeight="1" x14ac:dyDescent="0.25"/>
    <row r="4595" ht="30" hidden="1" customHeight="1" x14ac:dyDescent="0.25"/>
    <row r="4596" ht="30" hidden="1" customHeight="1" x14ac:dyDescent="0.25"/>
    <row r="4597" ht="30" hidden="1" customHeight="1" x14ac:dyDescent="0.25"/>
    <row r="4598" ht="30" hidden="1" customHeight="1" x14ac:dyDescent="0.25"/>
    <row r="4599" ht="30" hidden="1" customHeight="1" x14ac:dyDescent="0.25"/>
    <row r="4600" ht="30" hidden="1" customHeight="1" x14ac:dyDescent="0.25"/>
    <row r="4601" ht="30" hidden="1" customHeight="1" x14ac:dyDescent="0.25"/>
    <row r="4602" ht="30" hidden="1" customHeight="1" x14ac:dyDescent="0.25"/>
    <row r="4603" ht="30" hidden="1" customHeight="1" x14ac:dyDescent="0.25"/>
    <row r="4604" ht="30" hidden="1" customHeight="1" x14ac:dyDescent="0.25"/>
    <row r="4605" ht="30" hidden="1" customHeight="1" x14ac:dyDescent="0.25"/>
    <row r="4606" ht="30" hidden="1" customHeight="1" x14ac:dyDescent="0.25"/>
    <row r="4607" ht="30" hidden="1" customHeight="1" x14ac:dyDescent="0.25"/>
    <row r="4608" ht="30" hidden="1" customHeight="1" x14ac:dyDescent="0.25"/>
    <row r="4609" ht="30" hidden="1" customHeight="1" x14ac:dyDescent="0.25"/>
    <row r="4610" ht="30" hidden="1" customHeight="1" x14ac:dyDescent="0.25"/>
    <row r="4611" ht="30" hidden="1" customHeight="1" x14ac:dyDescent="0.25"/>
    <row r="4612" ht="30" hidden="1" customHeight="1" x14ac:dyDescent="0.25"/>
    <row r="4613" ht="30" hidden="1" customHeight="1" x14ac:dyDescent="0.25"/>
    <row r="4614" ht="30" hidden="1" customHeight="1" x14ac:dyDescent="0.25"/>
    <row r="4615" ht="30" hidden="1" customHeight="1" x14ac:dyDescent="0.25"/>
    <row r="4616" ht="30" hidden="1" customHeight="1" x14ac:dyDescent="0.25"/>
    <row r="4617" ht="30" hidden="1" customHeight="1" x14ac:dyDescent="0.25"/>
    <row r="4618" ht="30" hidden="1" customHeight="1" x14ac:dyDescent="0.25"/>
    <row r="4619" ht="30" hidden="1" customHeight="1" x14ac:dyDescent="0.25"/>
    <row r="4620" ht="30" hidden="1" customHeight="1" x14ac:dyDescent="0.25"/>
    <row r="4621" ht="30" hidden="1" customHeight="1" x14ac:dyDescent="0.25"/>
    <row r="4622" ht="30" hidden="1" customHeight="1" x14ac:dyDescent="0.25"/>
    <row r="4623" ht="30" hidden="1" customHeight="1" x14ac:dyDescent="0.25"/>
    <row r="4624" ht="30" hidden="1" customHeight="1" x14ac:dyDescent="0.25"/>
    <row r="4625" ht="30" hidden="1" customHeight="1" x14ac:dyDescent="0.25"/>
    <row r="4626" ht="30" hidden="1" customHeight="1" x14ac:dyDescent="0.25"/>
    <row r="4627" ht="30" hidden="1" customHeight="1" x14ac:dyDescent="0.25"/>
    <row r="4628" ht="30" hidden="1" customHeight="1" x14ac:dyDescent="0.25"/>
    <row r="4629" ht="30" hidden="1" customHeight="1" x14ac:dyDescent="0.25"/>
    <row r="4630" ht="30" hidden="1" customHeight="1" x14ac:dyDescent="0.25"/>
    <row r="4631" ht="30" hidden="1" customHeight="1" x14ac:dyDescent="0.25"/>
    <row r="4632" ht="30" hidden="1" customHeight="1" x14ac:dyDescent="0.25"/>
    <row r="4633" ht="30" hidden="1" customHeight="1" x14ac:dyDescent="0.25"/>
    <row r="4634" ht="30" hidden="1" customHeight="1" x14ac:dyDescent="0.25"/>
    <row r="4635" ht="30" hidden="1" customHeight="1" x14ac:dyDescent="0.25"/>
    <row r="4636" ht="30" hidden="1" customHeight="1" x14ac:dyDescent="0.25"/>
    <row r="4637" ht="30" hidden="1" customHeight="1" x14ac:dyDescent="0.25"/>
    <row r="4638" ht="30" hidden="1" customHeight="1" x14ac:dyDescent="0.25"/>
    <row r="4639" ht="30" hidden="1" customHeight="1" x14ac:dyDescent="0.25"/>
    <row r="4640" ht="30" hidden="1" customHeight="1" x14ac:dyDescent="0.25"/>
    <row r="4641" ht="30" hidden="1" customHeight="1" x14ac:dyDescent="0.25"/>
    <row r="4642" ht="30" hidden="1" customHeight="1" x14ac:dyDescent="0.25"/>
    <row r="4643" ht="30" hidden="1" customHeight="1" x14ac:dyDescent="0.25"/>
    <row r="4644" ht="30" hidden="1" customHeight="1" x14ac:dyDescent="0.25"/>
    <row r="4645" ht="30" hidden="1" customHeight="1" x14ac:dyDescent="0.25"/>
    <row r="4646" ht="30" hidden="1" customHeight="1" x14ac:dyDescent="0.25"/>
    <row r="4647" ht="30" hidden="1" customHeight="1" x14ac:dyDescent="0.25"/>
    <row r="4648" ht="30" hidden="1" customHeight="1" x14ac:dyDescent="0.25"/>
    <row r="4649" ht="30" hidden="1" customHeight="1" x14ac:dyDescent="0.25"/>
    <row r="4650" ht="30" hidden="1" customHeight="1" x14ac:dyDescent="0.25"/>
    <row r="4651" ht="30" hidden="1" customHeight="1" x14ac:dyDescent="0.25"/>
    <row r="4652" ht="30" hidden="1" customHeight="1" x14ac:dyDescent="0.25"/>
    <row r="4653" ht="30" hidden="1" customHeight="1" x14ac:dyDescent="0.25"/>
    <row r="4654" ht="30" hidden="1" customHeight="1" x14ac:dyDescent="0.25"/>
    <row r="4655" ht="30" hidden="1" customHeight="1" x14ac:dyDescent="0.25"/>
    <row r="4656" ht="30" hidden="1" customHeight="1" x14ac:dyDescent="0.25"/>
    <row r="4657" ht="30" hidden="1" customHeight="1" x14ac:dyDescent="0.25"/>
    <row r="4658" ht="30" hidden="1" customHeight="1" x14ac:dyDescent="0.25"/>
    <row r="4659" ht="30" hidden="1" customHeight="1" x14ac:dyDescent="0.25"/>
    <row r="4660" ht="30" hidden="1" customHeight="1" x14ac:dyDescent="0.25"/>
    <row r="4661" ht="30" hidden="1" customHeight="1" x14ac:dyDescent="0.25"/>
    <row r="4662" ht="30" hidden="1" customHeight="1" x14ac:dyDescent="0.25"/>
    <row r="4663" ht="30" hidden="1" customHeight="1" x14ac:dyDescent="0.25"/>
    <row r="4664" ht="30" hidden="1" customHeight="1" x14ac:dyDescent="0.25"/>
    <row r="4665" ht="30" hidden="1" customHeight="1" x14ac:dyDescent="0.25"/>
    <row r="4666" ht="30" hidden="1" customHeight="1" x14ac:dyDescent="0.25"/>
    <row r="4667" ht="30" hidden="1" customHeight="1" x14ac:dyDescent="0.25"/>
    <row r="4668" ht="30" hidden="1" customHeight="1" x14ac:dyDescent="0.25"/>
    <row r="4669" ht="30" hidden="1" customHeight="1" x14ac:dyDescent="0.25"/>
    <row r="4670" ht="30" hidden="1" customHeight="1" x14ac:dyDescent="0.25"/>
    <row r="4671" ht="30" hidden="1" customHeight="1" x14ac:dyDescent="0.25"/>
    <row r="4672" ht="30" hidden="1" customHeight="1" x14ac:dyDescent="0.25"/>
    <row r="4673" ht="30" hidden="1" customHeight="1" x14ac:dyDescent="0.25"/>
    <row r="4674" ht="30" hidden="1" customHeight="1" x14ac:dyDescent="0.25"/>
    <row r="4675" ht="30" hidden="1" customHeight="1" x14ac:dyDescent="0.25"/>
    <row r="4676" ht="30" hidden="1" customHeight="1" x14ac:dyDescent="0.25"/>
    <row r="4677" ht="30" hidden="1" customHeight="1" x14ac:dyDescent="0.25"/>
    <row r="4678" ht="30" hidden="1" customHeight="1" x14ac:dyDescent="0.25"/>
    <row r="4679" ht="30" hidden="1" customHeight="1" x14ac:dyDescent="0.25"/>
    <row r="4680" ht="30" hidden="1" customHeight="1" x14ac:dyDescent="0.25"/>
    <row r="4681" ht="30" hidden="1" customHeight="1" x14ac:dyDescent="0.25"/>
    <row r="4682" ht="30" hidden="1" customHeight="1" x14ac:dyDescent="0.25"/>
    <row r="4683" ht="30" hidden="1" customHeight="1" x14ac:dyDescent="0.25"/>
    <row r="4684" ht="30" hidden="1" customHeight="1" x14ac:dyDescent="0.25"/>
    <row r="4685" ht="30" hidden="1" customHeight="1" x14ac:dyDescent="0.25"/>
    <row r="4686" ht="30" hidden="1" customHeight="1" x14ac:dyDescent="0.25"/>
    <row r="4687" ht="30" hidden="1" customHeight="1" x14ac:dyDescent="0.25"/>
    <row r="4688" ht="30" hidden="1" customHeight="1" x14ac:dyDescent="0.25"/>
    <row r="4689" ht="30" hidden="1" customHeight="1" x14ac:dyDescent="0.25"/>
    <row r="4690" ht="30" hidden="1" customHeight="1" x14ac:dyDescent="0.25"/>
    <row r="4691" ht="30" hidden="1" customHeight="1" x14ac:dyDescent="0.25"/>
    <row r="4692" ht="30" hidden="1" customHeight="1" x14ac:dyDescent="0.25"/>
    <row r="4693" ht="30" hidden="1" customHeight="1" x14ac:dyDescent="0.25"/>
    <row r="4694" ht="30" hidden="1" customHeight="1" x14ac:dyDescent="0.25"/>
    <row r="4695" ht="30" hidden="1" customHeight="1" x14ac:dyDescent="0.25"/>
    <row r="4696" ht="30" hidden="1" customHeight="1" x14ac:dyDescent="0.25"/>
    <row r="4697" ht="30" hidden="1" customHeight="1" x14ac:dyDescent="0.25"/>
    <row r="4698" ht="30" hidden="1" customHeight="1" x14ac:dyDescent="0.25"/>
    <row r="4699" ht="30" hidden="1" customHeight="1" x14ac:dyDescent="0.25"/>
    <row r="4700" ht="30" hidden="1" customHeight="1" x14ac:dyDescent="0.25"/>
    <row r="4701" ht="30" hidden="1" customHeight="1" x14ac:dyDescent="0.25"/>
    <row r="4702" ht="30" hidden="1" customHeight="1" x14ac:dyDescent="0.25"/>
    <row r="4703" ht="30" hidden="1" customHeight="1" x14ac:dyDescent="0.25"/>
    <row r="4704" ht="30" hidden="1" customHeight="1" x14ac:dyDescent="0.25"/>
    <row r="4705" ht="30" hidden="1" customHeight="1" x14ac:dyDescent="0.25"/>
    <row r="4706" ht="30" hidden="1" customHeight="1" x14ac:dyDescent="0.25"/>
    <row r="4707" ht="30" hidden="1" customHeight="1" x14ac:dyDescent="0.25"/>
    <row r="4708" ht="30" hidden="1" customHeight="1" x14ac:dyDescent="0.25"/>
    <row r="4709" ht="30" hidden="1" customHeight="1" x14ac:dyDescent="0.25"/>
    <row r="4710" ht="30" hidden="1" customHeight="1" x14ac:dyDescent="0.25"/>
    <row r="4711" ht="30" hidden="1" customHeight="1" x14ac:dyDescent="0.25"/>
    <row r="4712" ht="30" hidden="1" customHeight="1" x14ac:dyDescent="0.25"/>
    <row r="4713" ht="30" hidden="1" customHeight="1" x14ac:dyDescent="0.25"/>
    <row r="4714" ht="30" hidden="1" customHeight="1" x14ac:dyDescent="0.25"/>
    <row r="4715" ht="30" hidden="1" customHeight="1" x14ac:dyDescent="0.25"/>
    <row r="4716" ht="30" hidden="1" customHeight="1" x14ac:dyDescent="0.25"/>
    <row r="4717" ht="30" hidden="1" customHeight="1" x14ac:dyDescent="0.25"/>
    <row r="4718" ht="30" hidden="1" customHeight="1" x14ac:dyDescent="0.25"/>
    <row r="4719" ht="30" hidden="1" customHeight="1" x14ac:dyDescent="0.25"/>
    <row r="4720" ht="30" hidden="1" customHeight="1" x14ac:dyDescent="0.25"/>
    <row r="4721" ht="30" hidden="1" customHeight="1" x14ac:dyDescent="0.25"/>
    <row r="4722" ht="30" hidden="1" customHeight="1" x14ac:dyDescent="0.25"/>
    <row r="4723" ht="30" hidden="1" customHeight="1" x14ac:dyDescent="0.25"/>
    <row r="4724" ht="30" hidden="1" customHeight="1" x14ac:dyDescent="0.25"/>
    <row r="4725" ht="30" hidden="1" customHeight="1" x14ac:dyDescent="0.25"/>
    <row r="4726" ht="30" hidden="1" customHeight="1" x14ac:dyDescent="0.25"/>
    <row r="4727" ht="30" hidden="1" customHeight="1" x14ac:dyDescent="0.25"/>
    <row r="4728" ht="30" hidden="1" customHeight="1" x14ac:dyDescent="0.25"/>
    <row r="4729" ht="30" hidden="1" customHeight="1" x14ac:dyDescent="0.25"/>
    <row r="4730" ht="30" hidden="1" customHeight="1" x14ac:dyDescent="0.25"/>
    <row r="4731" ht="30" hidden="1" customHeight="1" x14ac:dyDescent="0.25"/>
    <row r="4732" ht="30" hidden="1" customHeight="1" x14ac:dyDescent="0.25"/>
    <row r="4733" ht="30" hidden="1" customHeight="1" x14ac:dyDescent="0.25"/>
    <row r="4734" ht="30" hidden="1" customHeight="1" x14ac:dyDescent="0.25"/>
    <row r="4735" ht="30" hidden="1" customHeight="1" x14ac:dyDescent="0.25"/>
    <row r="4736" ht="30" hidden="1" customHeight="1" x14ac:dyDescent="0.25"/>
    <row r="4737" ht="30" hidden="1" customHeight="1" x14ac:dyDescent="0.25"/>
    <row r="4738" ht="30" hidden="1" customHeight="1" x14ac:dyDescent="0.25"/>
    <row r="4739" ht="30" hidden="1" customHeight="1" x14ac:dyDescent="0.25"/>
    <row r="4740" ht="30" hidden="1" customHeight="1" x14ac:dyDescent="0.25"/>
    <row r="4741" ht="30" hidden="1" customHeight="1" x14ac:dyDescent="0.25"/>
    <row r="4742" ht="30" hidden="1" customHeight="1" x14ac:dyDescent="0.25"/>
    <row r="4743" ht="30" hidden="1" customHeight="1" x14ac:dyDescent="0.25"/>
    <row r="4744" ht="30" hidden="1" customHeight="1" x14ac:dyDescent="0.25"/>
    <row r="4745" ht="30" hidden="1" customHeight="1" x14ac:dyDescent="0.25"/>
    <row r="4746" ht="30" hidden="1" customHeight="1" x14ac:dyDescent="0.25"/>
    <row r="4747" ht="30" hidden="1" customHeight="1" x14ac:dyDescent="0.25"/>
    <row r="4748" ht="30" hidden="1" customHeight="1" x14ac:dyDescent="0.25"/>
    <row r="4749" ht="30" hidden="1" customHeight="1" x14ac:dyDescent="0.25"/>
    <row r="4750" ht="30" hidden="1" customHeight="1" x14ac:dyDescent="0.25"/>
    <row r="4751" ht="30" hidden="1" customHeight="1" x14ac:dyDescent="0.25"/>
    <row r="4752" ht="30" hidden="1" customHeight="1" x14ac:dyDescent="0.25"/>
    <row r="4753" ht="30" hidden="1" customHeight="1" x14ac:dyDescent="0.25"/>
    <row r="4754" ht="30" hidden="1" customHeight="1" x14ac:dyDescent="0.25"/>
    <row r="4755" ht="30" hidden="1" customHeight="1" x14ac:dyDescent="0.25"/>
    <row r="4756" ht="30" hidden="1" customHeight="1" x14ac:dyDescent="0.25"/>
    <row r="4757" ht="30" hidden="1" customHeight="1" x14ac:dyDescent="0.25"/>
    <row r="4758" ht="30" hidden="1" customHeight="1" x14ac:dyDescent="0.25"/>
    <row r="4759" ht="30" hidden="1" customHeight="1" x14ac:dyDescent="0.25"/>
    <row r="4760" ht="30" hidden="1" customHeight="1" x14ac:dyDescent="0.25"/>
    <row r="4761" ht="30" hidden="1" customHeight="1" x14ac:dyDescent="0.25"/>
    <row r="4762" ht="30" hidden="1" customHeight="1" x14ac:dyDescent="0.25"/>
    <row r="4763" ht="30" hidden="1" customHeight="1" x14ac:dyDescent="0.25"/>
    <row r="4764" ht="30" hidden="1" customHeight="1" x14ac:dyDescent="0.25"/>
    <row r="4765" ht="30" hidden="1" customHeight="1" x14ac:dyDescent="0.25"/>
    <row r="4766" ht="30" hidden="1" customHeight="1" x14ac:dyDescent="0.25"/>
    <row r="4767" ht="30" hidden="1" customHeight="1" x14ac:dyDescent="0.25"/>
    <row r="4768" ht="30" hidden="1" customHeight="1" x14ac:dyDescent="0.25"/>
    <row r="4769" ht="30" hidden="1" customHeight="1" x14ac:dyDescent="0.25"/>
    <row r="4770" ht="30" hidden="1" customHeight="1" x14ac:dyDescent="0.25"/>
    <row r="4771" ht="30" hidden="1" customHeight="1" x14ac:dyDescent="0.25"/>
    <row r="4772" ht="30" hidden="1" customHeight="1" x14ac:dyDescent="0.25"/>
    <row r="4773" ht="30" hidden="1" customHeight="1" x14ac:dyDescent="0.25"/>
    <row r="4774" ht="30" hidden="1" customHeight="1" x14ac:dyDescent="0.25"/>
    <row r="4775" ht="30" hidden="1" customHeight="1" x14ac:dyDescent="0.25"/>
    <row r="4776" ht="30" hidden="1" customHeight="1" x14ac:dyDescent="0.25"/>
    <row r="4777" ht="30" hidden="1" customHeight="1" x14ac:dyDescent="0.25"/>
    <row r="4778" ht="30" hidden="1" customHeight="1" x14ac:dyDescent="0.25"/>
    <row r="4779" ht="30" hidden="1" customHeight="1" x14ac:dyDescent="0.25"/>
    <row r="4780" ht="30" hidden="1" customHeight="1" x14ac:dyDescent="0.25"/>
    <row r="4781" ht="30" hidden="1" customHeight="1" x14ac:dyDescent="0.25"/>
    <row r="4782" ht="30" hidden="1" customHeight="1" x14ac:dyDescent="0.25"/>
    <row r="4783" ht="30" hidden="1" customHeight="1" x14ac:dyDescent="0.25"/>
    <row r="4784" ht="30" hidden="1" customHeight="1" x14ac:dyDescent="0.25"/>
    <row r="4785" ht="30" hidden="1" customHeight="1" x14ac:dyDescent="0.25"/>
    <row r="4786" ht="30" hidden="1" customHeight="1" x14ac:dyDescent="0.25"/>
    <row r="4787" ht="30" hidden="1" customHeight="1" x14ac:dyDescent="0.25"/>
    <row r="4788" ht="30" hidden="1" customHeight="1" x14ac:dyDescent="0.25"/>
    <row r="4789" ht="30" hidden="1" customHeight="1" x14ac:dyDescent="0.25"/>
    <row r="4790" ht="30" hidden="1" customHeight="1" x14ac:dyDescent="0.25"/>
    <row r="4791" ht="30" hidden="1" customHeight="1" x14ac:dyDescent="0.25"/>
    <row r="4792" ht="30" hidden="1" customHeight="1" x14ac:dyDescent="0.25"/>
    <row r="4793" ht="30" hidden="1" customHeight="1" x14ac:dyDescent="0.25"/>
    <row r="4794" ht="30" hidden="1" customHeight="1" x14ac:dyDescent="0.25"/>
    <row r="4795" ht="30" hidden="1" customHeight="1" x14ac:dyDescent="0.25"/>
    <row r="4796" ht="30" hidden="1" customHeight="1" x14ac:dyDescent="0.25"/>
    <row r="4797" ht="30" hidden="1" customHeight="1" x14ac:dyDescent="0.25"/>
    <row r="4798" ht="30" hidden="1" customHeight="1" x14ac:dyDescent="0.25"/>
    <row r="4799" ht="30" hidden="1" customHeight="1" x14ac:dyDescent="0.25"/>
    <row r="4800" ht="30" hidden="1" customHeight="1" x14ac:dyDescent="0.25"/>
    <row r="4801" ht="30" hidden="1" customHeight="1" x14ac:dyDescent="0.25"/>
    <row r="4802" ht="30" hidden="1" customHeight="1" x14ac:dyDescent="0.25"/>
    <row r="4803" ht="30" hidden="1" customHeight="1" x14ac:dyDescent="0.25"/>
    <row r="4804" ht="30" hidden="1" customHeight="1" x14ac:dyDescent="0.25"/>
    <row r="4805" ht="30" hidden="1" customHeight="1" x14ac:dyDescent="0.25"/>
    <row r="4806" ht="30" hidden="1" customHeight="1" x14ac:dyDescent="0.25"/>
    <row r="4807" ht="30" hidden="1" customHeight="1" x14ac:dyDescent="0.25"/>
    <row r="4808" ht="30" hidden="1" customHeight="1" x14ac:dyDescent="0.25"/>
    <row r="4809" ht="30" hidden="1" customHeight="1" x14ac:dyDescent="0.25"/>
    <row r="4810" ht="30" hidden="1" customHeight="1" x14ac:dyDescent="0.25"/>
    <row r="4811" ht="30" hidden="1" customHeight="1" x14ac:dyDescent="0.25"/>
    <row r="4812" ht="30" hidden="1" customHeight="1" x14ac:dyDescent="0.25"/>
    <row r="4813" ht="30" hidden="1" customHeight="1" x14ac:dyDescent="0.25"/>
    <row r="4814" ht="30" hidden="1" customHeight="1" x14ac:dyDescent="0.25"/>
    <row r="4815" ht="30" hidden="1" customHeight="1" x14ac:dyDescent="0.25"/>
    <row r="4816" ht="30" hidden="1" customHeight="1" x14ac:dyDescent="0.25"/>
    <row r="4817" ht="30" hidden="1" customHeight="1" x14ac:dyDescent="0.25"/>
    <row r="4818" ht="30" hidden="1" customHeight="1" x14ac:dyDescent="0.25"/>
    <row r="4819" ht="30" hidden="1" customHeight="1" x14ac:dyDescent="0.25"/>
    <row r="4820" ht="30" hidden="1" customHeight="1" x14ac:dyDescent="0.25"/>
    <row r="4821" ht="30" hidden="1" customHeight="1" x14ac:dyDescent="0.25"/>
    <row r="4822" ht="30" hidden="1" customHeight="1" x14ac:dyDescent="0.25"/>
    <row r="4823" ht="30" hidden="1" customHeight="1" x14ac:dyDescent="0.25"/>
    <row r="4824" ht="30" hidden="1" customHeight="1" x14ac:dyDescent="0.25"/>
    <row r="4825" ht="30" hidden="1" customHeight="1" x14ac:dyDescent="0.25"/>
    <row r="4826" ht="30" hidden="1" customHeight="1" x14ac:dyDescent="0.25"/>
    <row r="4827" ht="30" hidden="1" customHeight="1" x14ac:dyDescent="0.25"/>
    <row r="4828" ht="30" hidden="1" customHeight="1" x14ac:dyDescent="0.25"/>
    <row r="4829" ht="30" hidden="1" customHeight="1" x14ac:dyDescent="0.25"/>
    <row r="4830" ht="30" hidden="1" customHeight="1" x14ac:dyDescent="0.25"/>
    <row r="4831" ht="30" hidden="1" customHeight="1" x14ac:dyDescent="0.25"/>
    <row r="4832" ht="30" hidden="1" customHeight="1" x14ac:dyDescent="0.25"/>
    <row r="4833" ht="30" hidden="1" customHeight="1" x14ac:dyDescent="0.25"/>
    <row r="4834" ht="30" hidden="1" customHeight="1" x14ac:dyDescent="0.25"/>
    <row r="4835" ht="30" hidden="1" customHeight="1" x14ac:dyDescent="0.25"/>
    <row r="4836" ht="30" hidden="1" customHeight="1" x14ac:dyDescent="0.25"/>
    <row r="4837" ht="30" hidden="1" customHeight="1" x14ac:dyDescent="0.25"/>
    <row r="4838" ht="30" hidden="1" customHeight="1" x14ac:dyDescent="0.25"/>
    <row r="4839" ht="30" hidden="1" customHeight="1" x14ac:dyDescent="0.25"/>
    <row r="4840" ht="30" hidden="1" customHeight="1" x14ac:dyDescent="0.25"/>
    <row r="4841" ht="30" hidden="1" customHeight="1" x14ac:dyDescent="0.25"/>
    <row r="4842" ht="30" hidden="1" customHeight="1" x14ac:dyDescent="0.25"/>
    <row r="4843" ht="30" hidden="1" customHeight="1" x14ac:dyDescent="0.25"/>
    <row r="4844" ht="30" hidden="1" customHeight="1" x14ac:dyDescent="0.25"/>
    <row r="4845" ht="30" hidden="1" customHeight="1" x14ac:dyDescent="0.25"/>
    <row r="4846" ht="30" hidden="1" customHeight="1" x14ac:dyDescent="0.25"/>
    <row r="4847" ht="30" hidden="1" customHeight="1" x14ac:dyDescent="0.25"/>
    <row r="4848" ht="30" hidden="1" customHeight="1" x14ac:dyDescent="0.25"/>
    <row r="4849" ht="30" hidden="1" customHeight="1" x14ac:dyDescent="0.25"/>
    <row r="4850" ht="30" hidden="1" customHeight="1" x14ac:dyDescent="0.25"/>
    <row r="4851" ht="30" hidden="1" customHeight="1" x14ac:dyDescent="0.25"/>
    <row r="4852" ht="30" hidden="1" customHeight="1" x14ac:dyDescent="0.25"/>
    <row r="4853" ht="30" hidden="1" customHeight="1" x14ac:dyDescent="0.25"/>
    <row r="4854" ht="30" hidden="1" customHeight="1" x14ac:dyDescent="0.25"/>
    <row r="4855" ht="30" hidden="1" customHeight="1" x14ac:dyDescent="0.25"/>
    <row r="4856" ht="30" hidden="1" customHeight="1" x14ac:dyDescent="0.25"/>
    <row r="4857" ht="30" hidden="1" customHeight="1" x14ac:dyDescent="0.25"/>
    <row r="4858" ht="30" hidden="1" customHeight="1" x14ac:dyDescent="0.25"/>
    <row r="4859" ht="30" hidden="1" customHeight="1" x14ac:dyDescent="0.25"/>
    <row r="4860" ht="30" hidden="1" customHeight="1" x14ac:dyDescent="0.25"/>
    <row r="4861" ht="30" hidden="1" customHeight="1" x14ac:dyDescent="0.25"/>
    <row r="4862" ht="30" hidden="1" customHeight="1" x14ac:dyDescent="0.25"/>
    <row r="4863" ht="30" hidden="1" customHeight="1" x14ac:dyDescent="0.25"/>
    <row r="4864" ht="30" hidden="1" customHeight="1" x14ac:dyDescent="0.25"/>
    <row r="4865" ht="30" hidden="1" customHeight="1" x14ac:dyDescent="0.25"/>
    <row r="4866" ht="30" hidden="1" customHeight="1" x14ac:dyDescent="0.25"/>
    <row r="4867" ht="30" hidden="1" customHeight="1" x14ac:dyDescent="0.25"/>
    <row r="4868" ht="30" hidden="1" customHeight="1" x14ac:dyDescent="0.25"/>
    <row r="4869" ht="30" hidden="1" customHeight="1" x14ac:dyDescent="0.25"/>
    <row r="4870" ht="30" hidden="1" customHeight="1" x14ac:dyDescent="0.25"/>
    <row r="4871" ht="30" hidden="1" customHeight="1" x14ac:dyDescent="0.25"/>
    <row r="4872" ht="30" hidden="1" customHeight="1" x14ac:dyDescent="0.25"/>
    <row r="4873" ht="30" hidden="1" customHeight="1" x14ac:dyDescent="0.25"/>
    <row r="4874" ht="30" hidden="1" customHeight="1" x14ac:dyDescent="0.25"/>
    <row r="4875" ht="30" hidden="1" customHeight="1" x14ac:dyDescent="0.25"/>
    <row r="4876" ht="30" hidden="1" customHeight="1" x14ac:dyDescent="0.25"/>
    <row r="4877" ht="30" hidden="1" customHeight="1" x14ac:dyDescent="0.25"/>
    <row r="4878" ht="30" hidden="1" customHeight="1" x14ac:dyDescent="0.25"/>
    <row r="4879" ht="30" hidden="1" customHeight="1" x14ac:dyDescent="0.25"/>
    <row r="4880" ht="30" hidden="1" customHeight="1" x14ac:dyDescent="0.25"/>
    <row r="4881" ht="30" hidden="1" customHeight="1" x14ac:dyDescent="0.25"/>
    <row r="4882" ht="30" hidden="1" customHeight="1" x14ac:dyDescent="0.25"/>
    <row r="4883" ht="30" hidden="1" customHeight="1" x14ac:dyDescent="0.25"/>
    <row r="4884" ht="30" hidden="1" customHeight="1" x14ac:dyDescent="0.25"/>
    <row r="4885" ht="30" hidden="1" customHeight="1" x14ac:dyDescent="0.25"/>
    <row r="4886" ht="30" hidden="1" customHeight="1" x14ac:dyDescent="0.25"/>
    <row r="4887" ht="30" hidden="1" customHeight="1" x14ac:dyDescent="0.25"/>
    <row r="4888" ht="30" hidden="1" customHeight="1" x14ac:dyDescent="0.25"/>
    <row r="4889" ht="30" hidden="1" customHeight="1" x14ac:dyDescent="0.25"/>
    <row r="4890" ht="30" hidden="1" customHeight="1" x14ac:dyDescent="0.25"/>
    <row r="4891" ht="30" hidden="1" customHeight="1" x14ac:dyDescent="0.25"/>
    <row r="4892" ht="30" hidden="1" customHeight="1" x14ac:dyDescent="0.25"/>
    <row r="4893" ht="30" hidden="1" customHeight="1" x14ac:dyDescent="0.25"/>
    <row r="4894" ht="30" hidden="1" customHeight="1" x14ac:dyDescent="0.25"/>
    <row r="4895" ht="30" hidden="1" customHeight="1" x14ac:dyDescent="0.25"/>
    <row r="4896" ht="30" hidden="1" customHeight="1" x14ac:dyDescent="0.25"/>
    <row r="4897" ht="30" hidden="1" customHeight="1" x14ac:dyDescent="0.25"/>
    <row r="4898" ht="30" hidden="1" customHeight="1" x14ac:dyDescent="0.25"/>
    <row r="4899" ht="30" hidden="1" customHeight="1" x14ac:dyDescent="0.25"/>
    <row r="4900" ht="30" hidden="1" customHeight="1" x14ac:dyDescent="0.25"/>
    <row r="4901" ht="30" hidden="1" customHeight="1" x14ac:dyDescent="0.25"/>
    <row r="4902" ht="30" hidden="1" customHeight="1" x14ac:dyDescent="0.25"/>
    <row r="4903" ht="30" hidden="1" customHeight="1" x14ac:dyDescent="0.25"/>
    <row r="4904" ht="30" hidden="1" customHeight="1" x14ac:dyDescent="0.25"/>
    <row r="4905" ht="30" hidden="1" customHeight="1" x14ac:dyDescent="0.25"/>
    <row r="4906" ht="30" hidden="1" customHeight="1" x14ac:dyDescent="0.25"/>
    <row r="4907" ht="30" hidden="1" customHeight="1" x14ac:dyDescent="0.25"/>
    <row r="4908" ht="30" hidden="1" customHeight="1" x14ac:dyDescent="0.25"/>
    <row r="4909" ht="30" hidden="1" customHeight="1" x14ac:dyDescent="0.25"/>
    <row r="4910" ht="30" hidden="1" customHeight="1" x14ac:dyDescent="0.25"/>
    <row r="4911" ht="30" hidden="1" customHeight="1" x14ac:dyDescent="0.25"/>
    <row r="4912" ht="30" hidden="1" customHeight="1" x14ac:dyDescent="0.25"/>
    <row r="4913" ht="30" hidden="1" customHeight="1" x14ac:dyDescent="0.25"/>
    <row r="4914" ht="30" hidden="1" customHeight="1" x14ac:dyDescent="0.25"/>
    <row r="4915" ht="30" hidden="1" customHeight="1" x14ac:dyDescent="0.25"/>
    <row r="4916" ht="30" hidden="1" customHeight="1" x14ac:dyDescent="0.25"/>
    <row r="4917" ht="30" hidden="1" customHeight="1" x14ac:dyDescent="0.25"/>
    <row r="4918" ht="30" hidden="1" customHeight="1" x14ac:dyDescent="0.25"/>
    <row r="4919" ht="30" hidden="1" customHeight="1" x14ac:dyDescent="0.25"/>
    <row r="4920" ht="30" hidden="1" customHeight="1" x14ac:dyDescent="0.25"/>
    <row r="4921" ht="30" hidden="1" customHeight="1" x14ac:dyDescent="0.25"/>
    <row r="4922" ht="30" hidden="1" customHeight="1" x14ac:dyDescent="0.25"/>
    <row r="4923" ht="30" hidden="1" customHeight="1" x14ac:dyDescent="0.25"/>
    <row r="4924" ht="30" hidden="1" customHeight="1" x14ac:dyDescent="0.25"/>
    <row r="4925" ht="30" hidden="1" customHeight="1" x14ac:dyDescent="0.25"/>
    <row r="4926" ht="30" hidden="1" customHeight="1" x14ac:dyDescent="0.25"/>
    <row r="4927" ht="30" hidden="1" customHeight="1" x14ac:dyDescent="0.25"/>
    <row r="4928" ht="30" hidden="1" customHeight="1" x14ac:dyDescent="0.25"/>
    <row r="4929" ht="30" hidden="1" customHeight="1" x14ac:dyDescent="0.25"/>
    <row r="4930" ht="30" hidden="1" customHeight="1" x14ac:dyDescent="0.25"/>
    <row r="4931" ht="30" hidden="1" customHeight="1" x14ac:dyDescent="0.25"/>
    <row r="4932" ht="30" hidden="1" customHeight="1" x14ac:dyDescent="0.25"/>
    <row r="4933" ht="30" hidden="1" customHeight="1" x14ac:dyDescent="0.25"/>
    <row r="4934" ht="30" hidden="1" customHeight="1" x14ac:dyDescent="0.25"/>
    <row r="4935" ht="30" hidden="1" customHeight="1" x14ac:dyDescent="0.25"/>
    <row r="4936" ht="30" hidden="1" customHeight="1" x14ac:dyDescent="0.25"/>
    <row r="4937" ht="30" hidden="1" customHeight="1" x14ac:dyDescent="0.25"/>
    <row r="4938" ht="30" hidden="1" customHeight="1" x14ac:dyDescent="0.25"/>
    <row r="4939" ht="30" hidden="1" customHeight="1" x14ac:dyDescent="0.25"/>
    <row r="4940" ht="30" hidden="1" customHeight="1" x14ac:dyDescent="0.25"/>
    <row r="4941" ht="30" hidden="1" customHeight="1" x14ac:dyDescent="0.25"/>
    <row r="4942" ht="30" hidden="1" customHeight="1" x14ac:dyDescent="0.25"/>
    <row r="4943" ht="30" hidden="1" customHeight="1" x14ac:dyDescent="0.25"/>
    <row r="4944" ht="30" hidden="1" customHeight="1" x14ac:dyDescent="0.25"/>
    <row r="4945" ht="30" hidden="1" customHeight="1" x14ac:dyDescent="0.25"/>
    <row r="4946" ht="30" hidden="1" customHeight="1" x14ac:dyDescent="0.25"/>
    <row r="4947" ht="30" hidden="1" customHeight="1" x14ac:dyDescent="0.25"/>
    <row r="4948" ht="30" hidden="1" customHeight="1" x14ac:dyDescent="0.25"/>
    <row r="4949" ht="30" hidden="1" customHeight="1" x14ac:dyDescent="0.25"/>
    <row r="4950" ht="30" hidden="1" customHeight="1" x14ac:dyDescent="0.25"/>
    <row r="4951" ht="30" hidden="1" customHeight="1" x14ac:dyDescent="0.25"/>
    <row r="4952" ht="30" hidden="1" customHeight="1" x14ac:dyDescent="0.25"/>
    <row r="4953" ht="30" hidden="1" customHeight="1" x14ac:dyDescent="0.25"/>
    <row r="4954" ht="30" hidden="1" customHeight="1" x14ac:dyDescent="0.25"/>
    <row r="4955" ht="30" hidden="1" customHeight="1" x14ac:dyDescent="0.25"/>
    <row r="4956" ht="30" hidden="1" customHeight="1" x14ac:dyDescent="0.25"/>
    <row r="4957" ht="30" hidden="1" customHeight="1" x14ac:dyDescent="0.25"/>
    <row r="4958" ht="30" hidden="1" customHeight="1" x14ac:dyDescent="0.25"/>
    <row r="4959" ht="30" hidden="1" customHeight="1" x14ac:dyDescent="0.25"/>
    <row r="4960" ht="30" hidden="1" customHeight="1" x14ac:dyDescent="0.25"/>
    <row r="4961" ht="30" hidden="1" customHeight="1" x14ac:dyDescent="0.25"/>
    <row r="4962" ht="30" hidden="1" customHeight="1" x14ac:dyDescent="0.25"/>
    <row r="4963" ht="30" hidden="1" customHeight="1" x14ac:dyDescent="0.25"/>
    <row r="4964" ht="30" hidden="1" customHeight="1" x14ac:dyDescent="0.25"/>
    <row r="4965" ht="30" hidden="1" customHeight="1" x14ac:dyDescent="0.25"/>
    <row r="4966" ht="30" hidden="1" customHeight="1" x14ac:dyDescent="0.25"/>
    <row r="4967" ht="30" hidden="1" customHeight="1" x14ac:dyDescent="0.25"/>
    <row r="4968" ht="30" hidden="1" customHeight="1" x14ac:dyDescent="0.25"/>
    <row r="4969" ht="30" hidden="1" customHeight="1" x14ac:dyDescent="0.25"/>
    <row r="4970" ht="30" hidden="1" customHeight="1" x14ac:dyDescent="0.25"/>
    <row r="4971" ht="30" hidden="1" customHeight="1" x14ac:dyDescent="0.25"/>
    <row r="4972" ht="30" hidden="1" customHeight="1" x14ac:dyDescent="0.25"/>
    <row r="4973" ht="30" hidden="1" customHeight="1" x14ac:dyDescent="0.25"/>
    <row r="4974" ht="30" hidden="1" customHeight="1" x14ac:dyDescent="0.25"/>
    <row r="4975" ht="30" hidden="1" customHeight="1" x14ac:dyDescent="0.25"/>
    <row r="4976" ht="30" hidden="1" customHeight="1" x14ac:dyDescent="0.25"/>
    <row r="4977" ht="30" hidden="1" customHeight="1" x14ac:dyDescent="0.25"/>
    <row r="4978" ht="30" hidden="1" customHeight="1" x14ac:dyDescent="0.25"/>
    <row r="4979" ht="30" hidden="1" customHeight="1" x14ac:dyDescent="0.25"/>
    <row r="4980" ht="30" hidden="1" customHeight="1" x14ac:dyDescent="0.25"/>
    <row r="4981" ht="30" hidden="1" customHeight="1" x14ac:dyDescent="0.25"/>
    <row r="4982" ht="30" hidden="1" customHeight="1" x14ac:dyDescent="0.25"/>
    <row r="4983" ht="30" hidden="1" customHeight="1" x14ac:dyDescent="0.25"/>
    <row r="4984" ht="30" hidden="1" customHeight="1" x14ac:dyDescent="0.25"/>
    <row r="4985" ht="30" hidden="1" customHeight="1" x14ac:dyDescent="0.25"/>
    <row r="4986" ht="30" hidden="1" customHeight="1" x14ac:dyDescent="0.25"/>
    <row r="4987" ht="30" hidden="1" customHeight="1" x14ac:dyDescent="0.25"/>
    <row r="4988" ht="30" hidden="1" customHeight="1" x14ac:dyDescent="0.25"/>
    <row r="4989" ht="30" hidden="1" customHeight="1" x14ac:dyDescent="0.25"/>
    <row r="4990" ht="30" hidden="1" customHeight="1" x14ac:dyDescent="0.25"/>
    <row r="4991" ht="30" hidden="1" customHeight="1" x14ac:dyDescent="0.25"/>
    <row r="4992" ht="30" hidden="1" customHeight="1" x14ac:dyDescent="0.25"/>
    <row r="4993" ht="30" hidden="1" customHeight="1" x14ac:dyDescent="0.25"/>
    <row r="4994" ht="30" hidden="1" customHeight="1" x14ac:dyDescent="0.25"/>
    <row r="4995" ht="30" hidden="1" customHeight="1" x14ac:dyDescent="0.25"/>
    <row r="4996" ht="30" hidden="1" customHeight="1" x14ac:dyDescent="0.25"/>
    <row r="4997" ht="30" hidden="1" customHeight="1" x14ac:dyDescent="0.25"/>
    <row r="4998" ht="30" hidden="1" customHeight="1" x14ac:dyDescent="0.25"/>
    <row r="4999" ht="30" hidden="1" customHeight="1" x14ac:dyDescent="0.25"/>
    <row r="5000" ht="30" hidden="1" customHeight="1" x14ac:dyDescent="0.25"/>
    <row r="5001" ht="30" hidden="1" customHeight="1" x14ac:dyDescent="0.25"/>
    <row r="5002" ht="30" hidden="1" customHeight="1" x14ac:dyDescent="0.25"/>
    <row r="5003" ht="30" hidden="1" customHeight="1" x14ac:dyDescent="0.25"/>
    <row r="5004" ht="30" hidden="1" customHeight="1" x14ac:dyDescent="0.25"/>
    <row r="5005" ht="30" hidden="1" customHeight="1" x14ac:dyDescent="0.25"/>
    <row r="5006" ht="30" hidden="1" customHeight="1" x14ac:dyDescent="0.25"/>
    <row r="5007" ht="30" hidden="1" customHeight="1" x14ac:dyDescent="0.25"/>
    <row r="5008" ht="30" hidden="1" customHeight="1" x14ac:dyDescent="0.25"/>
    <row r="5009" ht="30" hidden="1" customHeight="1" x14ac:dyDescent="0.25"/>
    <row r="5010" ht="30" hidden="1" customHeight="1" x14ac:dyDescent="0.25"/>
    <row r="5011" ht="30" hidden="1" customHeight="1" x14ac:dyDescent="0.25"/>
    <row r="5012" ht="30" hidden="1" customHeight="1" x14ac:dyDescent="0.25"/>
    <row r="5013" ht="30" hidden="1" customHeight="1" x14ac:dyDescent="0.25"/>
    <row r="5014" ht="30" hidden="1" customHeight="1" x14ac:dyDescent="0.25"/>
    <row r="5015" ht="30" hidden="1" customHeight="1" x14ac:dyDescent="0.25"/>
    <row r="5016" ht="30" hidden="1" customHeight="1" x14ac:dyDescent="0.25"/>
    <row r="5017" ht="30" hidden="1" customHeight="1" x14ac:dyDescent="0.25"/>
    <row r="5018" ht="30" hidden="1" customHeight="1" x14ac:dyDescent="0.25"/>
    <row r="5019" ht="30" hidden="1" customHeight="1" x14ac:dyDescent="0.25"/>
    <row r="5020" ht="30" hidden="1" customHeight="1" x14ac:dyDescent="0.25"/>
    <row r="5021" ht="30" hidden="1" customHeight="1" x14ac:dyDescent="0.25"/>
    <row r="5022" ht="30" hidden="1" customHeight="1" x14ac:dyDescent="0.25"/>
    <row r="5023" ht="30" hidden="1" customHeight="1" x14ac:dyDescent="0.25"/>
    <row r="5024" ht="30" hidden="1" customHeight="1" x14ac:dyDescent="0.25"/>
    <row r="5025" ht="30" hidden="1" customHeight="1" x14ac:dyDescent="0.25"/>
    <row r="5026" ht="30" hidden="1" customHeight="1" x14ac:dyDescent="0.25"/>
    <row r="5027" ht="30" hidden="1" customHeight="1" x14ac:dyDescent="0.25"/>
    <row r="5028" ht="30" hidden="1" customHeight="1" x14ac:dyDescent="0.25"/>
    <row r="5029" ht="30" hidden="1" customHeight="1" x14ac:dyDescent="0.25"/>
    <row r="5030" ht="30" hidden="1" customHeight="1" x14ac:dyDescent="0.25"/>
    <row r="5031" ht="30" hidden="1" customHeight="1" x14ac:dyDescent="0.25"/>
    <row r="5032" ht="30" hidden="1" customHeight="1" x14ac:dyDescent="0.25"/>
    <row r="5033" ht="30" hidden="1" customHeight="1" x14ac:dyDescent="0.25"/>
    <row r="5034" ht="30" hidden="1" customHeight="1" x14ac:dyDescent="0.25"/>
    <row r="5035" ht="30" hidden="1" customHeight="1" x14ac:dyDescent="0.25"/>
    <row r="5036" ht="30" hidden="1" customHeight="1" x14ac:dyDescent="0.25"/>
    <row r="5037" ht="30" hidden="1" customHeight="1" x14ac:dyDescent="0.25"/>
    <row r="5038" ht="30" hidden="1" customHeight="1" x14ac:dyDescent="0.25"/>
    <row r="5039" ht="30" hidden="1" customHeight="1" x14ac:dyDescent="0.25"/>
    <row r="5040" ht="30" hidden="1" customHeight="1" x14ac:dyDescent="0.25"/>
    <row r="5041" ht="30" hidden="1" customHeight="1" x14ac:dyDescent="0.25"/>
    <row r="5042" ht="30" hidden="1" customHeight="1" x14ac:dyDescent="0.25"/>
    <row r="5043" ht="30" hidden="1" customHeight="1" x14ac:dyDescent="0.25"/>
    <row r="5044" ht="30" hidden="1" customHeight="1" x14ac:dyDescent="0.25"/>
    <row r="5045" ht="30" hidden="1" customHeight="1" x14ac:dyDescent="0.25"/>
    <row r="5046" ht="30" hidden="1" customHeight="1" x14ac:dyDescent="0.25"/>
    <row r="5047" ht="30" hidden="1" customHeight="1" x14ac:dyDescent="0.25"/>
    <row r="5048" ht="30" hidden="1" customHeight="1" x14ac:dyDescent="0.25"/>
    <row r="5049" ht="30" hidden="1" customHeight="1" x14ac:dyDescent="0.25"/>
    <row r="5050" ht="30" hidden="1" customHeight="1" x14ac:dyDescent="0.25"/>
    <row r="5051" ht="30" hidden="1" customHeight="1" x14ac:dyDescent="0.25"/>
    <row r="5052" ht="30" hidden="1" customHeight="1" x14ac:dyDescent="0.25"/>
    <row r="5053" ht="30" hidden="1" customHeight="1" x14ac:dyDescent="0.25"/>
    <row r="5054" ht="30" hidden="1" customHeight="1" x14ac:dyDescent="0.25"/>
    <row r="5055" ht="30" hidden="1" customHeight="1" x14ac:dyDescent="0.25"/>
    <row r="5056" ht="30" hidden="1" customHeight="1" x14ac:dyDescent="0.25"/>
    <row r="5057" ht="30" hidden="1" customHeight="1" x14ac:dyDescent="0.25"/>
    <row r="5058" ht="30" hidden="1" customHeight="1" x14ac:dyDescent="0.25"/>
    <row r="5059" ht="30" hidden="1" customHeight="1" x14ac:dyDescent="0.25"/>
    <row r="5060" ht="30" hidden="1" customHeight="1" x14ac:dyDescent="0.25"/>
    <row r="5061" ht="30" hidden="1" customHeight="1" x14ac:dyDescent="0.25"/>
    <row r="5062" ht="30" hidden="1" customHeight="1" x14ac:dyDescent="0.25"/>
    <row r="5063" ht="30" hidden="1" customHeight="1" x14ac:dyDescent="0.25"/>
    <row r="5064" ht="30" hidden="1" customHeight="1" x14ac:dyDescent="0.25"/>
    <row r="5065" ht="30" hidden="1" customHeight="1" x14ac:dyDescent="0.25"/>
    <row r="5066" ht="30" hidden="1" customHeight="1" x14ac:dyDescent="0.25"/>
    <row r="5067" ht="30" hidden="1" customHeight="1" x14ac:dyDescent="0.25"/>
    <row r="5068" ht="30" hidden="1" customHeight="1" x14ac:dyDescent="0.25"/>
    <row r="5069" ht="30" hidden="1" customHeight="1" x14ac:dyDescent="0.25"/>
    <row r="5070" ht="30" hidden="1" customHeight="1" x14ac:dyDescent="0.25"/>
    <row r="5071" ht="30" hidden="1" customHeight="1" x14ac:dyDescent="0.25"/>
    <row r="5072" ht="30" hidden="1" customHeight="1" x14ac:dyDescent="0.25"/>
    <row r="5073" ht="30" hidden="1" customHeight="1" x14ac:dyDescent="0.25"/>
    <row r="5074" ht="30" hidden="1" customHeight="1" x14ac:dyDescent="0.25"/>
    <row r="5075" ht="30" hidden="1" customHeight="1" x14ac:dyDescent="0.25"/>
    <row r="5076" ht="30" hidden="1" customHeight="1" x14ac:dyDescent="0.25"/>
    <row r="5077" ht="30" hidden="1" customHeight="1" x14ac:dyDescent="0.25"/>
    <row r="5078" ht="30" hidden="1" customHeight="1" x14ac:dyDescent="0.25"/>
    <row r="5079" ht="30" hidden="1" customHeight="1" x14ac:dyDescent="0.25"/>
    <row r="5080" ht="30" hidden="1" customHeight="1" x14ac:dyDescent="0.25"/>
    <row r="5081" ht="30" hidden="1" customHeight="1" x14ac:dyDescent="0.25"/>
    <row r="5082" ht="30" hidden="1" customHeight="1" x14ac:dyDescent="0.25"/>
    <row r="5083" ht="30" hidden="1" customHeight="1" x14ac:dyDescent="0.25"/>
    <row r="5084" ht="30" hidden="1" customHeight="1" x14ac:dyDescent="0.25"/>
    <row r="5085" ht="30" hidden="1" customHeight="1" x14ac:dyDescent="0.25"/>
    <row r="5086" ht="30" hidden="1" customHeight="1" x14ac:dyDescent="0.25"/>
    <row r="5087" ht="30" hidden="1" customHeight="1" x14ac:dyDescent="0.25"/>
    <row r="5088" ht="30" hidden="1" customHeight="1" x14ac:dyDescent="0.25"/>
    <row r="5089" ht="30" hidden="1" customHeight="1" x14ac:dyDescent="0.25"/>
    <row r="5090" ht="30" hidden="1" customHeight="1" x14ac:dyDescent="0.25"/>
    <row r="5091" ht="30" hidden="1" customHeight="1" x14ac:dyDescent="0.25"/>
    <row r="5092" ht="30" hidden="1" customHeight="1" x14ac:dyDescent="0.25"/>
    <row r="5093" ht="30" hidden="1" customHeight="1" x14ac:dyDescent="0.25"/>
    <row r="5094" ht="30" hidden="1" customHeight="1" x14ac:dyDescent="0.25"/>
    <row r="5095" ht="30" hidden="1" customHeight="1" x14ac:dyDescent="0.25"/>
    <row r="5096" ht="30" hidden="1" customHeight="1" x14ac:dyDescent="0.25"/>
    <row r="5097" ht="30" hidden="1" customHeight="1" x14ac:dyDescent="0.25"/>
    <row r="5098" ht="30" hidden="1" customHeight="1" x14ac:dyDescent="0.25"/>
    <row r="5099" ht="30" hidden="1" customHeight="1" x14ac:dyDescent="0.25"/>
    <row r="5100" ht="30" hidden="1" customHeight="1" x14ac:dyDescent="0.25"/>
    <row r="5101" ht="30" hidden="1" customHeight="1" x14ac:dyDescent="0.25"/>
    <row r="5102" ht="30" hidden="1" customHeight="1" x14ac:dyDescent="0.25"/>
    <row r="5103" ht="30" hidden="1" customHeight="1" x14ac:dyDescent="0.25"/>
    <row r="5104" ht="30" hidden="1" customHeight="1" x14ac:dyDescent="0.25"/>
    <row r="5105" ht="30" hidden="1" customHeight="1" x14ac:dyDescent="0.25"/>
    <row r="5106" ht="30" hidden="1" customHeight="1" x14ac:dyDescent="0.25"/>
    <row r="5107" ht="30" hidden="1" customHeight="1" x14ac:dyDescent="0.25"/>
    <row r="5108" ht="30" hidden="1" customHeight="1" x14ac:dyDescent="0.25"/>
    <row r="5109" ht="30" hidden="1" customHeight="1" x14ac:dyDescent="0.25"/>
    <row r="5110" ht="30" hidden="1" customHeight="1" x14ac:dyDescent="0.25"/>
    <row r="5111" ht="30" hidden="1" customHeight="1" x14ac:dyDescent="0.25"/>
    <row r="5112" ht="30" hidden="1" customHeight="1" x14ac:dyDescent="0.25"/>
    <row r="5113" ht="30" hidden="1" customHeight="1" x14ac:dyDescent="0.25"/>
    <row r="5114" ht="30" hidden="1" customHeight="1" x14ac:dyDescent="0.25"/>
    <row r="5115" ht="30" hidden="1" customHeight="1" x14ac:dyDescent="0.25"/>
    <row r="5116" ht="30" hidden="1" customHeight="1" x14ac:dyDescent="0.25"/>
    <row r="5117" ht="30" hidden="1" customHeight="1" x14ac:dyDescent="0.25"/>
    <row r="5118" ht="30" hidden="1" customHeight="1" x14ac:dyDescent="0.25"/>
    <row r="5119" ht="30" hidden="1" customHeight="1" x14ac:dyDescent="0.25"/>
    <row r="5120" ht="30" hidden="1" customHeight="1" x14ac:dyDescent="0.25"/>
    <row r="5121" ht="30" hidden="1" customHeight="1" x14ac:dyDescent="0.25"/>
    <row r="5122" ht="30" hidden="1" customHeight="1" x14ac:dyDescent="0.25"/>
    <row r="5123" ht="30" hidden="1" customHeight="1" x14ac:dyDescent="0.25"/>
    <row r="5124" ht="30" hidden="1" customHeight="1" x14ac:dyDescent="0.25"/>
    <row r="5125" ht="30" hidden="1" customHeight="1" x14ac:dyDescent="0.25"/>
    <row r="5126" ht="30" hidden="1" customHeight="1" x14ac:dyDescent="0.25"/>
    <row r="5127" ht="30" hidden="1" customHeight="1" x14ac:dyDescent="0.25"/>
    <row r="5128" ht="30" hidden="1" customHeight="1" x14ac:dyDescent="0.25"/>
    <row r="5129" ht="30" hidden="1" customHeight="1" x14ac:dyDescent="0.25"/>
    <row r="5130" ht="30" hidden="1" customHeight="1" x14ac:dyDescent="0.25"/>
    <row r="5131" ht="30" hidden="1" customHeight="1" x14ac:dyDescent="0.25"/>
    <row r="5132" ht="30" hidden="1" customHeight="1" x14ac:dyDescent="0.25"/>
    <row r="5133" ht="30" hidden="1" customHeight="1" x14ac:dyDescent="0.25"/>
    <row r="5134" ht="30" hidden="1" customHeight="1" x14ac:dyDescent="0.25"/>
    <row r="5135" ht="30" hidden="1" customHeight="1" x14ac:dyDescent="0.25"/>
    <row r="5136" ht="30" hidden="1" customHeight="1" x14ac:dyDescent="0.25"/>
    <row r="5137" ht="30" hidden="1" customHeight="1" x14ac:dyDescent="0.25"/>
    <row r="5138" ht="30" hidden="1" customHeight="1" x14ac:dyDescent="0.25"/>
    <row r="5139" ht="30" hidden="1" customHeight="1" x14ac:dyDescent="0.25"/>
    <row r="5140" ht="30" hidden="1" customHeight="1" x14ac:dyDescent="0.25"/>
    <row r="5141" ht="30" hidden="1" customHeight="1" x14ac:dyDescent="0.25"/>
    <row r="5142" ht="30" hidden="1" customHeight="1" x14ac:dyDescent="0.25"/>
    <row r="5143" ht="30" hidden="1" customHeight="1" x14ac:dyDescent="0.25"/>
    <row r="5144" ht="30" hidden="1" customHeight="1" x14ac:dyDescent="0.25"/>
    <row r="5145" ht="30" hidden="1" customHeight="1" x14ac:dyDescent="0.25"/>
    <row r="5146" ht="30" hidden="1" customHeight="1" x14ac:dyDescent="0.25"/>
    <row r="5147" ht="30" hidden="1" customHeight="1" x14ac:dyDescent="0.25"/>
    <row r="5148" ht="30" hidden="1" customHeight="1" x14ac:dyDescent="0.25"/>
    <row r="5149" ht="30" hidden="1" customHeight="1" x14ac:dyDescent="0.25"/>
    <row r="5150" ht="30" hidden="1" customHeight="1" x14ac:dyDescent="0.25"/>
    <row r="5151" ht="30" hidden="1" customHeight="1" x14ac:dyDescent="0.25"/>
    <row r="5152" ht="30" hidden="1" customHeight="1" x14ac:dyDescent="0.25"/>
    <row r="5153" ht="30" hidden="1" customHeight="1" x14ac:dyDescent="0.25"/>
    <row r="5154" ht="30" hidden="1" customHeight="1" x14ac:dyDescent="0.25"/>
    <row r="5155" ht="30" hidden="1" customHeight="1" x14ac:dyDescent="0.25"/>
    <row r="5156" ht="30" hidden="1" customHeight="1" x14ac:dyDescent="0.25"/>
    <row r="5157" ht="30" hidden="1" customHeight="1" x14ac:dyDescent="0.25"/>
    <row r="5158" ht="30" hidden="1" customHeight="1" x14ac:dyDescent="0.25"/>
    <row r="5159" ht="30" hidden="1" customHeight="1" x14ac:dyDescent="0.25"/>
    <row r="5160" ht="30" hidden="1" customHeight="1" x14ac:dyDescent="0.25"/>
    <row r="5161" ht="30" hidden="1" customHeight="1" x14ac:dyDescent="0.25"/>
    <row r="5162" ht="30" hidden="1" customHeight="1" x14ac:dyDescent="0.25"/>
    <row r="5163" ht="30" hidden="1" customHeight="1" x14ac:dyDescent="0.25"/>
    <row r="5164" ht="30" hidden="1" customHeight="1" x14ac:dyDescent="0.25"/>
    <row r="5165" ht="30" hidden="1" customHeight="1" x14ac:dyDescent="0.25"/>
    <row r="5166" ht="30" hidden="1" customHeight="1" x14ac:dyDescent="0.25"/>
    <row r="5167" ht="30" hidden="1" customHeight="1" x14ac:dyDescent="0.25"/>
    <row r="5168" ht="30" hidden="1" customHeight="1" x14ac:dyDescent="0.25"/>
    <row r="5169" ht="30" hidden="1" customHeight="1" x14ac:dyDescent="0.25"/>
    <row r="5170" ht="30" hidden="1" customHeight="1" x14ac:dyDescent="0.25"/>
    <row r="5171" ht="30" hidden="1" customHeight="1" x14ac:dyDescent="0.25"/>
    <row r="5172" ht="30" hidden="1" customHeight="1" x14ac:dyDescent="0.25"/>
    <row r="5173" ht="30" hidden="1" customHeight="1" x14ac:dyDescent="0.25"/>
    <row r="5174" ht="30" hidden="1" customHeight="1" x14ac:dyDescent="0.25"/>
    <row r="5175" ht="30" hidden="1" customHeight="1" x14ac:dyDescent="0.25"/>
    <row r="5176" ht="30" hidden="1" customHeight="1" x14ac:dyDescent="0.25"/>
    <row r="5177" ht="30" hidden="1" customHeight="1" x14ac:dyDescent="0.25"/>
    <row r="5178" ht="30" hidden="1" customHeight="1" x14ac:dyDescent="0.25"/>
    <row r="5179" ht="30" hidden="1" customHeight="1" x14ac:dyDescent="0.25"/>
    <row r="5180" ht="30" hidden="1" customHeight="1" x14ac:dyDescent="0.25"/>
    <row r="5181" ht="30" hidden="1" customHeight="1" x14ac:dyDescent="0.25"/>
    <row r="5182" ht="30" hidden="1" customHeight="1" x14ac:dyDescent="0.25"/>
    <row r="5183" ht="30" hidden="1" customHeight="1" x14ac:dyDescent="0.25"/>
    <row r="5184" ht="30" hidden="1" customHeight="1" x14ac:dyDescent="0.25"/>
    <row r="5185" ht="30" hidden="1" customHeight="1" x14ac:dyDescent="0.25"/>
    <row r="5186" ht="30" hidden="1" customHeight="1" x14ac:dyDescent="0.25"/>
    <row r="5187" ht="30" hidden="1" customHeight="1" x14ac:dyDescent="0.25"/>
    <row r="5188" ht="30" hidden="1" customHeight="1" x14ac:dyDescent="0.25"/>
    <row r="5189" ht="30" hidden="1" customHeight="1" x14ac:dyDescent="0.25"/>
    <row r="5190" ht="30" hidden="1" customHeight="1" x14ac:dyDescent="0.25"/>
    <row r="5191" ht="30" hidden="1" customHeight="1" x14ac:dyDescent="0.25"/>
    <row r="5192" ht="30" hidden="1" customHeight="1" x14ac:dyDescent="0.25"/>
    <row r="5193" ht="30" hidden="1" customHeight="1" x14ac:dyDescent="0.25"/>
    <row r="5194" ht="30" hidden="1" customHeight="1" x14ac:dyDescent="0.25"/>
    <row r="5195" ht="30" hidden="1" customHeight="1" x14ac:dyDescent="0.25"/>
    <row r="5196" ht="30" hidden="1" customHeight="1" x14ac:dyDescent="0.25"/>
    <row r="5197" ht="30" hidden="1" customHeight="1" x14ac:dyDescent="0.25"/>
    <row r="5198" ht="30" hidden="1" customHeight="1" x14ac:dyDescent="0.25"/>
    <row r="5199" ht="30" hidden="1" customHeight="1" x14ac:dyDescent="0.25"/>
    <row r="5200" ht="30" hidden="1" customHeight="1" x14ac:dyDescent="0.25"/>
    <row r="5201" ht="30" hidden="1" customHeight="1" x14ac:dyDescent="0.25"/>
    <row r="5202" ht="30" hidden="1" customHeight="1" x14ac:dyDescent="0.25"/>
    <row r="5203" ht="30" hidden="1" customHeight="1" x14ac:dyDescent="0.25"/>
    <row r="5204" ht="30" hidden="1" customHeight="1" x14ac:dyDescent="0.25"/>
    <row r="5205" ht="30" hidden="1" customHeight="1" x14ac:dyDescent="0.25"/>
    <row r="5206" ht="30" hidden="1" customHeight="1" x14ac:dyDescent="0.25"/>
    <row r="5207" ht="30" hidden="1" customHeight="1" x14ac:dyDescent="0.25"/>
    <row r="5208" ht="30" hidden="1" customHeight="1" x14ac:dyDescent="0.25"/>
    <row r="5209" ht="30" hidden="1" customHeight="1" x14ac:dyDescent="0.25"/>
    <row r="5210" ht="30" hidden="1" customHeight="1" x14ac:dyDescent="0.25"/>
    <row r="5211" ht="30" hidden="1" customHeight="1" x14ac:dyDescent="0.25"/>
    <row r="5212" ht="30" hidden="1" customHeight="1" x14ac:dyDescent="0.25"/>
    <row r="5213" ht="30" hidden="1" customHeight="1" x14ac:dyDescent="0.25"/>
    <row r="5214" ht="30" hidden="1" customHeight="1" x14ac:dyDescent="0.25"/>
    <row r="5215" ht="30" hidden="1" customHeight="1" x14ac:dyDescent="0.25"/>
    <row r="5216" ht="30" hidden="1" customHeight="1" x14ac:dyDescent="0.25"/>
    <row r="5217" ht="30" hidden="1" customHeight="1" x14ac:dyDescent="0.25"/>
    <row r="5218" ht="30" hidden="1" customHeight="1" x14ac:dyDescent="0.25"/>
    <row r="5219" ht="30" hidden="1" customHeight="1" x14ac:dyDescent="0.25"/>
    <row r="5220" ht="30" hidden="1" customHeight="1" x14ac:dyDescent="0.25"/>
    <row r="5221" ht="30" hidden="1" customHeight="1" x14ac:dyDescent="0.25"/>
    <row r="5222" ht="30" hidden="1" customHeight="1" x14ac:dyDescent="0.25"/>
    <row r="5223" ht="30" hidden="1" customHeight="1" x14ac:dyDescent="0.25"/>
    <row r="5224" ht="30" hidden="1" customHeight="1" x14ac:dyDescent="0.25"/>
    <row r="5225" ht="30" hidden="1" customHeight="1" x14ac:dyDescent="0.25"/>
    <row r="5226" ht="30" hidden="1" customHeight="1" x14ac:dyDescent="0.25"/>
    <row r="5227" ht="30" hidden="1" customHeight="1" x14ac:dyDescent="0.25"/>
    <row r="5228" ht="30" hidden="1" customHeight="1" x14ac:dyDescent="0.25"/>
    <row r="5229" ht="30" hidden="1" customHeight="1" x14ac:dyDescent="0.25"/>
    <row r="5230" ht="30" hidden="1" customHeight="1" x14ac:dyDescent="0.25"/>
    <row r="5231" ht="30" hidden="1" customHeight="1" x14ac:dyDescent="0.25"/>
    <row r="5232" ht="30" hidden="1" customHeight="1" x14ac:dyDescent="0.25"/>
    <row r="5233" ht="30" hidden="1" customHeight="1" x14ac:dyDescent="0.25"/>
    <row r="5234" ht="30" hidden="1" customHeight="1" x14ac:dyDescent="0.25"/>
    <row r="5235" ht="30" hidden="1" customHeight="1" x14ac:dyDescent="0.25"/>
    <row r="5236" ht="30" hidden="1" customHeight="1" x14ac:dyDescent="0.25"/>
    <row r="5237" ht="30" hidden="1" customHeight="1" x14ac:dyDescent="0.25"/>
    <row r="5238" ht="30" hidden="1" customHeight="1" x14ac:dyDescent="0.25"/>
    <row r="5239" ht="30" hidden="1" customHeight="1" x14ac:dyDescent="0.25"/>
    <row r="5240" ht="30" hidden="1" customHeight="1" x14ac:dyDescent="0.25"/>
    <row r="5241" ht="30" hidden="1" customHeight="1" x14ac:dyDescent="0.25"/>
    <row r="5242" ht="30" hidden="1" customHeight="1" x14ac:dyDescent="0.25"/>
    <row r="5243" ht="30" hidden="1" customHeight="1" x14ac:dyDescent="0.25"/>
    <row r="5244" ht="30" hidden="1" customHeight="1" x14ac:dyDescent="0.25"/>
    <row r="5245" ht="30" hidden="1" customHeight="1" x14ac:dyDescent="0.25"/>
    <row r="5246" ht="30" hidden="1" customHeight="1" x14ac:dyDescent="0.25"/>
    <row r="5247" ht="30" hidden="1" customHeight="1" x14ac:dyDescent="0.25"/>
    <row r="5248" ht="30" hidden="1" customHeight="1" x14ac:dyDescent="0.25"/>
    <row r="5249" ht="30" hidden="1" customHeight="1" x14ac:dyDescent="0.25"/>
    <row r="5250" ht="30" hidden="1" customHeight="1" x14ac:dyDescent="0.25"/>
    <row r="5251" ht="30" hidden="1" customHeight="1" x14ac:dyDescent="0.25"/>
    <row r="5252" ht="30" hidden="1" customHeight="1" x14ac:dyDescent="0.25"/>
    <row r="5253" ht="30" hidden="1" customHeight="1" x14ac:dyDescent="0.25"/>
    <row r="5254" ht="30" hidden="1" customHeight="1" x14ac:dyDescent="0.25"/>
    <row r="5255" ht="30" hidden="1" customHeight="1" x14ac:dyDescent="0.25"/>
    <row r="5256" ht="30" hidden="1" customHeight="1" x14ac:dyDescent="0.25"/>
    <row r="5257" ht="30" hidden="1" customHeight="1" x14ac:dyDescent="0.25"/>
    <row r="5258" ht="30" hidden="1" customHeight="1" x14ac:dyDescent="0.25"/>
    <row r="5259" ht="30" hidden="1" customHeight="1" x14ac:dyDescent="0.25"/>
    <row r="5260" ht="30" hidden="1" customHeight="1" x14ac:dyDescent="0.25"/>
    <row r="5261" ht="30" hidden="1" customHeight="1" x14ac:dyDescent="0.25"/>
    <row r="5262" ht="30" hidden="1" customHeight="1" x14ac:dyDescent="0.25"/>
    <row r="5263" ht="30" hidden="1" customHeight="1" x14ac:dyDescent="0.25"/>
    <row r="5264" ht="30" hidden="1" customHeight="1" x14ac:dyDescent="0.25"/>
    <row r="5265" ht="30" hidden="1" customHeight="1" x14ac:dyDescent="0.25"/>
    <row r="5266" ht="30" hidden="1" customHeight="1" x14ac:dyDescent="0.25"/>
    <row r="5267" ht="30" hidden="1" customHeight="1" x14ac:dyDescent="0.25"/>
    <row r="5268" ht="30" hidden="1" customHeight="1" x14ac:dyDescent="0.25"/>
    <row r="5269" ht="30" hidden="1" customHeight="1" x14ac:dyDescent="0.25"/>
    <row r="5270" ht="30" hidden="1" customHeight="1" x14ac:dyDescent="0.25"/>
    <row r="5271" ht="30" hidden="1" customHeight="1" x14ac:dyDescent="0.25"/>
    <row r="5272" ht="30" hidden="1" customHeight="1" x14ac:dyDescent="0.25"/>
    <row r="5273" ht="30" hidden="1" customHeight="1" x14ac:dyDescent="0.25"/>
    <row r="5274" ht="30" hidden="1" customHeight="1" x14ac:dyDescent="0.25"/>
    <row r="5275" ht="30" hidden="1" customHeight="1" x14ac:dyDescent="0.25"/>
    <row r="5276" ht="30" hidden="1" customHeight="1" x14ac:dyDescent="0.25"/>
    <row r="5277" ht="30" hidden="1" customHeight="1" x14ac:dyDescent="0.25"/>
    <row r="5278" ht="30" hidden="1" customHeight="1" x14ac:dyDescent="0.25"/>
    <row r="5279" ht="30" hidden="1" customHeight="1" x14ac:dyDescent="0.25"/>
    <row r="5280" ht="30" hidden="1" customHeight="1" x14ac:dyDescent="0.25"/>
    <row r="5281" ht="30" hidden="1" customHeight="1" x14ac:dyDescent="0.25"/>
    <row r="5282" ht="30" hidden="1" customHeight="1" x14ac:dyDescent="0.25"/>
    <row r="5283" ht="30" hidden="1" customHeight="1" x14ac:dyDescent="0.25"/>
    <row r="5284" ht="30" hidden="1" customHeight="1" x14ac:dyDescent="0.25"/>
    <row r="5285" ht="30" hidden="1" customHeight="1" x14ac:dyDescent="0.25"/>
    <row r="5286" ht="30" hidden="1" customHeight="1" x14ac:dyDescent="0.25"/>
    <row r="5287" ht="30" hidden="1" customHeight="1" x14ac:dyDescent="0.25"/>
    <row r="5288" ht="30" hidden="1" customHeight="1" x14ac:dyDescent="0.25"/>
    <row r="5289" ht="30" hidden="1" customHeight="1" x14ac:dyDescent="0.25"/>
    <row r="5290" ht="30" hidden="1" customHeight="1" x14ac:dyDescent="0.25"/>
    <row r="5291" ht="30" hidden="1" customHeight="1" x14ac:dyDescent="0.25"/>
    <row r="5292" ht="30" hidden="1" customHeight="1" x14ac:dyDescent="0.25"/>
    <row r="5293" ht="30" hidden="1" customHeight="1" x14ac:dyDescent="0.25"/>
    <row r="5294" ht="30" hidden="1" customHeight="1" x14ac:dyDescent="0.25"/>
    <row r="5295" ht="30" hidden="1" customHeight="1" x14ac:dyDescent="0.25"/>
    <row r="5296" ht="30" hidden="1" customHeight="1" x14ac:dyDescent="0.25"/>
    <row r="5297" ht="30" hidden="1" customHeight="1" x14ac:dyDescent="0.25"/>
    <row r="5298" ht="30" hidden="1" customHeight="1" x14ac:dyDescent="0.25"/>
    <row r="5299" ht="30" hidden="1" customHeight="1" x14ac:dyDescent="0.25"/>
    <row r="5300" ht="30" hidden="1" customHeight="1" x14ac:dyDescent="0.25"/>
    <row r="5301" ht="30" hidden="1" customHeight="1" x14ac:dyDescent="0.25"/>
    <row r="5302" ht="30" hidden="1" customHeight="1" x14ac:dyDescent="0.25"/>
    <row r="5303" ht="30" hidden="1" customHeight="1" x14ac:dyDescent="0.25"/>
    <row r="5304" ht="30" hidden="1" customHeight="1" x14ac:dyDescent="0.25"/>
    <row r="5305" ht="30" hidden="1" customHeight="1" x14ac:dyDescent="0.25"/>
    <row r="5306" ht="30" hidden="1" customHeight="1" x14ac:dyDescent="0.25"/>
    <row r="5307" ht="30" hidden="1" customHeight="1" x14ac:dyDescent="0.25"/>
    <row r="5308" ht="30" hidden="1" customHeight="1" x14ac:dyDescent="0.25"/>
    <row r="5309" ht="30" hidden="1" customHeight="1" x14ac:dyDescent="0.25"/>
    <row r="5310" ht="30" hidden="1" customHeight="1" x14ac:dyDescent="0.25"/>
    <row r="5311" ht="30" hidden="1" customHeight="1" x14ac:dyDescent="0.25"/>
    <row r="5312" ht="30" hidden="1" customHeight="1" x14ac:dyDescent="0.25"/>
    <row r="5313" ht="30" hidden="1" customHeight="1" x14ac:dyDescent="0.25"/>
    <row r="5314" ht="30" hidden="1" customHeight="1" x14ac:dyDescent="0.25"/>
    <row r="5315" ht="30" hidden="1" customHeight="1" x14ac:dyDescent="0.25"/>
    <row r="5316" ht="30" hidden="1" customHeight="1" x14ac:dyDescent="0.25"/>
    <row r="5317" ht="30" hidden="1" customHeight="1" x14ac:dyDescent="0.25"/>
    <row r="5318" ht="30" hidden="1" customHeight="1" x14ac:dyDescent="0.25"/>
    <row r="5319" ht="30" hidden="1" customHeight="1" x14ac:dyDescent="0.25"/>
    <row r="5320" ht="30" hidden="1" customHeight="1" x14ac:dyDescent="0.25"/>
    <row r="5321" ht="30" hidden="1" customHeight="1" x14ac:dyDescent="0.25"/>
    <row r="5322" ht="30" hidden="1" customHeight="1" x14ac:dyDescent="0.25"/>
    <row r="5323" ht="30" hidden="1" customHeight="1" x14ac:dyDescent="0.25"/>
    <row r="5324" ht="30" hidden="1" customHeight="1" x14ac:dyDescent="0.25"/>
    <row r="5325" ht="30" hidden="1" customHeight="1" x14ac:dyDescent="0.25"/>
    <row r="5326" ht="30" hidden="1" customHeight="1" x14ac:dyDescent="0.25"/>
    <row r="5327" ht="30" hidden="1" customHeight="1" x14ac:dyDescent="0.25"/>
    <row r="5328" ht="30" hidden="1" customHeight="1" x14ac:dyDescent="0.25"/>
    <row r="5329" ht="30" hidden="1" customHeight="1" x14ac:dyDescent="0.25"/>
    <row r="5330" ht="30" hidden="1" customHeight="1" x14ac:dyDescent="0.25"/>
    <row r="5331" ht="30" hidden="1" customHeight="1" x14ac:dyDescent="0.25"/>
    <row r="5332" ht="30" hidden="1" customHeight="1" x14ac:dyDescent="0.25"/>
    <row r="5333" ht="30" hidden="1" customHeight="1" x14ac:dyDescent="0.25"/>
    <row r="5334" ht="30" hidden="1" customHeight="1" x14ac:dyDescent="0.25"/>
    <row r="5335" ht="30" hidden="1" customHeight="1" x14ac:dyDescent="0.25"/>
    <row r="5336" ht="30" hidden="1" customHeight="1" x14ac:dyDescent="0.25"/>
    <row r="5337" ht="30" hidden="1" customHeight="1" x14ac:dyDescent="0.25"/>
    <row r="5338" ht="30" hidden="1" customHeight="1" x14ac:dyDescent="0.25"/>
    <row r="5339" ht="30" hidden="1" customHeight="1" x14ac:dyDescent="0.25"/>
    <row r="5340" ht="30" hidden="1" customHeight="1" x14ac:dyDescent="0.25"/>
    <row r="5341" ht="30" hidden="1" customHeight="1" x14ac:dyDescent="0.25"/>
    <row r="5342" ht="30" hidden="1" customHeight="1" x14ac:dyDescent="0.25"/>
    <row r="5343" ht="30" hidden="1" customHeight="1" x14ac:dyDescent="0.25"/>
    <row r="5344" ht="30" hidden="1" customHeight="1" x14ac:dyDescent="0.25"/>
    <row r="5345" ht="30" hidden="1" customHeight="1" x14ac:dyDescent="0.25"/>
    <row r="5346" ht="30" hidden="1" customHeight="1" x14ac:dyDescent="0.25"/>
    <row r="5347" ht="30" hidden="1" customHeight="1" x14ac:dyDescent="0.25"/>
    <row r="5348" ht="30" hidden="1" customHeight="1" x14ac:dyDescent="0.25"/>
    <row r="5349" ht="30" hidden="1" customHeight="1" x14ac:dyDescent="0.25"/>
    <row r="5350" ht="30" hidden="1" customHeight="1" x14ac:dyDescent="0.25"/>
    <row r="5351" ht="30" hidden="1" customHeight="1" x14ac:dyDescent="0.25"/>
    <row r="5352" ht="30" hidden="1" customHeight="1" x14ac:dyDescent="0.25"/>
    <row r="5353" ht="30" hidden="1" customHeight="1" x14ac:dyDescent="0.25"/>
    <row r="5354" ht="30" hidden="1" customHeight="1" x14ac:dyDescent="0.25"/>
    <row r="5355" ht="30" hidden="1" customHeight="1" x14ac:dyDescent="0.25"/>
    <row r="5356" ht="30" hidden="1" customHeight="1" x14ac:dyDescent="0.25"/>
    <row r="5357" ht="30" hidden="1" customHeight="1" x14ac:dyDescent="0.25"/>
    <row r="5358" ht="30" hidden="1" customHeight="1" x14ac:dyDescent="0.25"/>
    <row r="5359" ht="30" hidden="1" customHeight="1" x14ac:dyDescent="0.25"/>
    <row r="5360" ht="30" hidden="1" customHeight="1" x14ac:dyDescent="0.25"/>
    <row r="5361" ht="30" hidden="1" customHeight="1" x14ac:dyDescent="0.25"/>
    <row r="5362" ht="30" hidden="1" customHeight="1" x14ac:dyDescent="0.25"/>
    <row r="5363" ht="30" hidden="1" customHeight="1" x14ac:dyDescent="0.25"/>
    <row r="5364" ht="30" hidden="1" customHeight="1" x14ac:dyDescent="0.25"/>
    <row r="5365" ht="30" hidden="1" customHeight="1" x14ac:dyDescent="0.25"/>
    <row r="5366" ht="30" hidden="1" customHeight="1" x14ac:dyDescent="0.25"/>
    <row r="5367" ht="30" hidden="1" customHeight="1" x14ac:dyDescent="0.25"/>
    <row r="5368" ht="30" hidden="1" customHeight="1" x14ac:dyDescent="0.25"/>
    <row r="5369" ht="30" hidden="1" customHeight="1" x14ac:dyDescent="0.25"/>
    <row r="5370" ht="30" hidden="1" customHeight="1" x14ac:dyDescent="0.25"/>
    <row r="5371" ht="30" hidden="1" customHeight="1" x14ac:dyDescent="0.25"/>
    <row r="5372" ht="30" hidden="1" customHeight="1" x14ac:dyDescent="0.25"/>
    <row r="5373" ht="30" hidden="1" customHeight="1" x14ac:dyDescent="0.25"/>
    <row r="5374" ht="30" hidden="1" customHeight="1" x14ac:dyDescent="0.25"/>
    <row r="5375" ht="30" hidden="1" customHeight="1" x14ac:dyDescent="0.25"/>
    <row r="5376" ht="30" hidden="1" customHeight="1" x14ac:dyDescent="0.25"/>
    <row r="5377" ht="30" hidden="1" customHeight="1" x14ac:dyDescent="0.25"/>
    <row r="5378" ht="30" hidden="1" customHeight="1" x14ac:dyDescent="0.25"/>
    <row r="5379" ht="30" hidden="1" customHeight="1" x14ac:dyDescent="0.25"/>
    <row r="5380" ht="30" hidden="1" customHeight="1" x14ac:dyDescent="0.25"/>
    <row r="5381" ht="30" hidden="1" customHeight="1" x14ac:dyDescent="0.25"/>
    <row r="5382" ht="30" hidden="1" customHeight="1" x14ac:dyDescent="0.25"/>
    <row r="5383" ht="30" hidden="1" customHeight="1" x14ac:dyDescent="0.25"/>
    <row r="5384" ht="30" hidden="1" customHeight="1" x14ac:dyDescent="0.25"/>
    <row r="5385" ht="30" hidden="1" customHeight="1" x14ac:dyDescent="0.25"/>
    <row r="5386" ht="30" hidden="1" customHeight="1" x14ac:dyDescent="0.25"/>
    <row r="5387" ht="30" hidden="1" customHeight="1" x14ac:dyDescent="0.25"/>
    <row r="5388" ht="30" hidden="1" customHeight="1" x14ac:dyDescent="0.25"/>
    <row r="5389" ht="30" hidden="1" customHeight="1" x14ac:dyDescent="0.25"/>
    <row r="5390" ht="30" hidden="1" customHeight="1" x14ac:dyDescent="0.25"/>
    <row r="5391" ht="30" hidden="1" customHeight="1" x14ac:dyDescent="0.25"/>
    <row r="5392" ht="30" hidden="1" customHeight="1" x14ac:dyDescent="0.25"/>
    <row r="5393" ht="30" hidden="1" customHeight="1" x14ac:dyDescent="0.25"/>
    <row r="5394" ht="30" hidden="1" customHeight="1" x14ac:dyDescent="0.25"/>
    <row r="5395" ht="30" hidden="1" customHeight="1" x14ac:dyDescent="0.25"/>
    <row r="5396" ht="30" hidden="1" customHeight="1" x14ac:dyDescent="0.25"/>
    <row r="5397" ht="30" hidden="1" customHeight="1" x14ac:dyDescent="0.25"/>
    <row r="5398" ht="30" hidden="1" customHeight="1" x14ac:dyDescent="0.25"/>
    <row r="5399" ht="30" hidden="1" customHeight="1" x14ac:dyDescent="0.25"/>
    <row r="5400" ht="30" hidden="1" customHeight="1" x14ac:dyDescent="0.25"/>
    <row r="5401" ht="30" hidden="1" customHeight="1" x14ac:dyDescent="0.25"/>
    <row r="5402" ht="30" hidden="1" customHeight="1" x14ac:dyDescent="0.25"/>
    <row r="5403" ht="30" hidden="1" customHeight="1" x14ac:dyDescent="0.25"/>
    <row r="5404" ht="30" hidden="1" customHeight="1" x14ac:dyDescent="0.25"/>
    <row r="5405" ht="30" hidden="1" customHeight="1" x14ac:dyDescent="0.25"/>
    <row r="5406" ht="30" hidden="1" customHeight="1" x14ac:dyDescent="0.25"/>
    <row r="5407" ht="30" hidden="1" customHeight="1" x14ac:dyDescent="0.25"/>
    <row r="5408" ht="30" hidden="1" customHeight="1" x14ac:dyDescent="0.25"/>
    <row r="5409" ht="30" hidden="1" customHeight="1" x14ac:dyDescent="0.25"/>
    <row r="5410" ht="30" hidden="1" customHeight="1" x14ac:dyDescent="0.25"/>
    <row r="5411" ht="30" hidden="1" customHeight="1" x14ac:dyDescent="0.25"/>
    <row r="5412" ht="30" hidden="1" customHeight="1" x14ac:dyDescent="0.25"/>
    <row r="5413" ht="30" hidden="1" customHeight="1" x14ac:dyDescent="0.25"/>
    <row r="5414" ht="30" hidden="1" customHeight="1" x14ac:dyDescent="0.25"/>
    <row r="5415" ht="30" hidden="1" customHeight="1" x14ac:dyDescent="0.25"/>
    <row r="5416" ht="30" hidden="1" customHeight="1" x14ac:dyDescent="0.25"/>
    <row r="5417" ht="30" hidden="1" customHeight="1" x14ac:dyDescent="0.25"/>
    <row r="5418" ht="30" hidden="1" customHeight="1" x14ac:dyDescent="0.25"/>
    <row r="5419" ht="30" hidden="1" customHeight="1" x14ac:dyDescent="0.25"/>
    <row r="5420" ht="30" hidden="1" customHeight="1" x14ac:dyDescent="0.25"/>
    <row r="5421" ht="30" hidden="1" customHeight="1" x14ac:dyDescent="0.25"/>
    <row r="5422" ht="30" hidden="1" customHeight="1" x14ac:dyDescent="0.25"/>
    <row r="5423" ht="30" hidden="1" customHeight="1" x14ac:dyDescent="0.25"/>
    <row r="5424" ht="30" hidden="1" customHeight="1" x14ac:dyDescent="0.25"/>
    <row r="5425" ht="30" hidden="1" customHeight="1" x14ac:dyDescent="0.25"/>
    <row r="5426" ht="30" hidden="1" customHeight="1" x14ac:dyDescent="0.25"/>
    <row r="5427" ht="30" hidden="1" customHeight="1" x14ac:dyDescent="0.25"/>
    <row r="5428" ht="30" hidden="1" customHeight="1" x14ac:dyDescent="0.25"/>
    <row r="5429" ht="30" hidden="1" customHeight="1" x14ac:dyDescent="0.25"/>
    <row r="5430" ht="30" hidden="1" customHeight="1" x14ac:dyDescent="0.25"/>
    <row r="5431" ht="30" hidden="1" customHeight="1" x14ac:dyDescent="0.25"/>
    <row r="5432" ht="30" hidden="1" customHeight="1" x14ac:dyDescent="0.25"/>
    <row r="5433" ht="30" hidden="1" customHeight="1" x14ac:dyDescent="0.25"/>
    <row r="5434" ht="30" hidden="1" customHeight="1" x14ac:dyDescent="0.25"/>
    <row r="5435" ht="30" hidden="1" customHeight="1" x14ac:dyDescent="0.25"/>
    <row r="5436" ht="30" hidden="1" customHeight="1" x14ac:dyDescent="0.25"/>
    <row r="5437" ht="30" hidden="1" customHeight="1" x14ac:dyDescent="0.25"/>
    <row r="5438" ht="30" hidden="1" customHeight="1" x14ac:dyDescent="0.25"/>
    <row r="5439" ht="30" hidden="1" customHeight="1" x14ac:dyDescent="0.25"/>
    <row r="5440" ht="30" hidden="1" customHeight="1" x14ac:dyDescent="0.25"/>
    <row r="5441" ht="30" hidden="1" customHeight="1" x14ac:dyDescent="0.25"/>
    <row r="5442" ht="30" hidden="1" customHeight="1" x14ac:dyDescent="0.25"/>
    <row r="5443" ht="30" hidden="1" customHeight="1" x14ac:dyDescent="0.25"/>
    <row r="5444" ht="30" hidden="1" customHeight="1" x14ac:dyDescent="0.25"/>
    <row r="5445" ht="30" hidden="1" customHeight="1" x14ac:dyDescent="0.25"/>
    <row r="5446" ht="30" hidden="1" customHeight="1" x14ac:dyDescent="0.25"/>
    <row r="5447" ht="30" hidden="1" customHeight="1" x14ac:dyDescent="0.25"/>
    <row r="5448" ht="30" hidden="1" customHeight="1" x14ac:dyDescent="0.25"/>
    <row r="5449" ht="30" hidden="1" customHeight="1" x14ac:dyDescent="0.25"/>
    <row r="5450" ht="30" hidden="1" customHeight="1" x14ac:dyDescent="0.25"/>
    <row r="5451" ht="30" hidden="1" customHeight="1" x14ac:dyDescent="0.25"/>
    <row r="5452" ht="30" hidden="1" customHeight="1" x14ac:dyDescent="0.25"/>
    <row r="5453" ht="30" hidden="1" customHeight="1" x14ac:dyDescent="0.25"/>
    <row r="5454" ht="30" hidden="1" customHeight="1" x14ac:dyDescent="0.25"/>
    <row r="5455" ht="30" hidden="1" customHeight="1" x14ac:dyDescent="0.25"/>
    <row r="5456" ht="30" hidden="1" customHeight="1" x14ac:dyDescent="0.25"/>
    <row r="5457" ht="30" hidden="1" customHeight="1" x14ac:dyDescent="0.25"/>
    <row r="5458" ht="30" hidden="1" customHeight="1" x14ac:dyDescent="0.25"/>
    <row r="5459" ht="30" hidden="1" customHeight="1" x14ac:dyDescent="0.25"/>
    <row r="5460" ht="30" hidden="1" customHeight="1" x14ac:dyDescent="0.25"/>
    <row r="5461" ht="30" hidden="1" customHeight="1" x14ac:dyDescent="0.25"/>
    <row r="5462" ht="30" hidden="1" customHeight="1" x14ac:dyDescent="0.25"/>
    <row r="5463" ht="30" hidden="1" customHeight="1" x14ac:dyDescent="0.25"/>
    <row r="5464" ht="30" hidden="1" customHeight="1" x14ac:dyDescent="0.25"/>
    <row r="5465" ht="30" hidden="1" customHeight="1" x14ac:dyDescent="0.25"/>
    <row r="5466" ht="30" hidden="1" customHeight="1" x14ac:dyDescent="0.25"/>
    <row r="5467" ht="30" hidden="1" customHeight="1" x14ac:dyDescent="0.25"/>
    <row r="5468" ht="30" hidden="1" customHeight="1" x14ac:dyDescent="0.25"/>
    <row r="5469" ht="30" hidden="1" customHeight="1" x14ac:dyDescent="0.25"/>
    <row r="5470" ht="30" hidden="1" customHeight="1" x14ac:dyDescent="0.25"/>
    <row r="5471" ht="30" hidden="1" customHeight="1" x14ac:dyDescent="0.25"/>
    <row r="5472" ht="30" hidden="1" customHeight="1" x14ac:dyDescent="0.25"/>
    <row r="5473" ht="30" hidden="1" customHeight="1" x14ac:dyDescent="0.25"/>
    <row r="5474" ht="30" hidden="1" customHeight="1" x14ac:dyDescent="0.25"/>
    <row r="5475" ht="30" hidden="1" customHeight="1" x14ac:dyDescent="0.25"/>
    <row r="5476" ht="30" hidden="1" customHeight="1" x14ac:dyDescent="0.25"/>
    <row r="5477" ht="30" hidden="1" customHeight="1" x14ac:dyDescent="0.25"/>
    <row r="5478" ht="30" hidden="1" customHeight="1" x14ac:dyDescent="0.25"/>
    <row r="5479" ht="30" hidden="1" customHeight="1" x14ac:dyDescent="0.25"/>
    <row r="5480" ht="30" hidden="1" customHeight="1" x14ac:dyDescent="0.25"/>
    <row r="5481" ht="30" hidden="1" customHeight="1" x14ac:dyDescent="0.25"/>
    <row r="5482" ht="30" hidden="1" customHeight="1" x14ac:dyDescent="0.25"/>
    <row r="5483" ht="30" hidden="1" customHeight="1" x14ac:dyDescent="0.25"/>
    <row r="5484" ht="30" hidden="1" customHeight="1" x14ac:dyDescent="0.25"/>
    <row r="5485" ht="30" hidden="1" customHeight="1" x14ac:dyDescent="0.25"/>
    <row r="5486" ht="30" hidden="1" customHeight="1" x14ac:dyDescent="0.25"/>
    <row r="5487" ht="30" hidden="1" customHeight="1" x14ac:dyDescent="0.25"/>
    <row r="5488" ht="30" hidden="1" customHeight="1" x14ac:dyDescent="0.25"/>
    <row r="5489" ht="30" hidden="1" customHeight="1" x14ac:dyDescent="0.25"/>
    <row r="5490" ht="30" hidden="1" customHeight="1" x14ac:dyDescent="0.25"/>
    <row r="5491" ht="30" hidden="1" customHeight="1" x14ac:dyDescent="0.25"/>
    <row r="5492" ht="30" hidden="1" customHeight="1" x14ac:dyDescent="0.25"/>
    <row r="5493" ht="30" hidden="1" customHeight="1" x14ac:dyDescent="0.25"/>
    <row r="5494" ht="30" hidden="1" customHeight="1" x14ac:dyDescent="0.25"/>
    <row r="5495" ht="30" hidden="1" customHeight="1" x14ac:dyDescent="0.25"/>
    <row r="5496" ht="30" hidden="1" customHeight="1" x14ac:dyDescent="0.25"/>
    <row r="5497" ht="30" hidden="1" customHeight="1" x14ac:dyDescent="0.25"/>
    <row r="5498" ht="30" hidden="1" customHeight="1" x14ac:dyDescent="0.25"/>
    <row r="5499" ht="30" hidden="1" customHeight="1" x14ac:dyDescent="0.25"/>
    <row r="5500" ht="30" hidden="1" customHeight="1" x14ac:dyDescent="0.25"/>
    <row r="5501" ht="30" hidden="1" customHeight="1" x14ac:dyDescent="0.25"/>
    <row r="5502" ht="30" hidden="1" customHeight="1" x14ac:dyDescent="0.25"/>
    <row r="5503" ht="30" hidden="1" customHeight="1" x14ac:dyDescent="0.25"/>
    <row r="5504" ht="30" hidden="1" customHeight="1" x14ac:dyDescent="0.25"/>
    <row r="5505" ht="30" hidden="1" customHeight="1" x14ac:dyDescent="0.25"/>
    <row r="5506" ht="30" hidden="1" customHeight="1" x14ac:dyDescent="0.25"/>
    <row r="5507" ht="30" hidden="1" customHeight="1" x14ac:dyDescent="0.25"/>
    <row r="5508" ht="30" hidden="1" customHeight="1" x14ac:dyDescent="0.25"/>
    <row r="5509" ht="30" hidden="1" customHeight="1" x14ac:dyDescent="0.25"/>
    <row r="5510" ht="30" hidden="1" customHeight="1" x14ac:dyDescent="0.25"/>
    <row r="5511" ht="30" hidden="1" customHeight="1" x14ac:dyDescent="0.25"/>
    <row r="5512" ht="30" hidden="1" customHeight="1" x14ac:dyDescent="0.25"/>
    <row r="5513" ht="30" hidden="1" customHeight="1" x14ac:dyDescent="0.25"/>
    <row r="5514" ht="30" hidden="1" customHeight="1" x14ac:dyDescent="0.25"/>
    <row r="5515" ht="30" hidden="1" customHeight="1" x14ac:dyDescent="0.25"/>
    <row r="5516" ht="30" hidden="1" customHeight="1" x14ac:dyDescent="0.25"/>
    <row r="5517" ht="30" hidden="1" customHeight="1" x14ac:dyDescent="0.25"/>
    <row r="5518" ht="30" hidden="1" customHeight="1" x14ac:dyDescent="0.25"/>
    <row r="5519" ht="30" hidden="1" customHeight="1" x14ac:dyDescent="0.25"/>
    <row r="5520" ht="30" hidden="1" customHeight="1" x14ac:dyDescent="0.25"/>
    <row r="5521" ht="30" hidden="1" customHeight="1" x14ac:dyDescent="0.25"/>
    <row r="5522" ht="30" hidden="1" customHeight="1" x14ac:dyDescent="0.25"/>
    <row r="5523" ht="30" hidden="1" customHeight="1" x14ac:dyDescent="0.25"/>
    <row r="5524" ht="30" hidden="1" customHeight="1" x14ac:dyDescent="0.25"/>
    <row r="5525" ht="30" hidden="1" customHeight="1" x14ac:dyDescent="0.25"/>
    <row r="5526" ht="30" hidden="1" customHeight="1" x14ac:dyDescent="0.25"/>
    <row r="5527" ht="30" hidden="1" customHeight="1" x14ac:dyDescent="0.25"/>
    <row r="5528" ht="30" hidden="1" customHeight="1" x14ac:dyDescent="0.25"/>
    <row r="5529" ht="30" hidden="1" customHeight="1" x14ac:dyDescent="0.25"/>
    <row r="5530" ht="30" hidden="1" customHeight="1" x14ac:dyDescent="0.25"/>
    <row r="5531" ht="30" hidden="1" customHeight="1" x14ac:dyDescent="0.25"/>
    <row r="5532" ht="30" hidden="1" customHeight="1" x14ac:dyDescent="0.25"/>
    <row r="5533" ht="30" hidden="1" customHeight="1" x14ac:dyDescent="0.25"/>
    <row r="5534" ht="30" hidden="1" customHeight="1" x14ac:dyDescent="0.25"/>
    <row r="5535" ht="30" hidden="1" customHeight="1" x14ac:dyDescent="0.25"/>
    <row r="5536" ht="30" hidden="1" customHeight="1" x14ac:dyDescent="0.25"/>
    <row r="5537" ht="30" hidden="1" customHeight="1" x14ac:dyDescent="0.25"/>
    <row r="5538" ht="30" hidden="1" customHeight="1" x14ac:dyDescent="0.25"/>
    <row r="5539" ht="30" hidden="1" customHeight="1" x14ac:dyDescent="0.25"/>
    <row r="5540" ht="30" hidden="1" customHeight="1" x14ac:dyDescent="0.25"/>
    <row r="5541" ht="30" hidden="1" customHeight="1" x14ac:dyDescent="0.25"/>
    <row r="5542" ht="30" hidden="1" customHeight="1" x14ac:dyDescent="0.25"/>
    <row r="5543" ht="30" hidden="1" customHeight="1" x14ac:dyDescent="0.25"/>
    <row r="5544" ht="30" hidden="1" customHeight="1" x14ac:dyDescent="0.25"/>
    <row r="5545" ht="30" hidden="1" customHeight="1" x14ac:dyDescent="0.25"/>
    <row r="5546" ht="30" hidden="1" customHeight="1" x14ac:dyDescent="0.25"/>
    <row r="5547" ht="30" hidden="1" customHeight="1" x14ac:dyDescent="0.25"/>
    <row r="5548" ht="30" hidden="1" customHeight="1" x14ac:dyDescent="0.25"/>
    <row r="5549" ht="30" hidden="1" customHeight="1" x14ac:dyDescent="0.25"/>
    <row r="5550" ht="30" hidden="1" customHeight="1" x14ac:dyDescent="0.25"/>
    <row r="5551" ht="30" hidden="1" customHeight="1" x14ac:dyDescent="0.25"/>
    <row r="5552" ht="30" hidden="1" customHeight="1" x14ac:dyDescent="0.25"/>
    <row r="5553" ht="30" hidden="1" customHeight="1" x14ac:dyDescent="0.25"/>
    <row r="5554" ht="30" hidden="1" customHeight="1" x14ac:dyDescent="0.25"/>
    <row r="5555" ht="30" hidden="1" customHeight="1" x14ac:dyDescent="0.25"/>
    <row r="5556" ht="30" hidden="1" customHeight="1" x14ac:dyDescent="0.25"/>
    <row r="5557" ht="30" hidden="1" customHeight="1" x14ac:dyDescent="0.25"/>
    <row r="5558" ht="30" hidden="1" customHeight="1" x14ac:dyDescent="0.25"/>
    <row r="5559" ht="30" hidden="1" customHeight="1" x14ac:dyDescent="0.25"/>
    <row r="5560" ht="30" hidden="1" customHeight="1" x14ac:dyDescent="0.25"/>
    <row r="5561" ht="30" hidden="1" customHeight="1" x14ac:dyDescent="0.25"/>
    <row r="5562" ht="30" hidden="1" customHeight="1" x14ac:dyDescent="0.25"/>
    <row r="5563" ht="30" hidden="1" customHeight="1" x14ac:dyDescent="0.25"/>
    <row r="5564" ht="30" hidden="1" customHeight="1" x14ac:dyDescent="0.25"/>
    <row r="5565" ht="30" hidden="1" customHeight="1" x14ac:dyDescent="0.25"/>
    <row r="5566" ht="30" hidden="1" customHeight="1" x14ac:dyDescent="0.25"/>
    <row r="5567" ht="30" hidden="1" customHeight="1" x14ac:dyDescent="0.25"/>
    <row r="5568" ht="30" hidden="1" customHeight="1" x14ac:dyDescent="0.25"/>
    <row r="5569" ht="30" hidden="1" customHeight="1" x14ac:dyDescent="0.25"/>
    <row r="5570" ht="30" hidden="1" customHeight="1" x14ac:dyDescent="0.25"/>
    <row r="5571" ht="30" hidden="1" customHeight="1" x14ac:dyDescent="0.25"/>
    <row r="5572" ht="30" hidden="1" customHeight="1" x14ac:dyDescent="0.25"/>
    <row r="5573" ht="30" hidden="1" customHeight="1" x14ac:dyDescent="0.25"/>
    <row r="5574" ht="30" hidden="1" customHeight="1" x14ac:dyDescent="0.25"/>
    <row r="5575" ht="30" hidden="1" customHeight="1" x14ac:dyDescent="0.25"/>
    <row r="5576" ht="30" hidden="1" customHeight="1" x14ac:dyDescent="0.25"/>
    <row r="5577" ht="30" hidden="1" customHeight="1" x14ac:dyDescent="0.25"/>
    <row r="5578" ht="30" hidden="1" customHeight="1" x14ac:dyDescent="0.25"/>
    <row r="5579" ht="30" hidden="1" customHeight="1" x14ac:dyDescent="0.25"/>
    <row r="5580" ht="30" hidden="1" customHeight="1" x14ac:dyDescent="0.25"/>
    <row r="5581" ht="30" hidden="1" customHeight="1" x14ac:dyDescent="0.25"/>
    <row r="5582" ht="30" hidden="1" customHeight="1" x14ac:dyDescent="0.25"/>
    <row r="5583" ht="30" hidden="1" customHeight="1" x14ac:dyDescent="0.25"/>
    <row r="5584" ht="30" hidden="1" customHeight="1" x14ac:dyDescent="0.25"/>
    <row r="5585" ht="30" hidden="1" customHeight="1" x14ac:dyDescent="0.25"/>
    <row r="5586" ht="30" hidden="1" customHeight="1" x14ac:dyDescent="0.25"/>
    <row r="5587" ht="30" hidden="1" customHeight="1" x14ac:dyDescent="0.25"/>
    <row r="5588" ht="30" hidden="1" customHeight="1" x14ac:dyDescent="0.25"/>
    <row r="5589" ht="30" hidden="1" customHeight="1" x14ac:dyDescent="0.25"/>
    <row r="5590" ht="30" hidden="1" customHeight="1" x14ac:dyDescent="0.25"/>
    <row r="5591" ht="30" hidden="1" customHeight="1" x14ac:dyDescent="0.25"/>
    <row r="5592" ht="30" hidden="1" customHeight="1" x14ac:dyDescent="0.25"/>
    <row r="5593" ht="30" hidden="1" customHeight="1" x14ac:dyDescent="0.25"/>
    <row r="5594" ht="30" hidden="1" customHeight="1" x14ac:dyDescent="0.25"/>
    <row r="5595" ht="30" hidden="1" customHeight="1" x14ac:dyDescent="0.25"/>
    <row r="5596" ht="30" hidden="1" customHeight="1" x14ac:dyDescent="0.25"/>
    <row r="5597" ht="30" hidden="1" customHeight="1" x14ac:dyDescent="0.25"/>
    <row r="5598" ht="30" hidden="1" customHeight="1" x14ac:dyDescent="0.25"/>
    <row r="5599" ht="30" hidden="1" customHeight="1" x14ac:dyDescent="0.25"/>
    <row r="5600" ht="30" hidden="1" customHeight="1" x14ac:dyDescent="0.25"/>
    <row r="5601" ht="30" hidden="1" customHeight="1" x14ac:dyDescent="0.25"/>
    <row r="5602" ht="30" hidden="1" customHeight="1" x14ac:dyDescent="0.25"/>
    <row r="5603" ht="30" hidden="1" customHeight="1" x14ac:dyDescent="0.25"/>
    <row r="5604" ht="30" hidden="1" customHeight="1" x14ac:dyDescent="0.25"/>
    <row r="5605" ht="30" hidden="1" customHeight="1" x14ac:dyDescent="0.25"/>
    <row r="5606" ht="30" hidden="1" customHeight="1" x14ac:dyDescent="0.25"/>
    <row r="5607" ht="30" hidden="1" customHeight="1" x14ac:dyDescent="0.25"/>
    <row r="5608" ht="30" hidden="1" customHeight="1" x14ac:dyDescent="0.25"/>
    <row r="5609" ht="30" hidden="1" customHeight="1" x14ac:dyDescent="0.25"/>
    <row r="5610" ht="30" hidden="1" customHeight="1" x14ac:dyDescent="0.25"/>
    <row r="5611" ht="30" hidden="1" customHeight="1" x14ac:dyDescent="0.25"/>
    <row r="5612" ht="30" hidden="1" customHeight="1" x14ac:dyDescent="0.25"/>
    <row r="5613" ht="30" hidden="1" customHeight="1" x14ac:dyDescent="0.25"/>
    <row r="5614" ht="30" hidden="1" customHeight="1" x14ac:dyDescent="0.25"/>
    <row r="5615" ht="30" hidden="1" customHeight="1" x14ac:dyDescent="0.25"/>
    <row r="5616" ht="30" hidden="1" customHeight="1" x14ac:dyDescent="0.25"/>
    <row r="5617" ht="30" hidden="1" customHeight="1" x14ac:dyDescent="0.25"/>
    <row r="5618" ht="30" hidden="1" customHeight="1" x14ac:dyDescent="0.25"/>
    <row r="5619" ht="30" hidden="1" customHeight="1" x14ac:dyDescent="0.25"/>
    <row r="5620" ht="30" hidden="1" customHeight="1" x14ac:dyDescent="0.25"/>
    <row r="5621" ht="30" hidden="1" customHeight="1" x14ac:dyDescent="0.25"/>
    <row r="5622" ht="30" hidden="1" customHeight="1" x14ac:dyDescent="0.25"/>
    <row r="5623" ht="30" hidden="1" customHeight="1" x14ac:dyDescent="0.25"/>
    <row r="5624" ht="30" hidden="1" customHeight="1" x14ac:dyDescent="0.25"/>
    <row r="5625" ht="30" hidden="1" customHeight="1" x14ac:dyDescent="0.25"/>
    <row r="5626" ht="30" hidden="1" customHeight="1" x14ac:dyDescent="0.25"/>
    <row r="5627" ht="30" hidden="1" customHeight="1" x14ac:dyDescent="0.25"/>
    <row r="5628" ht="30" hidden="1" customHeight="1" x14ac:dyDescent="0.25"/>
    <row r="5629" ht="30" hidden="1" customHeight="1" x14ac:dyDescent="0.25"/>
    <row r="5630" ht="30" hidden="1" customHeight="1" x14ac:dyDescent="0.25"/>
    <row r="5631" ht="30" hidden="1" customHeight="1" x14ac:dyDescent="0.25"/>
    <row r="5632" ht="30" hidden="1" customHeight="1" x14ac:dyDescent="0.25"/>
    <row r="5633" ht="30" hidden="1" customHeight="1" x14ac:dyDescent="0.25"/>
    <row r="5634" ht="30" hidden="1" customHeight="1" x14ac:dyDescent="0.25"/>
    <row r="5635" ht="30" hidden="1" customHeight="1" x14ac:dyDescent="0.25"/>
    <row r="5636" ht="30" hidden="1" customHeight="1" x14ac:dyDescent="0.25"/>
    <row r="5637" ht="30" hidden="1" customHeight="1" x14ac:dyDescent="0.25"/>
    <row r="5638" ht="30" hidden="1" customHeight="1" x14ac:dyDescent="0.25"/>
    <row r="5639" ht="30" hidden="1" customHeight="1" x14ac:dyDescent="0.25"/>
    <row r="5640" ht="30" hidden="1" customHeight="1" x14ac:dyDescent="0.25"/>
    <row r="5641" ht="30" hidden="1" customHeight="1" x14ac:dyDescent="0.25"/>
    <row r="5642" ht="30" hidden="1" customHeight="1" x14ac:dyDescent="0.25"/>
    <row r="5643" ht="30" hidden="1" customHeight="1" x14ac:dyDescent="0.25"/>
    <row r="5644" ht="30" hidden="1" customHeight="1" x14ac:dyDescent="0.25"/>
    <row r="5645" ht="30" hidden="1" customHeight="1" x14ac:dyDescent="0.25"/>
    <row r="5646" ht="30" hidden="1" customHeight="1" x14ac:dyDescent="0.25"/>
    <row r="5647" ht="30" hidden="1" customHeight="1" x14ac:dyDescent="0.25"/>
    <row r="5648" ht="30" hidden="1" customHeight="1" x14ac:dyDescent="0.25"/>
    <row r="5649" ht="30" hidden="1" customHeight="1" x14ac:dyDescent="0.25"/>
    <row r="5650" ht="30" hidden="1" customHeight="1" x14ac:dyDescent="0.25"/>
    <row r="5651" ht="30" hidden="1" customHeight="1" x14ac:dyDescent="0.25"/>
    <row r="5652" ht="30" hidden="1" customHeight="1" x14ac:dyDescent="0.25"/>
    <row r="5653" ht="30" hidden="1" customHeight="1" x14ac:dyDescent="0.25"/>
    <row r="5654" ht="30" hidden="1" customHeight="1" x14ac:dyDescent="0.25"/>
    <row r="5655" ht="30" hidden="1" customHeight="1" x14ac:dyDescent="0.25"/>
    <row r="5656" ht="30" hidden="1" customHeight="1" x14ac:dyDescent="0.25"/>
    <row r="5657" ht="30" hidden="1" customHeight="1" x14ac:dyDescent="0.25"/>
    <row r="5658" ht="30" hidden="1" customHeight="1" x14ac:dyDescent="0.25"/>
    <row r="5659" ht="30" hidden="1" customHeight="1" x14ac:dyDescent="0.25"/>
    <row r="5660" ht="30" hidden="1" customHeight="1" x14ac:dyDescent="0.25"/>
    <row r="5661" ht="30" hidden="1" customHeight="1" x14ac:dyDescent="0.25"/>
    <row r="5662" ht="30" hidden="1" customHeight="1" x14ac:dyDescent="0.25"/>
    <row r="5663" ht="30" hidden="1" customHeight="1" x14ac:dyDescent="0.25"/>
    <row r="5664" ht="30" hidden="1" customHeight="1" x14ac:dyDescent="0.25"/>
    <row r="5665" ht="30" hidden="1" customHeight="1" x14ac:dyDescent="0.25"/>
    <row r="5666" ht="30" hidden="1" customHeight="1" x14ac:dyDescent="0.25"/>
    <row r="5667" ht="30" hidden="1" customHeight="1" x14ac:dyDescent="0.25"/>
    <row r="5668" ht="30" hidden="1" customHeight="1" x14ac:dyDescent="0.25"/>
    <row r="5669" ht="30" hidden="1" customHeight="1" x14ac:dyDescent="0.25"/>
    <row r="5670" ht="30" hidden="1" customHeight="1" x14ac:dyDescent="0.25"/>
    <row r="5671" ht="30" hidden="1" customHeight="1" x14ac:dyDescent="0.25"/>
    <row r="5672" ht="30" hidden="1" customHeight="1" x14ac:dyDescent="0.25"/>
    <row r="5673" ht="30" hidden="1" customHeight="1" x14ac:dyDescent="0.25"/>
    <row r="5674" ht="30" hidden="1" customHeight="1" x14ac:dyDescent="0.25"/>
    <row r="5675" ht="30" hidden="1" customHeight="1" x14ac:dyDescent="0.25"/>
    <row r="5676" ht="30" hidden="1" customHeight="1" x14ac:dyDescent="0.25"/>
    <row r="5677" ht="30" hidden="1" customHeight="1" x14ac:dyDescent="0.25"/>
    <row r="5678" ht="30" hidden="1" customHeight="1" x14ac:dyDescent="0.25"/>
    <row r="5679" ht="30" hidden="1" customHeight="1" x14ac:dyDescent="0.25"/>
    <row r="5680" ht="30" hidden="1" customHeight="1" x14ac:dyDescent="0.25"/>
    <row r="5681" ht="30" hidden="1" customHeight="1" x14ac:dyDescent="0.25"/>
    <row r="5682" ht="30" hidden="1" customHeight="1" x14ac:dyDescent="0.25"/>
    <row r="5683" ht="30" hidden="1" customHeight="1" x14ac:dyDescent="0.25"/>
    <row r="5684" ht="30" hidden="1" customHeight="1" x14ac:dyDescent="0.25"/>
    <row r="5685" ht="30" hidden="1" customHeight="1" x14ac:dyDescent="0.25"/>
    <row r="5686" ht="30" hidden="1" customHeight="1" x14ac:dyDescent="0.25"/>
    <row r="5687" ht="30" hidden="1" customHeight="1" x14ac:dyDescent="0.25"/>
    <row r="5688" ht="30" hidden="1" customHeight="1" x14ac:dyDescent="0.25"/>
    <row r="5689" ht="30" hidden="1" customHeight="1" x14ac:dyDescent="0.25"/>
    <row r="5690" ht="30" hidden="1" customHeight="1" x14ac:dyDescent="0.25"/>
    <row r="5691" ht="30" hidden="1" customHeight="1" x14ac:dyDescent="0.25"/>
    <row r="5692" ht="30" hidden="1" customHeight="1" x14ac:dyDescent="0.25"/>
    <row r="5693" ht="30" hidden="1" customHeight="1" x14ac:dyDescent="0.25"/>
    <row r="5694" ht="30" hidden="1" customHeight="1" x14ac:dyDescent="0.25"/>
    <row r="5695" ht="30" hidden="1" customHeight="1" x14ac:dyDescent="0.25"/>
    <row r="5696" ht="30" hidden="1" customHeight="1" x14ac:dyDescent="0.25"/>
    <row r="5697" ht="30" hidden="1" customHeight="1" x14ac:dyDescent="0.25"/>
    <row r="5698" ht="30" hidden="1" customHeight="1" x14ac:dyDescent="0.25"/>
    <row r="5699" ht="30" hidden="1" customHeight="1" x14ac:dyDescent="0.25"/>
    <row r="5700" ht="30" hidden="1" customHeight="1" x14ac:dyDescent="0.25"/>
    <row r="5701" ht="30" hidden="1" customHeight="1" x14ac:dyDescent="0.25"/>
    <row r="5702" ht="30" hidden="1" customHeight="1" x14ac:dyDescent="0.25"/>
    <row r="5703" ht="30" hidden="1" customHeight="1" x14ac:dyDescent="0.25"/>
    <row r="5704" ht="30" hidden="1" customHeight="1" x14ac:dyDescent="0.25"/>
    <row r="5705" ht="30" hidden="1" customHeight="1" x14ac:dyDescent="0.25"/>
    <row r="5706" ht="30" hidden="1" customHeight="1" x14ac:dyDescent="0.25"/>
    <row r="5707" ht="30" hidden="1" customHeight="1" x14ac:dyDescent="0.25"/>
    <row r="5708" ht="30" hidden="1" customHeight="1" x14ac:dyDescent="0.25"/>
    <row r="5709" ht="30" hidden="1" customHeight="1" x14ac:dyDescent="0.25"/>
    <row r="5710" ht="30" hidden="1" customHeight="1" x14ac:dyDescent="0.25"/>
    <row r="5711" ht="30" hidden="1" customHeight="1" x14ac:dyDescent="0.25"/>
    <row r="5712" ht="30" hidden="1" customHeight="1" x14ac:dyDescent="0.25"/>
    <row r="5713" ht="30" hidden="1" customHeight="1" x14ac:dyDescent="0.25"/>
    <row r="5714" ht="30" hidden="1" customHeight="1" x14ac:dyDescent="0.25"/>
    <row r="5715" ht="30" hidden="1" customHeight="1" x14ac:dyDescent="0.25"/>
    <row r="5716" ht="30" hidden="1" customHeight="1" x14ac:dyDescent="0.25"/>
    <row r="5717" ht="30" hidden="1" customHeight="1" x14ac:dyDescent="0.25"/>
    <row r="5718" ht="30" hidden="1" customHeight="1" x14ac:dyDescent="0.25"/>
    <row r="5719" ht="30" hidden="1" customHeight="1" x14ac:dyDescent="0.25"/>
    <row r="5720" ht="30" hidden="1" customHeight="1" x14ac:dyDescent="0.25"/>
    <row r="5721" ht="30" hidden="1" customHeight="1" x14ac:dyDescent="0.25"/>
    <row r="5722" ht="30" hidden="1" customHeight="1" x14ac:dyDescent="0.25"/>
    <row r="5723" ht="30" hidden="1" customHeight="1" x14ac:dyDescent="0.25"/>
    <row r="5724" ht="30" hidden="1" customHeight="1" x14ac:dyDescent="0.25"/>
    <row r="5725" ht="30" hidden="1" customHeight="1" x14ac:dyDescent="0.25"/>
    <row r="5726" ht="30" hidden="1" customHeight="1" x14ac:dyDescent="0.25"/>
    <row r="5727" ht="30" hidden="1" customHeight="1" x14ac:dyDescent="0.25"/>
    <row r="5728" ht="30" hidden="1" customHeight="1" x14ac:dyDescent="0.25"/>
    <row r="5729" ht="30" hidden="1" customHeight="1" x14ac:dyDescent="0.25"/>
    <row r="5730" ht="30" hidden="1" customHeight="1" x14ac:dyDescent="0.25"/>
    <row r="5731" ht="30" hidden="1" customHeight="1" x14ac:dyDescent="0.25"/>
    <row r="5732" ht="30" hidden="1" customHeight="1" x14ac:dyDescent="0.25"/>
    <row r="5733" ht="30" hidden="1" customHeight="1" x14ac:dyDescent="0.25"/>
    <row r="5734" ht="30" hidden="1" customHeight="1" x14ac:dyDescent="0.25"/>
    <row r="5735" ht="30" hidden="1" customHeight="1" x14ac:dyDescent="0.25"/>
    <row r="5736" ht="30" hidden="1" customHeight="1" x14ac:dyDescent="0.25"/>
    <row r="5737" ht="30" hidden="1" customHeight="1" x14ac:dyDescent="0.25"/>
    <row r="5738" ht="30" hidden="1" customHeight="1" x14ac:dyDescent="0.25"/>
    <row r="5739" ht="30" hidden="1" customHeight="1" x14ac:dyDescent="0.25"/>
    <row r="5740" ht="30" hidden="1" customHeight="1" x14ac:dyDescent="0.25"/>
    <row r="5741" ht="30" hidden="1" customHeight="1" x14ac:dyDescent="0.25"/>
    <row r="5742" ht="30" hidden="1" customHeight="1" x14ac:dyDescent="0.25"/>
    <row r="5743" ht="30" hidden="1" customHeight="1" x14ac:dyDescent="0.25"/>
    <row r="5744" ht="30" hidden="1" customHeight="1" x14ac:dyDescent="0.25"/>
    <row r="5745" ht="30" hidden="1" customHeight="1" x14ac:dyDescent="0.25"/>
    <row r="5746" ht="30" hidden="1" customHeight="1" x14ac:dyDescent="0.25"/>
    <row r="5747" ht="30" hidden="1" customHeight="1" x14ac:dyDescent="0.25"/>
    <row r="5748" ht="30" hidden="1" customHeight="1" x14ac:dyDescent="0.25"/>
    <row r="5749" ht="30" hidden="1" customHeight="1" x14ac:dyDescent="0.25"/>
    <row r="5750" ht="30" hidden="1" customHeight="1" x14ac:dyDescent="0.25"/>
    <row r="5751" ht="30" hidden="1" customHeight="1" x14ac:dyDescent="0.25"/>
    <row r="5752" ht="30" hidden="1" customHeight="1" x14ac:dyDescent="0.25"/>
    <row r="5753" ht="30" hidden="1" customHeight="1" x14ac:dyDescent="0.25"/>
    <row r="5754" ht="30" hidden="1" customHeight="1" x14ac:dyDescent="0.25"/>
    <row r="5755" ht="30" hidden="1" customHeight="1" x14ac:dyDescent="0.25"/>
    <row r="5756" ht="30" hidden="1" customHeight="1" x14ac:dyDescent="0.25"/>
    <row r="5757" ht="30" hidden="1" customHeight="1" x14ac:dyDescent="0.25"/>
    <row r="5758" ht="30" hidden="1" customHeight="1" x14ac:dyDescent="0.25"/>
    <row r="5759" ht="30" hidden="1" customHeight="1" x14ac:dyDescent="0.25"/>
    <row r="5760" ht="30" hidden="1" customHeight="1" x14ac:dyDescent="0.25"/>
    <row r="5761" ht="30" hidden="1" customHeight="1" x14ac:dyDescent="0.25"/>
    <row r="5762" ht="30" hidden="1" customHeight="1" x14ac:dyDescent="0.25"/>
    <row r="5763" ht="30" hidden="1" customHeight="1" x14ac:dyDescent="0.25"/>
    <row r="5764" ht="30" hidden="1" customHeight="1" x14ac:dyDescent="0.25"/>
    <row r="5765" ht="30" hidden="1" customHeight="1" x14ac:dyDescent="0.25"/>
    <row r="5766" ht="30" hidden="1" customHeight="1" x14ac:dyDescent="0.25"/>
    <row r="5767" ht="30" hidden="1" customHeight="1" x14ac:dyDescent="0.25"/>
    <row r="5768" ht="30" hidden="1" customHeight="1" x14ac:dyDescent="0.25"/>
    <row r="5769" ht="30" hidden="1" customHeight="1" x14ac:dyDescent="0.25"/>
    <row r="5770" ht="30" hidden="1" customHeight="1" x14ac:dyDescent="0.25"/>
    <row r="5771" ht="30" hidden="1" customHeight="1" x14ac:dyDescent="0.25"/>
    <row r="5772" ht="30" hidden="1" customHeight="1" x14ac:dyDescent="0.25"/>
    <row r="5773" ht="30" hidden="1" customHeight="1" x14ac:dyDescent="0.25"/>
    <row r="5774" ht="30" hidden="1" customHeight="1" x14ac:dyDescent="0.25"/>
    <row r="5775" ht="30" hidden="1" customHeight="1" x14ac:dyDescent="0.25"/>
    <row r="5776" ht="30" hidden="1" customHeight="1" x14ac:dyDescent="0.25"/>
    <row r="5777" ht="30" hidden="1" customHeight="1" x14ac:dyDescent="0.25"/>
    <row r="5778" ht="30" hidden="1" customHeight="1" x14ac:dyDescent="0.25"/>
    <row r="5779" ht="30" hidden="1" customHeight="1" x14ac:dyDescent="0.25"/>
    <row r="5780" ht="30" hidden="1" customHeight="1" x14ac:dyDescent="0.25"/>
    <row r="5781" ht="30" hidden="1" customHeight="1" x14ac:dyDescent="0.25"/>
    <row r="5782" ht="30" hidden="1" customHeight="1" x14ac:dyDescent="0.25"/>
    <row r="5783" ht="30" hidden="1" customHeight="1" x14ac:dyDescent="0.25"/>
    <row r="5784" ht="30" hidden="1" customHeight="1" x14ac:dyDescent="0.25"/>
    <row r="5785" ht="30" hidden="1" customHeight="1" x14ac:dyDescent="0.25"/>
    <row r="5786" ht="30" hidden="1" customHeight="1" x14ac:dyDescent="0.25"/>
    <row r="5787" ht="30" hidden="1" customHeight="1" x14ac:dyDescent="0.25"/>
    <row r="5788" ht="30" hidden="1" customHeight="1" x14ac:dyDescent="0.25"/>
    <row r="5789" ht="30" hidden="1" customHeight="1" x14ac:dyDescent="0.25"/>
    <row r="5790" ht="30" hidden="1" customHeight="1" x14ac:dyDescent="0.25"/>
    <row r="5791" ht="30" hidden="1" customHeight="1" x14ac:dyDescent="0.25"/>
    <row r="5792" ht="30" hidden="1" customHeight="1" x14ac:dyDescent="0.25"/>
    <row r="5793" ht="30" hidden="1" customHeight="1" x14ac:dyDescent="0.25"/>
    <row r="5794" ht="30" hidden="1" customHeight="1" x14ac:dyDescent="0.25"/>
    <row r="5795" ht="30" hidden="1" customHeight="1" x14ac:dyDescent="0.25"/>
    <row r="5796" ht="30" hidden="1" customHeight="1" x14ac:dyDescent="0.25"/>
    <row r="5797" ht="30" hidden="1" customHeight="1" x14ac:dyDescent="0.25"/>
    <row r="5798" ht="30" hidden="1" customHeight="1" x14ac:dyDescent="0.25"/>
    <row r="5799" ht="30" hidden="1" customHeight="1" x14ac:dyDescent="0.25"/>
    <row r="5800" ht="30" hidden="1" customHeight="1" x14ac:dyDescent="0.25"/>
    <row r="5801" ht="30" hidden="1" customHeight="1" x14ac:dyDescent="0.25"/>
    <row r="5802" ht="30" hidden="1" customHeight="1" x14ac:dyDescent="0.25"/>
    <row r="5803" ht="30" hidden="1" customHeight="1" x14ac:dyDescent="0.25"/>
    <row r="5804" ht="30" hidden="1" customHeight="1" x14ac:dyDescent="0.25"/>
    <row r="5805" ht="30" hidden="1" customHeight="1" x14ac:dyDescent="0.25"/>
    <row r="5806" ht="30" hidden="1" customHeight="1" x14ac:dyDescent="0.25"/>
    <row r="5807" ht="30" hidden="1" customHeight="1" x14ac:dyDescent="0.25"/>
    <row r="5808" ht="30" hidden="1" customHeight="1" x14ac:dyDescent="0.25"/>
    <row r="5809" ht="30" hidden="1" customHeight="1" x14ac:dyDescent="0.25"/>
    <row r="5810" ht="30" hidden="1" customHeight="1" x14ac:dyDescent="0.25"/>
    <row r="5811" ht="30" hidden="1" customHeight="1" x14ac:dyDescent="0.25"/>
    <row r="5812" ht="30" hidden="1" customHeight="1" x14ac:dyDescent="0.25"/>
    <row r="5813" ht="30" hidden="1" customHeight="1" x14ac:dyDescent="0.25"/>
    <row r="5814" ht="30" hidden="1" customHeight="1" x14ac:dyDescent="0.25"/>
    <row r="5815" ht="30" hidden="1" customHeight="1" x14ac:dyDescent="0.25"/>
    <row r="5816" ht="30" hidden="1" customHeight="1" x14ac:dyDescent="0.25"/>
    <row r="5817" ht="30" hidden="1" customHeight="1" x14ac:dyDescent="0.25"/>
    <row r="5818" ht="30" hidden="1" customHeight="1" x14ac:dyDescent="0.25"/>
    <row r="5819" ht="30" hidden="1" customHeight="1" x14ac:dyDescent="0.25"/>
    <row r="5820" ht="30" hidden="1" customHeight="1" x14ac:dyDescent="0.25"/>
    <row r="5821" ht="30" hidden="1" customHeight="1" x14ac:dyDescent="0.25"/>
    <row r="5822" ht="30" hidden="1" customHeight="1" x14ac:dyDescent="0.25"/>
    <row r="5823" ht="30" hidden="1" customHeight="1" x14ac:dyDescent="0.25"/>
    <row r="5824" ht="30" hidden="1" customHeight="1" x14ac:dyDescent="0.25"/>
    <row r="5825" ht="30" hidden="1" customHeight="1" x14ac:dyDescent="0.25"/>
    <row r="5826" ht="30" hidden="1" customHeight="1" x14ac:dyDescent="0.25"/>
    <row r="5827" ht="30" hidden="1" customHeight="1" x14ac:dyDescent="0.25"/>
    <row r="5828" ht="30" hidden="1" customHeight="1" x14ac:dyDescent="0.25"/>
    <row r="5829" ht="30" hidden="1" customHeight="1" x14ac:dyDescent="0.25"/>
    <row r="5830" ht="30" hidden="1" customHeight="1" x14ac:dyDescent="0.25"/>
    <row r="5831" ht="30" hidden="1" customHeight="1" x14ac:dyDescent="0.25"/>
    <row r="5832" ht="30" hidden="1" customHeight="1" x14ac:dyDescent="0.25"/>
    <row r="5833" ht="30" hidden="1" customHeight="1" x14ac:dyDescent="0.25"/>
    <row r="5834" ht="30" hidden="1" customHeight="1" x14ac:dyDescent="0.25"/>
    <row r="5835" ht="30" hidden="1" customHeight="1" x14ac:dyDescent="0.25"/>
    <row r="5836" ht="30" hidden="1" customHeight="1" x14ac:dyDescent="0.25"/>
    <row r="5837" ht="30" hidden="1" customHeight="1" x14ac:dyDescent="0.25"/>
    <row r="5838" ht="30" hidden="1" customHeight="1" x14ac:dyDescent="0.25"/>
    <row r="5839" ht="30" hidden="1" customHeight="1" x14ac:dyDescent="0.25"/>
    <row r="5840" ht="30" hidden="1" customHeight="1" x14ac:dyDescent="0.25"/>
    <row r="5841" ht="30" hidden="1" customHeight="1" x14ac:dyDescent="0.25"/>
    <row r="5842" ht="30" hidden="1" customHeight="1" x14ac:dyDescent="0.25"/>
    <row r="5843" ht="30" hidden="1" customHeight="1" x14ac:dyDescent="0.25"/>
    <row r="5844" ht="30" hidden="1" customHeight="1" x14ac:dyDescent="0.25"/>
    <row r="5845" ht="30" hidden="1" customHeight="1" x14ac:dyDescent="0.25"/>
    <row r="5846" ht="30" hidden="1" customHeight="1" x14ac:dyDescent="0.25"/>
    <row r="5847" ht="30" hidden="1" customHeight="1" x14ac:dyDescent="0.25"/>
    <row r="5848" ht="30" hidden="1" customHeight="1" x14ac:dyDescent="0.25"/>
    <row r="5849" ht="30" hidden="1" customHeight="1" x14ac:dyDescent="0.25"/>
    <row r="5850" ht="30" hidden="1" customHeight="1" x14ac:dyDescent="0.25"/>
    <row r="5851" ht="30" hidden="1" customHeight="1" x14ac:dyDescent="0.25"/>
    <row r="5852" ht="30" hidden="1" customHeight="1" x14ac:dyDescent="0.25"/>
    <row r="5853" ht="30" hidden="1" customHeight="1" x14ac:dyDescent="0.25"/>
    <row r="5854" ht="30" hidden="1" customHeight="1" x14ac:dyDescent="0.25"/>
    <row r="5855" ht="30" hidden="1" customHeight="1" x14ac:dyDescent="0.25"/>
    <row r="5856" ht="30" hidden="1" customHeight="1" x14ac:dyDescent="0.25"/>
    <row r="5857" ht="30" hidden="1" customHeight="1" x14ac:dyDescent="0.25"/>
    <row r="5858" ht="30" hidden="1" customHeight="1" x14ac:dyDescent="0.25"/>
    <row r="5859" ht="30" hidden="1" customHeight="1" x14ac:dyDescent="0.25"/>
    <row r="5860" ht="30" hidden="1" customHeight="1" x14ac:dyDescent="0.25"/>
    <row r="5861" ht="30" hidden="1" customHeight="1" x14ac:dyDescent="0.25"/>
    <row r="5862" ht="30" hidden="1" customHeight="1" x14ac:dyDescent="0.25"/>
    <row r="5863" ht="30" hidden="1" customHeight="1" x14ac:dyDescent="0.25"/>
    <row r="5864" ht="30" hidden="1" customHeight="1" x14ac:dyDescent="0.25"/>
    <row r="5865" ht="30" hidden="1" customHeight="1" x14ac:dyDescent="0.25"/>
    <row r="5866" ht="30" hidden="1" customHeight="1" x14ac:dyDescent="0.25"/>
    <row r="5867" ht="30" hidden="1" customHeight="1" x14ac:dyDescent="0.25"/>
    <row r="5868" ht="30" hidden="1" customHeight="1" x14ac:dyDescent="0.25"/>
    <row r="5869" ht="30" hidden="1" customHeight="1" x14ac:dyDescent="0.25"/>
    <row r="5870" ht="30" hidden="1" customHeight="1" x14ac:dyDescent="0.25"/>
    <row r="5871" ht="30" hidden="1" customHeight="1" x14ac:dyDescent="0.25"/>
    <row r="5872" ht="30" hidden="1" customHeight="1" x14ac:dyDescent="0.25"/>
    <row r="5873" ht="30" hidden="1" customHeight="1" x14ac:dyDescent="0.25"/>
    <row r="5874" ht="30" hidden="1" customHeight="1" x14ac:dyDescent="0.25"/>
    <row r="5875" ht="30" hidden="1" customHeight="1" x14ac:dyDescent="0.25"/>
    <row r="5876" ht="30" hidden="1" customHeight="1" x14ac:dyDescent="0.25"/>
    <row r="5877" ht="30" hidden="1" customHeight="1" x14ac:dyDescent="0.25"/>
    <row r="5878" ht="30" hidden="1" customHeight="1" x14ac:dyDescent="0.25"/>
    <row r="5879" ht="30" hidden="1" customHeight="1" x14ac:dyDescent="0.25"/>
    <row r="5880" ht="30" hidden="1" customHeight="1" x14ac:dyDescent="0.25"/>
    <row r="5881" ht="30" hidden="1" customHeight="1" x14ac:dyDescent="0.25"/>
    <row r="5882" ht="30" hidden="1" customHeight="1" x14ac:dyDescent="0.25"/>
    <row r="5883" ht="30" hidden="1" customHeight="1" x14ac:dyDescent="0.25"/>
    <row r="5884" ht="30" hidden="1" customHeight="1" x14ac:dyDescent="0.25"/>
    <row r="5885" ht="30" hidden="1" customHeight="1" x14ac:dyDescent="0.25"/>
    <row r="5886" ht="30" hidden="1" customHeight="1" x14ac:dyDescent="0.25"/>
    <row r="5887" ht="30" hidden="1" customHeight="1" x14ac:dyDescent="0.25"/>
    <row r="5888" ht="30" hidden="1" customHeight="1" x14ac:dyDescent="0.25"/>
    <row r="5889" ht="30" hidden="1" customHeight="1" x14ac:dyDescent="0.25"/>
    <row r="5890" ht="30" hidden="1" customHeight="1" x14ac:dyDescent="0.25"/>
    <row r="5891" ht="30" hidden="1" customHeight="1" x14ac:dyDescent="0.25"/>
    <row r="5892" ht="30" hidden="1" customHeight="1" x14ac:dyDescent="0.25"/>
    <row r="5893" ht="30" hidden="1" customHeight="1" x14ac:dyDescent="0.25"/>
    <row r="5894" ht="30" hidden="1" customHeight="1" x14ac:dyDescent="0.25"/>
    <row r="5895" ht="30" hidden="1" customHeight="1" x14ac:dyDescent="0.25"/>
    <row r="5896" ht="30" hidden="1" customHeight="1" x14ac:dyDescent="0.25"/>
    <row r="5897" ht="30" hidden="1" customHeight="1" x14ac:dyDescent="0.25"/>
    <row r="5898" ht="30" hidden="1" customHeight="1" x14ac:dyDescent="0.25"/>
    <row r="5899" ht="30" hidden="1" customHeight="1" x14ac:dyDescent="0.25"/>
    <row r="5900" ht="30" hidden="1" customHeight="1" x14ac:dyDescent="0.25"/>
    <row r="5901" ht="30" hidden="1" customHeight="1" x14ac:dyDescent="0.25"/>
    <row r="5902" ht="30" hidden="1" customHeight="1" x14ac:dyDescent="0.25"/>
    <row r="5903" ht="30" hidden="1" customHeight="1" x14ac:dyDescent="0.25"/>
    <row r="5904" ht="30" hidden="1" customHeight="1" x14ac:dyDescent="0.25"/>
    <row r="5905" ht="30" hidden="1" customHeight="1" x14ac:dyDescent="0.25"/>
    <row r="5906" ht="30" hidden="1" customHeight="1" x14ac:dyDescent="0.25"/>
    <row r="5907" ht="30" hidden="1" customHeight="1" x14ac:dyDescent="0.25"/>
    <row r="5908" ht="30" hidden="1" customHeight="1" x14ac:dyDescent="0.25"/>
    <row r="5909" ht="30" hidden="1" customHeight="1" x14ac:dyDescent="0.25"/>
    <row r="5910" ht="30" hidden="1" customHeight="1" x14ac:dyDescent="0.25"/>
    <row r="5911" ht="30" hidden="1" customHeight="1" x14ac:dyDescent="0.25"/>
    <row r="5912" ht="30" hidden="1" customHeight="1" x14ac:dyDescent="0.25"/>
    <row r="5913" ht="30" hidden="1" customHeight="1" x14ac:dyDescent="0.25"/>
    <row r="5914" ht="30" hidden="1" customHeight="1" x14ac:dyDescent="0.25"/>
    <row r="5915" ht="30" hidden="1" customHeight="1" x14ac:dyDescent="0.25"/>
    <row r="5916" ht="30" hidden="1" customHeight="1" x14ac:dyDescent="0.25"/>
    <row r="5917" ht="30" hidden="1" customHeight="1" x14ac:dyDescent="0.25"/>
    <row r="5918" ht="30" hidden="1" customHeight="1" x14ac:dyDescent="0.25"/>
    <row r="5919" ht="30" hidden="1" customHeight="1" x14ac:dyDescent="0.25"/>
    <row r="5920" ht="30" hidden="1" customHeight="1" x14ac:dyDescent="0.25"/>
    <row r="5921" ht="30" hidden="1" customHeight="1" x14ac:dyDescent="0.25"/>
    <row r="5922" ht="30" hidden="1" customHeight="1" x14ac:dyDescent="0.25"/>
    <row r="5923" ht="30" hidden="1" customHeight="1" x14ac:dyDescent="0.25"/>
    <row r="5924" ht="30" hidden="1" customHeight="1" x14ac:dyDescent="0.25"/>
    <row r="5925" ht="30" hidden="1" customHeight="1" x14ac:dyDescent="0.25"/>
    <row r="5926" ht="30" hidden="1" customHeight="1" x14ac:dyDescent="0.25"/>
    <row r="5927" ht="30" hidden="1" customHeight="1" x14ac:dyDescent="0.25"/>
    <row r="5928" ht="30" hidden="1" customHeight="1" x14ac:dyDescent="0.25"/>
    <row r="5929" ht="30" hidden="1" customHeight="1" x14ac:dyDescent="0.25"/>
    <row r="5930" ht="30" hidden="1" customHeight="1" x14ac:dyDescent="0.25"/>
    <row r="5931" ht="30" hidden="1" customHeight="1" x14ac:dyDescent="0.25"/>
    <row r="5932" ht="30" hidden="1" customHeight="1" x14ac:dyDescent="0.25"/>
    <row r="5933" ht="30" hidden="1" customHeight="1" x14ac:dyDescent="0.25"/>
    <row r="5934" ht="30" hidden="1" customHeight="1" x14ac:dyDescent="0.25"/>
    <row r="5935" ht="30" hidden="1" customHeight="1" x14ac:dyDescent="0.25"/>
    <row r="5936" ht="30" hidden="1" customHeight="1" x14ac:dyDescent="0.25"/>
    <row r="5937" ht="30" hidden="1" customHeight="1" x14ac:dyDescent="0.25"/>
    <row r="5938" ht="30" hidden="1" customHeight="1" x14ac:dyDescent="0.25"/>
    <row r="5939" ht="30" hidden="1" customHeight="1" x14ac:dyDescent="0.25"/>
    <row r="5940" ht="30" hidden="1" customHeight="1" x14ac:dyDescent="0.25"/>
    <row r="5941" ht="30" hidden="1" customHeight="1" x14ac:dyDescent="0.25"/>
    <row r="5942" ht="30" hidden="1" customHeight="1" x14ac:dyDescent="0.25"/>
    <row r="5943" ht="30" hidden="1" customHeight="1" x14ac:dyDescent="0.25"/>
    <row r="5944" ht="30" hidden="1" customHeight="1" x14ac:dyDescent="0.25"/>
    <row r="5945" ht="30" hidden="1" customHeight="1" x14ac:dyDescent="0.25"/>
    <row r="5946" ht="30" hidden="1" customHeight="1" x14ac:dyDescent="0.25"/>
    <row r="5947" ht="30" hidden="1" customHeight="1" x14ac:dyDescent="0.25"/>
    <row r="5948" ht="30" hidden="1" customHeight="1" x14ac:dyDescent="0.25"/>
    <row r="5949" ht="30" hidden="1" customHeight="1" x14ac:dyDescent="0.25"/>
    <row r="5950" ht="30" hidden="1" customHeight="1" x14ac:dyDescent="0.25"/>
    <row r="5951" ht="30" hidden="1" customHeight="1" x14ac:dyDescent="0.25"/>
    <row r="5952" ht="30" hidden="1" customHeight="1" x14ac:dyDescent="0.25"/>
    <row r="5953" ht="30" hidden="1" customHeight="1" x14ac:dyDescent="0.25"/>
    <row r="5954" ht="30" hidden="1" customHeight="1" x14ac:dyDescent="0.25"/>
    <row r="5955" ht="30" hidden="1" customHeight="1" x14ac:dyDescent="0.25"/>
    <row r="5956" ht="30" hidden="1" customHeight="1" x14ac:dyDescent="0.25"/>
    <row r="5957" ht="30" hidden="1" customHeight="1" x14ac:dyDescent="0.25"/>
    <row r="5958" ht="30" hidden="1" customHeight="1" x14ac:dyDescent="0.25"/>
    <row r="5959" ht="30" hidden="1" customHeight="1" x14ac:dyDescent="0.25"/>
    <row r="5960" ht="30" hidden="1" customHeight="1" x14ac:dyDescent="0.25"/>
    <row r="5961" ht="30" hidden="1" customHeight="1" x14ac:dyDescent="0.25"/>
    <row r="5962" ht="30" hidden="1" customHeight="1" x14ac:dyDescent="0.25"/>
    <row r="5963" ht="30" hidden="1" customHeight="1" x14ac:dyDescent="0.25"/>
    <row r="5964" ht="30" hidden="1" customHeight="1" x14ac:dyDescent="0.25"/>
    <row r="5965" ht="30" hidden="1" customHeight="1" x14ac:dyDescent="0.25"/>
    <row r="5966" ht="30" hidden="1" customHeight="1" x14ac:dyDescent="0.25"/>
    <row r="5967" ht="30" hidden="1" customHeight="1" x14ac:dyDescent="0.25"/>
    <row r="5968" ht="30" hidden="1" customHeight="1" x14ac:dyDescent="0.25"/>
    <row r="5969" ht="30" hidden="1" customHeight="1" x14ac:dyDescent="0.25"/>
    <row r="5970" ht="30" hidden="1" customHeight="1" x14ac:dyDescent="0.25"/>
    <row r="5971" ht="30" hidden="1" customHeight="1" x14ac:dyDescent="0.25"/>
    <row r="5972" ht="30" hidden="1" customHeight="1" x14ac:dyDescent="0.25"/>
    <row r="5973" ht="30" hidden="1" customHeight="1" x14ac:dyDescent="0.25"/>
    <row r="5974" ht="30" hidden="1" customHeight="1" x14ac:dyDescent="0.25"/>
    <row r="5975" ht="30" hidden="1" customHeight="1" x14ac:dyDescent="0.25"/>
    <row r="5976" ht="30" hidden="1" customHeight="1" x14ac:dyDescent="0.25"/>
    <row r="5977" ht="30" hidden="1" customHeight="1" x14ac:dyDescent="0.25"/>
    <row r="5978" ht="30" hidden="1" customHeight="1" x14ac:dyDescent="0.25"/>
    <row r="5979" ht="30" hidden="1" customHeight="1" x14ac:dyDescent="0.25"/>
    <row r="5980" ht="30" hidden="1" customHeight="1" x14ac:dyDescent="0.25"/>
    <row r="5981" ht="30" hidden="1" customHeight="1" x14ac:dyDescent="0.25"/>
    <row r="5982" ht="30" hidden="1" customHeight="1" x14ac:dyDescent="0.25"/>
    <row r="5983" ht="30" hidden="1" customHeight="1" x14ac:dyDescent="0.25"/>
    <row r="5984" ht="30" hidden="1" customHeight="1" x14ac:dyDescent="0.25"/>
    <row r="5985" ht="30" hidden="1" customHeight="1" x14ac:dyDescent="0.25"/>
    <row r="5986" ht="30" hidden="1" customHeight="1" x14ac:dyDescent="0.25"/>
    <row r="5987" ht="30" hidden="1" customHeight="1" x14ac:dyDescent="0.25"/>
    <row r="5988" ht="30" hidden="1" customHeight="1" x14ac:dyDescent="0.25"/>
    <row r="5989" ht="30" hidden="1" customHeight="1" x14ac:dyDescent="0.25"/>
    <row r="5990" ht="30" hidden="1" customHeight="1" x14ac:dyDescent="0.25"/>
    <row r="5991" ht="30" hidden="1" customHeight="1" x14ac:dyDescent="0.25"/>
    <row r="5992" ht="30" hidden="1" customHeight="1" x14ac:dyDescent="0.25"/>
    <row r="5993" ht="30" hidden="1" customHeight="1" x14ac:dyDescent="0.25"/>
    <row r="5994" ht="30" hidden="1" customHeight="1" x14ac:dyDescent="0.25"/>
    <row r="5995" ht="30" hidden="1" customHeight="1" x14ac:dyDescent="0.25"/>
    <row r="5996" ht="30" hidden="1" customHeight="1" x14ac:dyDescent="0.25"/>
    <row r="5997" ht="30" hidden="1" customHeight="1" x14ac:dyDescent="0.25"/>
    <row r="5998" ht="30" hidden="1" customHeight="1" x14ac:dyDescent="0.25"/>
    <row r="5999" ht="30" hidden="1" customHeight="1" x14ac:dyDescent="0.25"/>
    <row r="6000" ht="30" hidden="1" customHeight="1" x14ac:dyDescent="0.25"/>
    <row r="6001" ht="30" hidden="1" customHeight="1" x14ac:dyDescent="0.25"/>
    <row r="6002" ht="30" hidden="1" customHeight="1" x14ac:dyDescent="0.25"/>
    <row r="6003" ht="30" hidden="1" customHeight="1" x14ac:dyDescent="0.25"/>
    <row r="6004" ht="30" hidden="1" customHeight="1" x14ac:dyDescent="0.25"/>
    <row r="6005" ht="30" hidden="1" customHeight="1" x14ac:dyDescent="0.25"/>
    <row r="6006" ht="30" hidden="1" customHeight="1" x14ac:dyDescent="0.25"/>
    <row r="6007" ht="30" hidden="1" customHeight="1" x14ac:dyDescent="0.25"/>
    <row r="6008" ht="30" hidden="1" customHeight="1" x14ac:dyDescent="0.25"/>
    <row r="6009" ht="30" hidden="1" customHeight="1" x14ac:dyDescent="0.25"/>
    <row r="6010" ht="30" hidden="1" customHeight="1" x14ac:dyDescent="0.25"/>
    <row r="6011" ht="30" hidden="1" customHeight="1" x14ac:dyDescent="0.25"/>
    <row r="6012" ht="30" hidden="1" customHeight="1" x14ac:dyDescent="0.25"/>
    <row r="6013" ht="30" hidden="1" customHeight="1" x14ac:dyDescent="0.25"/>
    <row r="6014" ht="30" hidden="1" customHeight="1" x14ac:dyDescent="0.25"/>
    <row r="6015" ht="30" hidden="1" customHeight="1" x14ac:dyDescent="0.25"/>
    <row r="6016" ht="30" hidden="1" customHeight="1" x14ac:dyDescent="0.25"/>
    <row r="6017" ht="30" hidden="1" customHeight="1" x14ac:dyDescent="0.25"/>
    <row r="6018" ht="30" hidden="1" customHeight="1" x14ac:dyDescent="0.25"/>
    <row r="6019" ht="30" hidden="1" customHeight="1" x14ac:dyDescent="0.25"/>
    <row r="6020" ht="30" hidden="1" customHeight="1" x14ac:dyDescent="0.25"/>
    <row r="6021" ht="30" hidden="1" customHeight="1" x14ac:dyDescent="0.25"/>
    <row r="6022" ht="30" hidden="1" customHeight="1" x14ac:dyDescent="0.25"/>
    <row r="6023" ht="30" hidden="1" customHeight="1" x14ac:dyDescent="0.25"/>
    <row r="6024" ht="30" hidden="1" customHeight="1" x14ac:dyDescent="0.25"/>
    <row r="6025" ht="30" hidden="1" customHeight="1" x14ac:dyDescent="0.25"/>
    <row r="6026" ht="30" hidden="1" customHeight="1" x14ac:dyDescent="0.25"/>
    <row r="6027" ht="30" hidden="1" customHeight="1" x14ac:dyDescent="0.25"/>
    <row r="6028" ht="30" hidden="1" customHeight="1" x14ac:dyDescent="0.25"/>
    <row r="6029" ht="30" hidden="1" customHeight="1" x14ac:dyDescent="0.25"/>
    <row r="6030" ht="30" hidden="1" customHeight="1" x14ac:dyDescent="0.25"/>
    <row r="6031" ht="30" hidden="1" customHeight="1" x14ac:dyDescent="0.25"/>
    <row r="6032" ht="30" hidden="1" customHeight="1" x14ac:dyDescent="0.25"/>
    <row r="6033" ht="30" hidden="1" customHeight="1" x14ac:dyDescent="0.25"/>
    <row r="6034" ht="30" hidden="1" customHeight="1" x14ac:dyDescent="0.25"/>
    <row r="6035" ht="30" hidden="1" customHeight="1" x14ac:dyDescent="0.25"/>
    <row r="6036" ht="30" hidden="1" customHeight="1" x14ac:dyDescent="0.25"/>
    <row r="6037" ht="30" hidden="1" customHeight="1" x14ac:dyDescent="0.25"/>
    <row r="6038" ht="30" hidden="1" customHeight="1" x14ac:dyDescent="0.25"/>
    <row r="6039" ht="30" hidden="1" customHeight="1" x14ac:dyDescent="0.25"/>
    <row r="6040" ht="30" hidden="1" customHeight="1" x14ac:dyDescent="0.25"/>
    <row r="6041" ht="30" hidden="1" customHeight="1" x14ac:dyDescent="0.25"/>
    <row r="6042" ht="30" hidden="1" customHeight="1" x14ac:dyDescent="0.25"/>
    <row r="6043" ht="30" hidden="1" customHeight="1" x14ac:dyDescent="0.25"/>
    <row r="6044" ht="30" hidden="1" customHeight="1" x14ac:dyDescent="0.25"/>
    <row r="6045" ht="30" hidden="1" customHeight="1" x14ac:dyDescent="0.25"/>
    <row r="6046" ht="30" hidden="1" customHeight="1" x14ac:dyDescent="0.25"/>
    <row r="6047" ht="30" hidden="1" customHeight="1" x14ac:dyDescent="0.25"/>
    <row r="6048" ht="30" hidden="1" customHeight="1" x14ac:dyDescent="0.25"/>
    <row r="6049" ht="30" hidden="1" customHeight="1" x14ac:dyDescent="0.25"/>
    <row r="6050" ht="30" hidden="1" customHeight="1" x14ac:dyDescent="0.25"/>
    <row r="6051" ht="30" hidden="1" customHeight="1" x14ac:dyDescent="0.25"/>
    <row r="6052" ht="30" hidden="1" customHeight="1" x14ac:dyDescent="0.25"/>
    <row r="6053" ht="30" hidden="1" customHeight="1" x14ac:dyDescent="0.25"/>
    <row r="6054" ht="30" hidden="1" customHeight="1" x14ac:dyDescent="0.25"/>
    <row r="6055" ht="30" hidden="1" customHeight="1" x14ac:dyDescent="0.25"/>
    <row r="6056" ht="30" hidden="1" customHeight="1" x14ac:dyDescent="0.25"/>
    <row r="6057" ht="30" hidden="1" customHeight="1" x14ac:dyDescent="0.25"/>
    <row r="6058" ht="30" hidden="1" customHeight="1" x14ac:dyDescent="0.25"/>
    <row r="6059" ht="30" hidden="1" customHeight="1" x14ac:dyDescent="0.25"/>
    <row r="6060" ht="30" hidden="1" customHeight="1" x14ac:dyDescent="0.25"/>
    <row r="6061" ht="30" hidden="1" customHeight="1" x14ac:dyDescent="0.25"/>
    <row r="6062" ht="30" hidden="1" customHeight="1" x14ac:dyDescent="0.25"/>
    <row r="6063" ht="30" hidden="1" customHeight="1" x14ac:dyDescent="0.25"/>
    <row r="6064" ht="30" hidden="1" customHeight="1" x14ac:dyDescent="0.25"/>
    <row r="6065" ht="30" hidden="1" customHeight="1" x14ac:dyDescent="0.25"/>
    <row r="6066" ht="30" hidden="1" customHeight="1" x14ac:dyDescent="0.25"/>
    <row r="6067" ht="30" hidden="1" customHeight="1" x14ac:dyDescent="0.25"/>
    <row r="6068" ht="30" hidden="1" customHeight="1" x14ac:dyDescent="0.25"/>
    <row r="6069" ht="30" hidden="1" customHeight="1" x14ac:dyDescent="0.25"/>
    <row r="6070" ht="30" hidden="1" customHeight="1" x14ac:dyDescent="0.25"/>
    <row r="6071" ht="30" hidden="1" customHeight="1" x14ac:dyDescent="0.25"/>
    <row r="6072" ht="30" hidden="1" customHeight="1" x14ac:dyDescent="0.25"/>
    <row r="6073" ht="30" hidden="1" customHeight="1" x14ac:dyDescent="0.25"/>
    <row r="6074" ht="30" hidden="1" customHeight="1" x14ac:dyDescent="0.25"/>
    <row r="6075" ht="30" hidden="1" customHeight="1" x14ac:dyDescent="0.25"/>
    <row r="6076" ht="30" hidden="1" customHeight="1" x14ac:dyDescent="0.25"/>
    <row r="6077" ht="30" hidden="1" customHeight="1" x14ac:dyDescent="0.25"/>
    <row r="6078" ht="30" hidden="1" customHeight="1" x14ac:dyDescent="0.25"/>
    <row r="6079" ht="30" hidden="1" customHeight="1" x14ac:dyDescent="0.25"/>
    <row r="6080" ht="30" hidden="1" customHeight="1" x14ac:dyDescent="0.25"/>
    <row r="6081" ht="30" hidden="1" customHeight="1" x14ac:dyDescent="0.25"/>
    <row r="6082" ht="30" hidden="1" customHeight="1" x14ac:dyDescent="0.25"/>
    <row r="6083" ht="30" hidden="1" customHeight="1" x14ac:dyDescent="0.25"/>
    <row r="6084" ht="30" hidden="1" customHeight="1" x14ac:dyDescent="0.25"/>
    <row r="6085" ht="30" hidden="1" customHeight="1" x14ac:dyDescent="0.25"/>
    <row r="6086" ht="30" hidden="1" customHeight="1" x14ac:dyDescent="0.25"/>
    <row r="6087" ht="30" hidden="1" customHeight="1" x14ac:dyDescent="0.25"/>
    <row r="6088" ht="30" hidden="1" customHeight="1" x14ac:dyDescent="0.25"/>
    <row r="6089" ht="30" hidden="1" customHeight="1" x14ac:dyDescent="0.25"/>
    <row r="6090" ht="30" hidden="1" customHeight="1" x14ac:dyDescent="0.25"/>
    <row r="6091" ht="30" hidden="1" customHeight="1" x14ac:dyDescent="0.25"/>
    <row r="6092" ht="30" hidden="1" customHeight="1" x14ac:dyDescent="0.25"/>
    <row r="6093" ht="30" hidden="1" customHeight="1" x14ac:dyDescent="0.25"/>
    <row r="6094" ht="30" hidden="1" customHeight="1" x14ac:dyDescent="0.25"/>
    <row r="6095" ht="30" hidden="1" customHeight="1" x14ac:dyDescent="0.25"/>
    <row r="6096" ht="30" hidden="1" customHeight="1" x14ac:dyDescent="0.25"/>
    <row r="6097" ht="30" hidden="1" customHeight="1" x14ac:dyDescent="0.25"/>
    <row r="6098" ht="30" hidden="1" customHeight="1" x14ac:dyDescent="0.25"/>
    <row r="6099" ht="30" hidden="1" customHeight="1" x14ac:dyDescent="0.25"/>
    <row r="6100" ht="30" hidden="1" customHeight="1" x14ac:dyDescent="0.25"/>
    <row r="6101" ht="30" hidden="1" customHeight="1" x14ac:dyDescent="0.25"/>
    <row r="6102" ht="30" hidden="1" customHeight="1" x14ac:dyDescent="0.25"/>
    <row r="6103" ht="30" hidden="1" customHeight="1" x14ac:dyDescent="0.25"/>
    <row r="6104" ht="30" hidden="1" customHeight="1" x14ac:dyDescent="0.25"/>
    <row r="6105" ht="30" hidden="1" customHeight="1" x14ac:dyDescent="0.25"/>
    <row r="6106" ht="30" hidden="1" customHeight="1" x14ac:dyDescent="0.25"/>
    <row r="6107" ht="30" hidden="1" customHeight="1" x14ac:dyDescent="0.25"/>
    <row r="6108" ht="30" hidden="1" customHeight="1" x14ac:dyDescent="0.25"/>
    <row r="6109" ht="30" hidden="1" customHeight="1" x14ac:dyDescent="0.25"/>
    <row r="6110" ht="30" hidden="1" customHeight="1" x14ac:dyDescent="0.25"/>
    <row r="6111" ht="30" hidden="1" customHeight="1" x14ac:dyDescent="0.25"/>
    <row r="6112" ht="30" hidden="1" customHeight="1" x14ac:dyDescent="0.25"/>
    <row r="6113" ht="30" hidden="1" customHeight="1" x14ac:dyDescent="0.25"/>
    <row r="6114" ht="30" hidden="1" customHeight="1" x14ac:dyDescent="0.25"/>
    <row r="6115" ht="30" hidden="1" customHeight="1" x14ac:dyDescent="0.25"/>
    <row r="6116" ht="30" hidden="1" customHeight="1" x14ac:dyDescent="0.25"/>
    <row r="6117" ht="30" hidden="1" customHeight="1" x14ac:dyDescent="0.25"/>
    <row r="6118" ht="30" hidden="1" customHeight="1" x14ac:dyDescent="0.25"/>
    <row r="6119" ht="30" hidden="1" customHeight="1" x14ac:dyDescent="0.25"/>
    <row r="6120" ht="30" hidden="1" customHeight="1" x14ac:dyDescent="0.25"/>
    <row r="6121" ht="30" hidden="1" customHeight="1" x14ac:dyDescent="0.25"/>
    <row r="6122" ht="30" hidden="1" customHeight="1" x14ac:dyDescent="0.25"/>
    <row r="6123" ht="30" hidden="1" customHeight="1" x14ac:dyDescent="0.25"/>
    <row r="6124" ht="30" hidden="1" customHeight="1" x14ac:dyDescent="0.25"/>
    <row r="6125" ht="30" hidden="1" customHeight="1" x14ac:dyDescent="0.25"/>
    <row r="6126" ht="30" hidden="1" customHeight="1" x14ac:dyDescent="0.25"/>
    <row r="6127" ht="30" hidden="1" customHeight="1" x14ac:dyDescent="0.25"/>
    <row r="6128" ht="30" hidden="1" customHeight="1" x14ac:dyDescent="0.25"/>
    <row r="6129" ht="30" hidden="1" customHeight="1" x14ac:dyDescent="0.25"/>
    <row r="6130" ht="30" hidden="1" customHeight="1" x14ac:dyDescent="0.25"/>
    <row r="6131" ht="30" hidden="1" customHeight="1" x14ac:dyDescent="0.25"/>
    <row r="6132" ht="30" hidden="1" customHeight="1" x14ac:dyDescent="0.25"/>
    <row r="6133" ht="30" hidden="1" customHeight="1" x14ac:dyDescent="0.25"/>
    <row r="6134" ht="30" hidden="1" customHeight="1" x14ac:dyDescent="0.25"/>
    <row r="6135" ht="30" hidden="1" customHeight="1" x14ac:dyDescent="0.25"/>
    <row r="6136" ht="30" hidden="1" customHeight="1" x14ac:dyDescent="0.25"/>
    <row r="6137" ht="30" hidden="1" customHeight="1" x14ac:dyDescent="0.25"/>
    <row r="6138" ht="30" hidden="1" customHeight="1" x14ac:dyDescent="0.25"/>
    <row r="6139" ht="30" hidden="1" customHeight="1" x14ac:dyDescent="0.25"/>
    <row r="6140" ht="30" hidden="1" customHeight="1" x14ac:dyDescent="0.25"/>
    <row r="6141" ht="30" hidden="1" customHeight="1" x14ac:dyDescent="0.25"/>
    <row r="6142" ht="30" hidden="1" customHeight="1" x14ac:dyDescent="0.25"/>
    <row r="6143" ht="30" hidden="1" customHeight="1" x14ac:dyDescent="0.25"/>
    <row r="6144" ht="30" hidden="1" customHeight="1" x14ac:dyDescent="0.25"/>
    <row r="6145" ht="30" hidden="1" customHeight="1" x14ac:dyDescent="0.25"/>
    <row r="6146" ht="30" hidden="1" customHeight="1" x14ac:dyDescent="0.25"/>
    <row r="6147" ht="30" hidden="1" customHeight="1" x14ac:dyDescent="0.25"/>
    <row r="6148" ht="30" hidden="1" customHeight="1" x14ac:dyDescent="0.25"/>
    <row r="6149" ht="30" hidden="1" customHeight="1" x14ac:dyDescent="0.25"/>
    <row r="6150" ht="30" hidden="1" customHeight="1" x14ac:dyDescent="0.25"/>
    <row r="6151" ht="30" hidden="1" customHeight="1" x14ac:dyDescent="0.25"/>
    <row r="6152" ht="30" hidden="1" customHeight="1" x14ac:dyDescent="0.25"/>
    <row r="6153" ht="30" hidden="1" customHeight="1" x14ac:dyDescent="0.25"/>
    <row r="6154" ht="30" hidden="1" customHeight="1" x14ac:dyDescent="0.25"/>
    <row r="6155" ht="30" hidden="1" customHeight="1" x14ac:dyDescent="0.25"/>
    <row r="6156" ht="30" hidden="1" customHeight="1" x14ac:dyDescent="0.25"/>
    <row r="6157" ht="30" hidden="1" customHeight="1" x14ac:dyDescent="0.25"/>
    <row r="6158" ht="30" hidden="1" customHeight="1" x14ac:dyDescent="0.25"/>
    <row r="6159" ht="30" hidden="1" customHeight="1" x14ac:dyDescent="0.25"/>
    <row r="6160" ht="30" hidden="1" customHeight="1" x14ac:dyDescent="0.25"/>
    <row r="6161" ht="30" hidden="1" customHeight="1" x14ac:dyDescent="0.25"/>
    <row r="6162" ht="30" hidden="1" customHeight="1" x14ac:dyDescent="0.25"/>
    <row r="6163" ht="30" hidden="1" customHeight="1" x14ac:dyDescent="0.25"/>
    <row r="6164" ht="30" hidden="1" customHeight="1" x14ac:dyDescent="0.25"/>
    <row r="6165" ht="30" hidden="1" customHeight="1" x14ac:dyDescent="0.25"/>
    <row r="6166" ht="30" hidden="1" customHeight="1" x14ac:dyDescent="0.25"/>
    <row r="6167" ht="30" hidden="1" customHeight="1" x14ac:dyDescent="0.25"/>
    <row r="6168" ht="30" hidden="1" customHeight="1" x14ac:dyDescent="0.25"/>
    <row r="6169" ht="30" hidden="1" customHeight="1" x14ac:dyDescent="0.25"/>
    <row r="6170" ht="30" hidden="1" customHeight="1" x14ac:dyDescent="0.25"/>
    <row r="6171" ht="30" hidden="1" customHeight="1" x14ac:dyDescent="0.25"/>
    <row r="6172" ht="30" hidden="1" customHeight="1" x14ac:dyDescent="0.25"/>
    <row r="6173" ht="30" hidden="1" customHeight="1" x14ac:dyDescent="0.25"/>
    <row r="6174" ht="30" hidden="1" customHeight="1" x14ac:dyDescent="0.25"/>
    <row r="6175" ht="30" hidden="1" customHeight="1" x14ac:dyDescent="0.25"/>
    <row r="6176" ht="30" hidden="1" customHeight="1" x14ac:dyDescent="0.25"/>
    <row r="6177" ht="30" hidden="1" customHeight="1" x14ac:dyDescent="0.25"/>
    <row r="6178" ht="30" hidden="1" customHeight="1" x14ac:dyDescent="0.25"/>
    <row r="6179" ht="30" hidden="1" customHeight="1" x14ac:dyDescent="0.25"/>
    <row r="6180" ht="30" hidden="1" customHeight="1" x14ac:dyDescent="0.25"/>
    <row r="6181" ht="30" hidden="1" customHeight="1" x14ac:dyDescent="0.25"/>
    <row r="6182" ht="30" hidden="1" customHeight="1" x14ac:dyDescent="0.25"/>
    <row r="6183" ht="30" hidden="1" customHeight="1" x14ac:dyDescent="0.25"/>
    <row r="6184" ht="30" hidden="1" customHeight="1" x14ac:dyDescent="0.25"/>
    <row r="6185" ht="30" hidden="1" customHeight="1" x14ac:dyDescent="0.25"/>
    <row r="6186" ht="30" hidden="1" customHeight="1" x14ac:dyDescent="0.25"/>
    <row r="6187" ht="30" hidden="1" customHeight="1" x14ac:dyDescent="0.25"/>
    <row r="6188" ht="30" hidden="1" customHeight="1" x14ac:dyDescent="0.25"/>
    <row r="6189" ht="30" hidden="1" customHeight="1" x14ac:dyDescent="0.25"/>
    <row r="6190" ht="30" hidden="1" customHeight="1" x14ac:dyDescent="0.25"/>
    <row r="6191" ht="30" hidden="1" customHeight="1" x14ac:dyDescent="0.25"/>
    <row r="6192" ht="30" hidden="1" customHeight="1" x14ac:dyDescent="0.25"/>
    <row r="6193" ht="30" hidden="1" customHeight="1" x14ac:dyDescent="0.25"/>
    <row r="6194" ht="30" hidden="1" customHeight="1" x14ac:dyDescent="0.25"/>
    <row r="6195" ht="30" hidden="1" customHeight="1" x14ac:dyDescent="0.25"/>
    <row r="6196" ht="30" hidden="1" customHeight="1" x14ac:dyDescent="0.25"/>
    <row r="6197" ht="30" hidden="1" customHeight="1" x14ac:dyDescent="0.25"/>
    <row r="6198" ht="30" hidden="1" customHeight="1" x14ac:dyDescent="0.25"/>
    <row r="6199" ht="30" hidden="1" customHeight="1" x14ac:dyDescent="0.25"/>
    <row r="6200" ht="30" hidden="1" customHeight="1" x14ac:dyDescent="0.25"/>
    <row r="6201" ht="30" hidden="1" customHeight="1" x14ac:dyDescent="0.25"/>
    <row r="6202" ht="30" hidden="1" customHeight="1" x14ac:dyDescent="0.25"/>
    <row r="6203" ht="30" hidden="1" customHeight="1" x14ac:dyDescent="0.25"/>
    <row r="6204" ht="30" hidden="1" customHeight="1" x14ac:dyDescent="0.25"/>
    <row r="6205" ht="30" hidden="1" customHeight="1" x14ac:dyDescent="0.25"/>
    <row r="6206" ht="30" hidden="1" customHeight="1" x14ac:dyDescent="0.25"/>
    <row r="6207" ht="30" hidden="1" customHeight="1" x14ac:dyDescent="0.25"/>
    <row r="6208" ht="30" hidden="1" customHeight="1" x14ac:dyDescent="0.25"/>
    <row r="6209" ht="30" hidden="1" customHeight="1" x14ac:dyDescent="0.25"/>
    <row r="6210" ht="30" hidden="1" customHeight="1" x14ac:dyDescent="0.25"/>
    <row r="6211" ht="30" hidden="1" customHeight="1" x14ac:dyDescent="0.25"/>
    <row r="6212" ht="30" hidden="1" customHeight="1" x14ac:dyDescent="0.25"/>
    <row r="6213" ht="30" hidden="1" customHeight="1" x14ac:dyDescent="0.25"/>
    <row r="6214" ht="30" hidden="1" customHeight="1" x14ac:dyDescent="0.25"/>
    <row r="6215" ht="30" hidden="1" customHeight="1" x14ac:dyDescent="0.25"/>
    <row r="6216" ht="30" hidden="1" customHeight="1" x14ac:dyDescent="0.25"/>
    <row r="6217" ht="30" hidden="1" customHeight="1" x14ac:dyDescent="0.25"/>
    <row r="6218" ht="30" hidden="1" customHeight="1" x14ac:dyDescent="0.25"/>
    <row r="6219" ht="30" hidden="1" customHeight="1" x14ac:dyDescent="0.25"/>
    <row r="6220" ht="30" hidden="1" customHeight="1" x14ac:dyDescent="0.25"/>
    <row r="6221" ht="30" hidden="1" customHeight="1" x14ac:dyDescent="0.25"/>
    <row r="6222" ht="30" hidden="1" customHeight="1" x14ac:dyDescent="0.25"/>
    <row r="6223" ht="30" hidden="1" customHeight="1" x14ac:dyDescent="0.25"/>
    <row r="6224" ht="30" hidden="1" customHeight="1" x14ac:dyDescent="0.25"/>
    <row r="6225" ht="30" hidden="1" customHeight="1" x14ac:dyDescent="0.25"/>
    <row r="6226" ht="30" hidden="1" customHeight="1" x14ac:dyDescent="0.25"/>
    <row r="6227" ht="30" hidden="1" customHeight="1" x14ac:dyDescent="0.25"/>
    <row r="6228" ht="30" hidden="1" customHeight="1" x14ac:dyDescent="0.25"/>
    <row r="6229" ht="30" hidden="1" customHeight="1" x14ac:dyDescent="0.25"/>
    <row r="6230" ht="30" hidden="1" customHeight="1" x14ac:dyDescent="0.25"/>
    <row r="6231" ht="30" hidden="1" customHeight="1" x14ac:dyDescent="0.25"/>
    <row r="6232" ht="30" hidden="1" customHeight="1" x14ac:dyDescent="0.25"/>
    <row r="6233" ht="30" hidden="1" customHeight="1" x14ac:dyDescent="0.25"/>
    <row r="6234" ht="30" hidden="1" customHeight="1" x14ac:dyDescent="0.25"/>
    <row r="6235" ht="30" hidden="1" customHeight="1" x14ac:dyDescent="0.25"/>
    <row r="6236" ht="30" hidden="1" customHeight="1" x14ac:dyDescent="0.25"/>
    <row r="6237" ht="30" hidden="1" customHeight="1" x14ac:dyDescent="0.25"/>
    <row r="6238" ht="30" hidden="1" customHeight="1" x14ac:dyDescent="0.25"/>
    <row r="6239" ht="30" hidden="1" customHeight="1" x14ac:dyDescent="0.25"/>
    <row r="6240" ht="30" hidden="1" customHeight="1" x14ac:dyDescent="0.25"/>
    <row r="6241" ht="30" hidden="1" customHeight="1" x14ac:dyDescent="0.25"/>
    <row r="6242" ht="30" hidden="1" customHeight="1" x14ac:dyDescent="0.25"/>
    <row r="6243" ht="30" hidden="1" customHeight="1" x14ac:dyDescent="0.25"/>
    <row r="6244" ht="30" hidden="1" customHeight="1" x14ac:dyDescent="0.25"/>
    <row r="6245" ht="30" hidden="1" customHeight="1" x14ac:dyDescent="0.25"/>
    <row r="6246" ht="30" hidden="1" customHeight="1" x14ac:dyDescent="0.25"/>
    <row r="6247" ht="30" hidden="1" customHeight="1" x14ac:dyDescent="0.25"/>
    <row r="6248" ht="30" hidden="1" customHeight="1" x14ac:dyDescent="0.25"/>
    <row r="6249" ht="30" hidden="1" customHeight="1" x14ac:dyDescent="0.25"/>
    <row r="6250" ht="30" hidden="1" customHeight="1" x14ac:dyDescent="0.25"/>
    <row r="6251" ht="30" hidden="1" customHeight="1" x14ac:dyDescent="0.25"/>
    <row r="6252" ht="30" hidden="1" customHeight="1" x14ac:dyDescent="0.25"/>
    <row r="6253" ht="30" hidden="1" customHeight="1" x14ac:dyDescent="0.25"/>
    <row r="6254" ht="30" hidden="1" customHeight="1" x14ac:dyDescent="0.25"/>
    <row r="6255" ht="30" hidden="1" customHeight="1" x14ac:dyDescent="0.25"/>
    <row r="6256" ht="30" hidden="1" customHeight="1" x14ac:dyDescent="0.25"/>
    <row r="6257" ht="30" hidden="1" customHeight="1" x14ac:dyDescent="0.25"/>
    <row r="6258" ht="30" hidden="1" customHeight="1" x14ac:dyDescent="0.25"/>
    <row r="6259" ht="30" hidden="1" customHeight="1" x14ac:dyDescent="0.25"/>
    <row r="6260" ht="30" hidden="1" customHeight="1" x14ac:dyDescent="0.25"/>
    <row r="6261" ht="30" hidden="1" customHeight="1" x14ac:dyDescent="0.25"/>
    <row r="6262" ht="30" hidden="1" customHeight="1" x14ac:dyDescent="0.25"/>
    <row r="6263" ht="30" hidden="1" customHeight="1" x14ac:dyDescent="0.25"/>
    <row r="6264" ht="30" hidden="1" customHeight="1" x14ac:dyDescent="0.25"/>
    <row r="6265" ht="30" hidden="1" customHeight="1" x14ac:dyDescent="0.25"/>
    <row r="6266" ht="30" hidden="1" customHeight="1" x14ac:dyDescent="0.25"/>
    <row r="6267" ht="30" hidden="1" customHeight="1" x14ac:dyDescent="0.25"/>
    <row r="6268" ht="30" hidden="1" customHeight="1" x14ac:dyDescent="0.25"/>
    <row r="6269" ht="30" hidden="1" customHeight="1" x14ac:dyDescent="0.25"/>
    <row r="6270" ht="30" hidden="1" customHeight="1" x14ac:dyDescent="0.25"/>
    <row r="6271" ht="30" hidden="1" customHeight="1" x14ac:dyDescent="0.25"/>
    <row r="6272" ht="30" hidden="1" customHeight="1" x14ac:dyDescent="0.25"/>
    <row r="6273" ht="30" hidden="1" customHeight="1" x14ac:dyDescent="0.25"/>
    <row r="6274" ht="30" hidden="1" customHeight="1" x14ac:dyDescent="0.25"/>
    <row r="6275" ht="30" hidden="1" customHeight="1" x14ac:dyDescent="0.25"/>
    <row r="6276" ht="30" hidden="1" customHeight="1" x14ac:dyDescent="0.25"/>
    <row r="6277" ht="30" hidden="1" customHeight="1" x14ac:dyDescent="0.25"/>
    <row r="6278" ht="30" hidden="1" customHeight="1" x14ac:dyDescent="0.25"/>
    <row r="6279" ht="30" hidden="1" customHeight="1" x14ac:dyDescent="0.25"/>
    <row r="6280" ht="30" hidden="1" customHeight="1" x14ac:dyDescent="0.25"/>
    <row r="6281" ht="30" hidden="1" customHeight="1" x14ac:dyDescent="0.25"/>
    <row r="6282" ht="30" hidden="1" customHeight="1" x14ac:dyDescent="0.25"/>
    <row r="6283" ht="30" hidden="1" customHeight="1" x14ac:dyDescent="0.25"/>
    <row r="6284" ht="30" hidden="1" customHeight="1" x14ac:dyDescent="0.25"/>
    <row r="6285" ht="30" hidden="1" customHeight="1" x14ac:dyDescent="0.25"/>
    <row r="6286" ht="30" hidden="1" customHeight="1" x14ac:dyDescent="0.25"/>
    <row r="6287" ht="30" hidden="1" customHeight="1" x14ac:dyDescent="0.25"/>
    <row r="6288" ht="30" hidden="1" customHeight="1" x14ac:dyDescent="0.25"/>
    <row r="6289" ht="30" hidden="1" customHeight="1" x14ac:dyDescent="0.25"/>
    <row r="6290" ht="30" hidden="1" customHeight="1" x14ac:dyDescent="0.25"/>
    <row r="6291" ht="30" hidden="1" customHeight="1" x14ac:dyDescent="0.25"/>
    <row r="6292" ht="30" hidden="1" customHeight="1" x14ac:dyDescent="0.25"/>
    <row r="6293" ht="30" hidden="1" customHeight="1" x14ac:dyDescent="0.25"/>
    <row r="6294" ht="30" hidden="1" customHeight="1" x14ac:dyDescent="0.25"/>
    <row r="6295" ht="30" hidden="1" customHeight="1" x14ac:dyDescent="0.25"/>
    <row r="6296" ht="30" hidden="1" customHeight="1" x14ac:dyDescent="0.25"/>
    <row r="6297" ht="30" hidden="1" customHeight="1" x14ac:dyDescent="0.25"/>
    <row r="6298" ht="30" hidden="1" customHeight="1" x14ac:dyDescent="0.25"/>
    <row r="6299" ht="30" hidden="1" customHeight="1" x14ac:dyDescent="0.25"/>
    <row r="6300" ht="30" hidden="1" customHeight="1" x14ac:dyDescent="0.25"/>
    <row r="6301" ht="30" hidden="1" customHeight="1" x14ac:dyDescent="0.25"/>
    <row r="6302" ht="30" hidden="1" customHeight="1" x14ac:dyDescent="0.25"/>
    <row r="6303" ht="30" hidden="1" customHeight="1" x14ac:dyDescent="0.25"/>
    <row r="6304" ht="30" hidden="1" customHeight="1" x14ac:dyDescent="0.25"/>
    <row r="6305" ht="30" hidden="1" customHeight="1" x14ac:dyDescent="0.25"/>
    <row r="6306" ht="30" hidden="1" customHeight="1" x14ac:dyDescent="0.25"/>
    <row r="6307" ht="30" hidden="1" customHeight="1" x14ac:dyDescent="0.25"/>
    <row r="6308" ht="30" hidden="1" customHeight="1" x14ac:dyDescent="0.25"/>
    <row r="6309" ht="30" hidden="1" customHeight="1" x14ac:dyDescent="0.25"/>
    <row r="6310" ht="30" hidden="1" customHeight="1" x14ac:dyDescent="0.25"/>
    <row r="6311" ht="30" hidden="1" customHeight="1" x14ac:dyDescent="0.25"/>
    <row r="6312" ht="30" hidden="1" customHeight="1" x14ac:dyDescent="0.25"/>
    <row r="6313" ht="30" hidden="1" customHeight="1" x14ac:dyDescent="0.25"/>
    <row r="6314" ht="30" hidden="1" customHeight="1" x14ac:dyDescent="0.25"/>
    <row r="6315" ht="30" hidden="1" customHeight="1" x14ac:dyDescent="0.25"/>
    <row r="6316" ht="30" hidden="1" customHeight="1" x14ac:dyDescent="0.25"/>
    <row r="6317" ht="30" hidden="1" customHeight="1" x14ac:dyDescent="0.25"/>
    <row r="6318" ht="30" hidden="1" customHeight="1" x14ac:dyDescent="0.25"/>
    <row r="6319" ht="30" hidden="1" customHeight="1" x14ac:dyDescent="0.25"/>
    <row r="6320" ht="30" hidden="1" customHeight="1" x14ac:dyDescent="0.25"/>
    <row r="6321" ht="30" hidden="1" customHeight="1" x14ac:dyDescent="0.25"/>
    <row r="6322" ht="30" hidden="1" customHeight="1" x14ac:dyDescent="0.25"/>
    <row r="6323" ht="30" hidden="1" customHeight="1" x14ac:dyDescent="0.25"/>
    <row r="6324" ht="30" hidden="1" customHeight="1" x14ac:dyDescent="0.25"/>
    <row r="6325" ht="30" hidden="1" customHeight="1" x14ac:dyDescent="0.25"/>
    <row r="6326" ht="30" hidden="1" customHeight="1" x14ac:dyDescent="0.25"/>
    <row r="6327" ht="30" hidden="1" customHeight="1" x14ac:dyDescent="0.25"/>
    <row r="6328" ht="30" hidden="1" customHeight="1" x14ac:dyDescent="0.25"/>
    <row r="6329" ht="30" hidden="1" customHeight="1" x14ac:dyDescent="0.25"/>
    <row r="6330" ht="30" hidden="1" customHeight="1" x14ac:dyDescent="0.25"/>
    <row r="6331" ht="30" hidden="1" customHeight="1" x14ac:dyDescent="0.25"/>
    <row r="6332" ht="30" hidden="1" customHeight="1" x14ac:dyDescent="0.25"/>
    <row r="6333" ht="30" hidden="1" customHeight="1" x14ac:dyDescent="0.25"/>
    <row r="6334" ht="30" hidden="1" customHeight="1" x14ac:dyDescent="0.25"/>
    <row r="6335" ht="30" hidden="1" customHeight="1" x14ac:dyDescent="0.25"/>
    <row r="6336" ht="30" hidden="1" customHeight="1" x14ac:dyDescent="0.25"/>
    <row r="6337" ht="30" hidden="1" customHeight="1" x14ac:dyDescent="0.25"/>
    <row r="6338" ht="30" hidden="1" customHeight="1" x14ac:dyDescent="0.25"/>
    <row r="6339" ht="30" hidden="1" customHeight="1" x14ac:dyDescent="0.25"/>
    <row r="6340" ht="30" hidden="1" customHeight="1" x14ac:dyDescent="0.25"/>
    <row r="6341" ht="30" hidden="1" customHeight="1" x14ac:dyDescent="0.25"/>
    <row r="6342" ht="30" hidden="1" customHeight="1" x14ac:dyDescent="0.25"/>
    <row r="6343" ht="30" hidden="1" customHeight="1" x14ac:dyDescent="0.25"/>
    <row r="6344" ht="30" hidden="1" customHeight="1" x14ac:dyDescent="0.25"/>
    <row r="6345" ht="30" hidden="1" customHeight="1" x14ac:dyDescent="0.25"/>
    <row r="6346" ht="30" hidden="1" customHeight="1" x14ac:dyDescent="0.25"/>
    <row r="6347" ht="30" hidden="1" customHeight="1" x14ac:dyDescent="0.25"/>
    <row r="6348" ht="30" hidden="1" customHeight="1" x14ac:dyDescent="0.25"/>
    <row r="6349" ht="30" hidden="1" customHeight="1" x14ac:dyDescent="0.25"/>
    <row r="6350" ht="30" hidden="1" customHeight="1" x14ac:dyDescent="0.25"/>
    <row r="6351" ht="30" hidden="1" customHeight="1" x14ac:dyDescent="0.25"/>
    <row r="6352" ht="30" hidden="1" customHeight="1" x14ac:dyDescent="0.25"/>
    <row r="6353" ht="30" hidden="1" customHeight="1" x14ac:dyDescent="0.25"/>
    <row r="6354" ht="30" hidden="1" customHeight="1" x14ac:dyDescent="0.25"/>
    <row r="6355" ht="30" hidden="1" customHeight="1" x14ac:dyDescent="0.25"/>
    <row r="6356" ht="30" hidden="1" customHeight="1" x14ac:dyDescent="0.25"/>
    <row r="6357" ht="30" hidden="1" customHeight="1" x14ac:dyDescent="0.25"/>
    <row r="6358" ht="30" hidden="1" customHeight="1" x14ac:dyDescent="0.25"/>
    <row r="6359" ht="30" hidden="1" customHeight="1" x14ac:dyDescent="0.25"/>
    <row r="6360" ht="30" hidden="1" customHeight="1" x14ac:dyDescent="0.25"/>
    <row r="6361" ht="30" hidden="1" customHeight="1" x14ac:dyDescent="0.25"/>
    <row r="6362" ht="30" hidden="1" customHeight="1" x14ac:dyDescent="0.25"/>
    <row r="6363" ht="30" hidden="1" customHeight="1" x14ac:dyDescent="0.25"/>
    <row r="6364" ht="30" hidden="1" customHeight="1" x14ac:dyDescent="0.25"/>
    <row r="6365" ht="30" hidden="1" customHeight="1" x14ac:dyDescent="0.25"/>
    <row r="6366" ht="30" hidden="1" customHeight="1" x14ac:dyDescent="0.25"/>
    <row r="6367" ht="30" hidden="1" customHeight="1" x14ac:dyDescent="0.25"/>
    <row r="6368" ht="30" hidden="1" customHeight="1" x14ac:dyDescent="0.25"/>
    <row r="6369" ht="30" hidden="1" customHeight="1" x14ac:dyDescent="0.25"/>
    <row r="6370" ht="30" hidden="1" customHeight="1" x14ac:dyDescent="0.25"/>
    <row r="6371" ht="30" hidden="1" customHeight="1" x14ac:dyDescent="0.25"/>
    <row r="6372" ht="30" hidden="1" customHeight="1" x14ac:dyDescent="0.25"/>
    <row r="6373" ht="30" hidden="1" customHeight="1" x14ac:dyDescent="0.25"/>
    <row r="6374" ht="30" hidden="1" customHeight="1" x14ac:dyDescent="0.25"/>
    <row r="6375" ht="30" hidden="1" customHeight="1" x14ac:dyDescent="0.25"/>
    <row r="6376" ht="30" hidden="1" customHeight="1" x14ac:dyDescent="0.25"/>
    <row r="6377" ht="30" hidden="1" customHeight="1" x14ac:dyDescent="0.25"/>
    <row r="6378" ht="30" hidden="1" customHeight="1" x14ac:dyDescent="0.25"/>
    <row r="6379" ht="30" hidden="1" customHeight="1" x14ac:dyDescent="0.25"/>
    <row r="6380" ht="30" hidden="1" customHeight="1" x14ac:dyDescent="0.25"/>
    <row r="6381" ht="30" hidden="1" customHeight="1" x14ac:dyDescent="0.25"/>
    <row r="6382" ht="30" hidden="1" customHeight="1" x14ac:dyDescent="0.25"/>
    <row r="6383" ht="30" hidden="1" customHeight="1" x14ac:dyDescent="0.25"/>
    <row r="6384" ht="30" hidden="1" customHeight="1" x14ac:dyDescent="0.25"/>
    <row r="6385" ht="30" hidden="1" customHeight="1" x14ac:dyDescent="0.25"/>
    <row r="6386" ht="30" hidden="1" customHeight="1" x14ac:dyDescent="0.25"/>
    <row r="6387" ht="30" hidden="1" customHeight="1" x14ac:dyDescent="0.25"/>
    <row r="6388" ht="30" hidden="1" customHeight="1" x14ac:dyDescent="0.25"/>
    <row r="6389" ht="30" hidden="1" customHeight="1" x14ac:dyDescent="0.25"/>
    <row r="6390" ht="30" hidden="1" customHeight="1" x14ac:dyDescent="0.25"/>
    <row r="6391" ht="30" hidden="1" customHeight="1" x14ac:dyDescent="0.25"/>
    <row r="6392" ht="30" hidden="1" customHeight="1" x14ac:dyDescent="0.25"/>
    <row r="6393" ht="30" hidden="1" customHeight="1" x14ac:dyDescent="0.25"/>
    <row r="6394" ht="30" hidden="1" customHeight="1" x14ac:dyDescent="0.25"/>
    <row r="6395" ht="30" hidden="1" customHeight="1" x14ac:dyDescent="0.25"/>
    <row r="6396" ht="30" hidden="1" customHeight="1" x14ac:dyDescent="0.25"/>
    <row r="6397" ht="30" hidden="1" customHeight="1" x14ac:dyDescent="0.25"/>
    <row r="6398" ht="30" hidden="1" customHeight="1" x14ac:dyDescent="0.25"/>
    <row r="6399" ht="30" hidden="1" customHeight="1" x14ac:dyDescent="0.25"/>
    <row r="6400" ht="30" hidden="1" customHeight="1" x14ac:dyDescent="0.25"/>
    <row r="6401" ht="30" hidden="1" customHeight="1" x14ac:dyDescent="0.25"/>
    <row r="6402" ht="30" hidden="1" customHeight="1" x14ac:dyDescent="0.25"/>
    <row r="6403" ht="30" hidden="1" customHeight="1" x14ac:dyDescent="0.25"/>
    <row r="6404" ht="30" hidden="1" customHeight="1" x14ac:dyDescent="0.25"/>
    <row r="6405" ht="30" hidden="1" customHeight="1" x14ac:dyDescent="0.25"/>
    <row r="6406" ht="30" hidden="1" customHeight="1" x14ac:dyDescent="0.25"/>
    <row r="6407" ht="30" hidden="1" customHeight="1" x14ac:dyDescent="0.25"/>
    <row r="6408" ht="30" hidden="1" customHeight="1" x14ac:dyDescent="0.25"/>
    <row r="6409" ht="30" hidden="1" customHeight="1" x14ac:dyDescent="0.25"/>
    <row r="6410" ht="30" hidden="1" customHeight="1" x14ac:dyDescent="0.25"/>
    <row r="6411" ht="30" hidden="1" customHeight="1" x14ac:dyDescent="0.25"/>
    <row r="6412" ht="30" hidden="1" customHeight="1" x14ac:dyDescent="0.25"/>
    <row r="6413" ht="30" hidden="1" customHeight="1" x14ac:dyDescent="0.25"/>
    <row r="6414" ht="30" hidden="1" customHeight="1" x14ac:dyDescent="0.25"/>
    <row r="6415" ht="30" hidden="1" customHeight="1" x14ac:dyDescent="0.25"/>
    <row r="6416" ht="30" hidden="1" customHeight="1" x14ac:dyDescent="0.25"/>
    <row r="6417" ht="30" hidden="1" customHeight="1" x14ac:dyDescent="0.25"/>
    <row r="6418" ht="30" hidden="1" customHeight="1" x14ac:dyDescent="0.25"/>
    <row r="6419" ht="30" hidden="1" customHeight="1" x14ac:dyDescent="0.25"/>
    <row r="6420" ht="30" hidden="1" customHeight="1" x14ac:dyDescent="0.25"/>
    <row r="6421" ht="30" hidden="1" customHeight="1" x14ac:dyDescent="0.25"/>
    <row r="6422" ht="30" hidden="1" customHeight="1" x14ac:dyDescent="0.25"/>
    <row r="6423" ht="30" hidden="1" customHeight="1" x14ac:dyDescent="0.25"/>
    <row r="6424" ht="30" hidden="1" customHeight="1" x14ac:dyDescent="0.25"/>
    <row r="6425" ht="30" hidden="1" customHeight="1" x14ac:dyDescent="0.25"/>
    <row r="6426" ht="30" hidden="1" customHeight="1" x14ac:dyDescent="0.25"/>
    <row r="6427" ht="30" hidden="1" customHeight="1" x14ac:dyDescent="0.25"/>
    <row r="6428" ht="30" hidden="1" customHeight="1" x14ac:dyDescent="0.25"/>
    <row r="6429" ht="30" hidden="1" customHeight="1" x14ac:dyDescent="0.25"/>
    <row r="6430" ht="30" hidden="1" customHeight="1" x14ac:dyDescent="0.25"/>
    <row r="6431" ht="30" hidden="1" customHeight="1" x14ac:dyDescent="0.25"/>
    <row r="6432" ht="30" hidden="1" customHeight="1" x14ac:dyDescent="0.25"/>
    <row r="6433" ht="30" hidden="1" customHeight="1" x14ac:dyDescent="0.25"/>
    <row r="6434" ht="30" hidden="1" customHeight="1" x14ac:dyDescent="0.25"/>
    <row r="6435" ht="30" hidden="1" customHeight="1" x14ac:dyDescent="0.25"/>
    <row r="6436" ht="30" hidden="1" customHeight="1" x14ac:dyDescent="0.25"/>
    <row r="6437" ht="30" hidden="1" customHeight="1" x14ac:dyDescent="0.25"/>
    <row r="6438" ht="30" hidden="1" customHeight="1" x14ac:dyDescent="0.25"/>
    <row r="6439" ht="30" hidden="1" customHeight="1" x14ac:dyDescent="0.25"/>
    <row r="6440" ht="30" hidden="1" customHeight="1" x14ac:dyDescent="0.25"/>
    <row r="6441" ht="30" hidden="1" customHeight="1" x14ac:dyDescent="0.25"/>
    <row r="6442" ht="30" hidden="1" customHeight="1" x14ac:dyDescent="0.25"/>
    <row r="6443" ht="30" hidden="1" customHeight="1" x14ac:dyDescent="0.25"/>
    <row r="6444" ht="30" hidden="1" customHeight="1" x14ac:dyDescent="0.25"/>
    <row r="6445" ht="30" hidden="1" customHeight="1" x14ac:dyDescent="0.25"/>
    <row r="6446" ht="30" hidden="1" customHeight="1" x14ac:dyDescent="0.25"/>
    <row r="6447" ht="30" hidden="1" customHeight="1" x14ac:dyDescent="0.25"/>
    <row r="6448" ht="30" hidden="1" customHeight="1" x14ac:dyDescent="0.25"/>
    <row r="6449" ht="30" hidden="1" customHeight="1" x14ac:dyDescent="0.25"/>
    <row r="6450" ht="30" hidden="1" customHeight="1" x14ac:dyDescent="0.25"/>
    <row r="6451" ht="30" hidden="1" customHeight="1" x14ac:dyDescent="0.25"/>
    <row r="6452" ht="30" hidden="1" customHeight="1" x14ac:dyDescent="0.25"/>
    <row r="6453" ht="30" hidden="1" customHeight="1" x14ac:dyDescent="0.25"/>
    <row r="6454" ht="30" hidden="1" customHeight="1" x14ac:dyDescent="0.25"/>
    <row r="6455" ht="30" hidden="1" customHeight="1" x14ac:dyDescent="0.25"/>
    <row r="6456" ht="30" hidden="1" customHeight="1" x14ac:dyDescent="0.25"/>
    <row r="6457" ht="30" hidden="1" customHeight="1" x14ac:dyDescent="0.25"/>
    <row r="6458" ht="30" hidden="1" customHeight="1" x14ac:dyDescent="0.25"/>
    <row r="6459" ht="30" hidden="1" customHeight="1" x14ac:dyDescent="0.25"/>
    <row r="6460" ht="30" hidden="1" customHeight="1" x14ac:dyDescent="0.25"/>
    <row r="6461" ht="30" hidden="1" customHeight="1" x14ac:dyDescent="0.25"/>
    <row r="6462" ht="30" hidden="1" customHeight="1" x14ac:dyDescent="0.25"/>
    <row r="6463" ht="30" hidden="1" customHeight="1" x14ac:dyDescent="0.25"/>
    <row r="6464" ht="30" hidden="1" customHeight="1" x14ac:dyDescent="0.25"/>
    <row r="6465" ht="30" hidden="1" customHeight="1" x14ac:dyDescent="0.25"/>
    <row r="6466" ht="30" hidden="1" customHeight="1" x14ac:dyDescent="0.25"/>
    <row r="6467" ht="30" hidden="1" customHeight="1" x14ac:dyDescent="0.25"/>
    <row r="6468" ht="30" hidden="1" customHeight="1" x14ac:dyDescent="0.25"/>
    <row r="6469" ht="30" hidden="1" customHeight="1" x14ac:dyDescent="0.25"/>
    <row r="6470" ht="30" hidden="1" customHeight="1" x14ac:dyDescent="0.25"/>
    <row r="6471" ht="30" hidden="1" customHeight="1" x14ac:dyDescent="0.25"/>
    <row r="6472" ht="30" hidden="1" customHeight="1" x14ac:dyDescent="0.25"/>
    <row r="6473" ht="30" hidden="1" customHeight="1" x14ac:dyDescent="0.25"/>
    <row r="6474" ht="30" hidden="1" customHeight="1" x14ac:dyDescent="0.25"/>
    <row r="6475" ht="30" hidden="1" customHeight="1" x14ac:dyDescent="0.25"/>
    <row r="6476" ht="30" hidden="1" customHeight="1" x14ac:dyDescent="0.25"/>
    <row r="6477" ht="30" hidden="1" customHeight="1" x14ac:dyDescent="0.25"/>
    <row r="6478" ht="30" hidden="1" customHeight="1" x14ac:dyDescent="0.25"/>
    <row r="6479" ht="30" hidden="1" customHeight="1" x14ac:dyDescent="0.25"/>
    <row r="6480" ht="30" hidden="1" customHeight="1" x14ac:dyDescent="0.25"/>
    <row r="6481" ht="30" hidden="1" customHeight="1" x14ac:dyDescent="0.25"/>
    <row r="6482" ht="30" hidden="1" customHeight="1" x14ac:dyDescent="0.25"/>
    <row r="6483" ht="30" hidden="1" customHeight="1" x14ac:dyDescent="0.25"/>
    <row r="6484" ht="30" hidden="1" customHeight="1" x14ac:dyDescent="0.25"/>
    <row r="6485" ht="30" hidden="1" customHeight="1" x14ac:dyDescent="0.25"/>
    <row r="6486" ht="30" hidden="1" customHeight="1" x14ac:dyDescent="0.25"/>
    <row r="6487" ht="30" hidden="1" customHeight="1" x14ac:dyDescent="0.25"/>
    <row r="6488" ht="30" hidden="1" customHeight="1" x14ac:dyDescent="0.25"/>
    <row r="6489" ht="30" hidden="1" customHeight="1" x14ac:dyDescent="0.25"/>
    <row r="6490" ht="30" hidden="1" customHeight="1" x14ac:dyDescent="0.25"/>
    <row r="6491" ht="30" hidden="1" customHeight="1" x14ac:dyDescent="0.25"/>
    <row r="6492" ht="30" hidden="1" customHeight="1" x14ac:dyDescent="0.25"/>
    <row r="6493" ht="30" hidden="1" customHeight="1" x14ac:dyDescent="0.25"/>
    <row r="6494" ht="30" hidden="1" customHeight="1" x14ac:dyDescent="0.25"/>
    <row r="6495" ht="30" hidden="1" customHeight="1" x14ac:dyDescent="0.25"/>
    <row r="6496" ht="30" hidden="1" customHeight="1" x14ac:dyDescent="0.25"/>
    <row r="6497" ht="30" hidden="1" customHeight="1" x14ac:dyDescent="0.25"/>
    <row r="6498" ht="30" hidden="1" customHeight="1" x14ac:dyDescent="0.25"/>
    <row r="6499" ht="30" hidden="1" customHeight="1" x14ac:dyDescent="0.25"/>
    <row r="6500" ht="30" hidden="1" customHeight="1" x14ac:dyDescent="0.25"/>
    <row r="6501" ht="30" hidden="1" customHeight="1" x14ac:dyDescent="0.25"/>
    <row r="6502" ht="30" hidden="1" customHeight="1" x14ac:dyDescent="0.25"/>
    <row r="6503" ht="30" hidden="1" customHeight="1" x14ac:dyDescent="0.25"/>
    <row r="6504" ht="30" hidden="1" customHeight="1" x14ac:dyDescent="0.25"/>
    <row r="6505" ht="30" hidden="1" customHeight="1" x14ac:dyDescent="0.25"/>
    <row r="6506" ht="30" hidden="1" customHeight="1" x14ac:dyDescent="0.25"/>
    <row r="6507" ht="30" hidden="1" customHeight="1" x14ac:dyDescent="0.25"/>
    <row r="6508" ht="30" hidden="1" customHeight="1" x14ac:dyDescent="0.25"/>
    <row r="6509" ht="30" hidden="1" customHeight="1" x14ac:dyDescent="0.25"/>
    <row r="6510" ht="30" hidden="1" customHeight="1" x14ac:dyDescent="0.25"/>
    <row r="6511" ht="30" hidden="1" customHeight="1" x14ac:dyDescent="0.25"/>
    <row r="6512" ht="30" hidden="1" customHeight="1" x14ac:dyDescent="0.25"/>
    <row r="6513" ht="30" hidden="1" customHeight="1" x14ac:dyDescent="0.25"/>
    <row r="6514" ht="30" hidden="1" customHeight="1" x14ac:dyDescent="0.25"/>
    <row r="6515" ht="30" hidden="1" customHeight="1" x14ac:dyDescent="0.25"/>
    <row r="6516" ht="30" hidden="1" customHeight="1" x14ac:dyDescent="0.25"/>
    <row r="6517" ht="30" hidden="1" customHeight="1" x14ac:dyDescent="0.25"/>
    <row r="6518" ht="30" hidden="1" customHeight="1" x14ac:dyDescent="0.25"/>
    <row r="6519" ht="30" hidden="1" customHeight="1" x14ac:dyDescent="0.25"/>
    <row r="6520" ht="30" hidden="1" customHeight="1" x14ac:dyDescent="0.25"/>
    <row r="6521" ht="30" hidden="1" customHeight="1" x14ac:dyDescent="0.25"/>
    <row r="6522" ht="30" hidden="1" customHeight="1" x14ac:dyDescent="0.25"/>
    <row r="6523" ht="30" hidden="1" customHeight="1" x14ac:dyDescent="0.25"/>
    <row r="6524" ht="30" hidden="1" customHeight="1" x14ac:dyDescent="0.25"/>
    <row r="6525" ht="30" hidden="1" customHeight="1" x14ac:dyDescent="0.25"/>
    <row r="6526" ht="30" hidden="1" customHeight="1" x14ac:dyDescent="0.25"/>
    <row r="6527" ht="30" hidden="1" customHeight="1" x14ac:dyDescent="0.25"/>
    <row r="6528" ht="30" hidden="1" customHeight="1" x14ac:dyDescent="0.25"/>
    <row r="6529" ht="30" hidden="1" customHeight="1" x14ac:dyDescent="0.25"/>
    <row r="6530" ht="30" hidden="1" customHeight="1" x14ac:dyDescent="0.25"/>
    <row r="6531" ht="30" hidden="1" customHeight="1" x14ac:dyDescent="0.25"/>
    <row r="6532" ht="30" hidden="1" customHeight="1" x14ac:dyDescent="0.25"/>
    <row r="6533" ht="30" hidden="1" customHeight="1" x14ac:dyDescent="0.25"/>
    <row r="6534" ht="30" hidden="1" customHeight="1" x14ac:dyDescent="0.25"/>
    <row r="6535" ht="30" hidden="1" customHeight="1" x14ac:dyDescent="0.25"/>
    <row r="6536" ht="30" hidden="1" customHeight="1" x14ac:dyDescent="0.25"/>
    <row r="6537" ht="30" hidden="1" customHeight="1" x14ac:dyDescent="0.25"/>
    <row r="6538" ht="30" hidden="1" customHeight="1" x14ac:dyDescent="0.25"/>
    <row r="6539" ht="30" hidden="1" customHeight="1" x14ac:dyDescent="0.25"/>
    <row r="6540" ht="30" hidden="1" customHeight="1" x14ac:dyDescent="0.25"/>
    <row r="6541" ht="30" hidden="1" customHeight="1" x14ac:dyDescent="0.25"/>
    <row r="6542" ht="30" hidden="1" customHeight="1" x14ac:dyDescent="0.25"/>
    <row r="6543" ht="30" hidden="1" customHeight="1" x14ac:dyDescent="0.25"/>
    <row r="6544" ht="30" hidden="1" customHeight="1" x14ac:dyDescent="0.25"/>
    <row r="6545" ht="30" hidden="1" customHeight="1" x14ac:dyDescent="0.25"/>
    <row r="6546" ht="30" hidden="1" customHeight="1" x14ac:dyDescent="0.25"/>
    <row r="6547" ht="30" hidden="1" customHeight="1" x14ac:dyDescent="0.25"/>
    <row r="6548" ht="30" hidden="1" customHeight="1" x14ac:dyDescent="0.25"/>
    <row r="6549" ht="30" hidden="1" customHeight="1" x14ac:dyDescent="0.25"/>
    <row r="6550" ht="30" hidden="1" customHeight="1" x14ac:dyDescent="0.25"/>
    <row r="6551" ht="30" hidden="1" customHeight="1" x14ac:dyDescent="0.25"/>
    <row r="6552" ht="30" hidden="1" customHeight="1" x14ac:dyDescent="0.25"/>
    <row r="6553" ht="30" hidden="1" customHeight="1" x14ac:dyDescent="0.25"/>
    <row r="6554" ht="30" hidden="1" customHeight="1" x14ac:dyDescent="0.25"/>
    <row r="6555" ht="30" hidden="1" customHeight="1" x14ac:dyDescent="0.25"/>
    <row r="6556" ht="30" hidden="1" customHeight="1" x14ac:dyDescent="0.25"/>
    <row r="6557" ht="30" hidden="1" customHeight="1" x14ac:dyDescent="0.25"/>
    <row r="6558" ht="30" hidden="1" customHeight="1" x14ac:dyDescent="0.25"/>
    <row r="6559" ht="30" hidden="1" customHeight="1" x14ac:dyDescent="0.25"/>
    <row r="6560" ht="30" hidden="1" customHeight="1" x14ac:dyDescent="0.25"/>
    <row r="6561" ht="30" hidden="1" customHeight="1" x14ac:dyDescent="0.25"/>
    <row r="6562" ht="30" hidden="1" customHeight="1" x14ac:dyDescent="0.25"/>
    <row r="6563" ht="30" hidden="1" customHeight="1" x14ac:dyDescent="0.25"/>
    <row r="6564" ht="30" hidden="1" customHeight="1" x14ac:dyDescent="0.25"/>
    <row r="6565" ht="30" hidden="1" customHeight="1" x14ac:dyDescent="0.25"/>
    <row r="6566" ht="30" hidden="1" customHeight="1" x14ac:dyDescent="0.25"/>
    <row r="6567" ht="30" hidden="1" customHeight="1" x14ac:dyDescent="0.25"/>
    <row r="6568" ht="30" hidden="1" customHeight="1" x14ac:dyDescent="0.25"/>
    <row r="6569" ht="30" hidden="1" customHeight="1" x14ac:dyDescent="0.25"/>
    <row r="6570" ht="30" hidden="1" customHeight="1" x14ac:dyDescent="0.25"/>
    <row r="6571" ht="30" hidden="1" customHeight="1" x14ac:dyDescent="0.25"/>
    <row r="6572" ht="30" hidden="1" customHeight="1" x14ac:dyDescent="0.25"/>
    <row r="6573" ht="30" hidden="1" customHeight="1" x14ac:dyDescent="0.25"/>
    <row r="6574" ht="30" hidden="1" customHeight="1" x14ac:dyDescent="0.25"/>
    <row r="6575" ht="30" hidden="1" customHeight="1" x14ac:dyDescent="0.25"/>
    <row r="6576" ht="30" hidden="1" customHeight="1" x14ac:dyDescent="0.25"/>
    <row r="6577" ht="30" hidden="1" customHeight="1" x14ac:dyDescent="0.25"/>
    <row r="6578" ht="30" hidden="1" customHeight="1" x14ac:dyDescent="0.25"/>
    <row r="6579" ht="30" hidden="1" customHeight="1" x14ac:dyDescent="0.25"/>
    <row r="6580" ht="30" hidden="1" customHeight="1" x14ac:dyDescent="0.25"/>
    <row r="6581" ht="30" hidden="1" customHeight="1" x14ac:dyDescent="0.25"/>
    <row r="6582" ht="30" hidden="1" customHeight="1" x14ac:dyDescent="0.25"/>
    <row r="6583" ht="30" hidden="1" customHeight="1" x14ac:dyDescent="0.25"/>
    <row r="6584" ht="30" hidden="1" customHeight="1" x14ac:dyDescent="0.25"/>
    <row r="6585" ht="30" hidden="1" customHeight="1" x14ac:dyDescent="0.25"/>
    <row r="6586" ht="30" hidden="1" customHeight="1" x14ac:dyDescent="0.25"/>
    <row r="6587" ht="30" hidden="1" customHeight="1" x14ac:dyDescent="0.25"/>
    <row r="6588" ht="30" hidden="1" customHeight="1" x14ac:dyDescent="0.25"/>
    <row r="6589" ht="30" hidden="1" customHeight="1" x14ac:dyDescent="0.25"/>
    <row r="6590" ht="30" hidden="1" customHeight="1" x14ac:dyDescent="0.25"/>
    <row r="6591" ht="30" hidden="1" customHeight="1" x14ac:dyDescent="0.25"/>
    <row r="6592" ht="30" hidden="1" customHeight="1" x14ac:dyDescent="0.25"/>
    <row r="6593" ht="30" hidden="1" customHeight="1" x14ac:dyDescent="0.25"/>
    <row r="6594" ht="30" hidden="1" customHeight="1" x14ac:dyDescent="0.25"/>
    <row r="6595" ht="30" hidden="1" customHeight="1" x14ac:dyDescent="0.25"/>
    <row r="6596" ht="30" hidden="1" customHeight="1" x14ac:dyDescent="0.25"/>
    <row r="6597" ht="30" hidden="1" customHeight="1" x14ac:dyDescent="0.25"/>
    <row r="6598" ht="30" hidden="1" customHeight="1" x14ac:dyDescent="0.25"/>
    <row r="6599" ht="30" hidden="1" customHeight="1" x14ac:dyDescent="0.25"/>
    <row r="6600" ht="30" hidden="1" customHeight="1" x14ac:dyDescent="0.25"/>
    <row r="6601" ht="30" hidden="1" customHeight="1" x14ac:dyDescent="0.25"/>
    <row r="6602" ht="30" hidden="1" customHeight="1" x14ac:dyDescent="0.25"/>
    <row r="6603" ht="30" hidden="1" customHeight="1" x14ac:dyDescent="0.25"/>
    <row r="6604" ht="30" hidden="1" customHeight="1" x14ac:dyDescent="0.25"/>
    <row r="6605" ht="30" hidden="1" customHeight="1" x14ac:dyDescent="0.25"/>
    <row r="6606" ht="30" hidden="1" customHeight="1" x14ac:dyDescent="0.25"/>
    <row r="6607" ht="30" hidden="1" customHeight="1" x14ac:dyDescent="0.25"/>
    <row r="6608" ht="30" hidden="1" customHeight="1" x14ac:dyDescent="0.25"/>
    <row r="6609" ht="30" hidden="1" customHeight="1" x14ac:dyDescent="0.25"/>
    <row r="6610" ht="30" hidden="1" customHeight="1" x14ac:dyDescent="0.25"/>
    <row r="6611" ht="30" hidden="1" customHeight="1" x14ac:dyDescent="0.25"/>
    <row r="6612" ht="30" hidden="1" customHeight="1" x14ac:dyDescent="0.25"/>
    <row r="6613" ht="30" hidden="1" customHeight="1" x14ac:dyDescent="0.25"/>
    <row r="6614" ht="30" hidden="1" customHeight="1" x14ac:dyDescent="0.25"/>
    <row r="6615" ht="30" hidden="1" customHeight="1" x14ac:dyDescent="0.25"/>
    <row r="6616" ht="30" hidden="1" customHeight="1" x14ac:dyDescent="0.25"/>
    <row r="6617" ht="30" hidden="1" customHeight="1" x14ac:dyDescent="0.25"/>
    <row r="6618" ht="30" hidden="1" customHeight="1" x14ac:dyDescent="0.25"/>
    <row r="6619" ht="30" hidden="1" customHeight="1" x14ac:dyDescent="0.25"/>
    <row r="6620" ht="30" hidden="1" customHeight="1" x14ac:dyDescent="0.25"/>
    <row r="6621" ht="30" hidden="1" customHeight="1" x14ac:dyDescent="0.25"/>
    <row r="6622" ht="30" hidden="1" customHeight="1" x14ac:dyDescent="0.25"/>
    <row r="6623" ht="30" hidden="1" customHeight="1" x14ac:dyDescent="0.25"/>
    <row r="6624" ht="30" hidden="1" customHeight="1" x14ac:dyDescent="0.25"/>
    <row r="6625" ht="30" hidden="1" customHeight="1" x14ac:dyDescent="0.25"/>
    <row r="6626" ht="30" hidden="1" customHeight="1" x14ac:dyDescent="0.25"/>
    <row r="6627" ht="30" hidden="1" customHeight="1" x14ac:dyDescent="0.25"/>
    <row r="6628" ht="30" hidden="1" customHeight="1" x14ac:dyDescent="0.25"/>
    <row r="6629" ht="30" hidden="1" customHeight="1" x14ac:dyDescent="0.25"/>
    <row r="6630" ht="30" hidden="1" customHeight="1" x14ac:dyDescent="0.25"/>
    <row r="6631" ht="30" hidden="1" customHeight="1" x14ac:dyDescent="0.25"/>
    <row r="6632" ht="30" hidden="1" customHeight="1" x14ac:dyDescent="0.25"/>
    <row r="6633" ht="30" hidden="1" customHeight="1" x14ac:dyDescent="0.25"/>
    <row r="6634" ht="30" hidden="1" customHeight="1" x14ac:dyDescent="0.25"/>
    <row r="6635" ht="30" hidden="1" customHeight="1" x14ac:dyDescent="0.25"/>
    <row r="6636" ht="30" hidden="1" customHeight="1" x14ac:dyDescent="0.25"/>
    <row r="6637" ht="30" hidden="1" customHeight="1" x14ac:dyDescent="0.25"/>
    <row r="6638" ht="30" hidden="1" customHeight="1" x14ac:dyDescent="0.25"/>
    <row r="6639" ht="30" hidden="1" customHeight="1" x14ac:dyDescent="0.25"/>
    <row r="6640" ht="30" hidden="1" customHeight="1" x14ac:dyDescent="0.25"/>
    <row r="6641" ht="30" hidden="1" customHeight="1" x14ac:dyDescent="0.25"/>
    <row r="6642" ht="30" hidden="1" customHeight="1" x14ac:dyDescent="0.25"/>
    <row r="6643" ht="30" hidden="1" customHeight="1" x14ac:dyDescent="0.25"/>
    <row r="6644" ht="30" hidden="1" customHeight="1" x14ac:dyDescent="0.25"/>
    <row r="6645" ht="30" hidden="1" customHeight="1" x14ac:dyDescent="0.25"/>
    <row r="6646" ht="30" hidden="1" customHeight="1" x14ac:dyDescent="0.25"/>
    <row r="6647" ht="30" hidden="1" customHeight="1" x14ac:dyDescent="0.25"/>
    <row r="6648" ht="30" hidden="1" customHeight="1" x14ac:dyDescent="0.25"/>
    <row r="6649" ht="30" hidden="1" customHeight="1" x14ac:dyDescent="0.25"/>
    <row r="6650" ht="30" hidden="1" customHeight="1" x14ac:dyDescent="0.25"/>
    <row r="6651" ht="30" hidden="1" customHeight="1" x14ac:dyDescent="0.25"/>
    <row r="6652" ht="30" hidden="1" customHeight="1" x14ac:dyDescent="0.25"/>
    <row r="6653" ht="30" hidden="1" customHeight="1" x14ac:dyDescent="0.25"/>
    <row r="6654" ht="30" hidden="1" customHeight="1" x14ac:dyDescent="0.25"/>
    <row r="6655" ht="30" hidden="1" customHeight="1" x14ac:dyDescent="0.25"/>
    <row r="6656" ht="30" hidden="1" customHeight="1" x14ac:dyDescent="0.25"/>
    <row r="6657" ht="30" hidden="1" customHeight="1" x14ac:dyDescent="0.25"/>
    <row r="6658" ht="30" hidden="1" customHeight="1" x14ac:dyDescent="0.25"/>
    <row r="6659" ht="30" hidden="1" customHeight="1" x14ac:dyDescent="0.25"/>
    <row r="6660" ht="30" hidden="1" customHeight="1" x14ac:dyDescent="0.25"/>
    <row r="6661" ht="30" hidden="1" customHeight="1" x14ac:dyDescent="0.25"/>
    <row r="6662" ht="30" hidden="1" customHeight="1" x14ac:dyDescent="0.25"/>
    <row r="6663" ht="30" hidden="1" customHeight="1" x14ac:dyDescent="0.25"/>
    <row r="6664" ht="30" hidden="1" customHeight="1" x14ac:dyDescent="0.25"/>
    <row r="6665" ht="30" hidden="1" customHeight="1" x14ac:dyDescent="0.25"/>
    <row r="6666" ht="30" hidden="1" customHeight="1" x14ac:dyDescent="0.25"/>
    <row r="6667" ht="30" hidden="1" customHeight="1" x14ac:dyDescent="0.25"/>
    <row r="6668" ht="30" hidden="1" customHeight="1" x14ac:dyDescent="0.25"/>
    <row r="6669" ht="30" hidden="1" customHeight="1" x14ac:dyDescent="0.25"/>
    <row r="6670" ht="30" hidden="1" customHeight="1" x14ac:dyDescent="0.25"/>
    <row r="6671" ht="30" hidden="1" customHeight="1" x14ac:dyDescent="0.25"/>
    <row r="6672" ht="30" hidden="1" customHeight="1" x14ac:dyDescent="0.25"/>
    <row r="6673" ht="30" hidden="1" customHeight="1" x14ac:dyDescent="0.25"/>
    <row r="6674" ht="30" hidden="1" customHeight="1" x14ac:dyDescent="0.25"/>
    <row r="6675" ht="30" hidden="1" customHeight="1" x14ac:dyDescent="0.25"/>
    <row r="6676" ht="30" hidden="1" customHeight="1" x14ac:dyDescent="0.25"/>
    <row r="6677" ht="30" hidden="1" customHeight="1" x14ac:dyDescent="0.25"/>
    <row r="6678" ht="30" hidden="1" customHeight="1" x14ac:dyDescent="0.25"/>
    <row r="6679" ht="30" hidden="1" customHeight="1" x14ac:dyDescent="0.25"/>
    <row r="6680" ht="30" hidden="1" customHeight="1" x14ac:dyDescent="0.25"/>
    <row r="6681" ht="30" hidden="1" customHeight="1" x14ac:dyDescent="0.25"/>
    <row r="6682" ht="30" hidden="1" customHeight="1" x14ac:dyDescent="0.25"/>
    <row r="6683" ht="30" hidden="1" customHeight="1" x14ac:dyDescent="0.25"/>
    <row r="6684" ht="30" hidden="1" customHeight="1" x14ac:dyDescent="0.25"/>
    <row r="6685" ht="30" hidden="1" customHeight="1" x14ac:dyDescent="0.25"/>
    <row r="6686" ht="30" hidden="1" customHeight="1" x14ac:dyDescent="0.25"/>
    <row r="6687" ht="30" hidden="1" customHeight="1" x14ac:dyDescent="0.25"/>
    <row r="6688" ht="30" hidden="1" customHeight="1" x14ac:dyDescent="0.25"/>
    <row r="6689" ht="30" hidden="1" customHeight="1" x14ac:dyDescent="0.25"/>
    <row r="6690" ht="30" hidden="1" customHeight="1" x14ac:dyDescent="0.25"/>
    <row r="6691" ht="30" hidden="1" customHeight="1" x14ac:dyDescent="0.25"/>
    <row r="6692" ht="30" hidden="1" customHeight="1" x14ac:dyDescent="0.25"/>
    <row r="6693" ht="30" hidden="1" customHeight="1" x14ac:dyDescent="0.25"/>
    <row r="6694" ht="30" hidden="1" customHeight="1" x14ac:dyDescent="0.25"/>
    <row r="6695" ht="30" hidden="1" customHeight="1" x14ac:dyDescent="0.25"/>
    <row r="6696" ht="30" hidden="1" customHeight="1" x14ac:dyDescent="0.25"/>
    <row r="6697" ht="30" hidden="1" customHeight="1" x14ac:dyDescent="0.25"/>
    <row r="6698" ht="30" hidden="1" customHeight="1" x14ac:dyDescent="0.25"/>
    <row r="6699" ht="30" hidden="1" customHeight="1" x14ac:dyDescent="0.25"/>
    <row r="6700" ht="30" hidden="1" customHeight="1" x14ac:dyDescent="0.25"/>
    <row r="6701" ht="30" hidden="1" customHeight="1" x14ac:dyDescent="0.25"/>
    <row r="6702" ht="30" hidden="1" customHeight="1" x14ac:dyDescent="0.25"/>
    <row r="6703" ht="30" hidden="1" customHeight="1" x14ac:dyDescent="0.25"/>
    <row r="6704" ht="30" hidden="1" customHeight="1" x14ac:dyDescent="0.25"/>
    <row r="6705" ht="30" hidden="1" customHeight="1" x14ac:dyDescent="0.25"/>
    <row r="6706" ht="30" hidden="1" customHeight="1" x14ac:dyDescent="0.25"/>
    <row r="6707" ht="30" hidden="1" customHeight="1" x14ac:dyDescent="0.25"/>
    <row r="6708" ht="30" hidden="1" customHeight="1" x14ac:dyDescent="0.25"/>
    <row r="6709" ht="30" hidden="1" customHeight="1" x14ac:dyDescent="0.25"/>
    <row r="6710" ht="30" hidden="1" customHeight="1" x14ac:dyDescent="0.25"/>
    <row r="6711" ht="30" hidden="1" customHeight="1" x14ac:dyDescent="0.25"/>
    <row r="6712" ht="30" hidden="1" customHeight="1" x14ac:dyDescent="0.25"/>
    <row r="6713" ht="30" hidden="1" customHeight="1" x14ac:dyDescent="0.25"/>
    <row r="6714" ht="30" hidden="1" customHeight="1" x14ac:dyDescent="0.25"/>
    <row r="6715" ht="30" hidden="1" customHeight="1" x14ac:dyDescent="0.25"/>
    <row r="6716" ht="30" hidden="1" customHeight="1" x14ac:dyDescent="0.25"/>
    <row r="6717" ht="30" hidden="1" customHeight="1" x14ac:dyDescent="0.25"/>
    <row r="6718" ht="30" hidden="1" customHeight="1" x14ac:dyDescent="0.25"/>
    <row r="6719" ht="30" hidden="1" customHeight="1" x14ac:dyDescent="0.25"/>
    <row r="6720" ht="30" hidden="1" customHeight="1" x14ac:dyDescent="0.25"/>
    <row r="6721" ht="30" hidden="1" customHeight="1" x14ac:dyDescent="0.25"/>
    <row r="6722" ht="30" hidden="1" customHeight="1" x14ac:dyDescent="0.25"/>
    <row r="6723" ht="30" hidden="1" customHeight="1" x14ac:dyDescent="0.25"/>
    <row r="6724" ht="30" hidden="1" customHeight="1" x14ac:dyDescent="0.25"/>
    <row r="6725" ht="30" hidden="1" customHeight="1" x14ac:dyDescent="0.25"/>
    <row r="6726" ht="30" hidden="1" customHeight="1" x14ac:dyDescent="0.25"/>
    <row r="6727" ht="30" hidden="1" customHeight="1" x14ac:dyDescent="0.25"/>
    <row r="6728" ht="30" hidden="1" customHeight="1" x14ac:dyDescent="0.25"/>
    <row r="6729" ht="30" hidden="1" customHeight="1" x14ac:dyDescent="0.25"/>
    <row r="6730" ht="30" hidden="1" customHeight="1" x14ac:dyDescent="0.25"/>
    <row r="6731" ht="30" hidden="1" customHeight="1" x14ac:dyDescent="0.25"/>
    <row r="6732" ht="30" hidden="1" customHeight="1" x14ac:dyDescent="0.25"/>
    <row r="6733" ht="30" hidden="1" customHeight="1" x14ac:dyDescent="0.25"/>
    <row r="6734" ht="30" hidden="1" customHeight="1" x14ac:dyDescent="0.25"/>
    <row r="6735" ht="30" hidden="1" customHeight="1" x14ac:dyDescent="0.25"/>
    <row r="6736" ht="30" hidden="1" customHeight="1" x14ac:dyDescent="0.25"/>
    <row r="6737" ht="30" hidden="1" customHeight="1" x14ac:dyDescent="0.25"/>
    <row r="6738" ht="30" hidden="1" customHeight="1" x14ac:dyDescent="0.25"/>
    <row r="6739" ht="30" hidden="1" customHeight="1" x14ac:dyDescent="0.25"/>
    <row r="6740" ht="30" hidden="1" customHeight="1" x14ac:dyDescent="0.25"/>
    <row r="6741" ht="30" hidden="1" customHeight="1" x14ac:dyDescent="0.25"/>
    <row r="6742" ht="30" hidden="1" customHeight="1" x14ac:dyDescent="0.25"/>
    <row r="6743" ht="30" hidden="1" customHeight="1" x14ac:dyDescent="0.25"/>
    <row r="6744" ht="30" hidden="1" customHeight="1" x14ac:dyDescent="0.25"/>
    <row r="6745" ht="30" hidden="1" customHeight="1" x14ac:dyDescent="0.25"/>
    <row r="6746" ht="30" hidden="1" customHeight="1" x14ac:dyDescent="0.25"/>
    <row r="6747" ht="30" hidden="1" customHeight="1" x14ac:dyDescent="0.25"/>
    <row r="6748" ht="30" hidden="1" customHeight="1" x14ac:dyDescent="0.25"/>
    <row r="6749" ht="30" hidden="1" customHeight="1" x14ac:dyDescent="0.25"/>
    <row r="6750" ht="30" hidden="1" customHeight="1" x14ac:dyDescent="0.25"/>
    <row r="6751" ht="30" hidden="1" customHeight="1" x14ac:dyDescent="0.25"/>
    <row r="6752" ht="30" hidden="1" customHeight="1" x14ac:dyDescent="0.25"/>
    <row r="6753" ht="30" hidden="1" customHeight="1" x14ac:dyDescent="0.25"/>
    <row r="6754" ht="30" hidden="1" customHeight="1" x14ac:dyDescent="0.25"/>
    <row r="6755" ht="30" hidden="1" customHeight="1" x14ac:dyDescent="0.25"/>
    <row r="6756" ht="30" hidden="1" customHeight="1" x14ac:dyDescent="0.25"/>
    <row r="6757" ht="30" hidden="1" customHeight="1" x14ac:dyDescent="0.25"/>
    <row r="6758" ht="30" hidden="1" customHeight="1" x14ac:dyDescent="0.25"/>
    <row r="6759" ht="30" hidden="1" customHeight="1" x14ac:dyDescent="0.25"/>
    <row r="6760" ht="30" hidden="1" customHeight="1" x14ac:dyDescent="0.25"/>
    <row r="6761" ht="30" hidden="1" customHeight="1" x14ac:dyDescent="0.25"/>
    <row r="6762" ht="30" hidden="1" customHeight="1" x14ac:dyDescent="0.25"/>
    <row r="6763" ht="30" hidden="1" customHeight="1" x14ac:dyDescent="0.25"/>
    <row r="6764" ht="30" hidden="1" customHeight="1" x14ac:dyDescent="0.25"/>
    <row r="6765" ht="30" hidden="1" customHeight="1" x14ac:dyDescent="0.25"/>
    <row r="6766" ht="30" hidden="1" customHeight="1" x14ac:dyDescent="0.25"/>
    <row r="6767" ht="30" hidden="1" customHeight="1" x14ac:dyDescent="0.25"/>
    <row r="6768" ht="30" hidden="1" customHeight="1" x14ac:dyDescent="0.25"/>
    <row r="6769" ht="30" hidden="1" customHeight="1" x14ac:dyDescent="0.25"/>
    <row r="6770" ht="30" hidden="1" customHeight="1" x14ac:dyDescent="0.25"/>
    <row r="6771" ht="30" hidden="1" customHeight="1" x14ac:dyDescent="0.25"/>
    <row r="6772" ht="30" hidden="1" customHeight="1" x14ac:dyDescent="0.25"/>
    <row r="6773" ht="30" hidden="1" customHeight="1" x14ac:dyDescent="0.25"/>
    <row r="6774" ht="30" hidden="1" customHeight="1" x14ac:dyDescent="0.25"/>
    <row r="6775" ht="30" hidden="1" customHeight="1" x14ac:dyDescent="0.25"/>
    <row r="6776" ht="30" hidden="1" customHeight="1" x14ac:dyDescent="0.25"/>
    <row r="6777" ht="30" hidden="1" customHeight="1" x14ac:dyDescent="0.25"/>
    <row r="6778" ht="30" hidden="1" customHeight="1" x14ac:dyDescent="0.25"/>
    <row r="6779" ht="30" hidden="1" customHeight="1" x14ac:dyDescent="0.25"/>
    <row r="6780" ht="30" hidden="1" customHeight="1" x14ac:dyDescent="0.25"/>
    <row r="6781" ht="30" hidden="1" customHeight="1" x14ac:dyDescent="0.25"/>
    <row r="6782" ht="30" hidden="1" customHeight="1" x14ac:dyDescent="0.25"/>
    <row r="6783" ht="30" hidden="1" customHeight="1" x14ac:dyDescent="0.25"/>
    <row r="6784" ht="30" hidden="1" customHeight="1" x14ac:dyDescent="0.25"/>
    <row r="6785" ht="30" hidden="1" customHeight="1" x14ac:dyDescent="0.25"/>
    <row r="6786" ht="30" hidden="1" customHeight="1" x14ac:dyDescent="0.25"/>
    <row r="6787" ht="30" hidden="1" customHeight="1" x14ac:dyDescent="0.25"/>
    <row r="6788" ht="30" hidden="1" customHeight="1" x14ac:dyDescent="0.25"/>
    <row r="6789" ht="30" hidden="1" customHeight="1" x14ac:dyDescent="0.25"/>
    <row r="6790" ht="30" hidden="1" customHeight="1" x14ac:dyDescent="0.25"/>
    <row r="6791" ht="30" hidden="1" customHeight="1" x14ac:dyDescent="0.25"/>
    <row r="6792" ht="30" hidden="1" customHeight="1" x14ac:dyDescent="0.25"/>
    <row r="6793" ht="30" hidden="1" customHeight="1" x14ac:dyDescent="0.25"/>
    <row r="6794" ht="30" hidden="1" customHeight="1" x14ac:dyDescent="0.25"/>
    <row r="6795" ht="30" hidden="1" customHeight="1" x14ac:dyDescent="0.25"/>
    <row r="6796" ht="30" hidden="1" customHeight="1" x14ac:dyDescent="0.25"/>
    <row r="6797" ht="30" hidden="1" customHeight="1" x14ac:dyDescent="0.25"/>
    <row r="6798" ht="30" hidden="1" customHeight="1" x14ac:dyDescent="0.25"/>
    <row r="6799" ht="30" hidden="1" customHeight="1" x14ac:dyDescent="0.25"/>
    <row r="6800" ht="30" hidden="1" customHeight="1" x14ac:dyDescent="0.25"/>
    <row r="6801" ht="30" hidden="1" customHeight="1" x14ac:dyDescent="0.25"/>
    <row r="6802" ht="30" hidden="1" customHeight="1" x14ac:dyDescent="0.25"/>
    <row r="6803" ht="30" hidden="1" customHeight="1" x14ac:dyDescent="0.25"/>
    <row r="6804" ht="30" hidden="1" customHeight="1" x14ac:dyDescent="0.25"/>
    <row r="6805" ht="30" hidden="1" customHeight="1" x14ac:dyDescent="0.25"/>
    <row r="6806" ht="30" hidden="1" customHeight="1" x14ac:dyDescent="0.25"/>
    <row r="6807" ht="30" hidden="1" customHeight="1" x14ac:dyDescent="0.25"/>
    <row r="6808" ht="30" hidden="1" customHeight="1" x14ac:dyDescent="0.25"/>
    <row r="6809" ht="30" hidden="1" customHeight="1" x14ac:dyDescent="0.25"/>
    <row r="6810" ht="30" hidden="1" customHeight="1" x14ac:dyDescent="0.25"/>
    <row r="6811" ht="30" hidden="1" customHeight="1" x14ac:dyDescent="0.25"/>
    <row r="6812" ht="30" hidden="1" customHeight="1" x14ac:dyDescent="0.25"/>
    <row r="6813" ht="30" hidden="1" customHeight="1" x14ac:dyDescent="0.25"/>
    <row r="6814" ht="30" hidden="1" customHeight="1" x14ac:dyDescent="0.25"/>
    <row r="6815" ht="30" hidden="1" customHeight="1" x14ac:dyDescent="0.25"/>
    <row r="6816" ht="30" hidden="1" customHeight="1" x14ac:dyDescent="0.25"/>
    <row r="6817" ht="30" hidden="1" customHeight="1" x14ac:dyDescent="0.25"/>
    <row r="6818" ht="30" hidden="1" customHeight="1" x14ac:dyDescent="0.25"/>
    <row r="6819" ht="30" hidden="1" customHeight="1" x14ac:dyDescent="0.25"/>
    <row r="6820" ht="30" hidden="1" customHeight="1" x14ac:dyDescent="0.25"/>
    <row r="6821" ht="30" hidden="1" customHeight="1" x14ac:dyDescent="0.25"/>
    <row r="6822" ht="30" hidden="1" customHeight="1" x14ac:dyDescent="0.25"/>
    <row r="6823" ht="30" hidden="1" customHeight="1" x14ac:dyDescent="0.25"/>
    <row r="6824" ht="30" hidden="1" customHeight="1" x14ac:dyDescent="0.25"/>
    <row r="6825" ht="30" hidden="1" customHeight="1" x14ac:dyDescent="0.25"/>
    <row r="6826" ht="30" hidden="1" customHeight="1" x14ac:dyDescent="0.25"/>
    <row r="6827" ht="30" hidden="1" customHeight="1" x14ac:dyDescent="0.25"/>
    <row r="6828" ht="30" hidden="1" customHeight="1" x14ac:dyDescent="0.25"/>
    <row r="6829" ht="30" hidden="1" customHeight="1" x14ac:dyDescent="0.25"/>
    <row r="6830" ht="30" hidden="1" customHeight="1" x14ac:dyDescent="0.25"/>
    <row r="6831" ht="30" hidden="1" customHeight="1" x14ac:dyDescent="0.25"/>
    <row r="6832" ht="30" hidden="1" customHeight="1" x14ac:dyDescent="0.25"/>
    <row r="6833" ht="30" hidden="1" customHeight="1" x14ac:dyDescent="0.25"/>
    <row r="6834" ht="30" hidden="1" customHeight="1" x14ac:dyDescent="0.25"/>
    <row r="6835" ht="30" hidden="1" customHeight="1" x14ac:dyDescent="0.25"/>
    <row r="6836" ht="30" hidden="1" customHeight="1" x14ac:dyDescent="0.25"/>
    <row r="6837" ht="30" hidden="1" customHeight="1" x14ac:dyDescent="0.25"/>
    <row r="6838" ht="30" hidden="1" customHeight="1" x14ac:dyDescent="0.25"/>
    <row r="6839" ht="30" hidden="1" customHeight="1" x14ac:dyDescent="0.25"/>
    <row r="6840" ht="30" hidden="1" customHeight="1" x14ac:dyDescent="0.25"/>
    <row r="6841" ht="30" hidden="1" customHeight="1" x14ac:dyDescent="0.25"/>
    <row r="6842" ht="30" hidden="1" customHeight="1" x14ac:dyDescent="0.25"/>
    <row r="6843" ht="30" hidden="1" customHeight="1" x14ac:dyDescent="0.25"/>
    <row r="6844" ht="30" hidden="1" customHeight="1" x14ac:dyDescent="0.25"/>
    <row r="6845" ht="30" hidden="1" customHeight="1" x14ac:dyDescent="0.25"/>
    <row r="6846" ht="30" hidden="1" customHeight="1" x14ac:dyDescent="0.25"/>
    <row r="6847" ht="30" hidden="1" customHeight="1" x14ac:dyDescent="0.25"/>
    <row r="6848" ht="30" hidden="1" customHeight="1" x14ac:dyDescent="0.25"/>
    <row r="6849" ht="30" hidden="1" customHeight="1" x14ac:dyDescent="0.25"/>
    <row r="6850" ht="30" hidden="1" customHeight="1" x14ac:dyDescent="0.25"/>
    <row r="6851" ht="30" hidden="1" customHeight="1" x14ac:dyDescent="0.25"/>
    <row r="6852" ht="30" hidden="1" customHeight="1" x14ac:dyDescent="0.25"/>
    <row r="6853" ht="30" hidden="1" customHeight="1" x14ac:dyDescent="0.25"/>
    <row r="6854" ht="30" hidden="1" customHeight="1" x14ac:dyDescent="0.25"/>
    <row r="6855" ht="30" hidden="1" customHeight="1" x14ac:dyDescent="0.25"/>
    <row r="6856" ht="30" hidden="1" customHeight="1" x14ac:dyDescent="0.25"/>
    <row r="6857" ht="30" hidden="1" customHeight="1" x14ac:dyDescent="0.25"/>
    <row r="6858" ht="30" hidden="1" customHeight="1" x14ac:dyDescent="0.25"/>
    <row r="6859" ht="30" hidden="1" customHeight="1" x14ac:dyDescent="0.25"/>
    <row r="6860" ht="30" hidden="1" customHeight="1" x14ac:dyDescent="0.25"/>
    <row r="6861" ht="30" hidden="1" customHeight="1" x14ac:dyDescent="0.25"/>
    <row r="6862" ht="30" hidden="1" customHeight="1" x14ac:dyDescent="0.25"/>
    <row r="6863" ht="30" hidden="1" customHeight="1" x14ac:dyDescent="0.25"/>
    <row r="6864" ht="30" hidden="1" customHeight="1" x14ac:dyDescent="0.25"/>
    <row r="6865" ht="30" hidden="1" customHeight="1" x14ac:dyDescent="0.25"/>
    <row r="6866" ht="30" hidden="1" customHeight="1" x14ac:dyDescent="0.25"/>
    <row r="6867" ht="30" hidden="1" customHeight="1" x14ac:dyDescent="0.25"/>
    <row r="6868" ht="30" hidden="1" customHeight="1" x14ac:dyDescent="0.25"/>
    <row r="6869" ht="30" hidden="1" customHeight="1" x14ac:dyDescent="0.25"/>
    <row r="6870" ht="30" hidden="1" customHeight="1" x14ac:dyDescent="0.25"/>
    <row r="6871" ht="30" hidden="1" customHeight="1" x14ac:dyDescent="0.25"/>
    <row r="6872" ht="30" hidden="1" customHeight="1" x14ac:dyDescent="0.25"/>
    <row r="6873" ht="30" hidden="1" customHeight="1" x14ac:dyDescent="0.25"/>
    <row r="6874" ht="30" hidden="1" customHeight="1" x14ac:dyDescent="0.25"/>
    <row r="6875" ht="30" hidden="1" customHeight="1" x14ac:dyDescent="0.25"/>
    <row r="6876" ht="30" hidden="1" customHeight="1" x14ac:dyDescent="0.25"/>
    <row r="6877" ht="30" hidden="1" customHeight="1" x14ac:dyDescent="0.25"/>
    <row r="6878" ht="30" hidden="1" customHeight="1" x14ac:dyDescent="0.25"/>
    <row r="6879" ht="30" hidden="1" customHeight="1" x14ac:dyDescent="0.25"/>
    <row r="6880" ht="30" hidden="1" customHeight="1" x14ac:dyDescent="0.25"/>
    <row r="6881" ht="30" hidden="1" customHeight="1" x14ac:dyDescent="0.25"/>
    <row r="6882" ht="30" hidden="1" customHeight="1" x14ac:dyDescent="0.25"/>
    <row r="6883" ht="30" hidden="1" customHeight="1" x14ac:dyDescent="0.25"/>
    <row r="6884" ht="30" hidden="1" customHeight="1" x14ac:dyDescent="0.25"/>
    <row r="6885" ht="30" hidden="1" customHeight="1" x14ac:dyDescent="0.25"/>
    <row r="6886" ht="30" hidden="1" customHeight="1" x14ac:dyDescent="0.25"/>
    <row r="6887" ht="30" hidden="1" customHeight="1" x14ac:dyDescent="0.25"/>
    <row r="6888" ht="30" hidden="1" customHeight="1" x14ac:dyDescent="0.25"/>
    <row r="6889" ht="30" hidden="1" customHeight="1" x14ac:dyDescent="0.25"/>
    <row r="6890" ht="30" hidden="1" customHeight="1" x14ac:dyDescent="0.25"/>
    <row r="6891" ht="30" hidden="1" customHeight="1" x14ac:dyDescent="0.25"/>
    <row r="6892" ht="30" hidden="1" customHeight="1" x14ac:dyDescent="0.25"/>
    <row r="6893" ht="30" hidden="1" customHeight="1" x14ac:dyDescent="0.25"/>
    <row r="6894" ht="30" hidden="1" customHeight="1" x14ac:dyDescent="0.25"/>
    <row r="6895" ht="30" hidden="1" customHeight="1" x14ac:dyDescent="0.25"/>
    <row r="6896" ht="30" hidden="1" customHeight="1" x14ac:dyDescent="0.25"/>
    <row r="6897" ht="30" hidden="1" customHeight="1" x14ac:dyDescent="0.25"/>
    <row r="6898" ht="30" hidden="1" customHeight="1" x14ac:dyDescent="0.25"/>
    <row r="6899" ht="30" hidden="1" customHeight="1" x14ac:dyDescent="0.25"/>
    <row r="6900" ht="30" hidden="1" customHeight="1" x14ac:dyDescent="0.25"/>
    <row r="6901" ht="30" hidden="1" customHeight="1" x14ac:dyDescent="0.25"/>
    <row r="6902" ht="30" hidden="1" customHeight="1" x14ac:dyDescent="0.25"/>
    <row r="6903" ht="30" hidden="1" customHeight="1" x14ac:dyDescent="0.25"/>
    <row r="6904" ht="30" hidden="1" customHeight="1" x14ac:dyDescent="0.25"/>
    <row r="6905" ht="30" hidden="1" customHeight="1" x14ac:dyDescent="0.25"/>
    <row r="6906" ht="30" hidden="1" customHeight="1" x14ac:dyDescent="0.25"/>
    <row r="6907" ht="30" hidden="1" customHeight="1" x14ac:dyDescent="0.25"/>
    <row r="6908" ht="30" hidden="1" customHeight="1" x14ac:dyDescent="0.25"/>
    <row r="6909" ht="30" hidden="1" customHeight="1" x14ac:dyDescent="0.25"/>
    <row r="6910" ht="30" hidden="1" customHeight="1" x14ac:dyDescent="0.25"/>
    <row r="6911" ht="30" hidden="1" customHeight="1" x14ac:dyDescent="0.25"/>
    <row r="6912" ht="30" hidden="1" customHeight="1" x14ac:dyDescent="0.25"/>
    <row r="6913" ht="30" hidden="1" customHeight="1" x14ac:dyDescent="0.25"/>
    <row r="6914" ht="30" hidden="1" customHeight="1" x14ac:dyDescent="0.25"/>
    <row r="6915" ht="30" hidden="1" customHeight="1" x14ac:dyDescent="0.25"/>
    <row r="6916" ht="30" hidden="1" customHeight="1" x14ac:dyDescent="0.25"/>
    <row r="6917" ht="30" hidden="1" customHeight="1" x14ac:dyDescent="0.25"/>
    <row r="6918" ht="30" hidden="1" customHeight="1" x14ac:dyDescent="0.25"/>
    <row r="6919" ht="30" hidden="1" customHeight="1" x14ac:dyDescent="0.25"/>
    <row r="6920" ht="30" hidden="1" customHeight="1" x14ac:dyDescent="0.25"/>
    <row r="6921" ht="30" hidden="1" customHeight="1" x14ac:dyDescent="0.25"/>
    <row r="6922" ht="30" hidden="1" customHeight="1" x14ac:dyDescent="0.25"/>
    <row r="6923" ht="30" hidden="1" customHeight="1" x14ac:dyDescent="0.25"/>
    <row r="6924" ht="30" hidden="1" customHeight="1" x14ac:dyDescent="0.25"/>
    <row r="6925" ht="30" hidden="1" customHeight="1" x14ac:dyDescent="0.25"/>
    <row r="6926" ht="30" hidden="1" customHeight="1" x14ac:dyDescent="0.25"/>
    <row r="6927" ht="30" hidden="1" customHeight="1" x14ac:dyDescent="0.25"/>
    <row r="6928" ht="30" hidden="1" customHeight="1" x14ac:dyDescent="0.25"/>
    <row r="6929" ht="30" hidden="1" customHeight="1" x14ac:dyDescent="0.25"/>
    <row r="6930" ht="30" hidden="1" customHeight="1" x14ac:dyDescent="0.25"/>
    <row r="6931" ht="30" hidden="1" customHeight="1" x14ac:dyDescent="0.25"/>
    <row r="6932" ht="30" hidden="1" customHeight="1" x14ac:dyDescent="0.25"/>
    <row r="6933" ht="30" hidden="1" customHeight="1" x14ac:dyDescent="0.25"/>
    <row r="6934" ht="30" hidden="1" customHeight="1" x14ac:dyDescent="0.25"/>
    <row r="6935" ht="30" hidden="1" customHeight="1" x14ac:dyDescent="0.25"/>
    <row r="6936" ht="30" hidden="1" customHeight="1" x14ac:dyDescent="0.25"/>
    <row r="6937" ht="30" hidden="1" customHeight="1" x14ac:dyDescent="0.25"/>
    <row r="6938" ht="30" hidden="1" customHeight="1" x14ac:dyDescent="0.25"/>
    <row r="6939" ht="30" hidden="1" customHeight="1" x14ac:dyDescent="0.25"/>
    <row r="6940" ht="30" hidden="1" customHeight="1" x14ac:dyDescent="0.25"/>
    <row r="6941" ht="30" hidden="1" customHeight="1" x14ac:dyDescent="0.25"/>
    <row r="6942" ht="30" hidden="1" customHeight="1" x14ac:dyDescent="0.25"/>
    <row r="6943" ht="30" hidden="1" customHeight="1" x14ac:dyDescent="0.25"/>
    <row r="6944" ht="30" hidden="1" customHeight="1" x14ac:dyDescent="0.25"/>
    <row r="6945" ht="30" hidden="1" customHeight="1" x14ac:dyDescent="0.25"/>
    <row r="6946" ht="30" hidden="1" customHeight="1" x14ac:dyDescent="0.25"/>
    <row r="6947" ht="30" hidden="1" customHeight="1" x14ac:dyDescent="0.25"/>
    <row r="6948" ht="30" hidden="1" customHeight="1" x14ac:dyDescent="0.25"/>
    <row r="6949" ht="30" hidden="1" customHeight="1" x14ac:dyDescent="0.25"/>
    <row r="6950" ht="30" hidden="1" customHeight="1" x14ac:dyDescent="0.25"/>
    <row r="6951" ht="30" hidden="1" customHeight="1" x14ac:dyDescent="0.25"/>
    <row r="6952" ht="30" hidden="1" customHeight="1" x14ac:dyDescent="0.25"/>
    <row r="6953" ht="30" hidden="1" customHeight="1" x14ac:dyDescent="0.25"/>
    <row r="6954" ht="30" hidden="1" customHeight="1" x14ac:dyDescent="0.25"/>
    <row r="6955" ht="30" hidden="1" customHeight="1" x14ac:dyDescent="0.25"/>
    <row r="6956" ht="30" hidden="1" customHeight="1" x14ac:dyDescent="0.25"/>
    <row r="6957" ht="30" hidden="1" customHeight="1" x14ac:dyDescent="0.25"/>
    <row r="6958" ht="30" hidden="1" customHeight="1" x14ac:dyDescent="0.25"/>
    <row r="6959" ht="30" hidden="1" customHeight="1" x14ac:dyDescent="0.25"/>
    <row r="6960" ht="30" hidden="1" customHeight="1" x14ac:dyDescent="0.25"/>
    <row r="6961" ht="30" hidden="1" customHeight="1" x14ac:dyDescent="0.25"/>
    <row r="6962" ht="30" hidden="1" customHeight="1" x14ac:dyDescent="0.25"/>
    <row r="6963" ht="30" hidden="1" customHeight="1" x14ac:dyDescent="0.25"/>
    <row r="6964" ht="30" hidden="1" customHeight="1" x14ac:dyDescent="0.25"/>
    <row r="6965" ht="30" hidden="1" customHeight="1" x14ac:dyDescent="0.25"/>
    <row r="6966" ht="30" hidden="1" customHeight="1" x14ac:dyDescent="0.25"/>
    <row r="6967" ht="30" hidden="1" customHeight="1" x14ac:dyDescent="0.25"/>
    <row r="6968" ht="30" hidden="1" customHeight="1" x14ac:dyDescent="0.25"/>
    <row r="6969" ht="30" hidden="1" customHeight="1" x14ac:dyDescent="0.25"/>
    <row r="6970" ht="30" hidden="1" customHeight="1" x14ac:dyDescent="0.25"/>
    <row r="6971" ht="30" hidden="1" customHeight="1" x14ac:dyDescent="0.25"/>
    <row r="6972" ht="30" hidden="1" customHeight="1" x14ac:dyDescent="0.25"/>
    <row r="6973" ht="30" hidden="1" customHeight="1" x14ac:dyDescent="0.25"/>
    <row r="6974" ht="30" hidden="1" customHeight="1" x14ac:dyDescent="0.25"/>
    <row r="6975" ht="30" hidden="1" customHeight="1" x14ac:dyDescent="0.25"/>
    <row r="6976" ht="30" hidden="1" customHeight="1" x14ac:dyDescent="0.25"/>
    <row r="6977" ht="30" hidden="1" customHeight="1" x14ac:dyDescent="0.25"/>
    <row r="6978" ht="30" hidden="1" customHeight="1" x14ac:dyDescent="0.25"/>
    <row r="6979" ht="30" hidden="1" customHeight="1" x14ac:dyDescent="0.25"/>
    <row r="6980" ht="30" hidden="1" customHeight="1" x14ac:dyDescent="0.25"/>
    <row r="6981" ht="30" hidden="1" customHeight="1" x14ac:dyDescent="0.25"/>
    <row r="6982" ht="30" hidden="1" customHeight="1" x14ac:dyDescent="0.25"/>
    <row r="6983" ht="30" hidden="1" customHeight="1" x14ac:dyDescent="0.25"/>
    <row r="6984" ht="30" hidden="1" customHeight="1" x14ac:dyDescent="0.25"/>
    <row r="6985" ht="30" hidden="1" customHeight="1" x14ac:dyDescent="0.25"/>
    <row r="6986" ht="30" hidden="1" customHeight="1" x14ac:dyDescent="0.25"/>
    <row r="6987" ht="30" hidden="1" customHeight="1" x14ac:dyDescent="0.25"/>
    <row r="6988" ht="30" hidden="1" customHeight="1" x14ac:dyDescent="0.25"/>
    <row r="6989" ht="30" hidden="1" customHeight="1" x14ac:dyDescent="0.25"/>
    <row r="6990" ht="30" hidden="1" customHeight="1" x14ac:dyDescent="0.25"/>
    <row r="6991" ht="30" hidden="1" customHeight="1" x14ac:dyDescent="0.25"/>
    <row r="6992" ht="30" hidden="1" customHeight="1" x14ac:dyDescent="0.25"/>
    <row r="6993" ht="30" hidden="1" customHeight="1" x14ac:dyDescent="0.25"/>
    <row r="6994" ht="30" hidden="1" customHeight="1" x14ac:dyDescent="0.25"/>
    <row r="6995" ht="30" hidden="1" customHeight="1" x14ac:dyDescent="0.25"/>
    <row r="6996" ht="30" hidden="1" customHeight="1" x14ac:dyDescent="0.25"/>
    <row r="6997" ht="30" hidden="1" customHeight="1" x14ac:dyDescent="0.25"/>
    <row r="6998" ht="30" hidden="1" customHeight="1" x14ac:dyDescent="0.25"/>
    <row r="6999" ht="30" hidden="1" customHeight="1" x14ac:dyDescent="0.25"/>
    <row r="7000" ht="30" hidden="1" customHeight="1" x14ac:dyDescent="0.25"/>
    <row r="7001" ht="30" hidden="1" customHeight="1" x14ac:dyDescent="0.25"/>
    <row r="7002" ht="30" hidden="1" customHeight="1" x14ac:dyDescent="0.25"/>
    <row r="7003" ht="30" hidden="1" customHeight="1" x14ac:dyDescent="0.25"/>
    <row r="7004" ht="30" hidden="1" customHeight="1" x14ac:dyDescent="0.25"/>
    <row r="7005" ht="30" hidden="1" customHeight="1" x14ac:dyDescent="0.25"/>
    <row r="7006" ht="30" hidden="1" customHeight="1" x14ac:dyDescent="0.25"/>
    <row r="7007" ht="30" hidden="1" customHeight="1" x14ac:dyDescent="0.25"/>
    <row r="7008" ht="30" hidden="1" customHeight="1" x14ac:dyDescent="0.25"/>
    <row r="7009" ht="30" hidden="1" customHeight="1" x14ac:dyDescent="0.25"/>
    <row r="7010" ht="30" hidden="1" customHeight="1" x14ac:dyDescent="0.25"/>
    <row r="7011" ht="30" hidden="1" customHeight="1" x14ac:dyDescent="0.25"/>
    <row r="7012" ht="30" hidden="1" customHeight="1" x14ac:dyDescent="0.25"/>
    <row r="7013" ht="30" hidden="1" customHeight="1" x14ac:dyDescent="0.25"/>
    <row r="7014" ht="30" hidden="1" customHeight="1" x14ac:dyDescent="0.25"/>
    <row r="7015" ht="30" hidden="1" customHeight="1" x14ac:dyDescent="0.25"/>
    <row r="7016" ht="30" hidden="1" customHeight="1" x14ac:dyDescent="0.25"/>
    <row r="7017" ht="30" hidden="1" customHeight="1" x14ac:dyDescent="0.25"/>
    <row r="7018" ht="30" hidden="1" customHeight="1" x14ac:dyDescent="0.25"/>
    <row r="7019" ht="30" hidden="1" customHeight="1" x14ac:dyDescent="0.25"/>
    <row r="7020" ht="30" hidden="1" customHeight="1" x14ac:dyDescent="0.25"/>
    <row r="7021" ht="30" hidden="1" customHeight="1" x14ac:dyDescent="0.25"/>
    <row r="7022" ht="30" hidden="1" customHeight="1" x14ac:dyDescent="0.25"/>
    <row r="7023" ht="30" hidden="1" customHeight="1" x14ac:dyDescent="0.25"/>
    <row r="7024" ht="30" hidden="1" customHeight="1" x14ac:dyDescent="0.25"/>
    <row r="7025" ht="30" hidden="1" customHeight="1" x14ac:dyDescent="0.25"/>
    <row r="7026" ht="30" hidden="1" customHeight="1" x14ac:dyDescent="0.25"/>
    <row r="7027" ht="30" hidden="1" customHeight="1" x14ac:dyDescent="0.25"/>
    <row r="7028" ht="30" hidden="1" customHeight="1" x14ac:dyDescent="0.25"/>
    <row r="7029" ht="30" hidden="1" customHeight="1" x14ac:dyDescent="0.25"/>
    <row r="7030" ht="30" hidden="1" customHeight="1" x14ac:dyDescent="0.25"/>
    <row r="7031" ht="30" hidden="1" customHeight="1" x14ac:dyDescent="0.25"/>
    <row r="7032" ht="30" hidden="1" customHeight="1" x14ac:dyDescent="0.25"/>
    <row r="7033" ht="30" hidden="1" customHeight="1" x14ac:dyDescent="0.25"/>
    <row r="7034" ht="30" hidden="1" customHeight="1" x14ac:dyDescent="0.25"/>
    <row r="7035" ht="30" hidden="1" customHeight="1" x14ac:dyDescent="0.25"/>
    <row r="7036" ht="30" hidden="1" customHeight="1" x14ac:dyDescent="0.25"/>
    <row r="7037" ht="30" hidden="1" customHeight="1" x14ac:dyDescent="0.25"/>
    <row r="7038" ht="30" hidden="1" customHeight="1" x14ac:dyDescent="0.25"/>
    <row r="7039" ht="30" hidden="1" customHeight="1" x14ac:dyDescent="0.25"/>
    <row r="7040" ht="30" hidden="1" customHeight="1" x14ac:dyDescent="0.25"/>
    <row r="7041" ht="30" hidden="1" customHeight="1" x14ac:dyDescent="0.25"/>
    <row r="7042" ht="30" hidden="1" customHeight="1" x14ac:dyDescent="0.25"/>
    <row r="7043" ht="30" hidden="1" customHeight="1" x14ac:dyDescent="0.25"/>
    <row r="7044" ht="30" hidden="1" customHeight="1" x14ac:dyDescent="0.25"/>
    <row r="7045" ht="30" hidden="1" customHeight="1" x14ac:dyDescent="0.25"/>
    <row r="7046" ht="30" hidden="1" customHeight="1" x14ac:dyDescent="0.25"/>
    <row r="7047" ht="30" hidden="1" customHeight="1" x14ac:dyDescent="0.25"/>
    <row r="7048" ht="30" hidden="1" customHeight="1" x14ac:dyDescent="0.25"/>
    <row r="7049" ht="30" hidden="1" customHeight="1" x14ac:dyDescent="0.25"/>
    <row r="7050" ht="30" hidden="1" customHeight="1" x14ac:dyDescent="0.25"/>
    <row r="7051" ht="30" hidden="1" customHeight="1" x14ac:dyDescent="0.25"/>
    <row r="7052" ht="30" hidden="1" customHeight="1" x14ac:dyDescent="0.25"/>
    <row r="7053" ht="30" hidden="1" customHeight="1" x14ac:dyDescent="0.25"/>
    <row r="7054" ht="30" hidden="1" customHeight="1" x14ac:dyDescent="0.25"/>
    <row r="7055" ht="30" hidden="1" customHeight="1" x14ac:dyDescent="0.25"/>
    <row r="7056" ht="30" hidden="1" customHeight="1" x14ac:dyDescent="0.25"/>
    <row r="7057" ht="30" hidden="1" customHeight="1" x14ac:dyDescent="0.25"/>
    <row r="7058" ht="30" hidden="1" customHeight="1" x14ac:dyDescent="0.25"/>
    <row r="7059" ht="30" hidden="1" customHeight="1" x14ac:dyDescent="0.25"/>
    <row r="7060" ht="30" hidden="1" customHeight="1" x14ac:dyDescent="0.25"/>
    <row r="7061" ht="30" hidden="1" customHeight="1" x14ac:dyDescent="0.25"/>
    <row r="7062" ht="30" hidden="1" customHeight="1" x14ac:dyDescent="0.25"/>
    <row r="7063" ht="30" hidden="1" customHeight="1" x14ac:dyDescent="0.25"/>
    <row r="7064" ht="30" hidden="1" customHeight="1" x14ac:dyDescent="0.25"/>
    <row r="7065" ht="30" hidden="1" customHeight="1" x14ac:dyDescent="0.25"/>
    <row r="7066" ht="30" hidden="1" customHeight="1" x14ac:dyDescent="0.25"/>
    <row r="7067" ht="30" hidden="1" customHeight="1" x14ac:dyDescent="0.25"/>
    <row r="7068" ht="30" hidden="1" customHeight="1" x14ac:dyDescent="0.25"/>
    <row r="7069" ht="30" hidden="1" customHeight="1" x14ac:dyDescent="0.25"/>
    <row r="7070" ht="30" hidden="1" customHeight="1" x14ac:dyDescent="0.25"/>
    <row r="7071" ht="30" hidden="1" customHeight="1" x14ac:dyDescent="0.25"/>
    <row r="7072" ht="30" hidden="1" customHeight="1" x14ac:dyDescent="0.25"/>
    <row r="7073" ht="30" hidden="1" customHeight="1" x14ac:dyDescent="0.25"/>
    <row r="7074" ht="30" hidden="1" customHeight="1" x14ac:dyDescent="0.25"/>
    <row r="7075" ht="30" hidden="1" customHeight="1" x14ac:dyDescent="0.25"/>
    <row r="7076" ht="30" hidden="1" customHeight="1" x14ac:dyDescent="0.25"/>
    <row r="7077" ht="30" hidden="1" customHeight="1" x14ac:dyDescent="0.25"/>
    <row r="7078" ht="30" hidden="1" customHeight="1" x14ac:dyDescent="0.25"/>
    <row r="7079" ht="30" hidden="1" customHeight="1" x14ac:dyDescent="0.25"/>
    <row r="7080" ht="30" hidden="1" customHeight="1" x14ac:dyDescent="0.25"/>
    <row r="7081" ht="30" hidden="1" customHeight="1" x14ac:dyDescent="0.25"/>
    <row r="7082" ht="30" hidden="1" customHeight="1" x14ac:dyDescent="0.25"/>
    <row r="7083" ht="30" hidden="1" customHeight="1" x14ac:dyDescent="0.25"/>
    <row r="7084" ht="30" hidden="1" customHeight="1" x14ac:dyDescent="0.25"/>
    <row r="7085" ht="30" hidden="1" customHeight="1" x14ac:dyDescent="0.25"/>
    <row r="7086" ht="30" hidden="1" customHeight="1" x14ac:dyDescent="0.25"/>
    <row r="7087" ht="30" hidden="1" customHeight="1" x14ac:dyDescent="0.25"/>
    <row r="7088" ht="30" hidden="1" customHeight="1" x14ac:dyDescent="0.25"/>
    <row r="7089" ht="30" hidden="1" customHeight="1" x14ac:dyDescent="0.25"/>
    <row r="7090" ht="30" hidden="1" customHeight="1" x14ac:dyDescent="0.25"/>
    <row r="7091" ht="30" hidden="1" customHeight="1" x14ac:dyDescent="0.25"/>
    <row r="7092" ht="30" hidden="1" customHeight="1" x14ac:dyDescent="0.25"/>
    <row r="7093" ht="30" hidden="1" customHeight="1" x14ac:dyDescent="0.25"/>
    <row r="7094" ht="30" hidden="1" customHeight="1" x14ac:dyDescent="0.25"/>
    <row r="7095" ht="30" hidden="1" customHeight="1" x14ac:dyDescent="0.25"/>
    <row r="7096" ht="30" hidden="1" customHeight="1" x14ac:dyDescent="0.25"/>
    <row r="7097" ht="30" hidden="1" customHeight="1" x14ac:dyDescent="0.25"/>
    <row r="7098" ht="30" hidden="1" customHeight="1" x14ac:dyDescent="0.25"/>
    <row r="7099" ht="30" hidden="1" customHeight="1" x14ac:dyDescent="0.25"/>
    <row r="7100" ht="30" hidden="1" customHeight="1" x14ac:dyDescent="0.25"/>
    <row r="7101" ht="30" hidden="1" customHeight="1" x14ac:dyDescent="0.25"/>
    <row r="7102" ht="30" hidden="1" customHeight="1" x14ac:dyDescent="0.25"/>
    <row r="7103" ht="30" hidden="1" customHeight="1" x14ac:dyDescent="0.25"/>
    <row r="7104" ht="30" hidden="1" customHeight="1" x14ac:dyDescent="0.25"/>
    <row r="7105" ht="30" hidden="1" customHeight="1" x14ac:dyDescent="0.25"/>
    <row r="7106" ht="30" hidden="1" customHeight="1" x14ac:dyDescent="0.25"/>
    <row r="7107" ht="30" hidden="1" customHeight="1" x14ac:dyDescent="0.25"/>
    <row r="7108" ht="30" hidden="1" customHeight="1" x14ac:dyDescent="0.25"/>
    <row r="7109" ht="30" hidden="1" customHeight="1" x14ac:dyDescent="0.25"/>
    <row r="7110" ht="30" hidden="1" customHeight="1" x14ac:dyDescent="0.25"/>
    <row r="7111" ht="30" hidden="1" customHeight="1" x14ac:dyDescent="0.25"/>
    <row r="7112" ht="30" hidden="1" customHeight="1" x14ac:dyDescent="0.25"/>
    <row r="7113" ht="30" hidden="1" customHeight="1" x14ac:dyDescent="0.25"/>
    <row r="7114" ht="30" hidden="1" customHeight="1" x14ac:dyDescent="0.25"/>
    <row r="7115" ht="30" hidden="1" customHeight="1" x14ac:dyDescent="0.25"/>
    <row r="7116" ht="30" hidden="1" customHeight="1" x14ac:dyDescent="0.25"/>
    <row r="7117" ht="30" hidden="1" customHeight="1" x14ac:dyDescent="0.25"/>
    <row r="7118" ht="30" hidden="1" customHeight="1" x14ac:dyDescent="0.25"/>
    <row r="7119" ht="30" hidden="1" customHeight="1" x14ac:dyDescent="0.25"/>
    <row r="7120" ht="30" hidden="1" customHeight="1" x14ac:dyDescent="0.25"/>
    <row r="7121" ht="30" hidden="1" customHeight="1" x14ac:dyDescent="0.25"/>
    <row r="7122" ht="30" hidden="1" customHeight="1" x14ac:dyDescent="0.25"/>
    <row r="7123" ht="30" hidden="1" customHeight="1" x14ac:dyDescent="0.25"/>
    <row r="7124" ht="30" hidden="1" customHeight="1" x14ac:dyDescent="0.25"/>
    <row r="7125" ht="30" hidden="1" customHeight="1" x14ac:dyDescent="0.25"/>
    <row r="7126" ht="30" hidden="1" customHeight="1" x14ac:dyDescent="0.25"/>
    <row r="7127" ht="30" hidden="1" customHeight="1" x14ac:dyDescent="0.25"/>
    <row r="7128" ht="30" hidden="1" customHeight="1" x14ac:dyDescent="0.25"/>
    <row r="7129" ht="30" hidden="1" customHeight="1" x14ac:dyDescent="0.25"/>
    <row r="7130" ht="30" hidden="1" customHeight="1" x14ac:dyDescent="0.25"/>
    <row r="7131" ht="30" hidden="1" customHeight="1" x14ac:dyDescent="0.25"/>
    <row r="7132" ht="30" hidden="1" customHeight="1" x14ac:dyDescent="0.25"/>
    <row r="7133" ht="30" hidden="1" customHeight="1" x14ac:dyDescent="0.25"/>
    <row r="7134" ht="30" hidden="1" customHeight="1" x14ac:dyDescent="0.25"/>
    <row r="7135" ht="30" hidden="1" customHeight="1" x14ac:dyDescent="0.25"/>
    <row r="7136" ht="30" hidden="1" customHeight="1" x14ac:dyDescent="0.25"/>
    <row r="7137" ht="30" hidden="1" customHeight="1" x14ac:dyDescent="0.25"/>
    <row r="7138" ht="30" hidden="1" customHeight="1" x14ac:dyDescent="0.25"/>
    <row r="7139" ht="30" hidden="1" customHeight="1" x14ac:dyDescent="0.25"/>
    <row r="7140" ht="30" hidden="1" customHeight="1" x14ac:dyDescent="0.25"/>
    <row r="7141" ht="30" hidden="1" customHeight="1" x14ac:dyDescent="0.25"/>
    <row r="7142" ht="30" hidden="1" customHeight="1" x14ac:dyDescent="0.25"/>
    <row r="7143" ht="30" hidden="1" customHeight="1" x14ac:dyDescent="0.25"/>
    <row r="7144" ht="30" hidden="1" customHeight="1" x14ac:dyDescent="0.25"/>
    <row r="7145" ht="30" hidden="1" customHeight="1" x14ac:dyDescent="0.25"/>
    <row r="7146" ht="30" hidden="1" customHeight="1" x14ac:dyDescent="0.25"/>
    <row r="7147" ht="30" hidden="1" customHeight="1" x14ac:dyDescent="0.25"/>
    <row r="7148" ht="30" hidden="1" customHeight="1" x14ac:dyDescent="0.25"/>
    <row r="7149" ht="30" hidden="1" customHeight="1" x14ac:dyDescent="0.25"/>
    <row r="7150" ht="30" hidden="1" customHeight="1" x14ac:dyDescent="0.25"/>
    <row r="7151" ht="30" hidden="1" customHeight="1" x14ac:dyDescent="0.25"/>
    <row r="7152" ht="30" hidden="1" customHeight="1" x14ac:dyDescent="0.25"/>
    <row r="7153" ht="30" hidden="1" customHeight="1" x14ac:dyDescent="0.25"/>
    <row r="7154" ht="30" hidden="1" customHeight="1" x14ac:dyDescent="0.25"/>
    <row r="7155" ht="30" hidden="1" customHeight="1" x14ac:dyDescent="0.25"/>
    <row r="7156" ht="30" hidden="1" customHeight="1" x14ac:dyDescent="0.25"/>
    <row r="7157" ht="30" hidden="1" customHeight="1" x14ac:dyDescent="0.25"/>
    <row r="7158" ht="30" hidden="1" customHeight="1" x14ac:dyDescent="0.25"/>
    <row r="7159" ht="30" hidden="1" customHeight="1" x14ac:dyDescent="0.25"/>
    <row r="7160" ht="30" hidden="1" customHeight="1" x14ac:dyDescent="0.25"/>
    <row r="7161" ht="30" hidden="1" customHeight="1" x14ac:dyDescent="0.25"/>
    <row r="7162" ht="30" hidden="1" customHeight="1" x14ac:dyDescent="0.25"/>
    <row r="7163" ht="30" hidden="1" customHeight="1" x14ac:dyDescent="0.25"/>
    <row r="7164" ht="30" hidden="1" customHeight="1" x14ac:dyDescent="0.25"/>
    <row r="7165" ht="30" hidden="1" customHeight="1" x14ac:dyDescent="0.25"/>
    <row r="7166" ht="30" hidden="1" customHeight="1" x14ac:dyDescent="0.25"/>
    <row r="7167" ht="30" hidden="1" customHeight="1" x14ac:dyDescent="0.25"/>
    <row r="7168" ht="30" hidden="1" customHeight="1" x14ac:dyDescent="0.25"/>
    <row r="7169" ht="30" hidden="1" customHeight="1" x14ac:dyDescent="0.25"/>
    <row r="7170" ht="30" hidden="1" customHeight="1" x14ac:dyDescent="0.25"/>
    <row r="7171" ht="30" hidden="1" customHeight="1" x14ac:dyDescent="0.25"/>
    <row r="7172" ht="30" hidden="1" customHeight="1" x14ac:dyDescent="0.25"/>
    <row r="7173" ht="30" hidden="1" customHeight="1" x14ac:dyDescent="0.25"/>
    <row r="7174" ht="30" hidden="1" customHeight="1" x14ac:dyDescent="0.25"/>
    <row r="7175" ht="30" hidden="1" customHeight="1" x14ac:dyDescent="0.25"/>
    <row r="7176" ht="30" hidden="1" customHeight="1" x14ac:dyDescent="0.25"/>
    <row r="7177" ht="30" hidden="1" customHeight="1" x14ac:dyDescent="0.25"/>
    <row r="7178" ht="30" hidden="1" customHeight="1" x14ac:dyDescent="0.25"/>
    <row r="7179" ht="30" hidden="1" customHeight="1" x14ac:dyDescent="0.25"/>
    <row r="7180" ht="30" hidden="1" customHeight="1" x14ac:dyDescent="0.25"/>
    <row r="7181" ht="30" hidden="1" customHeight="1" x14ac:dyDescent="0.25"/>
    <row r="7182" ht="30" hidden="1" customHeight="1" x14ac:dyDescent="0.25"/>
    <row r="7183" ht="30" hidden="1" customHeight="1" x14ac:dyDescent="0.25"/>
    <row r="7184" ht="30" hidden="1" customHeight="1" x14ac:dyDescent="0.25"/>
    <row r="7185" ht="30" hidden="1" customHeight="1" x14ac:dyDescent="0.25"/>
    <row r="7186" ht="30" hidden="1" customHeight="1" x14ac:dyDescent="0.25"/>
    <row r="7187" ht="30" hidden="1" customHeight="1" x14ac:dyDescent="0.25"/>
    <row r="7188" ht="30" hidden="1" customHeight="1" x14ac:dyDescent="0.25"/>
    <row r="7189" ht="30" hidden="1" customHeight="1" x14ac:dyDescent="0.25"/>
    <row r="7190" ht="30" hidden="1" customHeight="1" x14ac:dyDescent="0.25"/>
    <row r="7191" ht="30" hidden="1" customHeight="1" x14ac:dyDescent="0.25"/>
    <row r="7192" ht="30" hidden="1" customHeight="1" x14ac:dyDescent="0.25"/>
    <row r="7193" ht="30" hidden="1" customHeight="1" x14ac:dyDescent="0.25"/>
    <row r="7194" ht="30" hidden="1" customHeight="1" x14ac:dyDescent="0.25"/>
    <row r="7195" ht="30" hidden="1" customHeight="1" x14ac:dyDescent="0.25"/>
    <row r="7196" ht="30" hidden="1" customHeight="1" x14ac:dyDescent="0.25"/>
    <row r="7197" ht="30" hidden="1" customHeight="1" x14ac:dyDescent="0.25"/>
    <row r="7198" ht="30" hidden="1" customHeight="1" x14ac:dyDescent="0.25"/>
    <row r="7199" ht="30" hidden="1" customHeight="1" x14ac:dyDescent="0.25"/>
    <row r="7200" ht="30" hidden="1" customHeight="1" x14ac:dyDescent="0.25"/>
    <row r="7201" ht="30" hidden="1" customHeight="1" x14ac:dyDescent="0.25"/>
    <row r="7202" ht="30" hidden="1" customHeight="1" x14ac:dyDescent="0.25"/>
    <row r="7203" ht="30" hidden="1" customHeight="1" x14ac:dyDescent="0.25"/>
    <row r="7204" ht="30" hidden="1" customHeight="1" x14ac:dyDescent="0.25"/>
    <row r="7205" ht="30" hidden="1" customHeight="1" x14ac:dyDescent="0.25"/>
    <row r="7206" ht="30" hidden="1" customHeight="1" x14ac:dyDescent="0.25"/>
    <row r="7207" ht="30" hidden="1" customHeight="1" x14ac:dyDescent="0.25"/>
    <row r="7208" ht="30" hidden="1" customHeight="1" x14ac:dyDescent="0.25"/>
    <row r="7209" ht="30" hidden="1" customHeight="1" x14ac:dyDescent="0.25"/>
    <row r="7210" ht="30" hidden="1" customHeight="1" x14ac:dyDescent="0.25"/>
    <row r="7211" ht="30" hidden="1" customHeight="1" x14ac:dyDescent="0.25"/>
    <row r="7212" ht="30" hidden="1" customHeight="1" x14ac:dyDescent="0.25"/>
    <row r="7213" ht="30" hidden="1" customHeight="1" x14ac:dyDescent="0.25"/>
    <row r="7214" ht="30" hidden="1" customHeight="1" x14ac:dyDescent="0.25"/>
    <row r="7215" ht="30" hidden="1" customHeight="1" x14ac:dyDescent="0.25"/>
    <row r="7216" ht="30" hidden="1" customHeight="1" x14ac:dyDescent="0.25"/>
    <row r="7217" ht="30" hidden="1" customHeight="1" x14ac:dyDescent="0.25"/>
    <row r="7218" ht="30" hidden="1" customHeight="1" x14ac:dyDescent="0.25"/>
    <row r="7219" ht="30" hidden="1" customHeight="1" x14ac:dyDescent="0.25"/>
    <row r="7220" ht="30" hidden="1" customHeight="1" x14ac:dyDescent="0.25"/>
    <row r="7221" ht="30" hidden="1" customHeight="1" x14ac:dyDescent="0.25"/>
    <row r="7222" ht="30" hidden="1" customHeight="1" x14ac:dyDescent="0.25"/>
    <row r="7223" ht="30" hidden="1" customHeight="1" x14ac:dyDescent="0.25"/>
    <row r="7224" ht="30" hidden="1" customHeight="1" x14ac:dyDescent="0.25"/>
    <row r="7225" ht="30" hidden="1" customHeight="1" x14ac:dyDescent="0.25"/>
    <row r="7226" ht="30" hidden="1" customHeight="1" x14ac:dyDescent="0.25"/>
    <row r="7227" ht="30" hidden="1" customHeight="1" x14ac:dyDescent="0.25"/>
    <row r="7228" ht="30" hidden="1" customHeight="1" x14ac:dyDescent="0.25"/>
    <row r="7229" ht="30" hidden="1" customHeight="1" x14ac:dyDescent="0.25"/>
    <row r="7230" ht="30" hidden="1" customHeight="1" x14ac:dyDescent="0.25"/>
    <row r="7231" ht="30" hidden="1" customHeight="1" x14ac:dyDescent="0.25"/>
    <row r="7232" ht="30" hidden="1" customHeight="1" x14ac:dyDescent="0.25"/>
    <row r="7233" ht="30" hidden="1" customHeight="1" x14ac:dyDescent="0.25"/>
    <row r="7234" ht="30" hidden="1" customHeight="1" x14ac:dyDescent="0.25"/>
    <row r="7235" ht="30" hidden="1" customHeight="1" x14ac:dyDescent="0.25"/>
    <row r="7236" ht="30" hidden="1" customHeight="1" x14ac:dyDescent="0.25"/>
    <row r="7237" ht="30" hidden="1" customHeight="1" x14ac:dyDescent="0.25"/>
    <row r="7238" ht="30" hidden="1" customHeight="1" x14ac:dyDescent="0.25"/>
    <row r="7239" ht="30" hidden="1" customHeight="1" x14ac:dyDescent="0.25"/>
    <row r="7240" ht="30" hidden="1" customHeight="1" x14ac:dyDescent="0.25"/>
    <row r="7241" ht="30" hidden="1" customHeight="1" x14ac:dyDescent="0.25"/>
    <row r="7242" ht="30" hidden="1" customHeight="1" x14ac:dyDescent="0.25"/>
    <row r="7243" ht="30" hidden="1" customHeight="1" x14ac:dyDescent="0.25"/>
    <row r="7244" ht="30" hidden="1" customHeight="1" x14ac:dyDescent="0.25"/>
    <row r="7245" ht="30" hidden="1" customHeight="1" x14ac:dyDescent="0.25"/>
    <row r="7246" ht="30" hidden="1" customHeight="1" x14ac:dyDescent="0.25"/>
    <row r="7247" ht="30" hidden="1" customHeight="1" x14ac:dyDescent="0.25"/>
    <row r="7248" ht="30" hidden="1" customHeight="1" x14ac:dyDescent="0.25"/>
    <row r="7249" ht="30" hidden="1" customHeight="1" x14ac:dyDescent="0.25"/>
    <row r="7250" ht="30" hidden="1" customHeight="1" x14ac:dyDescent="0.25"/>
    <row r="7251" ht="30" hidden="1" customHeight="1" x14ac:dyDescent="0.25"/>
    <row r="7252" ht="30" hidden="1" customHeight="1" x14ac:dyDescent="0.25"/>
    <row r="7253" ht="30" hidden="1" customHeight="1" x14ac:dyDescent="0.25"/>
    <row r="7254" ht="30" hidden="1" customHeight="1" x14ac:dyDescent="0.25"/>
    <row r="7255" ht="30" hidden="1" customHeight="1" x14ac:dyDescent="0.25"/>
    <row r="7256" ht="30" hidden="1" customHeight="1" x14ac:dyDescent="0.25"/>
    <row r="7257" ht="30" hidden="1" customHeight="1" x14ac:dyDescent="0.25"/>
    <row r="7258" ht="30" hidden="1" customHeight="1" x14ac:dyDescent="0.25"/>
    <row r="7259" ht="30" hidden="1" customHeight="1" x14ac:dyDescent="0.25"/>
    <row r="7260" ht="30" hidden="1" customHeight="1" x14ac:dyDescent="0.25"/>
    <row r="7261" ht="30" hidden="1" customHeight="1" x14ac:dyDescent="0.25"/>
    <row r="7262" ht="30" hidden="1" customHeight="1" x14ac:dyDescent="0.25"/>
    <row r="7263" ht="30" hidden="1" customHeight="1" x14ac:dyDescent="0.25"/>
    <row r="7264" ht="30" hidden="1" customHeight="1" x14ac:dyDescent="0.25"/>
    <row r="7265" ht="30" hidden="1" customHeight="1" x14ac:dyDescent="0.25"/>
    <row r="7266" ht="30" hidden="1" customHeight="1" x14ac:dyDescent="0.25"/>
    <row r="7267" ht="30" hidden="1" customHeight="1" x14ac:dyDescent="0.25"/>
    <row r="7268" ht="30" hidden="1" customHeight="1" x14ac:dyDescent="0.25"/>
    <row r="7269" ht="30" hidden="1" customHeight="1" x14ac:dyDescent="0.25"/>
    <row r="7270" ht="30" hidden="1" customHeight="1" x14ac:dyDescent="0.25"/>
    <row r="7271" ht="30" hidden="1" customHeight="1" x14ac:dyDescent="0.25"/>
    <row r="7272" ht="30" hidden="1" customHeight="1" x14ac:dyDescent="0.25"/>
    <row r="7273" ht="30" hidden="1" customHeight="1" x14ac:dyDescent="0.25"/>
    <row r="7274" ht="30" hidden="1" customHeight="1" x14ac:dyDescent="0.25"/>
    <row r="7275" ht="30" hidden="1" customHeight="1" x14ac:dyDescent="0.25"/>
    <row r="7276" ht="30" hidden="1" customHeight="1" x14ac:dyDescent="0.25"/>
    <row r="7277" ht="30" hidden="1" customHeight="1" x14ac:dyDescent="0.25"/>
    <row r="7278" ht="30" hidden="1" customHeight="1" x14ac:dyDescent="0.25"/>
    <row r="7279" ht="30" hidden="1" customHeight="1" x14ac:dyDescent="0.25"/>
    <row r="7280" ht="30" hidden="1" customHeight="1" x14ac:dyDescent="0.25"/>
    <row r="7281" ht="30" hidden="1" customHeight="1" x14ac:dyDescent="0.25"/>
    <row r="7282" ht="30" hidden="1" customHeight="1" x14ac:dyDescent="0.25"/>
    <row r="7283" ht="30" hidden="1" customHeight="1" x14ac:dyDescent="0.25"/>
    <row r="7284" ht="30" hidden="1" customHeight="1" x14ac:dyDescent="0.25"/>
    <row r="7285" ht="30" hidden="1" customHeight="1" x14ac:dyDescent="0.25"/>
    <row r="7286" ht="30" hidden="1" customHeight="1" x14ac:dyDescent="0.25"/>
    <row r="7287" ht="30" hidden="1" customHeight="1" x14ac:dyDescent="0.25"/>
    <row r="7288" ht="30" hidden="1" customHeight="1" x14ac:dyDescent="0.25"/>
    <row r="7289" ht="30" hidden="1" customHeight="1" x14ac:dyDescent="0.25"/>
    <row r="7290" ht="30" hidden="1" customHeight="1" x14ac:dyDescent="0.25"/>
    <row r="7291" ht="30" hidden="1" customHeight="1" x14ac:dyDescent="0.25"/>
    <row r="7292" ht="30" hidden="1" customHeight="1" x14ac:dyDescent="0.25"/>
    <row r="7293" ht="30" hidden="1" customHeight="1" x14ac:dyDescent="0.25"/>
    <row r="7294" ht="30" hidden="1" customHeight="1" x14ac:dyDescent="0.25"/>
    <row r="7295" ht="30" hidden="1" customHeight="1" x14ac:dyDescent="0.25"/>
    <row r="7296" ht="30" hidden="1" customHeight="1" x14ac:dyDescent="0.25"/>
    <row r="7297" ht="30" hidden="1" customHeight="1" x14ac:dyDescent="0.25"/>
    <row r="7298" ht="30" hidden="1" customHeight="1" x14ac:dyDescent="0.25"/>
    <row r="7299" ht="30" hidden="1" customHeight="1" x14ac:dyDescent="0.25"/>
    <row r="7300" ht="30" hidden="1" customHeight="1" x14ac:dyDescent="0.25"/>
    <row r="7301" ht="30" hidden="1" customHeight="1" x14ac:dyDescent="0.25"/>
    <row r="7302" ht="30" hidden="1" customHeight="1" x14ac:dyDescent="0.25"/>
    <row r="7303" ht="30" hidden="1" customHeight="1" x14ac:dyDescent="0.25"/>
    <row r="7304" ht="30" hidden="1" customHeight="1" x14ac:dyDescent="0.25"/>
    <row r="7305" ht="30" hidden="1" customHeight="1" x14ac:dyDescent="0.25"/>
    <row r="7306" ht="30" hidden="1" customHeight="1" x14ac:dyDescent="0.25"/>
    <row r="7307" ht="30" hidden="1" customHeight="1" x14ac:dyDescent="0.25"/>
    <row r="7308" ht="30" hidden="1" customHeight="1" x14ac:dyDescent="0.25"/>
    <row r="7309" ht="30" hidden="1" customHeight="1" x14ac:dyDescent="0.25"/>
    <row r="7310" ht="30" hidden="1" customHeight="1" x14ac:dyDescent="0.25"/>
    <row r="7311" ht="30" hidden="1" customHeight="1" x14ac:dyDescent="0.25"/>
    <row r="7312" ht="30" hidden="1" customHeight="1" x14ac:dyDescent="0.25"/>
    <row r="7313" ht="30" hidden="1" customHeight="1" x14ac:dyDescent="0.25"/>
    <row r="7314" ht="30" hidden="1" customHeight="1" x14ac:dyDescent="0.25"/>
    <row r="7315" ht="30" hidden="1" customHeight="1" x14ac:dyDescent="0.25"/>
    <row r="7316" ht="30" hidden="1" customHeight="1" x14ac:dyDescent="0.25"/>
    <row r="7317" ht="30" hidden="1" customHeight="1" x14ac:dyDescent="0.25"/>
    <row r="7318" ht="30" hidden="1" customHeight="1" x14ac:dyDescent="0.25"/>
    <row r="7319" ht="30" hidden="1" customHeight="1" x14ac:dyDescent="0.25"/>
    <row r="7320" ht="30" hidden="1" customHeight="1" x14ac:dyDescent="0.25"/>
    <row r="7321" ht="30" hidden="1" customHeight="1" x14ac:dyDescent="0.25"/>
    <row r="7322" ht="30" hidden="1" customHeight="1" x14ac:dyDescent="0.25"/>
    <row r="7323" ht="30" hidden="1" customHeight="1" x14ac:dyDescent="0.25"/>
    <row r="7324" ht="30" hidden="1" customHeight="1" x14ac:dyDescent="0.25"/>
    <row r="7325" ht="30" hidden="1" customHeight="1" x14ac:dyDescent="0.25"/>
    <row r="7326" ht="30" hidden="1" customHeight="1" x14ac:dyDescent="0.25"/>
    <row r="7327" ht="30" hidden="1" customHeight="1" x14ac:dyDescent="0.25"/>
    <row r="7328" ht="30" hidden="1" customHeight="1" x14ac:dyDescent="0.25"/>
    <row r="7329" ht="30" hidden="1" customHeight="1" x14ac:dyDescent="0.25"/>
    <row r="7330" ht="30" hidden="1" customHeight="1" x14ac:dyDescent="0.25"/>
    <row r="7331" ht="30" hidden="1" customHeight="1" x14ac:dyDescent="0.25"/>
    <row r="7332" ht="30" hidden="1" customHeight="1" x14ac:dyDescent="0.25"/>
    <row r="7333" ht="30" hidden="1" customHeight="1" x14ac:dyDescent="0.25"/>
    <row r="7334" ht="30" hidden="1" customHeight="1" x14ac:dyDescent="0.25"/>
    <row r="7335" ht="30" hidden="1" customHeight="1" x14ac:dyDescent="0.25"/>
    <row r="7336" ht="30" hidden="1" customHeight="1" x14ac:dyDescent="0.25"/>
    <row r="7337" ht="30" hidden="1" customHeight="1" x14ac:dyDescent="0.25"/>
    <row r="7338" ht="30" hidden="1" customHeight="1" x14ac:dyDescent="0.25"/>
    <row r="7339" ht="30" hidden="1" customHeight="1" x14ac:dyDescent="0.25"/>
    <row r="7340" ht="30" hidden="1" customHeight="1" x14ac:dyDescent="0.25"/>
    <row r="7341" ht="30" hidden="1" customHeight="1" x14ac:dyDescent="0.25"/>
    <row r="7342" ht="30" hidden="1" customHeight="1" x14ac:dyDescent="0.25"/>
    <row r="7343" ht="30" hidden="1" customHeight="1" x14ac:dyDescent="0.25"/>
    <row r="7344" ht="30" hidden="1" customHeight="1" x14ac:dyDescent="0.25"/>
    <row r="7345" ht="30" hidden="1" customHeight="1" x14ac:dyDescent="0.25"/>
    <row r="7346" ht="30" hidden="1" customHeight="1" x14ac:dyDescent="0.25"/>
    <row r="7347" ht="30" hidden="1" customHeight="1" x14ac:dyDescent="0.25"/>
    <row r="7348" ht="30" hidden="1" customHeight="1" x14ac:dyDescent="0.25"/>
    <row r="7349" ht="30" hidden="1" customHeight="1" x14ac:dyDescent="0.25"/>
    <row r="7350" ht="30" hidden="1" customHeight="1" x14ac:dyDescent="0.25"/>
    <row r="7351" ht="30" hidden="1" customHeight="1" x14ac:dyDescent="0.25"/>
    <row r="7352" ht="30" hidden="1" customHeight="1" x14ac:dyDescent="0.25"/>
    <row r="7353" ht="30" hidden="1" customHeight="1" x14ac:dyDescent="0.25"/>
    <row r="7354" ht="30" hidden="1" customHeight="1" x14ac:dyDescent="0.25"/>
    <row r="7355" ht="30" hidden="1" customHeight="1" x14ac:dyDescent="0.25"/>
    <row r="7356" ht="30" hidden="1" customHeight="1" x14ac:dyDescent="0.25"/>
    <row r="7357" ht="30" hidden="1" customHeight="1" x14ac:dyDescent="0.25"/>
    <row r="7358" ht="30" hidden="1" customHeight="1" x14ac:dyDescent="0.25"/>
    <row r="7359" ht="30" hidden="1" customHeight="1" x14ac:dyDescent="0.25"/>
    <row r="7360" ht="30" hidden="1" customHeight="1" x14ac:dyDescent="0.25"/>
    <row r="7361" ht="30" hidden="1" customHeight="1" x14ac:dyDescent="0.25"/>
    <row r="7362" ht="30" hidden="1" customHeight="1" x14ac:dyDescent="0.25"/>
    <row r="7363" ht="30" hidden="1" customHeight="1" x14ac:dyDescent="0.25"/>
    <row r="7364" ht="30" hidden="1" customHeight="1" x14ac:dyDescent="0.25"/>
    <row r="7365" ht="30" hidden="1" customHeight="1" x14ac:dyDescent="0.25"/>
    <row r="7366" ht="30" hidden="1" customHeight="1" x14ac:dyDescent="0.25"/>
    <row r="7367" ht="30" hidden="1" customHeight="1" x14ac:dyDescent="0.25"/>
    <row r="7368" ht="30" hidden="1" customHeight="1" x14ac:dyDescent="0.25"/>
    <row r="7369" ht="30" hidden="1" customHeight="1" x14ac:dyDescent="0.25"/>
    <row r="7370" ht="30" hidden="1" customHeight="1" x14ac:dyDescent="0.25"/>
    <row r="7371" ht="30" hidden="1" customHeight="1" x14ac:dyDescent="0.25"/>
    <row r="7372" ht="30" hidden="1" customHeight="1" x14ac:dyDescent="0.25"/>
    <row r="7373" ht="30" hidden="1" customHeight="1" x14ac:dyDescent="0.25"/>
    <row r="7374" ht="30" hidden="1" customHeight="1" x14ac:dyDescent="0.25"/>
    <row r="7375" ht="30" hidden="1" customHeight="1" x14ac:dyDescent="0.25"/>
    <row r="7376" ht="30" hidden="1" customHeight="1" x14ac:dyDescent="0.25"/>
    <row r="7377" ht="30" hidden="1" customHeight="1" x14ac:dyDescent="0.25"/>
    <row r="7378" ht="30" hidden="1" customHeight="1" x14ac:dyDescent="0.25"/>
    <row r="7379" ht="30" hidden="1" customHeight="1" x14ac:dyDescent="0.25"/>
    <row r="7380" ht="30" hidden="1" customHeight="1" x14ac:dyDescent="0.25"/>
    <row r="7381" ht="30" hidden="1" customHeight="1" x14ac:dyDescent="0.25"/>
    <row r="7382" ht="30" hidden="1" customHeight="1" x14ac:dyDescent="0.25"/>
    <row r="7383" ht="30" hidden="1" customHeight="1" x14ac:dyDescent="0.25"/>
    <row r="7384" ht="30" hidden="1" customHeight="1" x14ac:dyDescent="0.25"/>
    <row r="7385" ht="30" hidden="1" customHeight="1" x14ac:dyDescent="0.25"/>
    <row r="7386" ht="30" hidden="1" customHeight="1" x14ac:dyDescent="0.25"/>
    <row r="7387" ht="30" hidden="1" customHeight="1" x14ac:dyDescent="0.25"/>
    <row r="7388" ht="30" hidden="1" customHeight="1" x14ac:dyDescent="0.25"/>
    <row r="7389" ht="30" hidden="1" customHeight="1" x14ac:dyDescent="0.25"/>
    <row r="7390" ht="30" hidden="1" customHeight="1" x14ac:dyDescent="0.25"/>
    <row r="7391" ht="30" hidden="1" customHeight="1" x14ac:dyDescent="0.25"/>
    <row r="7392" ht="30" hidden="1" customHeight="1" x14ac:dyDescent="0.25"/>
    <row r="7393" ht="30" hidden="1" customHeight="1" x14ac:dyDescent="0.25"/>
    <row r="7394" ht="30" hidden="1" customHeight="1" x14ac:dyDescent="0.25"/>
    <row r="7395" ht="30" hidden="1" customHeight="1" x14ac:dyDescent="0.25"/>
    <row r="7396" ht="30" hidden="1" customHeight="1" x14ac:dyDescent="0.25"/>
    <row r="7397" ht="30" hidden="1" customHeight="1" x14ac:dyDescent="0.25"/>
    <row r="7398" ht="30" hidden="1" customHeight="1" x14ac:dyDescent="0.25"/>
    <row r="7399" ht="30" hidden="1" customHeight="1" x14ac:dyDescent="0.25"/>
    <row r="7400" ht="30" hidden="1" customHeight="1" x14ac:dyDescent="0.25"/>
    <row r="7401" ht="30" hidden="1" customHeight="1" x14ac:dyDescent="0.25"/>
    <row r="7402" ht="30" hidden="1" customHeight="1" x14ac:dyDescent="0.25"/>
    <row r="7403" ht="30" hidden="1" customHeight="1" x14ac:dyDescent="0.25"/>
    <row r="7404" ht="30" hidden="1" customHeight="1" x14ac:dyDescent="0.25"/>
    <row r="7405" ht="30" hidden="1" customHeight="1" x14ac:dyDescent="0.25"/>
    <row r="7406" ht="30" hidden="1" customHeight="1" x14ac:dyDescent="0.25"/>
    <row r="7407" ht="30" hidden="1" customHeight="1" x14ac:dyDescent="0.25"/>
    <row r="7408" ht="30" hidden="1" customHeight="1" x14ac:dyDescent="0.25"/>
    <row r="7409" ht="30" hidden="1" customHeight="1" x14ac:dyDescent="0.25"/>
    <row r="7410" ht="30" hidden="1" customHeight="1" x14ac:dyDescent="0.25"/>
    <row r="7411" ht="30" hidden="1" customHeight="1" x14ac:dyDescent="0.25"/>
    <row r="7412" ht="30" hidden="1" customHeight="1" x14ac:dyDescent="0.25"/>
    <row r="7413" ht="30" hidden="1" customHeight="1" x14ac:dyDescent="0.25"/>
    <row r="7414" ht="30" hidden="1" customHeight="1" x14ac:dyDescent="0.25"/>
    <row r="7415" ht="30" hidden="1" customHeight="1" x14ac:dyDescent="0.25"/>
    <row r="7416" ht="30" hidden="1" customHeight="1" x14ac:dyDescent="0.25"/>
    <row r="7417" ht="30" hidden="1" customHeight="1" x14ac:dyDescent="0.25"/>
    <row r="7418" ht="30" hidden="1" customHeight="1" x14ac:dyDescent="0.25"/>
    <row r="7419" ht="30" hidden="1" customHeight="1" x14ac:dyDescent="0.25"/>
    <row r="7420" ht="30" hidden="1" customHeight="1" x14ac:dyDescent="0.25"/>
    <row r="7421" ht="30" hidden="1" customHeight="1" x14ac:dyDescent="0.25"/>
    <row r="7422" ht="30" hidden="1" customHeight="1" x14ac:dyDescent="0.25"/>
    <row r="7423" ht="30" hidden="1" customHeight="1" x14ac:dyDescent="0.25"/>
    <row r="7424" ht="30" hidden="1" customHeight="1" x14ac:dyDescent="0.25"/>
    <row r="7425" ht="30" hidden="1" customHeight="1" x14ac:dyDescent="0.25"/>
    <row r="7426" ht="30" hidden="1" customHeight="1" x14ac:dyDescent="0.25"/>
    <row r="7427" ht="30" hidden="1" customHeight="1" x14ac:dyDescent="0.25"/>
    <row r="7428" ht="30" hidden="1" customHeight="1" x14ac:dyDescent="0.25"/>
    <row r="7429" ht="30" hidden="1" customHeight="1" x14ac:dyDescent="0.25"/>
    <row r="7430" ht="30" hidden="1" customHeight="1" x14ac:dyDescent="0.25"/>
    <row r="7431" ht="30" hidden="1" customHeight="1" x14ac:dyDescent="0.25"/>
    <row r="7432" ht="30" hidden="1" customHeight="1" x14ac:dyDescent="0.25"/>
    <row r="7433" ht="30" hidden="1" customHeight="1" x14ac:dyDescent="0.25"/>
    <row r="7434" ht="30" hidden="1" customHeight="1" x14ac:dyDescent="0.25"/>
    <row r="7435" ht="30" hidden="1" customHeight="1" x14ac:dyDescent="0.25"/>
    <row r="7436" ht="30" hidden="1" customHeight="1" x14ac:dyDescent="0.25"/>
    <row r="7437" ht="30" hidden="1" customHeight="1" x14ac:dyDescent="0.25"/>
    <row r="7438" ht="30" hidden="1" customHeight="1" x14ac:dyDescent="0.25"/>
    <row r="7439" ht="30" hidden="1" customHeight="1" x14ac:dyDescent="0.25"/>
    <row r="7440" ht="30" hidden="1" customHeight="1" x14ac:dyDescent="0.25"/>
    <row r="7441" ht="30" hidden="1" customHeight="1" x14ac:dyDescent="0.25"/>
    <row r="7442" ht="30" hidden="1" customHeight="1" x14ac:dyDescent="0.25"/>
    <row r="7443" ht="30" hidden="1" customHeight="1" x14ac:dyDescent="0.25"/>
    <row r="7444" ht="30" hidden="1" customHeight="1" x14ac:dyDescent="0.25"/>
    <row r="7445" ht="30" hidden="1" customHeight="1" x14ac:dyDescent="0.25"/>
    <row r="7446" ht="30" hidden="1" customHeight="1" x14ac:dyDescent="0.25"/>
    <row r="7447" ht="30" hidden="1" customHeight="1" x14ac:dyDescent="0.25"/>
    <row r="7448" ht="30" hidden="1" customHeight="1" x14ac:dyDescent="0.25"/>
    <row r="7449" ht="30" hidden="1" customHeight="1" x14ac:dyDescent="0.25"/>
    <row r="7450" ht="30" hidden="1" customHeight="1" x14ac:dyDescent="0.25"/>
    <row r="7451" ht="30" hidden="1" customHeight="1" x14ac:dyDescent="0.25"/>
    <row r="7452" ht="30" hidden="1" customHeight="1" x14ac:dyDescent="0.25"/>
    <row r="7453" ht="30" hidden="1" customHeight="1" x14ac:dyDescent="0.25"/>
    <row r="7454" ht="30" hidden="1" customHeight="1" x14ac:dyDescent="0.25"/>
    <row r="7455" ht="30" hidden="1" customHeight="1" x14ac:dyDescent="0.25"/>
    <row r="7456" ht="30" hidden="1" customHeight="1" x14ac:dyDescent="0.25"/>
    <row r="7457" ht="30" hidden="1" customHeight="1" x14ac:dyDescent="0.25"/>
    <row r="7458" ht="30" hidden="1" customHeight="1" x14ac:dyDescent="0.25"/>
    <row r="7459" ht="30" hidden="1" customHeight="1" x14ac:dyDescent="0.25"/>
    <row r="7460" ht="30" hidden="1" customHeight="1" x14ac:dyDescent="0.25"/>
    <row r="7461" ht="30" hidden="1" customHeight="1" x14ac:dyDescent="0.25"/>
    <row r="7462" ht="30" hidden="1" customHeight="1" x14ac:dyDescent="0.25"/>
    <row r="7463" ht="30" hidden="1" customHeight="1" x14ac:dyDescent="0.25"/>
    <row r="7464" ht="30" hidden="1" customHeight="1" x14ac:dyDescent="0.25"/>
    <row r="7465" ht="30" hidden="1" customHeight="1" x14ac:dyDescent="0.25"/>
    <row r="7466" ht="30" hidden="1" customHeight="1" x14ac:dyDescent="0.25"/>
    <row r="7467" ht="30" hidden="1" customHeight="1" x14ac:dyDescent="0.25"/>
    <row r="7468" ht="30" hidden="1" customHeight="1" x14ac:dyDescent="0.25"/>
    <row r="7469" ht="30" hidden="1" customHeight="1" x14ac:dyDescent="0.25"/>
    <row r="7470" ht="30" hidden="1" customHeight="1" x14ac:dyDescent="0.25"/>
    <row r="7471" ht="30" hidden="1" customHeight="1" x14ac:dyDescent="0.25"/>
    <row r="7472" ht="30" hidden="1" customHeight="1" x14ac:dyDescent="0.25"/>
    <row r="7473" ht="30" hidden="1" customHeight="1" x14ac:dyDescent="0.25"/>
    <row r="7474" ht="30" hidden="1" customHeight="1" x14ac:dyDescent="0.25"/>
    <row r="7475" ht="30" hidden="1" customHeight="1" x14ac:dyDescent="0.25"/>
    <row r="7476" ht="30" hidden="1" customHeight="1" x14ac:dyDescent="0.25"/>
    <row r="7477" ht="30" hidden="1" customHeight="1" x14ac:dyDescent="0.25"/>
    <row r="7478" ht="30" hidden="1" customHeight="1" x14ac:dyDescent="0.25"/>
    <row r="7479" ht="30" hidden="1" customHeight="1" x14ac:dyDescent="0.25"/>
    <row r="7480" ht="30" hidden="1" customHeight="1" x14ac:dyDescent="0.25"/>
    <row r="7481" ht="30" hidden="1" customHeight="1" x14ac:dyDescent="0.25"/>
    <row r="7482" ht="30" hidden="1" customHeight="1" x14ac:dyDescent="0.25"/>
    <row r="7483" ht="30" hidden="1" customHeight="1" x14ac:dyDescent="0.25"/>
    <row r="7484" ht="30" hidden="1" customHeight="1" x14ac:dyDescent="0.25"/>
    <row r="7485" ht="30" hidden="1" customHeight="1" x14ac:dyDescent="0.25"/>
    <row r="7486" ht="30" hidden="1" customHeight="1" x14ac:dyDescent="0.25"/>
    <row r="7487" ht="30" hidden="1" customHeight="1" x14ac:dyDescent="0.25"/>
    <row r="7488" ht="30" hidden="1" customHeight="1" x14ac:dyDescent="0.25"/>
    <row r="7489" ht="30" hidden="1" customHeight="1" x14ac:dyDescent="0.25"/>
    <row r="7490" ht="30" hidden="1" customHeight="1" x14ac:dyDescent="0.25"/>
    <row r="7491" ht="30" hidden="1" customHeight="1" x14ac:dyDescent="0.25"/>
    <row r="7492" ht="30" hidden="1" customHeight="1" x14ac:dyDescent="0.25"/>
    <row r="7493" ht="30" hidden="1" customHeight="1" x14ac:dyDescent="0.25"/>
    <row r="7494" ht="30" hidden="1" customHeight="1" x14ac:dyDescent="0.25"/>
    <row r="7495" ht="30" hidden="1" customHeight="1" x14ac:dyDescent="0.25"/>
    <row r="7496" ht="30" hidden="1" customHeight="1" x14ac:dyDescent="0.25"/>
    <row r="7497" ht="30" hidden="1" customHeight="1" x14ac:dyDescent="0.25"/>
    <row r="7498" ht="30" hidden="1" customHeight="1" x14ac:dyDescent="0.25"/>
    <row r="7499" ht="30" hidden="1" customHeight="1" x14ac:dyDescent="0.25"/>
    <row r="7500" ht="30" hidden="1" customHeight="1" x14ac:dyDescent="0.25"/>
    <row r="7501" ht="30" hidden="1" customHeight="1" x14ac:dyDescent="0.25"/>
    <row r="7502" ht="30" hidden="1" customHeight="1" x14ac:dyDescent="0.25"/>
    <row r="7503" ht="30" hidden="1" customHeight="1" x14ac:dyDescent="0.25"/>
    <row r="7504" ht="30" hidden="1" customHeight="1" x14ac:dyDescent="0.25"/>
    <row r="7505" ht="30" hidden="1" customHeight="1" x14ac:dyDescent="0.25"/>
    <row r="7506" ht="30" hidden="1" customHeight="1" x14ac:dyDescent="0.25"/>
    <row r="7507" ht="30" hidden="1" customHeight="1" x14ac:dyDescent="0.25"/>
    <row r="7508" ht="30" hidden="1" customHeight="1" x14ac:dyDescent="0.25"/>
    <row r="7509" ht="30" hidden="1" customHeight="1" x14ac:dyDescent="0.25"/>
    <row r="7510" ht="30" hidden="1" customHeight="1" x14ac:dyDescent="0.25"/>
    <row r="7511" ht="30" hidden="1" customHeight="1" x14ac:dyDescent="0.25"/>
    <row r="7512" ht="30" hidden="1" customHeight="1" x14ac:dyDescent="0.25"/>
    <row r="7513" ht="30" hidden="1" customHeight="1" x14ac:dyDescent="0.25"/>
    <row r="7514" ht="30" hidden="1" customHeight="1" x14ac:dyDescent="0.25"/>
    <row r="7515" ht="30" hidden="1" customHeight="1" x14ac:dyDescent="0.25"/>
    <row r="7516" ht="30" hidden="1" customHeight="1" x14ac:dyDescent="0.25"/>
    <row r="7517" ht="30" hidden="1" customHeight="1" x14ac:dyDescent="0.25"/>
    <row r="7518" ht="30" hidden="1" customHeight="1" x14ac:dyDescent="0.25"/>
    <row r="7519" ht="30" hidden="1" customHeight="1" x14ac:dyDescent="0.25"/>
    <row r="7520" ht="30" hidden="1" customHeight="1" x14ac:dyDescent="0.25"/>
    <row r="7521" ht="30" hidden="1" customHeight="1" x14ac:dyDescent="0.25"/>
    <row r="7522" ht="30" hidden="1" customHeight="1" x14ac:dyDescent="0.25"/>
    <row r="7523" ht="30" hidden="1" customHeight="1" x14ac:dyDescent="0.25"/>
    <row r="7524" ht="30" hidden="1" customHeight="1" x14ac:dyDescent="0.25"/>
    <row r="7525" ht="30" hidden="1" customHeight="1" x14ac:dyDescent="0.25"/>
    <row r="7526" ht="30" hidden="1" customHeight="1" x14ac:dyDescent="0.25"/>
    <row r="7527" ht="30" hidden="1" customHeight="1" x14ac:dyDescent="0.25"/>
    <row r="7528" ht="30" hidden="1" customHeight="1" x14ac:dyDescent="0.25"/>
    <row r="7529" ht="30" hidden="1" customHeight="1" x14ac:dyDescent="0.25"/>
    <row r="7530" ht="30" hidden="1" customHeight="1" x14ac:dyDescent="0.25"/>
    <row r="7531" ht="30" hidden="1" customHeight="1" x14ac:dyDescent="0.25"/>
    <row r="7532" ht="30" hidden="1" customHeight="1" x14ac:dyDescent="0.25"/>
    <row r="7533" ht="30" hidden="1" customHeight="1" x14ac:dyDescent="0.25"/>
    <row r="7534" ht="30" hidden="1" customHeight="1" x14ac:dyDescent="0.25"/>
    <row r="7535" ht="30" hidden="1" customHeight="1" x14ac:dyDescent="0.25"/>
    <row r="7536" ht="30" hidden="1" customHeight="1" x14ac:dyDescent="0.25"/>
    <row r="7537" ht="30" hidden="1" customHeight="1" x14ac:dyDescent="0.25"/>
    <row r="7538" ht="30" hidden="1" customHeight="1" x14ac:dyDescent="0.25"/>
    <row r="7539" ht="30" hidden="1" customHeight="1" x14ac:dyDescent="0.25"/>
    <row r="7540" ht="30" hidden="1" customHeight="1" x14ac:dyDescent="0.25"/>
    <row r="7541" ht="30" hidden="1" customHeight="1" x14ac:dyDescent="0.25"/>
    <row r="7542" ht="30" hidden="1" customHeight="1" x14ac:dyDescent="0.25"/>
    <row r="7543" ht="30" hidden="1" customHeight="1" x14ac:dyDescent="0.25"/>
    <row r="7544" ht="30" hidden="1" customHeight="1" x14ac:dyDescent="0.25"/>
    <row r="7545" ht="30" hidden="1" customHeight="1" x14ac:dyDescent="0.25"/>
    <row r="7546" ht="30" hidden="1" customHeight="1" x14ac:dyDescent="0.25"/>
    <row r="7547" ht="30" hidden="1" customHeight="1" x14ac:dyDescent="0.25"/>
    <row r="7548" ht="30" hidden="1" customHeight="1" x14ac:dyDescent="0.25"/>
    <row r="7549" ht="30" hidden="1" customHeight="1" x14ac:dyDescent="0.25"/>
    <row r="7550" ht="30" hidden="1" customHeight="1" x14ac:dyDescent="0.25"/>
    <row r="7551" ht="30" hidden="1" customHeight="1" x14ac:dyDescent="0.25"/>
    <row r="7552" ht="30" hidden="1" customHeight="1" x14ac:dyDescent="0.25"/>
    <row r="7553" ht="30" hidden="1" customHeight="1" x14ac:dyDescent="0.25"/>
    <row r="7554" ht="30" hidden="1" customHeight="1" x14ac:dyDescent="0.25"/>
    <row r="7555" ht="30" hidden="1" customHeight="1" x14ac:dyDescent="0.25"/>
    <row r="7556" ht="30" hidden="1" customHeight="1" x14ac:dyDescent="0.25"/>
    <row r="7557" ht="30" hidden="1" customHeight="1" x14ac:dyDescent="0.25"/>
    <row r="7558" ht="30" hidden="1" customHeight="1" x14ac:dyDescent="0.25"/>
    <row r="7559" ht="30" hidden="1" customHeight="1" x14ac:dyDescent="0.25"/>
    <row r="7560" ht="30" hidden="1" customHeight="1" x14ac:dyDescent="0.25"/>
    <row r="7561" ht="30" hidden="1" customHeight="1" x14ac:dyDescent="0.25"/>
    <row r="7562" ht="30" hidden="1" customHeight="1" x14ac:dyDescent="0.25"/>
    <row r="7563" ht="30" hidden="1" customHeight="1" x14ac:dyDescent="0.25"/>
    <row r="7564" ht="30" hidden="1" customHeight="1" x14ac:dyDescent="0.25"/>
    <row r="7565" ht="30" hidden="1" customHeight="1" x14ac:dyDescent="0.25"/>
    <row r="7566" ht="30" hidden="1" customHeight="1" x14ac:dyDescent="0.25"/>
    <row r="7567" ht="30" hidden="1" customHeight="1" x14ac:dyDescent="0.25"/>
    <row r="7568" ht="30" hidden="1" customHeight="1" x14ac:dyDescent="0.25"/>
    <row r="7569" ht="30" hidden="1" customHeight="1" x14ac:dyDescent="0.25"/>
    <row r="7570" ht="30" hidden="1" customHeight="1" x14ac:dyDescent="0.25"/>
    <row r="7571" ht="30" hidden="1" customHeight="1" x14ac:dyDescent="0.25"/>
    <row r="7572" ht="30" hidden="1" customHeight="1" x14ac:dyDescent="0.25"/>
    <row r="7573" ht="30" hidden="1" customHeight="1" x14ac:dyDescent="0.25"/>
    <row r="7574" ht="30" hidden="1" customHeight="1" x14ac:dyDescent="0.25"/>
    <row r="7575" ht="30" hidden="1" customHeight="1" x14ac:dyDescent="0.25"/>
    <row r="7576" ht="30" hidden="1" customHeight="1" x14ac:dyDescent="0.25"/>
    <row r="7577" ht="30" hidden="1" customHeight="1" x14ac:dyDescent="0.25"/>
    <row r="7578" ht="30" hidden="1" customHeight="1" x14ac:dyDescent="0.25"/>
    <row r="7579" ht="30" hidden="1" customHeight="1" x14ac:dyDescent="0.25"/>
    <row r="7580" ht="30" hidden="1" customHeight="1" x14ac:dyDescent="0.25"/>
    <row r="7581" ht="30" hidden="1" customHeight="1" x14ac:dyDescent="0.25"/>
    <row r="7582" ht="30" hidden="1" customHeight="1" x14ac:dyDescent="0.25"/>
    <row r="7583" ht="30" hidden="1" customHeight="1" x14ac:dyDescent="0.25"/>
    <row r="7584" ht="30" hidden="1" customHeight="1" x14ac:dyDescent="0.25"/>
    <row r="7585" ht="30" hidden="1" customHeight="1" x14ac:dyDescent="0.25"/>
    <row r="7586" ht="30" hidden="1" customHeight="1" x14ac:dyDescent="0.25"/>
    <row r="7587" ht="30" hidden="1" customHeight="1" x14ac:dyDescent="0.25"/>
    <row r="7588" ht="30" hidden="1" customHeight="1" x14ac:dyDescent="0.25"/>
    <row r="7589" ht="30" hidden="1" customHeight="1" x14ac:dyDescent="0.25"/>
    <row r="7590" ht="30" hidden="1" customHeight="1" x14ac:dyDescent="0.25"/>
    <row r="7591" ht="30" hidden="1" customHeight="1" x14ac:dyDescent="0.25"/>
    <row r="7592" ht="30" hidden="1" customHeight="1" x14ac:dyDescent="0.25"/>
    <row r="7593" ht="30" hidden="1" customHeight="1" x14ac:dyDescent="0.25"/>
    <row r="7594" ht="30" hidden="1" customHeight="1" x14ac:dyDescent="0.25"/>
    <row r="7595" ht="30" hidden="1" customHeight="1" x14ac:dyDescent="0.25"/>
    <row r="7596" ht="30" hidden="1" customHeight="1" x14ac:dyDescent="0.25"/>
    <row r="7597" ht="30" hidden="1" customHeight="1" x14ac:dyDescent="0.25"/>
    <row r="7598" ht="30" hidden="1" customHeight="1" x14ac:dyDescent="0.25"/>
    <row r="7599" ht="30" hidden="1" customHeight="1" x14ac:dyDescent="0.25"/>
    <row r="7600" ht="30" hidden="1" customHeight="1" x14ac:dyDescent="0.25"/>
    <row r="7601" ht="30" hidden="1" customHeight="1" x14ac:dyDescent="0.25"/>
    <row r="7602" ht="30" hidden="1" customHeight="1" x14ac:dyDescent="0.25"/>
    <row r="7603" ht="30" hidden="1" customHeight="1" x14ac:dyDescent="0.25"/>
    <row r="7604" ht="30" hidden="1" customHeight="1" x14ac:dyDescent="0.25"/>
    <row r="7605" ht="30" hidden="1" customHeight="1" x14ac:dyDescent="0.25"/>
    <row r="7606" ht="30" hidden="1" customHeight="1" x14ac:dyDescent="0.25"/>
    <row r="7607" ht="30" hidden="1" customHeight="1" x14ac:dyDescent="0.25"/>
    <row r="7608" ht="30" hidden="1" customHeight="1" x14ac:dyDescent="0.25"/>
    <row r="7609" ht="30" hidden="1" customHeight="1" x14ac:dyDescent="0.25"/>
    <row r="7610" ht="30" hidden="1" customHeight="1" x14ac:dyDescent="0.25"/>
    <row r="7611" ht="30" hidden="1" customHeight="1" x14ac:dyDescent="0.25"/>
    <row r="7612" ht="30" hidden="1" customHeight="1" x14ac:dyDescent="0.25"/>
    <row r="7613" ht="30" hidden="1" customHeight="1" x14ac:dyDescent="0.25"/>
    <row r="7614" ht="30" hidden="1" customHeight="1" x14ac:dyDescent="0.25"/>
    <row r="7615" ht="30" hidden="1" customHeight="1" x14ac:dyDescent="0.25"/>
    <row r="7616" ht="30" hidden="1" customHeight="1" x14ac:dyDescent="0.25"/>
    <row r="7617" ht="30" hidden="1" customHeight="1" x14ac:dyDescent="0.25"/>
    <row r="7618" ht="30" hidden="1" customHeight="1" x14ac:dyDescent="0.25"/>
    <row r="7619" ht="30" hidden="1" customHeight="1" x14ac:dyDescent="0.25"/>
    <row r="7620" ht="30" hidden="1" customHeight="1" x14ac:dyDescent="0.25"/>
    <row r="7621" ht="30" hidden="1" customHeight="1" x14ac:dyDescent="0.25"/>
    <row r="7622" ht="30" hidden="1" customHeight="1" x14ac:dyDescent="0.25"/>
    <row r="7623" ht="30" hidden="1" customHeight="1" x14ac:dyDescent="0.25"/>
    <row r="7624" ht="30" hidden="1" customHeight="1" x14ac:dyDescent="0.25"/>
    <row r="7625" ht="30" hidden="1" customHeight="1" x14ac:dyDescent="0.25"/>
    <row r="7626" ht="30" hidden="1" customHeight="1" x14ac:dyDescent="0.25"/>
    <row r="7627" ht="30" hidden="1" customHeight="1" x14ac:dyDescent="0.25"/>
    <row r="7628" ht="30" hidden="1" customHeight="1" x14ac:dyDescent="0.25"/>
    <row r="7629" ht="30" hidden="1" customHeight="1" x14ac:dyDescent="0.25"/>
    <row r="7630" ht="30" hidden="1" customHeight="1" x14ac:dyDescent="0.25"/>
    <row r="7631" ht="30" hidden="1" customHeight="1" x14ac:dyDescent="0.25"/>
    <row r="7632" ht="30" hidden="1" customHeight="1" x14ac:dyDescent="0.25"/>
    <row r="7633" ht="30" hidden="1" customHeight="1" x14ac:dyDescent="0.25"/>
    <row r="7634" ht="30" hidden="1" customHeight="1" x14ac:dyDescent="0.25"/>
    <row r="7635" ht="30" hidden="1" customHeight="1" x14ac:dyDescent="0.25"/>
    <row r="7636" ht="30" hidden="1" customHeight="1" x14ac:dyDescent="0.25"/>
    <row r="7637" ht="30" hidden="1" customHeight="1" x14ac:dyDescent="0.25"/>
    <row r="7638" ht="30" hidden="1" customHeight="1" x14ac:dyDescent="0.25"/>
    <row r="7639" ht="30" hidden="1" customHeight="1" x14ac:dyDescent="0.25"/>
    <row r="7640" ht="30" hidden="1" customHeight="1" x14ac:dyDescent="0.25"/>
    <row r="7641" ht="30" hidden="1" customHeight="1" x14ac:dyDescent="0.25"/>
    <row r="7642" ht="30" hidden="1" customHeight="1" x14ac:dyDescent="0.25"/>
    <row r="7643" ht="30" hidden="1" customHeight="1" x14ac:dyDescent="0.25"/>
    <row r="7644" ht="30" hidden="1" customHeight="1" x14ac:dyDescent="0.25"/>
    <row r="7645" ht="30" hidden="1" customHeight="1" x14ac:dyDescent="0.25"/>
    <row r="7646" ht="30" hidden="1" customHeight="1" x14ac:dyDescent="0.25"/>
    <row r="7647" ht="30" hidden="1" customHeight="1" x14ac:dyDescent="0.25"/>
    <row r="7648" ht="30" hidden="1" customHeight="1" x14ac:dyDescent="0.25"/>
    <row r="7649" ht="30" hidden="1" customHeight="1" x14ac:dyDescent="0.25"/>
    <row r="7650" ht="30" hidden="1" customHeight="1" x14ac:dyDescent="0.25"/>
    <row r="7651" ht="30" hidden="1" customHeight="1" x14ac:dyDescent="0.25"/>
    <row r="7652" ht="30" hidden="1" customHeight="1" x14ac:dyDescent="0.25"/>
    <row r="7653" ht="30" hidden="1" customHeight="1" x14ac:dyDescent="0.25"/>
    <row r="7654" ht="30" hidden="1" customHeight="1" x14ac:dyDescent="0.25"/>
    <row r="7655" ht="30" hidden="1" customHeight="1" x14ac:dyDescent="0.25"/>
    <row r="7656" ht="30" hidden="1" customHeight="1" x14ac:dyDescent="0.25"/>
    <row r="7657" ht="30" hidden="1" customHeight="1" x14ac:dyDescent="0.25"/>
    <row r="7658" ht="30" hidden="1" customHeight="1" x14ac:dyDescent="0.25"/>
    <row r="7659" ht="30" hidden="1" customHeight="1" x14ac:dyDescent="0.25"/>
    <row r="7660" ht="30" hidden="1" customHeight="1" x14ac:dyDescent="0.25"/>
    <row r="7661" ht="30" hidden="1" customHeight="1" x14ac:dyDescent="0.25"/>
    <row r="7662" ht="30" hidden="1" customHeight="1" x14ac:dyDescent="0.25"/>
    <row r="7663" ht="30" hidden="1" customHeight="1" x14ac:dyDescent="0.25"/>
    <row r="7664" ht="30" hidden="1" customHeight="1" x14ac:dyDescent="0.25"/>
    <row r="7665" ht="30" hidden="1" customHeight="1" x14ac:dyDescent="0.25"/>
    <row r="7666" ht="30" hidden="1" customHeight="1" x14ac:dyDescent="0.25"/>
    <row r="7667" ht="30" hidden="1" customHeight="1" x14ac:dyDescent="0.25"/>
    <row r="7668" ht="30" hidden="1" customHeight="1" x14ac:dyDescent="0.25"/>
    <row r="7669" ht="30" hidden="1" customHeight="1" x14ac:dyDescent="0.25"/>
    <row r="7670" ht="30" hidden="1" customHeight="1" x14ac:dyDescent="0.25"/>
    <row r="7671" ht="30" hidden="1" customHeight="1" x14ac:dyDescent="0.25"/>
    <row r="7672" ht="30" hidden="1" customHeight="1" x14ac:dyDescent="0.25"/>
    <row r="7673" ht="30" hidden="1" customHeight="1" x14ac:dyDescent="0.25"/>
    <row r="7674" ht="30" hidden="1" customHeight="1" x14ac:dyDescent="0.25"/>
    <row r="7675" ht="30" hidden="1" customHeight="1" x14ac:dyDescent="0.25"/>
    <row r="7676" ht="30" hidden="1" customHeight="1" x14ac:dyDescent="0.25"/>
    <row r="7677" ht="30" hidden="1" customHeight="1" x14ac:dyDescent="0.25"/>
    <row r="7678" ht="30" hidden="1" customHeight="1" x14ac:dyDescent="0.25"/>
    <row r="7679" ht="30" hidden="1" customHeight="1" x14ac:dyDescent="0.25"/>
    <row r="7680" ht="30" hidden="1" customHeight="1" x14ac:dyDescent="0.25"/>
    <row r="7681" ht="30" hidden="1" customHeight="1" x14ac:dyDescent="0.25"/>
    <row r="7682" ht="30" hidden="1" customHeight="1" x14ac:dyDescent="0.25"/>
    <row r="7683" ht="30" hidden="1" customHeight="1" x14ac:dyDescent="0.25"/>
    <row r="7684" ht="30" hidden="1" customHeight="1" x14ac:dyDescent="0.25"/>
    <row r="7685" ht="30" hidden="1" customHeight="1" x14ac:dyDescent="0.25"/>
    <row r="7686" ht="30" hidden="1" customHeight="1" x14ac:dyDescent="0.25"/>
    <row r="7687" ht="30" hidden="1" customHeight="1" x14ac:dyDescent="0.25"/>
    <row r="7688" ht="30" hidden="1" customHeight="1" x14ac:dyDescent="0.25"/>
    <row r="7689" ht="30" hidden="1" customHeight="1" x14ac:dyDescent="0.25"/>
    <row r="7690" ht="30" hidden="1" customHeight="1" x14ac:dyDescent="0.25"/>
    <row r="7691" ht="30" hidden="1" customHeight="1" x14ac:dyDescent="0.25"/>
    <row r="7692" ht="30" hidden="1" customHeight="1" x14ac:dyDescent="0.25"/>
    <row r="7693" ht="30" hidden="1" customHeight="1" x14ac:dyDescent="0.25"/>
    <row r="7694" ht="30" hidden="1" customHeight="1" x14ac:dyDescent="0.25"/>
    <row r="7695" ht="30" hidden="1" customHeight="1" x14ac:dyDescent="0.25"/>
    <row r="7696" ht="30" hidden="1" customHeight="1" x14ac:dyDescent="0.25"/>
    <row r="7697" ht="30" hidden="1" customHeight="1" x14ac:dyDescent="0.25"/>
    <row r="7698" ht="30" hidden="1" customHeight="1" x14ac:dyDescent="0.25"/>
    <row r="7699" ht="30" hidden="1" customHeight="1" x14ac:dyDescent="0.25"/>
    <row r="7700" ht="30" hidden="1" customHeight="1" x14ac:dyDescent="0.25"/>
    <row r="7701" ht="30" hidden="1" customHeight="1" x14ac:dyDescent="0.25"/>
    <row r="7702" ht="30" hidden="1" customHeight="1" x14ac:dyDescent="0.25"/>
    <row r="7703" ht="30" hidden="1" customHeight="1" x14ac:dyDescent="0.25"/>
    <row r="7704" ht="30" hidden="1" customHeight="1" x14ac:dyDescent="0.25"/>
    <row r="7705" ht="30" hidden="1" customHeight="1" x14ac:dyDescent="0.25"/>
    <row r="7706" ht="30" hidden="1" customHeight="1" x14ac:dyDescent="0.25"/>
    <row r="7707" ht="30" hidden="1" customHeight="1" x14ac:dyDescent="0.25"/>
    <row r="7708" ht="30" hidden="1" customHeight="1" x14ac:dyDescent="0.25"/>
    <row r="7709" ht="30" hidden="1" customHeight="1" x14ac:dyDescent="0.25"/>
    <row r="7710" ht="30" hidden="1" customHeight="1" x14ac:dyDescent="0.25"/>
    <row r="7711" ht="30" hidden="1" customHeight="1" x14ac:dyDescent="0.25"/>
    <row r="7712" ht="30" hidden="1" customHeight="1" x14ac:dyDescent="0.25"/>
    <row r="7713" ht="30" hidden="1" customHeight="1" x14ac:dyDescent="0.25"/>
    <row r="7714" ht="30" hidden="1" customHeight="1" x14ac:dyDescent="0.25"/>
    <row r="7715" ht="30" hidden="1" customHeight="1" x14ac:dyDescent="0.25"/>
    <row r="7716" ht="30" hidden="1" customHeight="1" x14ac:dyDescent="0.25"/>
    <row r="7717" ht="30" hidden="1" customHeight="1" x14ac:dyDescent="0.25"/>
    <row r="7718" ht="30" hidden="1" customHeight="1" x14ac:dyDescent="0.25"/>
    <row r="7719" ht="30" hidden="1" customHeight="1" x14ac:dyDescent="0.25"/>
    <row r="7720" ht="30" hidden="1" customHeight="1" x14ac:dyDescent="0.25"/>
    <row r="7721" ht="30" hidden="1" customHeight="1" x14ac:dyDescent="0.25"/>
    <row r="7722" ht="30" hidden="1" customHeight="1" x14ac:dyDescent="0.25"/>
    <row r="7723" ht="30" hidden="1" customHeight="1" x14ac:dyDescent="0.25"/>
    <row r="7724" ht="30" hidden="1" customHeight="1" x14ac:dyDescent="0.25"/>
    <row r="7725" ht="30" hidden="1" customHeight="1" x14ac:dyDescent="0.25"/>
    <row r="7726" ht="30" hidden="1" customHeight="1" x14ac:dyDescent="0.25"/>
    <row r="7727" ht="30" hidden="1" customHeight="1" x14ac:dyDescent="0.25"/>
    <row r="7728" ht="30" hidden="1" customHeight="1" x14ac:dyDescent="0.25"/>
    <row r="7729" ht="30" hidden="1" customHeight="1" x14ac:dyDescent="0.25"/>
    <row r="7730" ht="30" hidden="1" customHeight="1" x14ac:dyDescent="0.25"/>
    <row r="7731" ht="30" hidden="1" customHeight="1" x14ac:dyDescent="0.25"/>
    <row r="7732" ht="30" hidden="1" customHeight="1" x14ac:dyDescent="0.25"/>
    <row r="7733" ht="30" hidden="1" customHeight="1" x14ac:dyDescent="0.25"/>
    <row r="7734" ht="30" hidden="1" customHeight="1" x14ac:dyDescent="0.25"/>
    <row r="7735" ht="30" hidden="1" customHeight="1" x14ac:dyDescent="0.25"/>
    <row r="7736" ht="30" hidden="1" customHeight="1" x14ac:dyDescent="0.25"/>
    <row r="7737" ht="30" hidden="1" customHeight="1" x14ac:dyDescent="0.25"/>
    <row r="7738" ht="30" hidden="1" customHeight="1" x14ac:dyDescent="0.25"/>
    <row r="7739" ht="30" hidden="1" customHeight="1" x14ac:dyDescent="0.25"/>
    <row r="7740" ht="30" hidden="1" customHeight="1" x14ac:dyDescent="0.25"/>
    <row r="7741" ht="30" hidden="1" customHeight="1" x14ac:dyDescent="0.25"/>
    <row r="7742" ht="30" hidden="1" customHeight="1" x14ac:dyDescent="0.25"/>
    <row r="7743" ht="30" hidden="1" customHeight="1" x14ac:dyDescent="0.25"/>
    <row r="7744" ht="30" hidden="1" customHeight="1" x14ac:dyDescent="0.25"/>
    <row r="7745" ht="30" hidden="1" customHeight="1" x14ac:dyDescent="0.25"/>
    <row r="7746" ht="30" hidden="1" customHeight="1" x14ac:dyDescent="0.25"/>
    <row r="7747" ht="30" hidden="1" customHeight="1" x14ac:dyDescent="0.25"/>
    <row r="7748" ht="30" hidden="1" customHeight="1" x14ac:dyDescent="0.25"/>
    <row r="7749" ht="30" hidden="1" customHeight="1" x14ac:dyDescent="0.25"/>
    <row r="7750" ht="30" hidden="1" customHeight="1" x14ac:dyDescent="0.25"/>
    <row r="7751" ht="30" hidden="1" customHeight="1" x14ac:dyDescent="0.25"/>
    <row r="7752" ht="30" hidden="1" customHeight="1" x14ac:dyDescent="0.25"/>
    <row r="7753" ht="30" hidden="1" customHeight="1" x14ac:dyDescent="0.25"/>
    <row r="7754" ht="30" hidden="1" customHeight="1" x14ac:dyDescent="0.25"/>
    <row r="7755" ht="30" hidden="1" customHeight="1" x14ac:dyDescent="0.25"/>
    <row r="7756" ht="30" hidden="1" customHeight="1" x14ac:dyDescent="0.25"/>
    <row r="7757" ht="30" hidden="1" customHeight="1" x14ac:dyDescent="0.25"/>
    <row r="7758" ht="30" hidden="1" customHeight="1" x14ac:dyDescent="0.25"/>
    <row r="7759" ht="30" hidden="1" customHeight="1" x14ac:dyDescent="0.25"/>
    <row r="7760" ht="30" hidden="1" customHeight="1" x14ac:dyDescent="0.25"/>
    <row r="7761" ht="30" hidden="1" customHeight="1" x14ac:dyDescent="0.25"/>
    <row r="7762" ht="30" hidden="1" customHeight="1" x14ac:dyDescent="0.25"/>
    <row r="7763" ht="30" hidden="1" customHeight="1" x14ac:dyDescent="0.25"/>
    <row r="7764" ht="30" hidden="1" customHeight="1" x14ac:dyDescent="0.25"/>
    <row r="7765" ht="30" hidden="1" customHeight="1" x14ac:dyDescent="0.25"/>
    <row r="7766" ht="30" hidden="1" customHeight="1" x14ac:dyDescent="0.25"/>
    <row r="7767" ht="30" hidden="1" customHeight="1" x14ac:dyDescent="0.25"/>
    <row r="7768" ht="30" hidden="1" customHeight="1" x14ac:dyDescent="0.25"/>
    <row r="7769" ht="30" hidden="1" customHeight="1" x14ac:dyDescent="0.25"/>
    <row r="7770" ht="30" hidden="1" customHeight="1" x14ac:dyDescent="0.25"/>
    <row r="7771" ht="30" hidden="1" customHeight="1" x14ac:dyDescent="0.25"/>
    <row r="7772" ht="30" hidden="1" customHeight="1" x14ac:dyDescent="0.25"/>
    <row r="7773" ht="30" hidden="1" customHeight="1" x14ac:dyDescent="0.25"/>
    <row r="7774" ht="30" hidden="1" customHeight="1" x14ac:dyDescent="0.25"/>
    <row r="7775" ht="30" hidden="1" customHeight="1" x14ac:dyDescent="0.25"/>
    <row r="7776" ht="30" hidden="1" customHeight="1" x14ac:dyDescent="0.25"/>
    <row r="7777" ht="30" hidden="1" customHeight="1" x14ac:dyDescent="0.25"/>
    <row r="7778" ht="30" hidden="1" customHeight="1" x14ac:dyDescent="0.25"/>
    <row r="7779" ht="30" hidden="1" customHeight="1" x14ac:dyDescent="0.25"/>
    <row r="7780" ht="30" hidden="1" customHeight="1" x14ac:dyDescent="0.25"/>
    <row r="7781" ht="30" hidden="1" customHeight="1" x14ac:dyDescent="0.25"/>
    <row r="7782" ht="30" hidden="1" customHeight="1" x14ac:dyDescent="0.25"/>
    <row r="7783" ht="30" hidden="1" customHeight="1" x14ac:dyDescent="0.25"/>
    <row r="7784" ht="30" hidden="1" customHeight="1" x14ac:dyDescent="0.25"/>
    <row r="7785" ht="30" hidden="1" customHeight="1" x14ac:dyDescent="0.25"/>
    <row r="7786" ht="30" hidden="1" customHeight="1" x14ac:dyDescent="0.25"/>
    <row r="7787" ht="30" hidden="1" customHeight="1" x14ac:dyDescent="0.25"/>
    <row r="7788" ht="30" hidden="1" customHeight="1" x14ac:dyDescent="0.25"/>
    <row r="7789" ht="30" hidden="1" customHeight="1" x14ac:dyDescent="0.25"/>
    <row r="7790" ht="30" hidden="1" customHeight="1" x14ac:dyDescent="0.25"/>
    <row r="7791" ht="30" hidden="1" customHeight="1" x14ac:dyDescent="0.25"/>
    <row r="7792" ht="30" hidden="1" customHeight="1" x14ac:dyDescent="0.25"/>
    <row r="7793" ht="30" hidden="1" customHeight="1" x14ac:dyDescent="0.25"/>
    <row r="7794" ht="30" hidden="1" customHeight="1" x14ac:dyDescent="0.25"/>
    <row r="7795" ht="30" hidden="1" customHeight="1" x14ac:dyDescent="0.25"/>
    <row r="7796" ht="30" hidden="1" customHeight="1" x14ac:dyDescent="0.25"/>
    <row r="7797" ht="30" hidden="1" customHeight="1" x14ac:dyDescent="0.25"/>
    <row r="7798" ht="30" hidden="1" customHeight="1" x14ac:dyDescent="0.25"/>
    <row r="7799" ht="30" hidden="1" customHeight="1" x14ac:dyDescent="0.25"/>
    <row r="7800" ht="30" hidden="1" customHeight="1" x14ac:dyDescent="0.25"/>
    <row r="7801" ht="30" hidden="1" customHeight="1" x14ac:dyDescent="0.25"/>
    <row r="7802" ht="30" hidden="1" customHeight="1" x14ac:dyDescent="0.25"/>
    <row r="7803" ht="30" hidden="1" customHeight="1" x14ac:dyDescent="0.25"/>
    <row r="7804" ht="30" hidden="1" customHeight="1" x14ac:dyDescent="0.25"/>
    <row r="7805" ht="30" hidden="1" customHeight="1" x14ac:dyDescent="0.25"/>
    <row r="7806" ht="30" hidden="1" customHeight="1" x14ac:dyDescent="0.25"/>
    <row r="7807" ht="30" hidden="1" customHeight="1" x14ac:dyDescent="0.25"/>
    <row r="7808" ht="30" hidden="1" customHeight="1" x14ac:dyDescent="0.25"/>
    <row r="7809" ht="30" hidden="1" customHeight="1" x14ac:dyDescent="0.25"/>
    <row r="7810" ht="30" hidden="1" customHeight="1" x14ac:dyDescent="0.25"/>
    <row r="7811" ht="30" hidden="1" customHeight="1" x14ac:dyDescent="0.25"/>
    <row r="7812" ht="30" hidden="1" customHeight="1" x14ac:dyDescent="0.25"/>
    <row r="7813" ht="30" hidden="1" customHeight="1" x14ac:dyDescent="0.25"/>
    <row r="7814" ht="30" hidden="1" customHeight="1" x14ac:dyDescent="0.25"/>
    <row r="7815" ht="30" hidden="1" customHeight="1" x14ac:dyDescent="0.25"/>
    <row r="7816" ht="30" hidden="1" customHeight="1" x14ac:dyDescent="0.25"/>
    <row r="7817" ht="30" hidden="1" customHeight="1" x14ac:dyDescent="0.25"/>
    <row r="7818" ht="30" hidden="1" customHeight="1" x14ac:dyDescent="0.25"/>
    <row r="7819" ht="30" hidden="1" customHeight="1" x14ac:dyDescent="0.25"/>
    <row r="7820" ht="30" hidden="1" customHeight="1" x14ac:dyDescent="0.25"/>
    <row r="7821" ht="30" hidden="1" customHeight="1" x14ac:dyDescent="0.25"/>
    <row r="7822" ht="30" hidden="1" customHeight="1" x14ac:dyDescent="0.25"/>
    <row r="7823" ht="30" hidden="1" customHeight="1" x14ac:dyDescent="0.25"/>
    <row r="7824" ht="30" hidden="1" customHeight="1" x14ac:dyDescent="0.25"/>
    <row r="7825" ht="30" hidden="1" customHeight="1" x14ac:dyDescent="0.25"/>
    <row r="7826" ht="30" hidden="1" customHeight="1" x14ac:dyDescent="0.25"/>
    <row r="7827" ht="30" hidden="1" customHeight="1" x14ac:dyDescent="0.25"/>
    <row r="7828" ht="30" hidden="1" customHeight="1" x14ac:dyDescent="0.25"/>
    <row r="7829" ht="30" hidden="1" customHeight="1" x14ac:dyDescent="0.25"/>
    <row r="7830" ht="30" hidden="1" customHeight="1" x14ac:dyDescent="0.25"/>
    <row r="7831" ht="30" hidden="1" customHeight="1" x14ac:dyDescent="0.25"/>
    <row r="7832" ht="30" hidden="1" customHeight="1" x14ac:dyDescent="0.25"/>
    <row r="7833" ht="30" hidden="1" customHeight="1" x14ac:dyDescent="0.25"/>
    <row r="7834" ht="30" hidden="1" customHeight="1" x14ac:dyDescent="0.25"/>
    <row r="7835" ht="30" hidden="1" customHeight="1" x14ac:dyDescent="0.25"/>
    <row r="7836" ht="30" hidden="1" customHeight="1" x14ac:dyDescent="0.25"/>
    <row r="7837" ht="30" hidden="1" customHeight="1" x14ac:dyDescent="0.25"/>
    <row r="7838" ht="30" hidden="1" customHeight="1" x14ac:dyDescent="0.25"/>
    <row r="7839" ht="30" hidden="1" customHeight="1" x14ac:dyDescent="0.25"/>
    <row r="7840" ht="30" hidden="1" customHeight="1" x14ac:dyDescent="0.25"/>
    <row r="7841" ht="30" hidden="1" customHeight="1" x14ac:dyDescent="0.25"/>
    <row r="7842" ht="30" hidden="1" customHeight="1" x14ac:dyDescent="0.25"/>
    <row r="7843" ht="30" hidden="1" customHeight="1" x14ac:dyDescent="0.25"/>
    <row r="7844" ht="30" hidden="1" customHeight="1" x14ac:dyDescent="0.25"/>
    <row r="7845" ht="30" hidden="1" customHeight="1" x14ac:dyDescent="0.25"/>
    <row r="7846" ht="30" hidden="1" customHeight="1" x14ac:dyDescent="0.25"/>
    <row r="7847" ht="30" hidden="1" customHeight="1" x14ac:dyDescent="0.25"/>
    <row r="7848" ht="30" hidden="1" customHeight="1" x14ac:dyDescent="0.25"/>
    <row r="7849" ht="30" hidden="1" customHeight="1" x14ac:dyDescent="0.25"/>
    <row r="7850" ht="30" hidden="1" customHeight="1" x14ac:dyDescent="0.25"/>
    <row r="7851" ht="30" hidden="1" customHeight="1" x14ac:dyDescent="0.25"/>
    <row r="7852" ht="30" hidden="1" customHeight="1" x14ac:dyDescent="0.25"/>
    <row r="7853" ht="30" hidden="1" customHeight="1" x14ac:dyDescent="0.25"/>
    <row r="7854" ht="30" hidden="1" customHeight="1" x14ac:dyDescent="0.25"/>
    <row r="7855" ht="30" hidden="1" customHeight="1" x14ac:dyDescent="0.25"/>
    <row r="7856" ht="30" hidden="1" customHeight="1" x14ac:dyDescent="0.25"/>
    <row r="7857" ht="30" hidden="1" customHeight="1" x14ac:dyDescent="0.25"/>
    <row r="7858" ht="30" hidden="1" customHeight="1" x14ac:dyDescent="0.25"/>
    <row r="7859" ht="30" hidden="1" customHeight="1" x14ac:dyDescent="0.25"/>
    <row r="7860" ht="30" hidden="1" customHeight="1" x14ac:dyDescent="0.25"/>
    <row r="7861" ht="30" hidden="1" customHeight="1" x14ac:dyDescent="0.25"/>
    <row r="7862" ht="30" hidden="1" customHeight="1" x14ac:dyDescent="0.25"/>
    <row r="7863" ht="30" hidden="1" customHeight="1" x14ac:dyDescent="0.25"/>
    <row r="7864" ht="30" hidden="1" customHeight="1" x14ac:dyDescent="0.25"/>
    <row r="7865" ht="30" hidden="1" customHeight="1" x14ac:dyDescent="0.25"/>
    <row r="7866" ht="30" hidden="1" customHeight="1" x14ac:dyDescent="0.25"/>
    <row r="7867" ht="30" hidden="1" customHeight="1" x14ac:dyDescent="0.25"/>
    <row r="7868" ht="30" hidden="1" customHeight="1" x14ac:dyDescent="0.25"/>
    <row r="7869" ht="30" hidden="1" customHeight="1" x14ac:dyDescent="0.25"/>
    <row r="7870" ht="30" hidden="1" customHeight="1" x14ac:dyDescent="0.25"/>
    <row r="7871" ht="30" hidden="1" customHeight="1" x14ac:dyDescent="0.25"/>
    <row r="7872" ht="30" hidden="1" customHeight="1" x14ac:dyDescent="0.25"/>
    <row r="7873" ht="30" hidden="1" customHeight="1" x14ac:dyDescent="0.25"/>
    <row r="7874" ht="30" hidden="1" customHeight="1" x14ac:dyDescent="0.25"/>
    <row r="7875" ht="30" hidden="1" customHeight="1" x14ac:dyDescent="0.25"/>
    <row r="7876" ht="30" hidden="1" customHeight="1" x14ac:dyDescent="0.25"/>
    <row r="7877" ht="30" hidden="1" customHeight="1" x14ac:dyDescent="0.25"/>
    <row r="7878" ht="30" hidden="1" customHeight="1" x14ac:dyDescent="0.25"/>
    <row r="7879" ht="30" hidden="1" customHeight="1" x14ac:dyDescent="0.25"/>
    <row r="7880" ht="30" hidden="1" customHeight="1" x14ac:dyDescent="0.25"/>
    <row r="7881" ht="30" hidden="1" customHeight="1" x14ac:dyDescent="0.25"/>
    <row r="7882" ht="30" hidden="1" customHeight="1" x14ac:dyDescent="0.25"/>
    <row r="7883" ht="30" hidden="1" customHeight="1" x14ac:dyDescent="0.25"/>
    <row r="7884" ht="30" hidden="1" customHeight="1" x14ac:dyDescent="0.25"/>
    <row r="7885" ht="30" hidden="1" customHeight="1" x14ac:dyDescent="0.25"/>
    <row r="7886" ht="30" hidden="1" customHeight="1" x14ac:dyDescent="0.25"/>
    <row r="7887" ht="30" hidden="1" customHeight="1" x14ac:dyDescent="0.25"/>
    <row r="7888" ht="30" hidden="1" customHeight="1" x14ac:dyDescent="0.25"/>
    <row r="7889" ht="30" hidden="1" customHeight="1" x14ac:dyDescent="0.25"/>
    <row r="7890" ht="30" hidden="1" customHeight="1" x14ac:dyDescent="0.25"/>
    <row r="7891" ht="30" hidden="1" customHeight="1" x14ac:dyDescent="0.25"/>
    <row r="7892" ht="30" hidden="1" customHeight="1" x14ac:dyDescent="0.25"/>
    <row r="7893" ht="30" hidden="1" customHeight="1" x14ac:dyDescent="0.25"/>
    <row r="7894" ht="30" hidden="1" customHeight="1" x14ac:dyDescent="0.25"/>
    <row r="7895" ht="30" hidden="1" customHeight="1" x14ac:dyDescent="0.25"/>
    <row r="7896" ht="30" hidden="1" customHeight="1" x14ac:dyDescent="0.25"/>
    <row r="7897" ht="30" hidden="1" customHeight="1" x14ac:dyDescent="0.25"/>
    <row r="7898" ht="30" hidden="1" customHeight="1" x14ac:dyDescent="0.25"/>
    <row r="7899" ht="30" hidden="1" customHeight="1" x14ac:dyDescent="0.25"/>
    <row r="7900" ht="30" hidden="1" customHeight="1" x14ac:dyDescent="0.25"/>
    <row r="7901" ht="30" hidden="1" customHeight="1" x14ac:dyDescent="0.25"/>
    <row r="7902" ht="30" hidden="1" customHeight="1" x14ac:dyDescent="0.25"/>
    <row r="7903" ht="30" hidden="1" customHeight="1" x14ac:dyDescent="0.25"/>
    <row r="7904" ht="30" hidden="1" customHeight="1" x14ac:dyDescent="0.25"/>
    <row r="7905" ht="30" hidden="1" customHeight="1" x14ac:dyDescent="0.25"/>
    <row r="7906" ht="30" hidden="1" customHeight="1" x14ac:dyDescent="0.25"/>
    <row r="7907" ht="30" hidden="1" customHeight="1" x14ac:dyDescent="0.25"/>
    <row r="7908" ht="30" hidden="1" customHeight="1" x14ac:dyDescent="0.25"/>
    <row r="7909" ht="30" hidden="1" customHeight="1" x14ac:dyDescent="0.25"/>
    <row r="7910" ht="30" hidden="1" customHeight="1" x14ac:dyDescent="0.25"/>
    <row r="7911" ht="30" hidden="1" customHeight="1" x14ac:dyDescent="0.25"/>
    <row r="7912" ht="30" hidden="1" customHeight="1" x14ac:dyDescent="0.25"/>
    <row r="7913" ht="30" hidden="1" customHeight="1" x14ac:dyDescent="0.25"/>
    <row r="7914" ht="30" hidden="1" customHeight="1" x14ac:dyDescent="0.25"/>
    <row r="7915" ht="30" hidden="1" customHeight="1" x14ac:dyDescent="0.25"/>
    <row r="7916" ht="30" hidden="1" customHeight="1" x14ac:dyDescent="0.25"/>
    <row r="7917" ht="30" hidden="1" customHeight="1" x14ac:dyDescent="0.25"/>
    <row r="7918" ht="30" hidden="1" customHeight="1" x14ac:dyDescent="0.25"/>
    <row r="7919" ht="30" hidden="1" customHeight="1" x14ac:dyDescent="0.25"/>
    <row r="7920" ht="30" hidden="1" customHeight="1" x14ac:dyDescent="0.25"/>
    <row r="7921" ht="30" hidden="1" customHeight="1" x14ac:dyDescent="0.25"/>
    <row r="7922" ht="30" hidden="1" customHeight="1" x14ac:dyDescent="0.25"/>
    <row r="7923" ht="30" hidden="1" customHeight="1" x14ac:dyDescent="0.25"/>
    <row r="7924" ht="30" hidden="1" customHeight="1" x14ac:dyDescent="0.25"/>
    <row r="7925" ht="30" hidden="1" customHeight="1" x14ac:dyDescent="0.25"/>
    <row r="7926" ht="30" hidden="1" customHeight="1" x14ac:dyDescent="0.25"/>
    <row r="7927" ht="30" hidden="1" customHeight="1" x14ac:dyDescent="0.25"/>
    <row r="7928" ht="30" hidden="1" customHeight="1" x14ac:dyDescent="0.25"/>
    <row r="7929" ht="30" hidden="1" customHeight="1" x14ac:dyDescent="0.25"/>
    <row r="7930" ht="30" hidden="1" customHeight="1" x14ac:dyDescent="0.25"/>
    <row r="7931" ht="30" hidden="1" customHeight="1" x14ac:dyDescent="0.25"/>
    <row r="7932" ht="30" hidden="1" customHeight="1" x14ac:dyDescent="0.25"/>
    <row r="7933" ht="30" hidden="1" customHeight="1" x14ac:dyDescent="0.25"/>
    <row r="7934" ht="30" hidden="1" customHeight="1" x14ac:dyDescent="0.25"/>
    <row r="7935" ht="30" hidden="1" customHeight="1" x14ac:dyDescent="0.25"/>
    <row r="7936" ht="30" hidden="1" customHeight="1" x14ac:dyDescent="0.25"/>
    <row r="7937" ht="30" hidden="1" customHeight="1" x14ac:dyDescent="0.25"/>
    <row r="7938" ht="30" hidden="1" customHeight="1" x14ac:dyDescent="0.25"/>
    <row r="7939" ht="30" hidden="1" customHeight="1" x14ac:dyDescent="0.25"/>
    <row r="7940" ht="30" hidden="1" customHeight="1" x14ac:dyDescent="0.25"/>
    <row r="7941" ht="30" hidden="1" customHeight="1" x14ac:dyDescent="0.25"/>
    <row r="7942" ht="30" hidden="1" customHeight="1" x14ac:dyDescent="0.25"/>
    <row r="7943" ht="30" hidden="1" customHeight="1" x14ac:dyDescent="0.25"/>
    <row r="7944" ht="30" hidden="1" customHeight="1" x14ac:dyDescent="0.25"/>
    <row r="7945" ht="30" hidden="1" customHeight="1" x14ac:dyDescent="0.25"/>
    <row r="7946" ht="30" hidden="1" customHeight="1" x14ac:dyDescent="0.25"/>
    <row r="7947" ht="30" hidden="1" customHeight="1" x14ac:dyDescent="0.25"/>
    <row r="7948" ht="30" hidden="1" customHeight="1" x14ac:dyDescent="0.25"/>
    <row r="7949" ht="30" hidden="1" customHeight="1" x14ac:dyDescent="0.25"/>
    <row r="7950" ht="30" hidden="1" customHeight="1" x14ac:dyDescent="0.25"/>
    <row r="7951" ht="30" hidden="1" customHeight="1" x14ac:dyDescent="0.25"/>
    <row r="7952" ht="30" hidden="1" customHeight="1" x14ac:dyDescent="0.25"/>
    <row r="7953" ht="30" hidden="1" customHeight="1" x14ac:dyDescent="0.25"/>
    <row r="7954" ht="30" hidden="1" customHeight="1" x14ac:dyDescent="0.25"/>
    <row r="7955" ht="30" hidden="1" customHeight="1" x14ac:dyDescent="0.25"/>
    <row r="7956" ht="30" hidden="1" customHeight="1" x14ac:dyDescent="0.25"/>
    <row r="7957" ht="30" hidden="1" customHeight="1" x14ac:dyDescent="0.25"/>
    <row r="7958" ht="30" hidden="1" customHeight="1" x14ac:dyDescent="0.25"/>
    <row r="7959" ht="30" hidden="1" customHeight="1" x14ac:dyDescent="0.25"/>
    <row r="7960" ht="30" hidden="1" customHeight="1" x14ac:dyDescent="0.25"/>
    <row r="7961" ht="30" hidden="1" customHeight="1" x14ac:dyDescent="0.25"/>
    <row r="7962" ht="30" hidden="1" customHeight="1" x14ac:dyDescent="0.25"/>
    <row r="7963" ht="30" hidden="1" customHeight="1" x14ac:dyDescent="0.25"/>
    <row r="7964" ht="30" hidden="1" customHeight="1" x14ac:dyDescent="0.25"/>
    <row r="7965" ht="30" hidden="1" customHeight="1" x14ac:dyDescent="0.25"/>
    <row r="7966" ht="30" hidden="1" customHeight="1" x14ac:dyDescent="0.25"/>
    <row r="7967" ht="30" hidden="1" customHeight="1" x14ac:dyDescent="0.25"/>
    <row r="7968" ht="30" hidden="1" customHeight="1" x14ac:dyDescent="0.25"/>
    <row r="7969" ht="30" hidden="1" customHeight="1" x14ac:dyDescent="0.25"/>
    <row r="7970" ht="30" hidden="1" customHeight="1" x14ac:dyDescent="0.25"/>
    <row r="7971" ht="30" hidden="1" customHeight="1" x14ac:dyDescent="0.25"/>
    <row r="7972" ht="30" hidden="1" customHeight="1" x14ac:dyDescent="0.25"/>
    <row r="7973" ht="30" hidden="1" customHeight="1" x14ac:dyDescent="0.25"/>
    <row r="7974" ht="30" hidden="1" customHeight="1" x14ac:dyDescent="0.25"/>
    <row r="7975" ht="30" hidden="1" customHeight="1" x14ac:dyDescent="0.25"/>
    <row r="7976" ht="30" hidden="1" customHeight="1" x14ac:dyDescent="0.25"/>
    <row r="7977" ht="30" hidden="1" customHeight="1" x14ac:dyDescent="0.25"/>
    <row r="7978" ht="30" hidden="1" customHeight="1" x14ac:dyDescent="0.25"/>
    <row r="7979" ht="30" hidden="1" customHeight="1" x14ac:dyDescent="0.25"/>
    <row r="7980" ht="30" hidden="1" customHeight="1" x14ac:dyDescent="0.25"/>
    <row r="7981" ht="30" hidden="1" customHeight="1" x14ac:dyDescent="0.25"/>
    <row r="7982" ht="30" hidden="1" customHeight="1" x14ac:dyDescent="0.25"/>
    <row r="7983" ht="30" hidden="1" customHeight="1" x14ac:dyDescent="0.25"/>
    <row r="7984" ht="30" hidden="1" customHeight="1" x14ac:dyDescent="0.25"/>
    <row r="7985" ht="30" hidden="1" customHeight="1" x14ac:dyDescent="0.25"/>
    <row r="7986" ht="30" hidden="1" customHeight="1" x14ac:dyDescent="0.25"/>
    <row r="7987" ht="30" hidden="1" customHeight="1" x14ac:dyDescent="0.25"/>
    <row r="7988" ht="30" hidden="1" customHeight="1" x14ac:dyDescent="0.25"/>
    <row r="7989" ht="30" hidden="1" customHeight="1" x14ac:dyDescent="0.25"/>
    <row r="7990" ht="30" hidden="1" customHeight="1" x14ac:dyDescent="0.25"/>
    <row r="7991" ht="30" hidden="1" customHeight="1" x14ac:dyDescent="0.25"/>
    <row r="7992" ht="30" hidden="1" customHeight="1" x14ac:dyDescent="0.25"/>
    <row r="7993" ht="30" hidden="1" customHeight="1" x14ac:dyDescent="0.25"/>
    <row r="7994" ht="30" hidden="1" customHeight="1" x14ac:dyDescent="0.25"/>
    <row r="7995" ht="30" hidden="1" customHeight="1" x14ac:dyDescent="0.25"/>
    <row r="7996" ht="30" hidden="1" customHeight="1" x14ac:dyDescent="0.25"/>
    <row r="7997" ht="30" hidden="1" customHeight="1" x14ac:dyDescent="0.25"/>
    <row r="7998" ht="30" hidden="1" customHeight="1" x14ac:dyDescent="0.25"/>
    <row r="7999" ht="30" hidden="1" customHeight="1" x14ac:dyDescent="0.25"/>
    <row r="8000" ht="30" hidden="1" customHeight="1" x14ac:dyDescent="0.25"/>
    <row r="8001" ht="30" hidden="1" customHeight="1" x14ac:dyDescent="0.25"/>
    <row r="8002" ht="30" hidden="1" customHeight="1" x14ac:dyDescent="0.25"/>
    <row r="8003" ht="30" hidden="1" customHeight="1" x14ac:dyDescent="0.25"/>
    <row r="8004" ht="30" hidden="1" customHeight="1" x14ac:dyDescent="0.25"/>
    <row r="8005" ht="30" hidden="1" customHeight="1" x14ac:dyDescent="0.25"/>
    <row r="8006" ht="30" hidden="1" customHeight="1" x14ac:dyDescent="0.25"/>
    <row r="8007" ht="30" hidden="1" customHeight="1" x14ac:dyDescent="0.25"/>
    <row r="8008" ht="30" hidden="1" customHeight="1" x14ac:dyDescent="0.25"/>
    <row r="8009" ht="30" hidden="1" customHeight="1" x14ac:dyDescent="0.25"/>
    <row r="8010" ht="30" hidden="1" customHeight="1" x14ac:dyDescent="0.25"/>
    <row r="8011" ht="30" hidden="1" customHeight="1" x14ac:dyDescent="0.25"/>
    <row r="8012" ht="30" hidden="1" customHeight="1" x14ac:dyDescent="0.25"/>
    <row r="8013" ht="30" hidden="1" customHeight="1" x14ac:dyDescent="0.25"/>
    <row r="8014" ht="30" hidden="1" customHeight="1" x14ac:dyDescent="0.25"/>
    <row r="8015" ht="30" hidden="1" customHeight="1" x14ac:dyDescent="0.25"/>
    <row r="8016" ht="30" hidden="1" customHeight="1" x14ac:dyDescent="0.25"/>
    <row r="8017" ht="30" hidden="1" customHeight="1" x14ac:dyDescent="0.25"/>
    <row r="8018" ht="30" hidden="1" customHeight="1" x14ac:dyDescent="0.25"/>
    <row r="8019" ht="30" hidden="1" customHeight="1" x14ac:dyDescent="0.25"/>
    <row r="8020" ht="30" hidden="1" customHeight="1" x14ac:dyDescent="0.25"/>
    <row r="8021" ht="30" hidden="1" customHeight="1" x14ac:dyDescent="0.25"/>
    <row r="8022" ht="30" hidden="1" customHeight="1" x14ac:dyDescent="0.25"/>
    <row r="8023" ht="30" hidden="1" customHeight="1" x14ac:dyDescent="0.25"/>
    <row r="8024" ht="30" hidden="1" customHeight="1" x14ac:dyDescent="0.25"/>
    <row r="8025" ht="30" hidden="1" customHeight="1" x14ac:dyDescent="0.25"/>
    <row r="8026" ht="30" hidden="1" customHeight="1" x14ac:dyDescent="0.25"/>
    <row r="8027" ht="30" hidden="1" customHeight="1" x14ac:dyDescent="0.25"/>
    <row r="8028" ht="30" hidden="1" customHeight="1" x14ac:dyDescent="0.25"/>
    <row r="8029" ht="30" hidden="1" customHeight="1" x14ac:dyDescent="0.25"/>
    <row r="8030" ht="30" hidden="1" customHeight="1" x14ac:dyDescent="0.25"/>
    <row r="8031" ht="30" hidden="1" customHeight="1" x14ac:dyDescent="0.25"/>
    <row r="8032" ht="30" hidden="1" customHeight="1" x14ac:dyDescent="0.25"/>
    <row r="8033" ht="30" hidden="1" customHeight="1" x14ac:dyDescent="0.25"/>
    <row r="8034" ht="30" hidden="1" customHeight="1" x14ac:dyDescent="0.25"/>
    <row r="8035" ht="30" hidden="1" customHeight="1" x14ac:dyDescent="0.25"/>
    <row r="8036" ht="30" hidden="1" customHeight="1" x14ac:dyDescent="0.25"/>
    <row r="8037" ht="30" hidden="1" customHeight="1" x14ac:dyDescent="0.25"/>
    <row r="8038" ht="30" hidden="1" customHeight="1" x14ac:dyDescent="0.25"/>
    <row r="8039" ht="30" hidden="1" customHeight="1" x14ac:dyDescent="0.25"/>
    <row r="8040" ht="30" hidden="1" customHeight="1" x14ac:dyDescent="0.25"/>
    <row r="8041" ht="30" hidden="1" customHeight="1" x14ac:dyDescent="0.25"/>
    <row r="8042" ht="30" hidden="1" customHeight="1" x14ac:dyDescent="0.25"/>
    <row r="8043" ht="30" hidden="1" customHeight="1" x14ac:dyDescent="0.25"/>
    <row r="8044" ht="30" hidden="1" customHeight="1" x14ac:dyDescent="0.25"/>
    <row r="8045" ht="30" hidden="1" customHeight="1" x14ac:dyDescent="0.25"/>
    <row r="8046" ht="30" hidden="1" customHeight="1" x14ac:dyDescent="0.25"/>
    <row r="8047" ht="30" hidden="1" customHeight="1" x14ac:dyDescent="0.25"/>
    <row r="8048" ht="30" hidden="1" customHeight="1" x14ac:dyDescent="0.25"/>
    <row r="8049" ht="30" hidden="1" customHeight="1" x14ac:dyDescent="0.25"/>
    <row r="8050" ht="30" hidden="1" customHeight="1" x14ac:dyDescent="0.25"/>
    <row r="8051" ht="30" hidden="1" customHeight="1" x14ac:dyDescent="0.25"/>
    <row r="8052" ht="30" hidden="1" customHeight="1" x14ac:dyDescent="0.25"/>
    <row r="8053" ht="30" hidden="1" customHeight="1" x14ac:dyDescent="0.25"/>
    <row r="8054" ht="30" hidden="1" customHeight="1" x14ac:dyDescent="0.25"/>
    <row r="8055" ht="30" hidden="1" customHeight="1" x14ac:dyDescent="0.25"/>
    <row r="8056" ht="30" hidden="1" customHeight="1" x14ac:dyDescent="0.25"/>
    <row r="8057" ht="30" hidden="1" customHeight="1" x14ac:dyDescent="0.25"/>
    <row r="8058" ht="30" hidden="1" customHeight="1" x14ac:dyDescent="0.25"/>
    <row r="8059" ht="30" hidden="1" customHeight="1" x14ac:dyDescent="0.25"/>
    <row r="8060" ht="30" hidden="1" customHeight="1" x14ac:dyDescent="0.25"/>
    <row r="8061" ht="30" hidden="1" customHeight="1" x14ac:dyDescent="0.25"/>
    <row r="8062" ht="30" hidden="1" customHeight="1" x14ac:dyDescent="0.25"/>
    <row r="8063" ht="30" hidden="1" customHeight="1" x14ac:dyDescent="0.25"/>
    <row r="8064" ht="30" hidden="1" customHeight="1" x14ac:dyDescent="0.25"/>
    <row r="8065" ht="30" hidden="1" customHeight="1" x14ac:dyDescent="0.25"/>
    <row r="8066" ht="30" hidden="1" customHeight="1" x14ac:dyDescent="0.25"/>
    <row r="8067" ht="30" hidden="1" customHeight="1" x14ac:dyDescent="0.25"/>
    <row r="8068" ht="30" hidden="1" customHeight="1" x14ac:dyDescent="0.25"/>
    <row r="8069" ht="30" hidden="1" customHeight="1" x14ac:dyDescent="0.25"/>
    <row r="8070" ht="30" hidden="1" customHeight="1" x14ac:dyDescent="0.25"/>
    <row r="8071" ht="30" hidden="1" customHeight="1" x14ac:dyDescent="0.25"/>
    <row r="8072" ht="30" hidden="1" customHeight="1" x14ac:dyDescent="0.25"/>
    <row r="8073" ht="30" hidden="1" customHeight="1" x14ac:dyDescent="0.25"/>
    <row r="8074" ht="30" hidden="1" customHeight="1" x14ac:dyDescent="0.25"/>
    <row r="8075" ht="30" hidden="1" customHeight="1" x14ac:dyDescent="0.25"/>
    <row r="8076" ht="30" hidden="1" customHeight="1" x14ac:dyDescent="0.25"/>
    <row r="8077" ht="30" hidden="1" customHeight="1" x14ac:dyDescent="0.25"/>
    <row r="8078" ht="30" hidden="1" customHeight="1" x14ac:dyDescent="0.25"/>
    <row r="8079" ht="30" hidden="1" customHeight="1" x14ac:dyDescent="0.25"/>
    <row r="8080" ht="30" hidden="1" customHeight="1" x14ac:dyDescent="0.25"/>
    <row r="8081" ht="30" hidden="1" customHeight="1" x14ac:dyDescent="0.25"/>
    <row r="8082" ht="30" hidden="1" customHeight="1" x14ac:dyDescent="0.25"/>
    <row r="8083" ht="30" hidden="1" customHeight="1" x14ac:dyDescent="0.25"/>
    <row r="8084" ht="30" hidden="1" customHeight="1" x14ac:dyDescent="0.25"/>
    <row r="8085" ht="30" hidden="1" customHeight="1" x14ac:dyDescent="0.25"/>
    <row r="8086" ht="30" hidden="1" customHeight="1" x14ac:dyDescent="0.25"/>
    <row r="8087" ht="30" hidden="1" customHeight="1" x14ac:dyDescent="0.25"/>
    <row r="8088" ht="30" hidden="1" customHeight="1" x14ac:dyDescent="0.25"/>
    <row r="8089" ht="30" hidden="1" customHeight="1" x14ac:dyDescent="0.25"/>
    <row r="8090" ht="30" hidden="1" customHeight="1" x14ac:dyDescent="0.25"/>
    <row r="8091" ht="30" hidden="1" customHeight="1" x14ac:dyDescent="0.25"/>
    <row r="8092" ht="30" hidden="1" customHeight="1" x14ac:dyDescent="0.25"/>
    <row r="8093" ht="30" hidden="1" customHeight="1" x14ac:dyDescent="0.25"/>
    <row r="8094" ht="30" hidden="1" customHeight="1" x14ac:dyDescent="0.25"/>
    <row r="8095" ht="30" hidden="1" customHeight="1" x14ac:dyDescent="0.25"/>
    <row r="8096" ht="30" hidden="1" customHeight="1" x14ac:dyDescent="0.25"/>
    <row r="8097" ht="30" hidden="1" customHeight="1" x14ac:dyDescent="0.25"/>
    <row r="8098" ht="30" hidden="1" customHeight="1" x14ac:dyDescent="0.25"/>
    <row r="8099" ht="30" hidden="1" customHeight="1" x14ac:dyDescent="0.25"/>
    <row r="8100" ht="30" hidden="1" customHeight="1" x14ac:dyDescent="0.25"/>
    <row r="8101" ht="30" hidden="1" customHeight="1" x14ac:dyDescent="0.25"/>
    <row r="8102" ht="30" hidden="1" customHeight="1" x14ac:dyDescent="0.25"/>
    <row r="8103" ht="30" hidden="1" customHeight="1" x14ac:dyDescent="0.25"/>
    <row r="8104" ht="30" hidden="1" customHeight="1" x14ac:dyDescent="0.25"/>
    <row r="8105" ht="30" hidden="1" customHeight="1" x14ac:dyDescent="0.25"/>
    <row r="8106" ht="30" hidden="1" customHeight="1" x14ac:dyDescent="0.25"/>
    <row r="8107" ht="30" hidden="1" customHeight="1" x14ac:dyDescent="0.25"/>
    <row r="8108" ht="30" hidden="1" customHeight="1" x14ac:dyDescent="0.25"/>
    <row r="8109" ht="30" hidden="1" customHeight="1" x14ac:dyDescent="0.25"/>
    <row r="8110" ht="30" hidden="1" customHeight="1" x14ac:dyDescent="0.25"/>
    <row r="8111" ht="30" hidden="1" customHeight="1" x14ac:dyDescent="0.25"/>
    <row r="8112" ht="30" hidden="1" customHeight="1" x14ac:dyDescent="0.25"/>
    <row r="8113" ht="30" hidden="1" customHeight="1" x14ac:dyDescent="0.25"/>
    <row r="8114" ht="30" hidden="1" customHeight="1" x14ac:dyDescent="0.25"/>
    <row r="8115" ht="30" hidden="1" customHeight="1" x14ac:dyDescent="0.25"/>
    <row r="8116" ht="30" hidden="1" customHeight="1" x14ac:dyDescent="0.25"/>
    <row r="8117" ht="30" hidden="1" customHeight="1" x14ac:dyDescent="0.25"/>
    <row r="8118" ht="30" hidden="1" customHeight="1" x14ac:dyDescent="0.25"/>
    <row r="8119" ht="30" hidden="1" customHeight="1" x14ac:dyDescent="0.25"/>
    <row r="8120" ht="30" hidden="1" customHeight="1" x14ac:dyDescent="0.25"/>
    <row r="8121" ht="30" hidden="1" customHeight="1" x14ac:dyDescent="0.25"/>
    <row r="8122" ht="30" hidden="1" customHeight="1" x14ac:dyDescent="0.25"/>
    <row r="8123" ht="30" hidden="1" customHeight="1" x14ac:dyDescent="0.25"/>
    <row r="8124" ht="30" hidden="1" customHeight="1" x14ac:dyDescent="0.25"/>
    <row r="8125" ht="30" hidden="1" customHeight="1" x14ac:dyDescent="0.25"/>
    <row r="8126" ht="30" hidden="1" customHeight="1" x14ac:dyDescent="0.25"/>
    <row r="8127" ht="30" hidden="1" customHeight="1" x14ac:dyDescent="0.25"/>
    <row r="8128" ht="30" hidden="1" customHeight="1" x14ac:dyDescent="0.25"/>
    <row r="8129" ht="30" hidden="1" customHeight="1" x14ac:dyDescent="0.25"/>
    <row r="8130" ht="30" hidden="1" customHeight="1" x14ac:dyDescent="0.25"/>
    <row r="8131" ht="30" hidden="1" customHeight="1" x14ac:dyDescent="0.25"/>
    <row r="8132" ht="30" hidden="1" customHeight="1" x14ac:dyDescent="0.25"/>
    <row r="8133" ht="30" hidden="1" customHeight="1" x14ac:dyDescent="0.25"/>
    <row r="8134" ht="30" hidden="1" customHeight="1" x14ac:dyDescent="0.25"/>
    <row r="8135" ht="30" hidden="1" customHeight="1" x14ac:dyDescent="0.25"/>
    <row r="8136" ht="30" hidden="1" customHeight="1" x14ac:dyDescent="0.25"/>
    <row r="8137" ht="30" hidden="1" customHeight="1" x14ac:dyDescent="0.25"/>
    <row r="8138" ht="30" hidden="1" customHeight="1" x14ac:dyDescent="0.25"/>
    <row r="8139" ht="30" hidden="1" customHeight="1" x14ac:dyDescent="0.25"/>
    <row r="8140" ht="30" hidden="1" customHeight="1" x14ac:dyDescent="0.25"/>
    <row r="8141" ht="30" hidden="1" customHeight="1" x14ac:dyDescent="0.25"/>
    <row r="8142" ht="30" hidden="1" customHeight="1" x14ac:dyDescent="0.25"/>
    <row r="8143" ht="30" hidden="1" customHeight="1" x14ac:dyDescent="0.25"/>
    <row r="8144" ht="30" hidden="1" customHeight="1" x14ac:dyDescent="0.25"/>
    <row r="8145" ht="30" hidden="1" customHeight="1" x14ac:dyDescent="0.25"/>
    <row r="8146" ht="30" hidden="1" customHeight="1" x14ac:dyDescent="0.25"/>
    <row r="8147" ht="30" hidden="1" customHeight="1" x14ac:dyDescent="0.25"/>
    <row r="8148" ht="30" hidden="1" customHeight="1" x14ac:dyDescent="0.25"/>
    <row r="8149" ht="30" hidden="1" customHeight="1" x14ac:dyDescent="0.25"/>
    <row r="8150" ht="30" hidden="1" customHeight="1" x14ac:dyDescent="0.25"/>
    <row r="8151" ht="30" hidden="1" customHeight="1" x14ac:dyDescent="0.25"/>
    <row r="8152" ht="30" hidden="1" customHeight="1" x14ac:dyDescent="0.25"/>
    <row r="8153" ht="30" hidden="1" customHeight="1" x14ac:dyDescent="0.25"/>
    <row r="8154" ht="30" hidden="1" customHeight="1" x14ac:dyDescent="0.25"/>
    <row r="8155" ht="30" hidden="1" customHeight="1" x14ac:dyDescent="0.25"/>
    <row r="8156" ht="30" hidden="1" customHeight="1" x14ac:dyDescent="0.25"/>
    <row r="8157" ht="30" hidden="1" customHeight="1" x14ac:dyDescent="0.25"/>
    <row r="8158" ht="30" hidden="1" customHeight="1" x14ac:dyDescent="0.25"/>
    <row r="8159" ht="30" hidden="1" customHeight="1" x14ac:dyDescent="0.25"/>
    <row r="8160" ht="30" hidden="1" customHeight="1" x14ac:dyDescent="0.25"/>
    <row r="8161" ht="30" hidden="1" customHeight="1" x14ac:dyDescent="0.25"/>
    <row r="8162" ht="30" hidden="1" customHeight="1" x14ac:dyDescent="0.25"/>
    <row r="8163" ht="30" hidden="1" customHeight="1" x14ac:dyDescent="0.25"/>
    <row r="8164" ht="30" hidden="1" customHeight="1" x14ac:dyDescent="0.25"/>
    <row r="8165" ht="30" hidden="1" customHeight="1" x14ac:dyDescent="0.25"/>
    <row r="8166" ht="30" hidden="1" customHeight="1" x14ac:dyDescent="0.25"/>
    <row r="8167" ht="30" hidden="1" customHeight="1" x14ac:dyDescent="0.25"/>
    <row r="8168" ht="30" hidden="1" customHeight="1" x14ac:dyDescent="0.25"/>
    <row r="8169" ht="30" hidden="1" customHeight="1" x14ac:dyDescent="0.25"/>
    <row r="8170" ht="30" hidden="1" customHeight="1" x14ac:dyDescent="0.25"/>
    <row r="8171" ht="30" hidden="1" customHeight="1" x14ac:dyDescent="0.25"/>
    <row r="8172" ht="30" hidden="1" customHeight="1" x14ac:dyDescent="0.25"/>
    <row r="8173" ht="30" hidden="1" customHeight="1" x14ac:dyDescent="0.25"/>
    <row r="8174" ht="30" hidden="1" customHeight="1" x14ac:dyDescent="0.25"/>
    <row r="8175" ht="30" hidden="1" customHeight="1" x14ac:dyDescent="0.25"/>
    <row r="8176" ht="30" hidden="1" customHeight="1" x14ac:dyDescent="0.25"/>
    <row r="8177" ht="30" hidden="1" customHeight="1" x14ac:dyDescent="0.25"/>
    <row r="8178" ht="30" hidden="1" customHeight="1" x14ac:dyDescent="0.25"/>
    <row r="8179" ht="30" hidden="1" customHeight="1" x14ac:dyDescent="0.25"/>
    <row r="8180" ht="30" hidden="1" customHeight="1" x14ac:dyDescent="0.25"/>
    <row r="8181" ht="30" hidden="1" customHeight="1" x14ac:dyDescent="0.25"/>
    <row r="8182" ht="30" hidden="1" customHeight="1" x14ac:dyDescent="0.25"/>
    <row r="8183" ht="30" hidden="1" customHeight="1" x14ac:dyDescent="0.25"/>
    <row r="8184" ht="30" hidden="1" customHeight="1" x14ac:dyDescent="0.25"/>
    <row r="8185" ht="30" hidden="1" customHeight="1" x14ac:dyDescent="0.25"/>
    <row r="8186" ht="30" hidden="1" customHeight="1" x14ac:dyDescent="0.25"/>
    <row r="8187" ht="30" hidden="1" customHeight="1" x14ac:dyDescent="0.25"/>
    <row r="8188" ht="30" hidden="1" customHeight="1" x14ac:dyDescent="0.25"/>
    <row r="8189" ht="30" hidden="1" customHeight="1" x14ac:dyDescent="0.25"/>
    <row r="8190" ht="30" hidden="1" customHeight="1" x14ac:dyDescent="0.25"/>
    <row r="8191" ht="30" hidden="1" customHeight="1" x14ac:dyDescent="0.25"/>
    <row r="8192" ht="30" hidden="1" customHeight="1" x14ac:dyDescent="0.25"/>
    <row r="8193" ht="30" hidden="1" customHeight="1" x14ac:dyDescent="0.25"/>
    <row r="8194" ht="30" hidden="1" customHeight="1" x14ac:dyDescent="0.25"/>
    <row r="8195" ht="30" hidden="1" customHeight="1" x14ac:dyDescent="0.25"/>
    <row r="8196" ht="30" hidden="1" customHeight="1" x14ac:dyDescent="0.25"/>
    <row r="8197" ht="30" hidden="1" customHeight="1" x14ac:dyDescent="0.25"/>
    <row r="8198" ht="30" hidden="1" customHeight="1" x14ac:dyDescent="0.25"/>
    <row r="8199" ht="30" hidden="1" customHeight="1" x14ac:dyDescent="0.25"/>
    <row r="8200" ht="30" hidden="1" customHeight="1" x14ac:dyDescent="0.25"/>
    <row r="8201" ht="30" hidden="1" customHeight="1" x14ac:dyDescent="0.25"/>
    <row r="8202" ht="30" hidden="1" customHeight="1" x14ac:dyDescent="0.25"/>
    <row r="8203" ht="30" hidden="1" customHeight="1" x14ac:dyDescent="0.25"/>
    <row r="8204" ht="30" hidden="1" customHeight="1" x14ac:dyDescent="0.25"/>
    <row r="8205" ht="30" hidden="1" customHeight="1" x14ac:dyDescent="0.25"/>
    <row r="8206" ht="30" hidden="1" customHeight="1" x14ac:dyDescent="0.25"/>
    <row r="8207" ht="30" hidden="1" customHeight="1" x14ac:dyDescent="0.25"/>
    <row r="8208" ht="30" hidden="1" customHeight="1" x14ac:dyDescent="0.25"/>
    <row r="8209" ht="30" hidden="1" customHeight="1" x14ac:dyDescent="0.25"/>
    <row r="8210" ht="30" hidden="1" customHeight="1" x14ac:dyDescent="0.25"/>
    <row r="8211" ht="30" hidden="1" customHeight="1" x14ac:dyDescent="0.25"/>
    <row r="8212" ht="30" hidden="1" customHeight="1" x14ac:dyDescent="0.25"/>
    <row r="8213" ht="30" hidden="1" customHeight="1" x14ac:dyDescent="0.25"/>
    <row r="8214" ht="30" hidden="1" customHeight="1" x14ac:dyDescent="0.25"/>
    <row r="8215" ht="30" hidden="1" customHeight="1" x14ac:dyDescent="0.25"/>
    <row r="8216" ht="30" hidden="1" customHeight="1" x14ac:dyDescent="0.25"/>
    <row r="8217" ht="30" hidden="1" customHeight="1" x14ac:dyDescent="0.25"/>
    <row r="8218" ht="30" hidden="1" customHeight="1" x14ac:dyDescent="0.25"/>
    <row r="8219" ht="30" hidden="1" customHeight="1" x14ac:dyDescent="0.25"/>
    <row r="8220" ht="30" hidden="1" customHeight="1" x14ac:dyDescent="0.25"/>
    <row r="8221" ht="30" hidden="1" customHeight="1" x14ac:dyDescent="0.25"/>
    <row r="8222" ht="30" hidden="1" customHeight="1" x14ac:dyDescent="0.25"/>
    <row r="8223" ht="30" hidden="1" customHeight="1" x14ac:dyDescent="0.25"/>
    <row r="8224" ht="30" hidden="1" customHeight="1" x14ac:dyDescent="0.25"/>
    <row r="8225" ht="30" hidden="1" customHeight="1" x14ac:dyDescent="0.25"/>
    <row r="8226" ht="30" hidden="1" customHeight="1" x14ac:dyDescent="0.25"/>
    <row r="8227" ht="30" hidden="1" customHeight="1" x14ac:dyDescent="0.25"/>
    <row r="8228" ht="30" hidden="1" customHeight="1" x14ac:dyDescent="0.25"/>
    <row r="8229" ht="30" hidden="1" customHeight="1" x14ac:dyDescent="0.25"/>
    <row r="8230" ht="30" hidden="1" customHeight="1" x14ac:dyDescent="0.25"/>
    <row r="8231" ht="30" hidden="1" customHeight="1" x14ac:dyDescent="0.25"/>
    <row r="8232" ht="30" hidden="1" customHeight="1" x14ac:dyDescent="0.25"/>
    <row r="8233" ht="30" hidden="1" customHeight="1" x14ac:dyDescent="0.25"/>
    <row r="8234" ht="30" hidden="1" customHeight="1" x14ac:dyDescent="0.25"/>
    <row r="8235" ht="30" hidden="1" customHeight="1" x14ac:dyDescent="0.25"/>
    <row r="8236" ht="30" hidden="1" customHeight="1" x14ac:dyDescent="0.25"/>
    <row r="8237" ht="30" hidden="1" customHeight="1" x14ac:dyDescent="0.25"/>
    <row r="8238" ht="30" hidden="1" customHeight="1" x14ac:dyDescent="0.25"/>
    <row r="8239" ht="30" hidden="1" customHeight="1" x14ac:dyDescent="0.25"/>
    <row r="8240" ht="30" hidden="1" customHeight="1" x14ac:dyDescent="0.25"/>
    <row r="8241" ht="30" hidden="1" customHeight="1" x14ac:dyDescent="0.25"/>
    <row r="8242" ht="30" hidden="1" customHeight="1" x14ac:dyDescent="0.25"/>
    <row r="8243" ht="30" hidden="1" customHeight="1" x14ac:dyDescent="0.25"/>
    <row r="8244" ht="30" hidden="1" customHeight="1" x14ac:dyDescent="0.25"/>
    <row r="8245" ht="30" hidden="1" customHeight="1" x14ac:dyDescent="0.25"/>
    <row r="8246" ht="30" hidden="1" customHeight="1" x14ac:dyDescent="0.25"/>
    <row r="8247" ht="30" hidden="1" customHeight="1" x14ac:dyDescent="0.25"/>
    <row r="8248" ht="30" hidden="1" customHeight="1" x14ac:dyDescent="0.25"/>
    <row r="8249" ht="30" hidden="1" customHeight="1" x14ac:dyDescent="0.25"/>
    <row r="8250" ht="30" hidden="1" customHeight="1" x14ac:dyDescent="0.25"/>
    <row r="8251" ht="30" hidden="1" customHeight="1" x14ac:dyDescent="0.25"/>
    <row r="8252" ht="30" hidden="1" customHeight="1" x14ac:dyDescent="0.25"/>
    <row r="8253" ht="30" hidden="1" customHeight="1" x14ac:dyDescent="0.25"/>
    <row r="8254" ht="30" hidden="1" customHeight="1" x14ac:dyDescent="0.25"/>
    <row r="8255" ht="30" hidden="1" customHeight="1" x14ac:dyDescent="0.25"/>
    <row r="8256" ht="30" hidden="1" customHeight="1" x14ac:dyDescent="0.25"/>
    <row r="8257" ht="30" hidden="1" customHeight="1" x14ac:dyDescent="0.25"/>
    <row r="8258" ht="30" hidden="1" customHeight="1" x14ac:dyDescent="0.25"/>
    <row r="8259" ht="30" hidden="1" customHeight="1" x14ac:dyDescent="0.25"/>
    <row r="8260" ht="30" hidden="1" customHeight="1" x14ac:dyDescent="0.25"/>
    <row r="8261" ht="30" hidden="1" customHeight="1" x14ac:dyDescent="0.25"/>
    <row r="8262" ht="30" hidden="1" customHeight="1" x14ac:dyDescent="0.25"/>
    <row r="8263" ht="30" hidden="1" customHeight="1" x14ac:dyDescent="0.25"/>
    <row r="8264" ht="30" hidden="1" customHeight="1" x14ac:dyDescent="0.25"/>
    <row r="8265" ht="30" hidden="1" customHeight="1" x14ac:dyDescent="0.25"/>
    <row r="8266" ht="30" hidden="1" customHeight="1" x14ac:dyDescent="0.25"/>
    <row r="8267" ht="30" hidden="1" customHeight="1" x14ac:dyDescent="0.25"/>
    <row r="8268" ht="30" hidden="1" customHeight="1" x14ac:dyDescent="0.25"/>
    <row r="8269" ht="30" hidden="1" customHeight="1" x14ac:dyDescent="0.25"/>
    <row r="8270" ht="30" hidden="1" customHeight="1" x14ac:dyDescent="0.25"/>
    <row r="8271" ht="30" hidden="1" customHeight="1" x14ac:dyDescent="0.25"/>
    <row r="8272" ht="30" hidden="1" customHeight="1" x14ac:dyDescent="0.25"/>
    <row r="8273" ht="30" hidden="1" customHeight="1" x14ac:dyDescent="0.25"/>
    <row r="8274" ht="30" hidden="1" customHeight="1" x14ac:dyDescent="0.25"/>
    <row r="8275" ht="30" hidden="1" customHeight="1" x14ac:dyDescent="0.25"/>
    <row r="8276" ht="30" hidden="1" customHeight="1" x14ac:dyDescent="0.25"/>
    <row r="8277" ht="30" hidden="1" customHeight="1" x14ac:dyDescent="0.25"/>
    <row r="8278" ht="30" hidden="1" customHeight="1" x14ac:dyDescent="0.25"/>
    <row r="8279" ht="30" hidden="1" customHeight="1" x14ac:dyDescent="0.25"/>
    <row r="8280" ht="30" hidden="1" customHeight="1" x14ac:dyDescent="0.25"/>
    <row r="8281" ht="30" hidden="1" customHeight="1" x14ac:dyDescent="0.25"/>
    <row r="8282" ht="30" hidden="1" customHeight="1" x14ac:dyDescent="0.25"/>
    <row r="8283" ht="30" hidden="1" customHeight="1" x14ac:dyDescent="0.25"/>
    <row r="8284" ht="30" hidden="1" customHeight="1" x14ac:dyDescent="0.25"/>
    <row r="8285" ht="30" hidden="1" customHeight="1" x14ac:dyDescent="0.25"/>
    <row r="8286" ht="30" hidden="1" customHeight="1" x14ac:dyDescent="0.25"/>
    <row r="8287" ht="30" hidden="1" customHeight="1" x14ac:dyDescent="0.25"/>
    <row r="8288" ht="30" hidden="1" customHeight="1" x14ac:dyDescent="0.25"/>
    <row r="8289" ht="30" hidden="1" customHeight="1" x14ac:dyDescent="0.25"/>
    <row r="8290" ht="30" hidden="1" customHeight="1" x14ac:dyDescent="0.25"/>
    <row r="8291" ht="30" hidden="1" customHeight="1" x14ac:dyDescent="0.25"/>
    <row r="8292" ht="30" hidden="1" customHeight="1" x14ac:dyDescent="0.25"/>
    <row r="8293" ht="30" hidden="1" customHeight="1" x14ac:dyDescent="0.25"/>
    <row r="8294" ht="30" hidden="1" customHeight="1" x14ac:dyDescent="0.25"/>
    <row r="8295" ht="30" hidden="1" customHeight="1" x14ac:dyDescent="0.25"/>
    <row r="8296" ht="30" hidden="1" customHeight="1" x14ac:dyDescent="0.25"/>
    <row r="8297" ht="30" hidden="1" customHeight="1" x14ac:dyDescent="0.25"/>
    <row r="8298" ht="30" hidden="1" customHeight="1" x14ac:dyDescent="0.25"/>
    <row r="8299" ht="30" hidden="1" customHeight="1" x14ac:dyDescent="0.25"/>
    <row r="8300" ht="30" hidden="1" customHeight="1" x14ac:dyDescent="0.25"/>
    <row r="8301" ht="30" hidden="1" customHeight="1" x14ac:dyDescent="0.25"/>
    <row r="8302" ht="30" hidden="1" customHeight="1" x14ac:dyDescent="0.25"/>
    <row r="8303" ht="30" hidden="1" customHeight="1" x14ac:dyDescent="0.25"/>
    <row r="8304" ht="30" hidden="1" customHeight="1" x14ac:dyDescent="0.25"/>
    <row r="8305" ht="30" hidden="1" customHeight="1" x14ac:dyDescent="0.25"/>
    <row r="8306" ht="30" hidden="1" customHeight="1" x14ac:dyDescent="0.25"/>
    <row r="8307" ht="30" hidden="1" customHeight="1" x14ac:dyDescent="0.25"/>
    <row r="8308" ht="30" hidden="1" customHeight="1" x14ac:dyDescent="0.25"/>
    <row r="8309" ht="30" hidden="1" customHeight="1" x14ac:dyDescent="0.25"/>
    <row r="8310" ht="30" hidden="1" customHeight="1" x14ac:dyDescent="0.25"/>
    <row r="8311" ht="30" hidden="1" customHeight="1" x14ac:dyDescent="0.25"/>
    <row r="8312" ht="30" hidden="1" customHeight="1" x14ac:dyDescent="0.25"/>
    <row r="8313" ht="30" hidden="1" customHeight="1" x14ac:dyDescent="0.25"/>
    <row r="8314" ht="30" hidden="1" customHeight="1" x14ac:dyDescent="0.25"/>
    <row r="8315" ht="30" hidden="1" customHeight="1" x14ac:dyDescent="0.25"/>
    <row r="8316" ht="30" hidden="1" customHeight="1" x14ac:dyDescent="0.25"/>
    <row r="8317" ht="30" hidden="1" customHeight="1" x14ac:dyDescent="0.25"/>
    <row r="8318" ht="30" hidden="1" customHeight="1" x14ac:dyDescent="0.25"/>
    <row r="8319" ht="30" hidden="1" customHeight="1" x14ac:dyDescent="0.25"/>
    <row r="8320" ht="30" hidden="1" customHeight="1" x14ac:dyDescent="0.25"/>
    <row r="8321" ht="30" hidden="1" customHeight="1" x14ac:dyDescent="0.25"/>
    <row r="8322" ht="30" hidden="1" customHeight="1" x14ac:dyDescent="0.25"/>
    <row r="8323" ht="30" hidden="1" customHeight="1" x14ac:dyDescent="0.25"/>
    <row r="8324" ht="30" hidden="1" customHeight="1" x14ac:dyDescent="0.25"/>
    <row r="8325" ht="30" hidden="1" customHeight="1" x14ac:dyDescent="0.25"/>
    <row r="8326" ht="30" hidden="1" customHeight="1" x14ac:dyDescent="0.25"/>
    <row r="8327" ht="30" hidden="1" customHeight="1" x14ac:dyDescent="0.25"/>
    <row r="8328" ht="30" hidden="1" customHeight="1" x14ac:dyDescent="0.25"/>
    <row r="8329" ht="30" hidden="1" customHeight="1" x14ac:dyDescent="0.25"/>
    <row r="8330" ht="30" hidden="1" customHeight="1" x14ac:dyDescent="0.25"/>
    <row r="8331" ht="30" hidden="1" customHeight="1" x14ac:dyDescent="0.25"/>
    <row r="8332" ht="30" hidden="1" customHeight="1" x14ac:dyDescent="0.25"/>
    <row r="8333" ht="30" hidden="1" customHeight="1" x14ac:dyDescent="0.25"/>
    <row r="8334" ht="30" hidden="1" customHeight="1" x14ac:dyDescent="0.25"/>
    <row r="8335" ht="30" hidden="1" customHeight="1" x14ac:dyDescent="0.25"/>
    <row r="8336" ht="30" hidden="1" customHeight="1" x14ac:dyDescent="0.25"/>
    <row r="8337" ht="30" hidden="1" customHeight="1" x14ac:dyDescent="0.25"/>
    <row r="8338" ht="30" hidden="1" customHeight="1" x14ac:dyDescent="0.25"/>
    <row r="8339" ht="30" hidden="1" customHeight="1" x14ac:dyDescent="0.25"/>
    <row r="8340" ht="30" hidden="1" customHeight="1" x14ac:dyDescent="0.25"/>
    <row r="8341" ht="30" hidden="1" customHeight="1" x14ac:dyDescent="0.25"/>
    <row r="8342" ht="30" hidden="1" customHeight="1" x14ac:dyDescent="0.25"/>
    <row r="8343" ht="30" hidden="1" customHeight="1" x14ac:dyDescent="0.25"/>
    <row r="8344" ht="30" hidden="1" customHeight="1" x14ac:dyDescent="0.25"/>
    <row r="8345" ht="30" hidden="1" customHeight="1" x14ac:dyDescent="0.25"/>
    <row r="8346" ht="30" hidden="1" customHeight="1" x14ac:dyDescent="0.25"/>
    <row r="8347" ht="30" hidden="1" customHeight="1" x14ac:dyDescent="0.25"/>
    <row r="8348" ht="30" hidden="1" customHeight="1" x14ac:dyDescent="0.25"/>
    <row r="8349" ht="30" hidden="1" customHeight="1" x14ac:dyDescent="0.25"/>
    <row r="8350" ht="30" hidden="1" customHeight="1" x14ac:dyDescent="0.25"/>
    <row r="8351" ht="30" hidden="1" customHeight="1" x14ac:dyDescent="0.25"/>
    <row r="8352" ht="30" hidden="1" customHeight="1" x14ac:dyDescent="0.25"/>
    <row r="8353" ht="30" hidden="1" customHeight="1" x14ac:dyDescent="0.25"/>
    <row r="8354" ht="30" hidden="1" customHeight="1" x14ac:dyDescent="0.25"/>
    <row r="8355" ht="30" hidden="1" customHeight="1" x14ac:dyDescent="0.25"/>
    <row r="8356" ht="30" hidden="1" customHeight="1" x14ac:dyDescent="0.25"/>
    <row r="8357" ht="30" hidden="1" customHeight="1" x14ac:dyDescent="0.25"/>
    <row r="8358" ht="30" hidden="1" customHeight="1" x14ac:dyDescent="0.25"/>
    <row r="8359" ht="30" hidden="1" customHeight="1" x14ac:dyDescent="0.25"/>
    <row r="8360" ht="30" hidden="1" customHeight="1" x14ac:dyDescent="0.25"/>
    <row r="8361" ht="30" hidden="1" customHeight="1" x14ac:dyDescent="0.25"/>
    <row r="8362" ht="30" hidden="1" customHeight="1" x14ac:dyDescent="0.25"/>
    <row r="8363" ht="30" hidden="1" customHeight="1" x14ac:dyDescent="0.25"/>
    <row r="8364" ht="30" hidden="1" customHeight="1" x14ac:dyDescent="0.25"/>
    <row r="8365" ht="30" hidden="1" customHeight="1" x14ac:dyDescent="0.25"/>
    <row r="8366" ht="30" hidden="1" customHeight="1" x14ac:dyDescent="0.25"/>
    <row r="8367" ht="30" hidden="1" customHeight="1" x14ac:dyDescent="0.25"/>
    <row r="8368" ht="30" hidden="1" customHeight="1" x14ac:dyDescent="0.25"/>
    <row r="8369" ht="30" hidden="1" customHeight="1" x14ac:dyDescent="0.25"/>
    <row r="8370" ht="30" hidden="1" customHeight="1" x14ac:dyDescent="0.25"/>
    <row r="8371" ht="30" hidden="1" customHeight="1" x14ac:dyDescent="0.25"/>
    <row r="8372" ht="30" hidden="1" customHeight="1" x14ac:dyDescent="0.25"/>
    <row r="8373" ht="30" hidden="1" customHeight="1" x14ac:dyDescent="0.25"/>
    <row r="8374" ht="30" hidden="1" customHeight="1" x14ac:dyDescent="0.25"/>
    <row r="8375" ht="30" hidden="1" customHeight="1" x14ac:dyDescent="0.25"/>
    <row r="8376" ht="30" hidden="1" customHeight="1" x14ac:dyDescent="0.25"/>
    <row r="8377" ht="30" hidden="1" customHeight="1" x14ac:dyDescent="0.25"/>
    <row r="8378" ht="30" hidden="1" customHeight="1" x14ac:dyDescent="0.25"/>
    <row r="8379" ht="30" hidden="1" customHeight="1" x14ac:dyDescent="0.25"/>
    <row r="8380" ht="30" hidden="1" customHeight="1" x14ac:dyDescent="0.25"/>
    <row r="8381" ht="30" hidden="1" customHeight="1" x14ac:dyDescent="0.25"/>
    <row r="8382" ht="30" hidden="1" customHeight="1" x14ac:dyDescent="0.25"/>
    <row r="8383" ht="30" hidden="1" customHeight="1" x14ac:dyDescent="0.25"/>
    <row r="8384" ht="30" hidden="1" customHeight="1" x14ac:dyDescent="0.25"/>
    <row r="8385" ht="30" hidden="1" customHeight="1" x14ac:dyDescent="0.25"/>
    <row r="8386" ht="30" hidden="1" customHeight="1" x14ac:dyDescent="0.25"/>
    <row r="8387" ht="30" hidden="1" customHeight="1" x14ac:dyDescent="0.25"/>
    <row r="8388" ht="30" hidden="1" customHeight="1" x14ac:dyDescent="0.25"/>
    <row r="8389" ht="30" hidden="1" customHeight="1" x14ac:dyDescent="0.25"/>
    <row r="8390" ht="30" hidden="1" customHeight="1" x14ac:dyDescent="0.25"/>
    <row r="8391" ht="30" hidden="1" customHeight="1" x14ac:dyDescent="0.25"/>
    <row r="8392" ht="30" hidden="1" customHeight="1" x14ac:dyDescent="0.25"/>
    <row r="8393" ht="30" hidden="1" customHeight="1" x14ac:dyDescent="0.25"/>
    <row r="8394" ht="30" hidden="1" customHeight="1" x14ac:dyDescent="0.25"/>
    <row r="8395" ht="30" hidden="1" customHeight="1" x14ac:dyDescent="0.25"/>
    <row r="8396" ht="30" hidden="1" customHeight="1" x14ac:dyDescent="0.25"/>
    <row r="8397" ht="30" hidden="1" customHeight="1" x14ac:dyDescent="0.25"/>
    <row r="8398" ht="30" hidden="1" customHeight="1" x14ac:dyDescent="0.25"/>
    <row r="8399" ht="30" hidden="1" customHeight="1" x14ac:dyDescent="0.25"/>
    <row r="8400" ht="30" hidden="1" customHeight="1" x14ac:dyDescent="0.25"/>
    <row r="8401" ht="30" hidden="1" customHeight="1" x14ac:dyDescent="0.25"/>
    <row r="8402" ht="30" hidden="1" customHeight="1" x14ac:dyDescent="0.25"/>
    <row r="8403" ht="30" hidden="1" customHeight="1" x14ac:dyDescent="0.25"/>
    <row r="8404" ht="30" hidden="1" customHeight="1" x14ac:dyDescent="0.25"/>
    <row r="8405" ht="30" hidden="1" customHeight="1" x14ac:dyDescent="0.25"/>
    <row r="8406" ht="30" hidden="1" customHeight="1" x14ac:dyDescent="0.25"/>
    <row r="8407" ht="30" hidden="1" customHeight="1" x14ac:dyDescent="0.25"/>
    <row r="8408" ht="30" hidden="1" customHeight="1" x14ac:dyDescent="0.25"/>
    <row r="8409" ht="30" hidden="1" customHeight="1" x14ac:dyDescent="0.25"/>
    <row r="8410" ht="30" hidden="1" customHeight="1" x14ac:dyDescent="0.25"/>
    <row r="8411" ht="30" hidden="1" customHeight="1" x14ac:dyDescent="0.25"/>
    <row r="8412" ht="30" hidden="1" customHeight="1" x14ac:dyDescent="0.25"/>
    <row r="8413" ht="30" hidden="1" customHeight="1" x14ac:dyDescent="0.25"/>
    <row r="8414" ht="30" hidden="1" customHeight="1" x14ac:dyDescent="0.25"/>
    <row r="8415" ht="30" hidden="1" customHeight="1" x14ac:dyDescent="0.25"/>
    <row r="8416" ht="30" hidden="1" customHeight="1" x14ac:dyDescent="0.25"/>
    <row r="8417" ht="30" hidden="1" customHeight="1" x14ac:dyDescent="0.25"/>
    <row r="8418" ht="30" hidden="1" customHeight="1" x14ac:dyDescent="0.25"/>
    <row r="8419" ht="30" hidden="1" customHeight="1" x14ac:dyDescent="0.25"/>
    <row r="8420" ht="30" hidden="1" customHeight="1" x14ac:dyDescent="0.25"/>
    <row r="8421" ht="30" hidden="1" customHeight="1" x14ac:dyDescent="0.25"/>
    <row r="8422" ht="30" hidden="1" customHeight="1" x14ac:dyDescent="0.25"/>
    <row r="8423" ht="30" hidden="1" customHeight="1" x14ac:dyDescent="0.25"/>
    <row r="8424" ht="30" hidden="1" customHeight="1" x14ac:dyDescent="0.25"/>
    <row r="8425" ht="30" hidden="1" customHeight="1" x14ac:dyDescent="0.25"/>
    <row r="8426" ht="30" hidden="1" customHeight="1" x14ac:dyDescent="0.25"/>
    <row r="8427" ht="30" hidden="1" customHeight="1" x14ac:dyDescent="0.25"/>
    <row r="8428" ht="30" hidden="1" customHeight="1" x14ac:dyDescent="0.25"/>
    <row r="8429" ht="30" hidden="1" customHeight="1" x14ac:dyDescent="0.25"/>
    <row r="8430" ht="30" hidden="1" customHeight="1" x14ac:dyDescent="0.25"/>
    <row r="8431" ht="30" hidden="1" customHeight="1" x14ac:dyDescent="0.25"/>
    <row r="8432" ht="30" hidden="1" customHeight="1" x14ac:dyDescent="0.25"/>
    <row r="8433" ht="30" hidden="1" customHeight="1" x14ac:dyDescent="0.25"/>
    <row r="8434" ht="30" hidden="1" customHeight="1" x14ac:dyDescent="0.25"/>
    <row r="8435" ht="30" hidden="1" customHeight="1" x14ac:dyDescent="0.25"/>
    <row r="8436" ht="30" hidden="1" customHeight="1" x14ac:dyDescent="0.25"/>
    <row r="8437" ht="30" hidden="1" customHeight="1" x14ac:dyDescent="0.25"/>
    <row r="8438" ht="30" hidden="1" customHeight="1" x14ac:dyDescent="0.25"/>
    <row r="8439" ht="30" hidden="1" customHeight="1" x14ac:dyDescent="0.25"/>
    <row r="8440" ht="30" hidden="1" customHeight="1" x14ac:dyDescent="0.25"/>
    <row r="8441" ht="30" hidden="1" customHeight="1" x14ac:dyDescent="0.25"/>
    <row r="8442" ht="30" hidden="1" customHeight="1" x14ac:dyDescent="0.25"/>
    <row r="8443" ht="30" hidden="1" customHeight="1" x14ac:dyDescent="0.25"/>
    <row r="8444" ht="30" hidden="1" customHeight="1" x14ac:dyDescent="0.25"/>
    <row r="8445" ht="30" hidden="1" customHeight="1" x14ac:dyDescent="0.25"/>
    <row r="8446" ht="30" hidden="1" customHeight="1" x14ac:dyDescent="0.25"/>
    <row r="8447" ht="30" hidden="1" customHeight="1" x14ac:dyDescent="0.25"/>
    <row r="8448" ht="30" hidden="1" customHeight="1" x14ac:dyDescent="0.25"/>
    <row r="8449" ht="30" hidden="1" customHeight="1" x14ac:dyDescent="0.25"/>
    <row r="8450" ht="30" hidden="1" customHeight="1" x14ac:dyDescent="0.25"/>
    <row r="8451" ht="30" hidden="1" customHeight="1" x14ac:dyDescent="0.25"/>
    <row r="8452" ht="30" hidden="1" customHeight="1" x14ac:dyDescent="0.25"/>
    <row r="8453" ht="30" hidden="1" customHeight="1" x14ac:dyDescent="0.25"/>
    <row r="8454" ht="30" hidden="1" customHeight="1" x14ac:dyDescent="0.25"/>
    <row r="8455" ht="30" hidden="1" customHeight="1" x14ac:dyDescent="0.25"/>
    <row r="8456" ht="30" hidden="1" customHeight="1" x14ac:dyDescent="0.25"/>
    <row r="8457" ht="30" hidden="1" customHeight="1" x14ac:dyDescent="0.25"/>
    <row r="8458" ht="30" hidden="1" customHeight="1" x14ac:dyDescent="0.25"/>
    <row r="8459" ht="30" hidden="1" customHeight="1" x14ac:dyDescent="0.25"/>
    <row r="8460" ht="30" hidden="1" customHeight="1" x14ac:dyDescent="0.25"/>
    <row r="8461" ht="30" hidden="1" customHeight="1" x14ac:dyDescent="0.25"/>
    <row r="8462" ht="30" hidden="1" customHeight="1" x14ac:dyDescent="0.25"/>
    <row r="8463" ht="30" hidden="1" customHeight="1" x14ac:dyDescent="0.25"/>
    <row r="8464" ht="30" hidden="1" customHeight="1" x14ac:dyDescent="0.25"/>
    <row r="8465" ht="30" hidden="1" customHeight="1" x14ac:dyDescent="0.25"/>
    <row r="8466" ht="30" hidden="1" customHeight="1" x14ac:dyDescent="0.25"/>
    <row r="8467" ht="30" hidden="1" customHeight="1" x14ac:dyDescent="0.25"/>
    <row r="8468" ht="30" hidden="1" customHeight="1" x14ac:dyDescent="0.25"/>
    <row r="8469" ht="30" hidden="1" customHeight="1" x14ac:dyDescent="0.25"/>
    <row r="8470" ht="30" hidden="1" customHeight="1" x14ac:dyDescent="0.25"/>
    <row r="8471" ht="30" hidden="1" customHeight="1" x14ac:dyDescent="0.25"/>
    <row r="8472" ht="30" hidden="1" customHeight="1" x14ac:dyDescent="0.25"/>
    <row r="8473" ht="30" hidden="1" customHeight="1" x14ac:dyDescent="0.25"/>
    <row r="8474" ht="30" hidden="1" customHeight="1" x14ac:dyDescent="0.25"/>
    <row r="8475" ht="30" hidden="1" customHeight="1" x14ac:dyDescent="0.25"/>
    <row r="8476" ht="30" hidden="1" customHeight="1" x14ac:dyDescent="0.25"/>
    <row r="8477" ht="30" hidden="1" customHeight="1" x14ac:dyDescent="0.25"/>
    <row r="8478" ht="30" hidden="1" customHeight="1" x14ac:dyDescent="0.25"/>
    <row r="8479" ht="30" hidden="1" customHeight="1" x14ac:dyDescent="0.25"/>
    <row r="8480" ht="30" hidden="1" customHeight="1" x14ac:dyDescent="0.25"/>
    <row r="8481" ht="30" hidden="1" customHeight="1" x14ac:dyDescent="0.25"/>
    <row r="8482" ht="30" hidden="1" customHeight="1" x14ac:dyDescent="0.25"/>
    <row r="8483" ht="30" hidden="1" customHeight="1" x14ac:dyDescent="0.25"/>
    <row r="8484" ht="30" hidden="1" customHeight="1" x14ac:dyDescent="0.25"/>
    <row r="8485" ht="30" hidden="1" customHeight="1" x14ac:dyDescent="0.25"/>
    <row r="8486" ht="30" hidden="1" customHeight="1" x14ac:dyDescent="0.25"/>
    <row r="8487" ht="30" hidden="1" customHeight="1" x14ac:dyDescent="0.25"/>
    <row r="8488" ht="30" hidden="1" customHeight="1" x14ac:dyDescent="0.25"/>
    <row r="8489" ht="30" hidden="1" customHeight="1" x14ac:dyDescent="0.25"/>
    <row r="8490" ht="30" hidden="1" customHeight="1" x14ac:dyDescent="0.25"/>
    <row r="8491" ht="30" hidden="1" customHeight="1" x14ac:dyDescent="0.25"/>
    <row r="8492" ht="30" hidden="1" customHeight="1" x14ac:dyDescent="0.25"/>
    <row r="8493" ht="30" hidden="1" customHeight="1" x14ac:dyDescent="0.25"/>
    <row r="8494" ht="30" hidden="1" customHeight="1" x14ac:dyDescent="0.25"/>
    <row r="8495" ht="30" hidden="1" customHeight="1" x14ac:dyDescent="0.25"/>
    <row r="8496" ht="30" hidden="1" customHeight="1" x14ac:dyDescent="0.25"/>
    <row r="8497" ht="30" hidden="1" customHeight="1" x14ac:dyDescent="0.25"/>
    <row r="8498" ht="30" hidden="1" customHeight="1" x14ac:dyDescent="0.25"/>
    <row r="8499" ht="30" hidden="1" customHeight="1" x14ac:dyDescent="0.25"/>
    <row r="8500" ht="30" hidden="1" customHeight="1" x14ac:dyDescent="0.25"/>
    <row r="8501" ht="30" hidden="1" customHeight="1" x14ac:dyDescent="0.25"/>
    <row r="8502" ht="30" hidden="1" customHeight="1" x14ac:dyDescent="0.25"/>
    <row r="8503" ht="30" hidden="1" customHeight="1" x14ac:dyDescent="0.25"/>
    <row r="8504" ht="30" hidden="1" customHeight="1" x14ac:dyDescent="0.25"/>
    <row r="8505" ht="30" hidden="1" customHeight="1" x14ac:dyDescent="0.25"/>
    <row r="8506" ht="30" hidden="1" customHeight="1" x14ac:dyDescent="0.25"/>
    <row r="8507" ht="30" hidden="1" customHeight="1" x14ac:dyDescent="0.25"/>
    <row r="8508" ht="30" hidden="1" customHeight="1" x14ac:dyDescent="0.25"/>
    <row r="8509" ht="30" hidden="1" customHeight="1" x14ac:dyDescent="0.25"/>
    <row r="8510" ht="30" hidden="1" customHeight="1" x14ac:dyDescent="0.25"/>
    <row r="8511" ht="30" hidden="1" customHeight="1" x14ac:dyDescent="0.25"/>
    <row r="8512" ht="30" hidden="1" customHeight="1" x14ac:dyDescent="0.25"/>
    <row r="8513" ht="30" hidden="1" customHeight="1" x14ac:dyDescent="0.25"/>
    <row r="8514" ht="30" hidden="1" customHeight="1" x14ac:dyDescent="0.25"/>
    <row r="8515" ht="30" hidden="1" customHeight="1" x14ac:dyDescent="0.25"/>
    <row r="8516" ht="30" hidden="1" customHeight="1" x14ac:dyDescent="0.25"/>
    <row r="8517" ht="30" hidden="1" customHeight="1" x14ac:dyDescent="0.25"/>
    <row r="8518" ht="30" hidden="1" customHeight="1" x14ac:dyDescent="0.25"/>
    <row r="8519" ht="30" hidden="1" customHeight="1" x14ac:dyDescent="0.25"/>
    <row r="8520" ht="30" hidden="1" customHeight="1" x14ac:dyDescent="0.25"/>
    <row r="8521" ht="30" hidden="1" customHeight="1" x14ac:dyDescent="0.25"/>
    <row r="8522" ht="30" hidden="1" customHeight="1" x14ac:dyDescent="0.25"/>
    <row r="8523" ht="30" hidden="1" customHeight="1" x14ac:dyDescent="0.25"/>
    <row r="8524" ht="30" hidden="1" customHeight="1" x14ac:dyDescent="0.25"/>
    <row r="8525" ht="30" hidden="1" customHeight="1" x14ac:dyDescent="0.25"/>
    <row r="8526" ht="30" hidden="1" customHeight="1" x14ac:dyDescent="0.25"/>
    <row r="8527" ht="30" hidden="1" customHeight="1" x14ac:dyDescent="0.25"/>
    <row r="8528" ht="30" hidden="1" customHeight="1" x14ac:dyDescent="0.25"/>
    <row r="8529" ht="30" hidden="1" customHeight="1" x14ac:dyDescent="0.25"/>
    <row r="8530" ht="30" hidden="1" customHeight="1" x14ac:dyDescent="0.25"/>
    <row r="8531" ht="30" hidden="1" customHeight="1" x14ac:dyDescent="0.25"/>
    <row r="8532" ht="30" hidden="1" customHeight="1" x14ac:dyDescent="0.25"/>
    <row r="8533" ht="30" hidden="1" customHeight="1" x14ac:dyDescent="0.25"/>
    <row r="8534" ht="30" hidden="1" customHeight="1" x14ac:dyDescent="0.25"/>
    <row r="8535" ht="30" hidden="1" customHeight="1" x14ac:dyDescent="0.25"/>
    <row r="8536" ht="30" hidden="1" customHeight="1" x14ac:dyDescent="0.25"/>
    <row r="8537" ht="30" hidden="1" customHeight="1" x14ac:dyDescent="0.25"/>
    <row r="8538" ht="30" hidden="1" customHeight="1" x14ac:dyDescent="0.25"/>
    <row r="8539" ht="30" hidden="1" customHeight="1" x14ac:dyDescent="0.25"/>
    <row r="8540" ht="30" hidden="1" customHeight="1" x14ac:dyDescent="0.25"/>
    <row r="8541" ht="30" hidden="1" customHeight="1" x14ac:dyDescent="0.25"/>
    <row r="8542" ht="30" hidden="1" customHeight="1" x14ac:dyDescent="0.25"/>
    <row r="8543" ht="30" hidden="1" customHeight="1" x14ac:dyDescent="0.25"/>
    <row r="8544" ht="30" hidden="1" customHeight="1" x14ac:dyDescent="0.25"/>
    <row r="8545" ht="30" hidden="1" customHeight="1" x14ac:dyDescent="0.25"/>
    <row r="8546" ht="30" hidden="1" customHeight="1" x14ac:dyDescent="0.25"/>
    <row r="8547" ht="30" hidden="1" customHeight="1" x14ac:dyDescent="0.25"/>
    <row r="8548" ht="30" hidden="1" customHeight="1" x14ac:dyDescent="0.25"/>
    <row r="8549" ht="30" hidden="1" customHeight="1" x14ac:dyDescent="0.25"/>
    <row r="8550" ht="30" hidden="1" customHeight="1" x14ac:dyDescent="0.25"/>
    <row r="8551" ht="30" hidden="1" customHeight="1" x14ac:dyDescent="0.25"/>
    <row r="8552" ht="30" hidden="1" customHeight="1" x14ac:dyDescent="0.25"/>
    <row r="8553" ht="30" hidden="1" customHeight="1" x14ac:dyDescent="0.25"/>
    <row r="8554" ht="30" hidden="1" customHeight="1" x14ac:dyDescent="0.25"/>
    <row r="8555" ht="30" hidden="1" customHeight="1" x14ac:dyDescent="0.25"/>
    <row r="8556" ht="30" hidden="1" customHeight="1" x14ac:dyDescent="0.25"/>
    <row r="8557" ht="30" hidden="1" customHeight="1" x14ac:dyDescent="0.25"/>
    <row r="8558" ht="30" hidden="1" customHeight="1" x14ac:dyDescent="0.25"/>
    <row r="8559" ht="30" hidden="1" customHeight="1" x14ac:dyDescent="0.25"/>
    <row r="8560" ht="30" hidden="1" customHeight="1" x14ac:dyDescent="0.25"/>
    <row r="8561" ht="30" hidden="1" customHeight="1" x14ac:dyDescent="0.25"/>
    <row r="8562" ht="30" hidden="1" customHeight="1" x14ac:dyDescent="0.25"/>
    <row r="8563" ht="30" hidden="1" customHeight="1" x14ac:dyDescent="0.25"/>
    <row r="8564" ht="30" hidden="1" customHeight="1" x14ac:dyDescent="0.25"/>
    <row r="8565" ht="30" hidden="1" customHeight="1" x14ac:dyDescent="0.25"/>
    <row r="8566" ht="30" hidden="1" customHeight="1" x14ac:dyDescent="0.25"/>
    <row r="8567" ht="30" hidden="1" customHeight="1" x14ac:dyDescent="0.25"/>
    <row r="8568" ht="30" hidden="1" customHeight="1" x14ac:dyDescent="0.25"/>
    <row r="8569" ht="30" hidden="1" customHeight="1" x14ac:dyDescent="0.25"/>
    <row r="8570" ht="30" hidden="1" customHeight="1" x14ac:dyDescent="0.25"/>
    <row r="8571" ht="30" hidden="1" customHeight="1" x14ac:dyDescent="0.25"/>
    <row r="8572" ht="30" hidden="1" customHeight="1" x14ac:dyDescent="0.25"/>
    <row r="8573" ht="30" hidden="1" customHeight="1" x14ac:dyDescent="0.25"/>
    <row r="8574" ht="30" hidden="1" customHeight="1" x14ac:dyDescent="0.25"/>
    <row r="8575" ht="30" hidden="1" customHeight="1" x14ac:dyDescent="0.25"/>
    <row r="8576" ht="30" hidden="1" customHeight="1" x14ac:dyDescent="0.25"/>
    <row r="8577" ht="30" hidden="1" customHeight="1" x14ac:dyDescent="0.25"/>
    <row r="8578" ht="30" hidden="1" customHeight="1" x14ac:dyDescent="0.25"/>
    <row r="8579" ht="30" hidden="1" customHeight="1" x14ac:dyDescent="0.25"/>
    <row r="8580" ht="30" hidden="1" customHeight="1" x14ac:dyDescent="0.25"/>
    <row r="8581" ht="30" hidden="1" customHeight="1" x14ac:dyDescent="0.25"/>
    <row r="8582" ht="30" hidden="1" customHeight="1" x14ac:dyDescent="0.25"/>
    <row r="8583" ht="30" hidden="1" customHeight="1" x14ac:dyDescent="0.25"/>
    <row r="8584" ht="30" hidden="1" customHeight="1" x14ac:dyDescent="0.25"/>
    <row r="8585" ht="30" hidden="1" customHeight="1" x14ac:dyDescent="0.25"/>
    <row r="8586" ht="30" hidden="1" customHeight="1" x14ac:dyDescent="0.25"/>
    <row r="8587" ht="30" hidden="1" customHeight="1" x14ac:dyDescent="0.25"/>
    <row r="8588" ht="30" hidden="1" customHeight="1" x14ac:dyDescent="0.25"/>
    <row r="8589" ht="30" hidden="1" customHeight="1" x14ac:dyDescent="0.25"/>
    <row r="8590" ht="30" hidden="1" customHeight="1" x14ac:dyDescent="0.25"/>
    <row r="8591" ht="30" hidden="1" customHeight="1" x14ac:dyDescent="0.25"/>
    <row r="8592" ht="30" hidden="1" customHeight="1" x14ac:dyDescent="0.25"/>
    <row r="8593" ht="30" hidden="1" customHeight="1" x14ac:dyDescent="0.25"/>
    <row r="8594" ht="30" hidden="1" customHeight="1" x14ac:dyDescent="0.25"/>
    <row r="8595" ht="30" hidden="1" customHeight="1" x14ac:dyDescent="0.25"/>
    <row r="8596" ht="30" hidden="1" customHeight="1" x14ac:dyDescent="0.25"/>
    <row r="8597" ht="30" hidden="1" customHeight="1" x14ac:dyDescent="0.25"/>
    <row r="8598" ht="30" hidden="1" customHeight="1" x14ac:dyDescent="0.25"/>
    <row r="8599" ht="30" hidden="1" customHeight="1" x14ac:dyDescent="0.25"/>
    <row r="8600" ht="30" hidden="1" customHeight="1" x14ac:dyDescent="0.25"/>
    <row r="8601" ht="30" hidden="1" customHeight="1" x14ac:dyDescent="0.25"/>
    <row r="8602" ht="30" hidden="1" customHeight="1" x14ac:dyDescent="0.25"/>
    <row r="8603" ht="30" hidden="1" customHeight="1" x14ac:dyDescent="0.25"/>
    <row r="8604" ht="30" hidden="1" customHeight="1" x14ac:dyDescent="0.25"/>
    <row r="8605" ht="30" hidden="1" customHeight="1" x14ac:dyDescent="0.25"/>
    <row r="8606" ht="30" hidden="1" customHeight="1" x14ac:dyDescent="0.25"/>
    <row r="8607" ht="30" hidden="1" customHeight="1" x14ac:dyDescent="0.25"/>
    <row r="8608" ht="30" hidden="1" customHeight="1" x14ac:dyDescent="0.25"/>
    <row r="8609" ht="30" hidden="1" customHeight="1" x14ac:dyDescent="0.25"/>
    <row r="8610" ht="30" hidden="1" customHeight="1" x14ac:dyDescent="0.25"/>
    <row r="8611" ht="30" hidden="1" customHeight="1" x14ac:dyDescent="0.25"/>
    <row r="8612" ht="30" hidden="1" customHeight="1" x14ac:dyDescent="0.25"/>
    <row r="8613" ht="30" hidden="1" customHeight="1" x14ac:dyDescent="0.25"/>
    <row r="8614" ht="30" hidden="1" customHeight="1" x14ac:dyDescent="0.25"/>
    <row r="8615" ht="30" hidden="1" customHeight="1" x14ac:dyDescent="0.25"/>
    <row r="8616" ht="30" hidden="1" customHeight="1" x14ac:dyDescent="0.25"/>
    <row r="8617" ht="30" hidden="1" customHeight="1" x14ac:dyDescent="0.25"/>
    <row r="8618" ht="30" hidden="1" customHeight="1" x14ac:dyDescent="0.25"/>
    <row r="8619" ht="30" hidden="1" customHeight="1" x14ac:dyDescent="0.25"/>
    <row r="8620" ht="30" hidden="1" customHeight="1" x14ac:dyDescent="0.25"/>
    <row r="8621" ht="30" hidden="1" customHeight="1" x14ac:dyDescent="0.25"/>
    <row r="8622" ht="30" hidden="1" customHeight="1" x14ac:dyDescent="0.25"/>
    <row r="8623" ht="30" hidden="1" customHeight="1" x14ac:dyDescent="0.25"/>
    <row r="8624" ht="30" hidden="1" customHeight="1" x14ac:dyDescent="0.25"/>
    <row r="8625" ht="30" hidden="1" customHeight="1" x14ac:dyDescent="0.25"/>
    <row r="8626" ht="30" hidden="1" customHeight="1" x14ac:dyDescent="0.25"/>
    <row r="8627" ht="30" hidden="1" customHeight="1" x14ac:dyDescent="0.25"/>
    <row r="8628" ht="30" hidden="1" customHeight="1" x14ac:dyDescent="0.25"/>
    <row r="8629" ht="30" hidden="1" customHeight="1" x14ac:dyDescent="0.25"/>
    <row r="8630" ht="30" hidden="1" customHeight="1" x14ac:dyDescent="0.25"/>
    <row r="8631" ht="30" hidden="1" customHeight="1" x14ac:dyDescent="0.25"/>
    <row r="8632" ht="30" hidden="1" customHeight="1" x14ac:dyDescent="0.25"/>
    <row r="8633" ht="30" hidden="1" customHeight="1" x14ac:dyDescent="0.25"/>
    <row r="8634" ht="30" hidden="1" customHeight="1" x14ac:dyDescent="0.25"/>
    <row r="8635" ht="30" hidden="1" customHeight="1" x14ac:dyDescent="0.25"/>
    <row r="8636" ht="30" hidden="1" customHeight="1" x14ac:dyDescent="0.25"/>
    <row r="8637" ht="30" hidden="1" customHeight="1" x14ac:dyDescent="0.25"/>
    <row r="8638" ht="30" hidden="1" customHeight="1" x14ac:dyDescent="0.25"/>
    <row r="8639" ht="30" hidden="1" customHeight="1" x14ac:dyDescent="0.25"/>
    <row r="8640" ht="30" hidden="1" customHeight="1" x14ac:dyDescent="0.25"/>
    <row r="8641" ht="30" hidden="1" customHeight="1" x14ac:dyDescent="0.25"/>
    <row r="8642" ht="30" hidden="1" customHeight="1" x14ac:dyDescent="0.25"/>
    <row r="8643" ht="30" hidden="1" customHeight="1" x14ac:dyDescent="0.25"/>
    <row r="8644" ht="30" hidden="1" customHeight="1" x14ac:dyDescent="0.25"/>
    <row r="8645" ht="30" hidden="1" customHeight="1" x14ac:dyDescent="0.25"/>
    <row r="8646" ht="30" hidden="1" customHeight="1" x14ac:dyDescent="0.25"/>
    <row r="8647" ht="30" hidden="1" customHeight="1" x14ac:dyDescent="0.25"/>
    <row r="8648" ht="30" hidden="1" customHeight="1" x14ac:dyDescent="0.25"/>
    <row r="8649" ht="30" hidden="1" customHeight="1" x14ac:dyDescent="0.25"/>
    <row r="8650" ht="30" hidden="1" customHeight="1" x14ac:dyDescent="0.25"/>
    <row r="8651" ht="30" hidden="1" customHeight="1" x14ac:dyDescent="0.25"/>
    <row r="8652" ht="30" hidden="1" customHeight="1" x14ac:dyDescent="0.25"/>
    <row r="8653" ht="30" hidden="1" customHeight="1" x14ac:dyDescent="0.25"/>
    <row r="8654" ht="30" hidden="1" customHeight="1" x14ac:dyDescent="0.25"/>
    <row r="8655" ht="30" hidden="1" customHeight="1" x14ac:dyDescent="0.25"/>
    <row r="8656" ht="30" hidden="1" customHeight="1" x14ac:dyDescent="0.25"/>
    <row r="8657" ht="30" hidden="1" customHeight="1" x14ac:dyDescent="0.25"/>
    <row r="8658" ht="30" hidden="1" customHeight="1" x14ac:dyDescent="0.25"/>
    <row r="8659" ht="30" hidden="1" customHeight="1" x14ac:dyDescent="0.25"/>
    <row r="8660" ht="30" hidden="1" customHeight="1" x14ac:dyDescent="0.25"/>
    <row r="8661" ht="30" hidden="1" customHeight="1" x14ac:dyDescent="0.25"/>
    <row r="8662" ht="30" hidden="1" customHeight="1" x14ac:dyDescent="0.25"/>
    <row r="8663" ht="30" hidden="1" customHeight="1" x14ac:dyDescent="0.25"/>
    <row r="8664" ht="30" hidden="1" customHeight="1" x14ac:dyDescent="0.25"/>
    <row r="8665" ht="30" hidden="1" customHeight="1" x14ac:dyDescent="0.25"/>
    <row r="8666" ht="30" hidden="1" customHeight="1" x14ac:dyDescent="0.25"/>
    <row r="8667" ht="30" hidden="1" customHeight="1" x14ac:dyDescent="0.25"/>
    <row r="8668" ht="30" hidden="1" customHeight="1" x14ac:dyDescent="0.25"/>
    <row r="8669" ht="30" hidden="1" customHeight="1" x14ac:dyDescent="0.25"/>
    <row r="8670" ht="30" hidden="1" customHeight="1" x14ac:dyDescent="0.25"/>
    <row r="8671" ht="30" hidden="1" customHeight="1" x14ac:dyDescent="0.25"/>
    <row r="8672" ht="30" hidden="1" customHeight="1" x14ac:dyDescent="0.25"/>
    <row r="8673" ht="30" hidden="1" customHeight="1" x14ac:dyDescent="0.25"/>
    <row r="8674" ht="30" hidden="1" customHeight="1" x14ac:dyDescent="0.25"/>
    <row r="8675" ht="30" hidden="1" customHeight="1" x14ac:dyDescent="0.25"/>
    <row r="8676" ht="30" hidden="1" customHeight="1" x14ac:dyDescent="0.25"/>
    <row r="8677" ht="30" hidden="1" customHeight="1" x14ac:dyDescent="0.25"/>
    <row r="8678" ht="30" hidden="1" customHeight="1" x14ac:dyDescent="0.25"/>
    <row r="8679" ht="30" hidden="1" customHeight="1" x14ac:dyDescent="0.25"/>
    <row r="8680" ht="30" hidden="1" customHeight="1" x14ac:dyDescent="0.25"/>
    <row r="8681" ht="30" hidden="1" customHeight="1" x14ac:dyDescent="0.25"/>
    <row r="8682" ht="30" hidden="1" customHeight="1" x14ac:dyDescent="0.25"/>
    <row r="8683" ht="30" hidden="1" customHeight="1" x14ac:dyDescent="0.25"/>
    <row r="8684" ht="30" hidden="1" customHeight="1" x14ac:dyDescent="0.25"/>
    <row r="8685" ht="30" hidden="1" customHeight="1" x14ac:dyDescent="0.25"/>
    <row r="8686" ht="30" hidden="1" customHeight="1" x14ac:dyDescent="0.25"/>
    <row r="8687" ht="30" hidden="1" customHeight="1" x14ac:dyDescent="0.25"/>
    <row r="8688" ht="30" hidden="1" customHeight="1" x14ac:dyDescent="0.25"/>
    <row r="8689" ht="30" hidden="1" customHeight="1" x14ac:dyDescent="0.25"/>
    <row r="8690" ht="30" hidden="1" customHeight="1" x14ac:dyDescent="0.25"/>
    <row r="8691" ht="30" hidden="1" customHeight="1" x14ac:dyDescent="0.25"/>
    <row r="8692" ht="30" hidden="1" customHeight="1" x14ac:dyDescent="0.25"/>
    <row r="8693" ht="30" hidden="1" customHeight="1" x14ac:dyDescent="0.25"/>
    <row r="8694" ht="30" hidden="1" customHeight="1" x14ac:dyDescent="0.25"/>
    <row r="8695" ht="30" hidden="1" customHeight="1" x14ac:dyDescent="0.25"/>
    <row r="8696" ht="30" hidden="1" customHeight="1" x14ac:dyDescent="0.25"/>
    <row r="8697" ht="30" hidden="1" customHeight="1" x14ac:dyDescent="0.25"/>
    <row r="8698" ht="30" hidden="1" customHeight="1" x14ac:dyDescent="0.25"/>
    <row r="8699" ht="30" hidden="1" customHeight="1" x14ac:dyDescent="0.25"/>
    <row r="8700" ht="30" hidden="1" customHeight="1" x14ac:dyDescent="0.25"/>
    <row r="8701" ht="30" hidden="1" customHeight="1" x14ac:dyDescent="0.25"/>
    <row r="8702" ht="30" hidden="1" customHeight="1" x14ac:dyDescent="0.25"/>
    <row r="8703" ht="30" hidden="1" customHeight="1" x14ac:dyDescent="0.25"/>
    <row r="8704" ht="30" hidden="1" customHeight="1" x14ac:dyDescent="0.25"/>
    <row r="8705" ht="30" hidden="1" customHeight="1" x14ac:dyDescent="0.25"/>
    <row r="8706" ht="30" hidden="1" customHeight="1" x14ac:dyDescent="0.25"/>
    <row r="8707" ht="30" hidden="1" customHeight="1" x14ac:dyDescent="0.25"/>
    <row r="8708" ht="30" hidden="1" customHeight="1" x14ac:dyDescent="0.25"/>
    <row r="8709" ht="30" hidden="1" customHeight="1" x14ac:dyDescent="0.25"/>
    <row r="8710" ht="30" hidden="1" customHeight="1" x14ac:dyDescent="0.25"/>
    <row r="8711" ht="30" hidden="1" customHeight="1" x14ac:dyDescent="0.25"/>
    <row r="8712" ht="30" hidden="1" customHeight="1" x14ac:dyDescent="0.25"/>
    <row r="8713" ht="30" hidden="1" customHeight="1" x14ac:dyDescent="0.25"/>
    <row r="8714" ht="30" hidden="1" customHeight="1" x14ac:dyDescent="0.25"/>
    <row r="8715" ht="30" hidden="1" customHeight="1" x14ac:dyDescent="0.25"/>
    <row r="8716" ht="30" hidden="1" customHeight="1" x14ac:dyDescent="0.25"/>
    <row r="8717" ht="30" hidden="1" customHeight="1" x14ac:dyDescent="0.25"/>
    <row r="8718" ht="30" hidden="1" customHeight="1" x14ac:dyDescent="0.25"/>
    <row r="8719" ht="30" hidden="1" customHeight="1" x14ac:dyDescent="0.25"/>
    <row r="8720" ht="30" hidden="1" customHeight="1" x14ac:dyDescent="0.25"/>
    <row r="8721" ht="30" hidden="1" customHeight="1" x14ac:dyDescent="0.25"/>
    <row r="8722" ht="30" hidden="1" customHeight="1" x14ac:dyDescent="0.25"/>
    <row r="8723" ht="30" hidden="1" customHeight="1" x14ac:dyDescent="0.25"/>
    <row r="8724" ht="30" hidden="1" customHeight="1" x14ac:dyDescent="0.25"/>
    <row r="8725" ht="30" hidden="1" customHeight="1" x14ac:dyDescent="0.25"/>
    <row r="8726" ht="30" hidden="1" customHeight="1" x14ac:dyDescent="0.25"/>
    <row r="8727" ht="30" hidden="1" customHeight="1" x14ac:dyDescent="0.25"/>
    <row r="8728" ht="30" hidden="1" customHeight="1" x14ac:dyDescent="0.25"/>
    <row r="8729" ht="30" hidden="1" customHeight="1" x14ac:dyDescent="0.25"/>
    <row r="8730" ht="30" hidden="1" customHeight="1" x14ac:dyDescent="0.25"/>
    <row r="8731" ht="30" hidden="1" customHeight="1" x14ac:dyDescent="0.25"/>
    <row r="8732" ht="30" hidden="1" customHeight="1" x14ac:dyDescent="0.25"/>
    <row r="8733" ht="30" hidden="1" customHeight="1" x14ac:dyDescent="0.25"/>
    <row r="8734" ht="30" hidden="1" customHeight="1" x14ac:dyDescent="0.25"/>
    <row r="8735" ht="30" hidden="1" customHeight="1" x14ac:dyDescent="0.25"/>
    <row r="8736" ht="30" hidden="1" customHeight="1" x14ac:dyDescent="0.25"/>
    <row r="8737" ht="30" hidden="1" customHeight="1" x14ac:dyDescent="0.25"/>
    <row r="8738" ht="30" hidden="1" customHeight="1" x14ac:dyDescent="0.25"/>
    <row r="8739" ht="30" hidden="1" customHeight="1" x14ac:dyDescent="0.25"/>
    <row r="8740" ht="30" hidden="1" customHeight="1" x14ac:dyDescent="0.25"/>
    <row r="8741" ht="30" hidden="1" customHeight="1" x14ac:dyDescent="0.25"/>
    <row r="8742" ht="30" hidden="1" customHeight="1" x14ac:dyDescent="0.25"/>
    <row r="8743" ht="30" hidden="1" customHeight="1" x14ac:dyDescent="0.25"/>
    <row r="8744" ht="30" hidden="1" customHeight="1" x14ac:dyDescent="0.25"/>
    <row r="8745" ht="30" hidden="1" customHeight="1" x14ac:dyDescent="0.25"/>
    <row r="8746" ht="30" hidden="1" customHeight="1" x14ac:dyDescent="0.25"/>
    <row r="8747" ht="30" hidden="1" customHeight="1" x14ac:dyDescent="0.25"/>
    <row r="8748" ht="30" hidden="1" customHeight="1" x14ac:dyDescent="0.25"/>
    <row r="8749" ht="30" hidden="1" customHeight="1" x14ac:dyDescent="0.25"/>
    <row r="8750" ht="30" hidden="1" customHeight="1" x14ac:dyDescent="0.25"/>
    <row r="8751" ht="30" hidden="1" customHeight="1" x14ac:dyDescent="0.25"/>
    <row r="8752" ht="30" hidden="1" customHeight="1" x14ac:dyDescent="0.25"/>
    <row r="8753" ht="30" hidden="1" customHeight="1" x14ac:dyDescent="0.25"/>
    <row r="8754" ht="30" hidden="1" customHeight="1" x14ac:dyDescent="0.25"/>
    <row r="8755" ht="30" hidden="1" customHeight="1" x14ac:dyDescent="0.25"/>
    <row r="8756" ht="30" hidden="1" customHeight="1" x14ac:dyDescent="0.25"/>
    <row r="8757" ht="30" hidden="1" customHeight="1" x14ac:dyDescent="0.25"/>
    <row r="8758" ht="30" hidden="1" customHeight="1" x14ac:dyDescent="0.25"/>
    <row r="8759" ht="30" hidden="1" customHeight="1" x14ac:dyDescent="0.25"/>
    <row r="8760" ht="30" hidden="1" customHeight="1" x14ac:dyDescent="0.25"/>
    <row r="8761" ht="30" hidden="1" customHeight="1" x14ac:dyDescent="0.25"/>
    <row r="8762" ht="30" hidden="1" customHeight="1" x14ac:dyDescent="0.25"/>
    <row r="8763" ht="30" hidden="1" customHeight="1" x14ac:dyDescent="0.25"/>
    <row r="8764" ht="30" hidden="1" customHeight="1" x14ac:dyDescent="0.25"/>
    <row r="8765" ht="30" hidden="1" customHeight="1" x14ac:dyDescent="0.25"/>
    <row r="8766" ht="30" hidden="1" customHeight="1" x14ac:dyDescent="0.25"/>
    <row r="8767" ht="30" hidden="1" customHeight="1" x14ac:dyDescent="0.25"/>
    <row r="8768" ht="30" hidden="1" customHeight="1" x14ac:dyDescent="0.25"/>
    <row r="8769" ht="30" hidden="1" customHeight="1" x14ac:dyDescent="0.25"/>
    <row r="8770" ht="30" hidden="1" customHeight="1" x14ac:dyDescent="0.25"/>
    <row r="8771" ht="30" hidden="1" customHeight="1" x14ac:dyDescent="0.25"/>
    <row r="8772" ht="30" hidden="1" customHeight="1" x14ac:dyDescent="0.25"/>
    <row r="8773" ht="30" hidden="1" customHeight="1" x14ac:dyDescent="0.25"/>
    <row r="8774" ht="30" hidden="1" customHeight="1" x14ac:dyDescent="0.25"/>
    <row r="8775" ht="30" hidden="1" customHeight="1" x14ac:dyDescent="0.25"/>
    <row r="8776" ht="30" hidden="1" customHeight="1" x14ac:dyDescent="0.25"/>
    <row r="8777" ht="30" hidden="1" customHeight="1" x14ac:dyDescent="0.25"/>
    <row r="8778" ht="30" hidden="1" customHeight="1" x14ac:dyDescent="0.25"/>
    <row r="8779" ht="30" hidden="1" customHeight="1" x14ac:dyDescent="0.25"/>
    <row r="8780" ht="30" hidden="1" customHeight="1" x14ac:dyDescent="0.25"/>
    <row r="8781" ht="30" hidden="1" customHeight="1" x14ac:dyDescent="0.25"/>
    <row r="8782" ht="30" hidden="1" customHeight="1" x14ac:dyDescent="0.25"/>
    <row r="8783" ht="30" hidden="1" customHeight="1" x14ac:dyDescent="0.25"/>
    <row r="8784" ht="30" hidden="1" customHeight="1" x14ac:dyDescent="0.25"/>
    <row r="8785" ht="30" hidden="1" customHeight="1" x14ac:dyDescent="0.25"/>
    <row r="8786" ht="30" hidden="1" customHeight="1" x14ac:dyDescent="0.25"/>
    <row r="8787" ht="30" hidden="1" customHeight="1" x14ac:dyDescent="0.25"/>
    <row r="8788" ht="30" hidden="1" customHeight="1" x14ac:dyDescent="0.25"/>
    <row r="8789" ht="30" hidden="1" customHeight="1" x14ac:dyDescent="0.25"/>
    <row r="8790" ht="30" hidden="1" customHeight="1" x14ac:dyDescent="0.25"/>
    <row r="8791" ht="30" hidden="1" customHeight="1" x14ac:dyDescent="0.25"/>
    <row r="8792" ht="30" hidden="1" customHeight="1" x14ac:dyDescent="0.25"/>
    <row r="8793" ht="30" hidden="1" customHeight="1" x14ac:dyDescent="0.25"/>
    <row r="8794" ht="30" hidden="1" customHeight="1" x14ac:dyDescent="0.25"/>
    <row r="8795" ht="30" hidden="1" customHeight="1" x14ac:dyDescent="0.25"/>
    <row r="8796" ht="30" hidden="1" customHeight="1" x14ac:dyDescent="0.25"/>
    <row r="8797" ht="30" hidden="1" customHeight="1" x14ac:dyDescent="0.25"/>
    <row r="8798" ht="30" hidden="1" customHeight="1" x14ac:dyDescent="0.25"/>
    <row r="8799" ht="30" hidden="1" customHeight="1" x14ac:dyDescent="0.25"/>
    <row r="8800" ht="30" hidden="1" customHeight="1" x14ac:dyDescent="0.25"/>
    <row r="8801" ht="30" hidden="1" customHeight="1" x14ac:dyDescent="0.25"/>
    <row r="8802" ht="30" hidden="1" customHeight="1" x14ac:dyDescent="0.25"/>
    <row r="8803" ht="30" hidden="1" customHeight="1" x14ac:dyDescent="0.25"/>
    <row r="8804" ht="30" hidden="1" customHeight="1" x14ac:dyDescent="0.25"/>
    <row r="8805" ht="30" hidden="1" customHeight="1" x14ac:dyDescent="0.25"/>
    <row r="8806" ht="30" hidden="1" customHeight="1" x14ac:dyDescent="0.25"/>
    <row r="8807" ht="30" hidden="1" customHeight="1" x14ac:dyDescent="0.25"/>
    <row r="8808" ht="30" hidden="1" customHeight="1" x14ac:dyDescent="0.25"/>
    <row r="8809" ht="30" hidden="1" customHeight="1" x14ac:dyDescent="0.25"/>
    <row r="8810" ht="30" hidden="1" customHeight="1" x14ac:dyDescent="0.25"/>
    <row r="8811" ht="30" hidden="1" customHeight="1" x14ac:dyDescent="0.25"/>
    <row r="8812" ht="30" hidden="1" customHeight="1" x14ac:dyDescent="0.25"/>
    <row r="8813" ht="30" hidden="1" customHeight="1" x14ac:dyDescent="0.25"/>
    <row r="8814" ht="30" hidden="1" customHeight="1" x14ac:dyDescent="0.25"/>
    <row r="8815" ht="30" hidden="1" customHeight="1" x14ac:dyDescent="0.25"/>
    <row r="8816" ht="30" hidden="1" customHeight="1" x14ac:dyDescent="0.25"/>
    <row r="8817" ht="30" hidden="1" customHeight="1" x14ac:dyDescent="0.25"/>
    <row r="8818" ht="30" hidden="1" customHeight="1" x14ac:dyDescent="0.25"/>
    <row r="8819" ht="30" hidden="1" customHeight="1" x14ac:dyDescent="0.25"/>
    <row r="8820" ht="30" hidden="1" customHeight="1" x14ac:dyDescent="0.25"/>
    <row r="8821" ht="30" hidden="1" customHeight="1" x14ac:dyDescent="0.25"/>
    <row r="8822" ht="30" hidden="1" customHeight="1" x14ac:dyDescent="0.25"/>
    <row r="8823" ht="30" hidden="1" customHeight="1" x14ac:dyDescent="0.25"/>
    <row r="8824" ht="30" hidden="1" customHeight="1" x14ac:dyDescent="0.25"/>
    <row r="8825" ht="30" hidden="1" customHeight="1" x14ac:dyDescent="0.25"/>
    <row r="8826" ht="30" hidden="1" customHeight="1" x14ac:dyDescent="0.25"/>
    <row r="8827" ht="30" hidden="1" customHeight="1" x14ac:dyDescent="0.25"/>
    <row r="8828" ht="30" hidden="1" customHeight="1" x14ac:dyDescent="0.25"/>
    <row r="8829" ht="30" hidden="1" customHeight="1" x14ac:dyDescent="0.25"/>
    <row r="8830" ht="30" hidden="1" customHeight="1" x14ac:dyDescent="0.25"/>
    <row r="8831" ht="30" hidden="1" customHeight="1" x14ac:dyDescent="0.25"/>
    <row r="8832" ht="30" hidden="1" customHeight="1" x14ac:dyDescent="0.25"/>
    <row r="8833" ht="30" hidden="1" customHeight="1" x14ac:dyDescent="0.25"/>
    <row r="8834" ht="30" hidden="1" customHeight="1" x14ac:dyDescent="0.25"/>
    <row r="8835" ht="30" hidden="1" customHeight="1" x14ac:dyDescent="0.25"/>
    <row r="8836" ht="30" hidden="1" customHeight="1" x14ac:dyDescent="0.25"/>
    <row r="8837" ht="30" hidden="1" customHeight="1" x14ac:dyDescent="0.25"/>
    <row r="8838" ht="30" hidden="1" customHeight="1" x14ac:dyDescent="0.25"/>
    <row r="8839" ht="30" hidden="1" customHeight="1" x14ac:dyDescent="0.25"/>
    <row r="8840" ht="30" hidden="1" customHeight="1" x14ac:dyDescent="0.25"/>
    <row r="8841" ht="30" hidden="1" customHeight="1" x14ac:dyDescent="0.25"/>
    <row r="8842" ht="30" hidden="1" customHeight="1" x14ac:dyDescent="0.25"/>
    <row r="8843" ht="30" hidden="1" customHeight="1" x14ac:dyDescent="0.25"/>
    <row r="8844" ht="30" hidden="1" customHeight="1" x14ac:dyDescent="0.25"/>
    <row r="8845" ht="30" hidden="1" customHeight="1" x14ac:dyDescent="0.25"/>
    <row r="8846" ht="30" hidden="1" customHeight="1" x14ac:dyDescent="0.25"/>
    <row r="8847" ht="30" hidden="1" customHeight="1" x14ac:dyDescent="0.25"/>
    <row r="8848" ht="30" hidden="1" customHeight="1" x14ac:dyDescent="0.25"/>
    <row r="8849" ht="30" hidden="1" customHeight="1" x14ac:dyDescent="0.25"/>
    <row r="8850" ht="30" hidden="1" customHeight="1" x14ac:dyDescent="0.25"/>
    <row r="8851" ht="30" hidden="1" customHeight="1" x14ac:dyDescent="0.25"/>
    <row r="8852" ht="30" hidden="1" customHeight="1" x14ac:dyDescent="0.25"/>
    <row r="8853" ht="30" hidden="1" customHeight="1" x14ac:dyDescent="0.25"/>
    <row r="8854" ht="30" hidden="1" customHeight="1" x14ac:dyDescent="0.25"/>
    <row r="8855" ht="30" hidden="1" customHeight="1" x14ac:dyDescent="0.25"/>
    <row r="8856" ht="30" hidden="1" customHeight="1" x14ac:dyDescent="0.25"/>
    <row r="8857" ht="30" hidden="1" customHeight="1" x14ac:dyDescent="0.25"/>
    <row r="8858" ht="30" hidden="1" customHeight="1" x14ac:dyDescent="0.25"/>
    <row r="8859" ht="30" hidden="1" customHeight="1" x14ac:dyDescent="0.25"/>
    <row r="8860" ht="30" hidden="1" customHeight="1" x14ac:dyDescent="0.25"/>
    <row r="8861" ht="30" hidden="1" customHeight="1" x14ac:dyDescent="0.25"/>
    <row r="8862" ht="30" hidden="1" customHeight="1" x14ac:dyDescent="0.25"/>
    <row r="8863" ht="30" hidden="1" customHeight="1" x14ac:dyDescent="0.25"/>
    <row r="8864" ht="30" hidden="1" customHeight="1" x14ac:dyDescent="0.25"/>
    <row r="8865" ht="30" hidden="1" customHeight="1" x14ac:dyDescent="0.25"/>
    <row r="8866" ht="30" hidden="1" customHeight="1" x14ac:dyDescent="0.25"/>
    <row r="8867" ht="30" hidden="1" customHeight="1" x14ac:dyDescent="0.25"/>
    <row r="8868" ht="30" hidden="1" customHeight="1" x14ac:dyDescent="0.25"/>
    <row r="8869" ht="30" hidden="1" customHeight="1" x14ac:dyDescent="0.25"/>
    <row r="8870" ht="30" hidden="1" customHeight="1" x14ac:dyDescent="0.25"/>
    <row r="8871" ht="30" hidden="1" customHeight="1" x14ac:dyDescent="0.25"/>
    <row r="8872" ht="30" hidden="1" customHeight="1" x14ac:dyDescent="0.25"/>
    <row r="8873" ht="30" hidden="1" customHeight="1" x14ac:dyDescent="0.25"/>
    <row r="8874" ht="30" hidden="1" customHeight="1" x14ac:dyDescent="0.25"/>
    <row r="8875" ht="30" hidden="1" customHeight="1" x14ac:dyDescent="0.25"/>
    <row r="8876" ht="30" hidden="1" customHeight="1" x14ac:dyDescent="0.25"/>
    <row r="8877" ht="30" hidden="1" customHeight="1" x14ac:dyDescent="0.25"/>
    <row r="8878" ht="30" hidden="1" customHeight="1" x14ac:dyDescent="0.25"/>
    <row r="8879" ht="30" hidden="1" customHeight="1" x14ac:dyDescent="0.25"/>
    <row r="8880" ht="30" hidden="1" customHeight="1" x14ac:dyDescent="0.25"/>
    <row r="8881" ht="30" hidden="1" customHeight="1" x14ac:dyDescent="0.25"/>
    <row r="8882" ht="30" hidden="1" customHeight="1" x14ac:dyDescent="0.25"/>
    <row r="8883" ht="30" hidden="1" customHeight="1" x14ac:dyDescent="0.25"/>
    <row r="8884" ht="30" hidden="1" customHeight="1" x14ac:dyDescent="0.25"/>
    <row r="8885" ht="30" hidden="1" customHeight="1" x14ac:dyDescent="0.25"/>
    <row r="8886" ht="30" hidden="1" customHeight="1" x14ac:dyDescent="0.25"/>
    <row r="8887" ht="30" hidden="1" customHeight="1" x14ac:dyDescent="0.25"/>
    <row r="8888" ht="30" hidden="1" customHeight="1" x14ac:dyDescent="0.25"/>
    <row r="8889" ht="30" hidden="1" customHeight="1" x14ac:dyDescent="0.25"/>
    <row r="8890" ht="30" hidden="1" customHeight="1" x14ac:dyDescent="0.25"/>
    <row r="8891" ht="30" hidden="1" customHeight="1" x14ac:dyDescent="0.25"/>
    <row r="8892" ht="30" hidden="1" customHeight="1" x14ac:dyDescent="0.25"/>
    <row r="8893" ht="30" hidden="1" customHeight="1" x14ac:dyDescent="0.25"/>
    <row r="8894" ht="30" hidden="1" customHeight="1" x14ac:dyDescent="0.25"/>
    <row r="8895" ht="30" hidden="1" customHeight="1" x14ac:dyDescent="0.25"/>
    <row r="8896" ht="30" hidden="1" customHeight="1" x14ac:dyDescent="0.25"/>
    <row r="8897" ht="30" hidden="1" customHeight="1" x14ac:dyDescent="0.25"/>
    <row r="8898" ht="30" hidden="1" customHeight="1" x14ac:dyDescent="0.25"/>
    <row r="8899" ht="30" hidden="1" customHeight="1" x14ac:dyDescent="0.25"/>
    <row r="8900" ht="30" hidden="1" customHeight="1" x14ac:dyDescent="0.25"/>
    <row r="8901" ht="30" hidden="1" customHeight="1" x14ac:dyDescent="0.25"/>
    <row r="8902" ht="30" hidden="1" customHeight="1" x14ac:dyDescent="0.25"/>
    <row r="8903" ht="30" hidden="1" customHeight="1" x14ac:dyDescent="0.25"/>
    <row r="8904" ht="30" hidden="1" customHeight="1" x14ac:dyDescent="0.25"/>
    <row r="8905" ht="30" hidden="1" customHeight="1" x14ac:dyDescent="0.25"/>
    <row r="8906" ht="30" hidden="1" customHeight="1" x14ac:dyDescent="0.25"/>
    <row r="8907" ht="30" hidden="1" customHeight="1" x14ac:dyDescent="0.25"/>
    <row r="8908" ht="30" hidden="1" customHeight="1" x14ac:dyDescent="0.25"/>
    <row r="8909" ht="30" hidden="1" customHeight="1" x14ac:dyDescent="0.25"/>
    <row r="8910" ht="30" hidden="1" customHeight="1" x14ac:dyDescent="0.25"/>
    <row r="8911" ht="30" hidden="1" customHeight="1" x14ac:dyDescent="0.25"/>
    <row r="8912" ht="30" hidden="1" customHeight="1" x14ac:dyDescent="0.25"/>
    <row r="8913" ht="30" hidden="1" customHeight="1" x14ac:dyDescent="0.25"/>
    <row r="8914" ht="30" hidden="1" customHeight="1" x14ac:dyDescent="0.25"/>
    <row r="8915" ht="30" hidden="1" customHeight="1" x14ac:dyDescent="0.25"/>
    <row r="8916" ht="30" hidden="1" customHeight="1" x14ac:dyDescent="0.25"/>
    <row r="8917" ht="30" hidden="1" customHeight="1" x14ac:dyDescent="0.25"/>
    <row r="8918" ht="30" hidden="1" customHeight="1" x14ac:dyDescent="0.25"/>
    <row r="8919" ht="30" hidden="1" customHeight="1" x14ac:dyDescent="0.25"/>
    <row r="8920" ht="30" hidden="1" customHeight="1" x14ac:dyDescent="0.25"/>
    <row r="8921" ht="30" hidden="1" customHeight="1" x14ac:dyDescent="0.25"/>
    <row r="8922" ht="30" hidden="1" customHeight="1" x14ac:dyDescent="0.25"/>
    <row r="8923" ht="30" hidden="1" customHeight="1" x14ac:dyDescent="0.25"/>
    <row r="8924" ht="30" hidden="1" customHeight="1" x14ac:dyDescent="0.25"/>
    <row r="8925" ht="30" hidden="1" customHeight="1" x14ac:dyDescent="0.25"/>
    <row r="8926" ht="30" hidden="1" customHeight="1" x14ac:dyDescent="0.25"/>
    <row r="8927" ht="30" hidden="1" customHeight="1" x14ac:dyDescent="0.25"/>
    <row r="8928" ht="30" hidden="1" customHeight="1" x14ac:dyDescent="0.25"/>
    <row r="8929" ht="30" hidden="1" customHeight="1" x14ac:dyDescent="0.25"/>
    <row r="8930" ht="30" hidden="1" customHeight="1" x14ac:dyDescent="0.25"/>
    <row r="8931" ht="30" hidden="1" customHeight="1" x14ac:dyDescent="0.25"/>
    <row r="8932" ht="30" hidden="1" customHeight="1" x14ac:dyDescent="0.25"/>
    <row r="8933" ht="30" hidden="1" customHeight="1" x14ac:dyDescent="0.25"/>
    <row r="8934" ht="30" hidden="1" customHeight="1" x14ac:dyDescent="0.25"/>
    <row r="8935" ht="30" hidden="1" customHeight="1" x14ac:dyDescent="0.25"/>
    <row r="8936" ht="30" hidden="1" customHeight="1" x14ac:dyDescent="0.25"/>
    <row r="8937" ht="30" hidden="1" customHeight="1" x14ac:dyDescent="0.25"/>
    <row r="8938" ht="30" hidden="1" customHeight="1" x14ac:dyDescent="0.25"/>
    <row r="8939" ht="30" hidden="1" customHeight="1" x14ac:dyDescent="0.25"/>
    <row r="8940" ht="30" hidden="1" customHeight="1" x14ac:dyDescent="0.25"/>
    <row r="8941" ht="30" hidden="1" customHeight="1" x14ac:dyDescent="0.25"/>
    <row r="8942" ht="30" hidden="1" customHeight="1" x14ac:dyDescent="0.25"/>
    <row r="8943" ht="30" hidden="1" customHeight="1" x14ac:dyDescent="0.25"/>
    <row r="8944" ht="30" hidden="1" customHeight="1" x14ac:dyDescent="0.25"/>
    <row r="8945" ht="30" hidden="1" customHeight="1" x14ac:dyDescent="0.25"/>
    <row r="8946" ht="30" hidden="1" customHeight="1" x14ac:dyDescent="0.25"/>
    <row r="8947" ht="30" hidden="1" customHeight="1" x14ac:dyDescent="0.25"/>
    <row r="8948" ht="30" hidden="1" customHeight="1" x14ac:dyDescent="0.25"/>
    <row r="8949" ht="30" hidden="1" customHeight="1" x14ac:dyDescent="0.25"/>
    <row r="8950" ht="30" hidden="1" customHeight="1" x14ac:dyDescent="0.25"/>
    <row r="8951" ht="30" hidden="1" customHeight="1" x14ac:dyDescent="0.25"/>
    <row r="8952" ht="30" hidden="1" customHeight="1" x14ac:dyDescent="0.25"/>
    <row r="8953" ht="30" hidden="1" customHeight="1" x14ac:dyDescent="0.25"/>
    <row r="8954" ht="30" hidden="1" customHeight="1" x14ac:dyDescent="0.25"/>
    <row r="8955" ht="30" hidden="1" customHeight="1" x14ac:dyDescent="0.25"/>
    <row r="8956" ht="30" hidden="1" customHeight="1" x14ac:dyDescent="0.25"/>
    <row r="8957" ht="30" hidden="1" customHeight="1" x14ac:dyDescent="0.25"/>
    <row r="8958" ht="30" hidden="1" customHeight="1" x14ac:dyDescent="0.25"/>
    <row r="8959" ht="30" hidden="1" customHeight="1" x14ac:dyDescent="0.25"/>
    <row r="8960" ht="30" hidden="1" customHeight="1" x14ac:dyDescent="0.25"/>
    <row r="8961" ht="30" hidden="1" customHeight="1" x14ac:dyDescent="0.25"/>
    <row r="8962" ht="30" hidden="1" customHeight="1" x14ac:dyDescent="0.25"/>
    <row r="8963" ht="30" hidden="1" customHeight="1" x14ac:dyDescent="0.25"/>
    <row r="8964" ht="30" hidden="1" customHeight="1" x14ac:dyDescent="0.25"/>
    <row r="8965" ht="30" hidden="1" customHeight="1" x14ac:dyDescent="0.25"/>
    <row r="8966" ht="30" hidden="1" customHeight="1" x14ac:dyDescent="0.25"/>
    <row r="8967" ht="30" hidden="1" customHeight="1" x14ac:dyDescent="0.25"/>
    <row r="8968" ht="30" hidden="1" customHeight="1" x14ac:dyDescent="0.25"/>
    <row r="8969" ht="30" hidden="1" customHeight="1" x14ac:dyDescent="0.25"/>
    <row r="8970" ht="30" hidden="1" customHeight="1" x14ac:dyDescent="0.25"/>
    <row r="8971" ht="30" hidden="1" customHeight="1" x14ac:dyDescent="0.25"/>
    <row r="8972" ht="30" hidden="1" customHeight="1" x14ac:dyDescent="0.25"/>
    <row r="8973" ht="30" hidden="1" customHeight="1" x14ac:dyDescent="0.25"/>
    <row r="8974" ht="30" hidden="1" customHeight="1" x14ac:dyDescent="0.25"/>
    <row r="8975" ht="30" hidden="1" customHeight="1" x14ac:dyDescent="0.25"/>
    <row r="8976" ht="30" hidden="1" customHeight="1" x14ac:dyDescent="0.25"/>
    <row r="8977" ht="30" hidden="1" customHeight="1" x14ac:dyDescent="0.25"/>
    <row r="8978" ht="30" hidden="1" customHeight="1" x14ac:dyDescent="0.25"/>
    <row r="8979" ht="30" hidden="1" customHeight="1" x14ac:dyDescent="0.25"/>
    <row r="8980" ht="30" hidden="1" customHeight="1" x14ac:dyDescent="0.25"/>
    <row r="8981" ht="30" hidden="1" customHeight="1" x14ac:dyDescent="0.25"/>
    <row r="8982" ht="30" hidden="1" customHeight="1" x14ac:dyDescent="0.25"/>
    <row r="8983" ht="30" hidden="1" customHeight="1" x14ac:dyDescent="0.25"/>
    <row r="8984" ht="30" hidden="1" customHeight="1" x14ac:dyDescent="0.25"/>
    <row r="8985" ht="30" hidden="1" customHeight="1" x14ac:dyDescent="0.25"/>
    <row r="8986" ht="30" hidden="1" customHeight="1" x14ac:dyDescent="0.25"/>
    <row r="8987" ht="30" hidden="1" customHeight="1" x14ac:dyDescent="0.25"/>
    <row r="8988" ht="30" hidden="1" customHeight="1" x14ac:dyDescent="0.25"/>
    <row r="8989" ht="30" hidden="1" customHeight="1" x14ac:dyDescent="0.25"/>
    <row r="8990" ht="30" hidden="1" customHeight="1" x14ac:dyDescent="0.25"/>
    <row r="8991" ht="30" hidden="1" customHeight="1" x14ac:dyDescent="0.25"/>
    <row r="8992" ht="30" hidden="1" customHeight="1" x14ac:dyDescent="0.25"/>
    <row r="8993" ht="30" hidden="1" customHeight="1" x14ac:dyDescent="0.25"/>
    <row r="8994" ht="30" hidden="1" customHeight="1" x14ac:dyDescent="0.25"/>
    <row r="8995" ht="30" hidden="1" customHeight="1" x14ac:dyDescent="0.25"/>
    <row r="8996" ht="30" hidden="1" customHeight="1" x14ac:dyDescent="0.25"/>
    <row r="8997" ht="30" hidden="1" customHeight="1" x14ac:dyDescent="0.25"/>
    <row r="8998" ht="30" hidden="1" customHeight="1" x14ac:dyDescent="0.25"/>
    <row r="8999" ht="30" hidden="1" customHeight="1" x14ac:dyDescent="0.25"/>
    <row r="9000" ht="30" hidden="1" customHeight="1" x14ac:dyDescent="0.25"/>
    <row r="9001" ht="30" hidden="1" customHeight="1" x14ac:dyDescent="0.25"/>
    <row r="9002" ht="30" hidden="1" customHeight="1" x14ac:dyDescent="0.25"/>
    <row r="9003" ht="30" hidden="1" customHeight="1" x14ac:dyDescent="0.25"/>
    <row r="9004" ht="30" hidden="1" customHeight="1" x14ac:dyDescent="0.25"/>
    <row r="9005" ht="30" hidden="1" customHeight="1" x14ac:dyDescent="0.25"/>
    <row r="9006" ht="30" hidden="1" customHeight="1" x14ac:dyDescent="0.25"/>
    <row r="9007" ht="30" hidden="1" customHeight="1" x14ac:dyDescent="0.25"/>
    <row r="9008" ht="30" hidden="1" customHeight="1" x14ac:dyDescent="0.25"/>
    <row r="9009" ht="30" hidden="1" customHeight="1" x14ac:dyDescent="0.25"/>
    <row r="9010" ht="30" hidden="1" customHeight="1" x14ac:dyDescent="0.25"/>
    <row r="9011" ht="30" hidden="1" customHeight="1" x14ac:dyDescent="0.25"/>
    <row r="9012" ht="30" hidden="1" customHeight="1" x14ac:dyDescent="0.25"/>
    <row r="9013" ht="30" hidden="1" customHeight="1" x14ac:dyDescent="0.25"/>
    <row r="9014" ht="30" hidden="1" customHeight="1" x14ac:dyDescent="0.25"/>
    <row r="9015" ht="30" hidden="1" customHeight="1" x14ac:dyDescent="0.25"/>
    <row r="9016" ht="30" hidden="1" customHeight="1" x14ac:dyDescent="0.25"/>
    <row r="9017" ht="30" hidden="1" customHeight="1" x14ac:dyDescent="0.25"/>
    <row r="9018" ht="30" hidden="1" customHeight="1" x14ac:dyDescent="0.25"/>
    <row r="9019" ht="30" hidden="1" customHeight="1" x14ac:dyDescent="0.25"/>
    <row r="9020" ht="30" hidden="1" customHeight="1" x14ac:dyDescent="0.25"/>
    <row r="9021" ht="30" hidden="1" customHeight="1" x14ac:dyDescent="0.25"/>
    <row r="9022" ht="30" hidden="1" customHeight="1" x14ac:dyDescent="0.25"/>
    <row r="9023" ht="30" hidden="1" customHeight="1" x14ac:dyDescent="0.25"/>
    <row r="9024" ht="30" hidden="1" customHeight="1" x14ac:dyDescent="0.25"/>
    <row r="9025" ht="30" hidden="1" customHeight="1" x14ac:dyDescent="0.25"/>
    <row r="9026" ht="30" hidden="1" customHeight="1" x14ac:dyDescent="0.25"/>
    <row r="9027" ht="30" hidden="1" customHeight="1" x14ac:dyDescent="0.25"/>
    <row r="9028" ht="30" hidden="1" customHeight="1" x14ac:dyDescent="0.25"/>
    <row r="9029" ht="30" hidden="1" customHeight="1" x14ac:dyDescent="0.25"/>
    <row r="9030" ht="30" hidden="1" customHeight="1" x14ac:dyDescent="0.25"/>
    <row r="9031" ht="30" hidden="1" customHeight="1" x14ac:dyDescent="0.25"/>
    <row r="9032" ht="30" hidden="1" customHeight="1" x14ac:dyDescent="0.25"/>
    <row r="9033" ht="30" hidden="1" customHeight="1" x14ac:dyDescent="0.25"/>
    <row r="9034" ht="30" hidden="1" customHeight="1" x14ac:dyDescent="0.25"/>
    <row r="9035" ht="30" hidden="1" customHeight="1" x14ac:dyDescent="0.25"/>
    <row r="9036" ht="30" hidden="1" customHeight="1" x14ac:dyDescent="0.25"/>
    <row r="9037" ht="30" hidden="1" customHeight="1" x14ac:dyDescent="0.25"/>
    <row r="9038" ht="30" hidden="1" customHeight="1" x14ac:dyDescent="0.25"/>
    <row r="9039" ht="30" hidden="1" customHeight="1" x14ac:dyDescent="0.25"/>
    <row r="9040" ht="30" hidden="1" customHeight="1" x14ac:dyDescent="0.25"/>
    <row r="9041" ht="30" hidden="1" customHeight="1" x14ac:dyDescent="0.25"/>
    <row r="9042" ht="30" hidden="1" customHeight="1" x14ac:dyDescent="0.25"/>
    <row r="9043" ht="30" hidden="1" customHeight="1" x14ac:dyDescent="0.25"/>
    <row r="9044" ht="30" hidden="1" customHeight="1" x14ac:dyDescent="0.25"/>
    <row r="9045" ht="30" hidden="1" customHeight="1" x14ac:dyDescent="0.25"/>
    <row r="9046" ht="30" hidden="1" customHeight="1" x14ac:dyDescent="0.25"/>
    <row r="9047" ht="30" hidden="1" customHeight="1" x14ac:dyDescent="0.25"/>
    <row r="9048" ht="30" hidden="1" customHeight="1" x14ac:dyDescent="0.25"/>
    <row r="9049" ht="30" hidden="1" customHeight="1" x14ac:dyDescent="0.25"/>
    <row r="9050" ht="30" hidden="1" customHeight="1" x14ac:dyDescent="0.25"/>
    <row r="9051" ht="30" hidden="1" customHeight="1" x14ac:dyDescent="0.25"/>
    <row r="9052" ht="30" hidden="1" customHeight="1" x14ac:dyDescent="0.25"/>
    <row r="9053" ht="30" hidden="1" customHeight="1" x14ac:dyDescent="0.25"/>
    <row r="9054" ht="30" hidden="1" customHeight="1" x14ac:dyDescent="0.25"/>
    <row r="9055" ht="30" hidden="1" customHeight="1" x14ac:dyDescent="0.25"/>
    <row r="9056" ht="30" hidden="1" customHeight="1" x14ac:dyDescent="0.25"/>
    <row r="9057" ht="30" hidden="1" customHeight="1" x14ac:dyDescent="0.25"/>
    <row r="9058" ht="30" hidden="1" customHeight="1" x14ac:dyDescent="0.25"/>
    <row r="9059" ht="30" hidden="1" customHeight="1" x14ac:dyDescent="0.25"/>
    <row r="9060" ht="30" hidden="1" customHeight="1" x14ac:dyDescent="0.25"/>
    <row r="9061" ht="30" hidden="1" customHeight="1" x14ac:dyDescent="0.25"/>
    <row r="9062" ht="30" hidden="1" customHeight="1" x14ac:dyDescent="0.25"/>
    <row r="9063" ht="30" hidden="1" customHeight="1" x14ac:dyDescent="0.25"/>
    <row r="9064" ht="30" hidden="1" customHeight="1" x14ac:dyDescent="0.25"/>
    <row r="9065" ht="30" hidden="1" customHeight="1" x14ac:dyDescent="0.25"/>
    <row r="9066" ht="30" hidden="1" customHeight="1" x14ac:dyDescent="0.25"/>
    <row r="9067" ht="30" hidden="1" customHeight="1" x14ac:dyDescent="0.25"/>
    <row r="9068" ht="30" hidden="1" customHeight="1" x14ac:dyDescent="0.25"/>
    <row r="9069" ht="30" hidden="1" customHeight="1" x14ac:dyDescent="0.25"/>
    <row r="9070" ht="30" hidden="1" customHeight="1" x14ac:dyDescent="0.25"/>
    <row r="9071" ht="30" hidden="1" customHeight="1" x14ac:dyDescent="0.25"/>
    <row r="9072" ht="30" hidden="1" customHeight="1" x14ac:dyDescent="0.25"/>
    <row r="9073" ht="30" hidden="1" customHeight="1" x14ac:dyDescent="0.25"/>
    <row r="9074" ht="30" hidden="1" customHeight="1" x14ac:dyDescent="0.25"/>
    <row r="9075" ht="30" hidden="1" customHeight="1" x14ac:dyDescent="0.25"/>
    <row r="9076" ht="30" hidden="1" customHeight="1" x14ac:dyDescent="0.25"/>
    <row r="9077" ht="30" hidden="1" customHeight="1" x14ac:dyDescent="0.25"/>
    <row r="9078" ht="30" hidden="1" customHeight="1" x14ac:dyDescent="0.25"/>
    <row r="9079" ht="30" hidden="1" customHeight="1" x14ac:dyDescent="0.25"/>
    <row r="9080" ht="30" hidden="1" customHeight="1" x14ac:dyDescent="0.25"/>
    <row r="9081" ht="30" hidden="1" customHeight="1" x14ac:dyDescent="0.25"/>
    <row r="9082" ht="30" hidden="1" customHeight="1" x14ac:dyDescent="0.25"/>
    <row r="9083" ht="30" hidden="1" customHeight="1" x14ac:dyDescent="0.25"/>
    <row r="9084" ht="30" hidden="1" customHeight="1" x14ac:dyDescent="0.25"/>
    <row r="9085" ht="30" hidden="1" customHeight="1" x14ac:dyDescent="0.25"/>
    <row r="9086" ht="30" hidden="1" customHeight="1" x14ac:dyDescent="0.25"/>
    <row r="9087" ht="30" hidden="1" customHeight="1" x14ac:dyDescent="0.25"/>
    <row r="9088" ht="30" hidden="1" customHeight="1" x14ac:dyDescent="0.25"/>
    <row r="9089" ht="30" hidden="1" customHeight="1" x14ac:dyDescent="0.25"/>
    <row r="9090" ht="30" hidden="1" customHeight="1" x14ac:dyDescent="0.25"/>
    <row r="9091" ht="30" hidden="1" customHeight="1" x14ac:dyDescent="0.25"/>
    <row r="9092" ht="30" hidden="1" customHeight="1" x14ac:dyDescent="0.25"/>
    <row r="9093" ht="30" hidden="1" customHeight="1" x14ac:dyDescent="0.25"/>
    <row r="9094" ht="30" hidden="1" customHeight="1" x14ac:dyDescent="0.25"/>
    <row r="9095" ht="30" hidden="1" customHeight="1" x14ac:dyDescent="0.25"/>
    <row r="9096" ht="30" hidden="1" customHeight="1" x14ac:dyDescent="0.25"/>
    <row r="9097" ht="30" hidden="1" customHeight="1" x14ac:dyDescent="0.25"/>
    <row r="9098" ht="30" hidden="1" customHeight="1" x14ac:dyDescent="0.25"/>
    <row r="9099" ht="30" hidden="1" customHeight="1" x14ac:dyDescent="0.25"/>
    <row r="9100" ht="30" hidden="1" customHeight="1" x14ac:dyDescent="0.25"/>
    <row r="9101" ht="30" hidden="1" customHeight="1" x14ac:dyDescent="0.25"/>
    <row r="9102" ht="30" hidden="1" customHeight="1" x14ac:dyDescent="0.25"/>
    <row r="9103" ht="30" hidden="1" customHeight="1" x14ac:dyDescent="0.25"/>
    <row r="9104" ht="30" hidden="1" customHeight="1" x14ac:dyDescent="0.25"/>
    <row r="9105" ht="30" hidden="1" customHeight="1" x14ac:dyDescent="0.25"/>
    <row r="9106" ht="30" hidden="1" customHeight="1" x14ac:dyDescent="0.25"/>
    <row r="9107" ht="30" hidden="1" customHeight="1" x14ac:dyDescent="0.25"/>
    <row r="9108" ht="30" hidden="1" customHeight="1" x14ac:dyDescent="0.25"/>
    <row r="9109" ht="30" hidden="1" customHeight="1" x14ac:dyDescent="0.25"/>
    <row r="9110" ht="30" hidden="1" customHeight="1" x14ac:dyDescent="0.25"/>
    <row r="9111" ht="30" hidden="1" customHeight="1" x14ac:dyDescent="0.25"/>
    <row r="9112" ht="30" hidden="1" customHeight="1" x14ac:dyDescent="0.25"/>
    <row r="9113" ht="30" hidden="1" customHeight="1" x14ac:dyDescent="0.25"/>
    <row r="9114" ht="30" hidden="1" customHeight="1" x14ac:dyDescent="0.25"/>
    <row r="9115" ht="30" hidden="1" customHeight="1" x14ac:dyDescent="0.25"/>
    <row r="9116" ht="30" hidden="1" customHeight="1" x14ac:dyDescent="0.25"/>
    <row r="9117" ht="30" hidden="1" customHeight="1" x14ac:dyDescent="0.25"/>
    <row r="9118" ht="30" hidden="1" customHeight="1" x14ac:dyDescent="0.25"/>
    <row r="9119" ht="30" hidden="1" customHeight="1" x14ac:dyDescent="0.25"/>
    <row r="9120" ht="30" hidden="1" customHeight="1" x14ac:dyDescent="0.25"/>
    <row r="9121" ht="30" hidden="1" customHeight="1" x14ac:dyDescent="0.25"/>
    <row r="9122" ht="30" hidden="1" customHeight="1" x14ac:dyDescent="0.25"/>
    <row r="9123" ht="30" hidden="1" customHeight="1" x14ac:dyDescent="0.25"/>
    <row r="9124" ht="30" hidden="1" customHeight="1" x14ac:dyDescent="0.25"/>
    <row r="9125" ht="30" hidden="1" customHeight="1" x14ac:dyDescent="0.25"/>
    <row r="9126" ht="30" hidden="1" customHeight="1" x14ac:dyDescent="0.25"/>
    <row r="9127" ht="30" hidden="1" customHeight="1" x14ac:dyDescent="0.25"/>
    <row r="9128" ht="30" hidden="1" customHeight="1" x14ac:dyDescent="0.25"/>
    <row r="9129" ht="30" hidden="1" customHeight="1" x14ac:dyDescent="0.25"/>
    <row r="9130" ht="30" hidden="1" customHeight="1" x14ac:dyDescent="0.25"/>
    <row r="9131" ht="30" hidden="1" customHeight="1" x14ac:dyDescent="0.25"/>
    <row r="9132" ht="30" hidden="1" customHeight="1" x14ac:dyDescent="0.25"/>
    <row r="9133" ht="30" hidden="1" customHeight="1" x14ac:dyDescent="0.25"/>
    <row r="9134" ht="30" hidden="1" customHeight="1" x14ac:dyDescent="0.25"/>
    <row r="9135" ht="30" hidden="1" customHeight="1" x14ac:dyDescent="0.25"/>
    <row r="9136" ht="30" hidden="1" customHeight="1" x14ac:dyDescent="0.25"/>
    <row r="9137" ht="30" hidden="1" customHeight="1" x14ac:dyDescent="0.25"/>
    <row r="9138" ht="30" hidden="1" customHeight="1" x14ac:dyDescent="0.25"/>
    <row r="9139" ht="30" hidden="1" customHeight="1" x14ac:dyDescent="0.25"/>
    <row r="9140" ht="30" hidden="1" customHeight="1" x14ac:dyDescent="0.25"/>
    <row r="9141" ht="30" hidden="1" customHeight="1" x14ac:dyDescent="0.25"/>
    <row r="9142" ht="30" hidden="1" customHeight="1" x14ac:dyDescent="0.25"/>
    <row r="9143" ht="30" hidden="1" customHeight="1" x14ac:dyDescent="0.25"/>
    <row r="9144" ht="30" hidden="1" customHeight="1" x14ac:dyDescent="0.25"/>
    <row r="9145" ht="30" hidden="1" customHeight="1" x14ac:dyDescent="0.25"/>
    <row r="9146" ht="30" hidden="1" customHeight="1" x14ac:dyDescent="0.25"/>
    <row r="9147" ht="30" hidden="1" customHeight="1" x14ac:dyDescent="0.25"/>
    <row r="9148" ht="30" hidden="1" customHeight="1" x14ac:dyDescent="0.25"/>
    <row r="9149" ht="30" hidden="1" customHeight="1" x14ac:dyDescent="0.25"/>
    <row r="9150" ht="30" hidden="1" customHeight="1" x14ac:dyDescent="0.25"/>
    <row r="9151" ht="30" hidden="1" customHeight="1" x14ac:dyDescent="0.25"/>
    <row r="9152" ht="30" hidden="1" customHeight="1" x14ac:dyDescent="0.25"/>
    <row r="9153" ht="30" hidden="1" customHeight="1" x14ac:dyDescent="0.25"/>
    <row r="9154" ht="30" hidden="1" customHeight="1" x14ac:dyDescent="0.25"/>
    <row r="9155" ht="30" hidden="1" customHeight="1" x14ac:dyDescent="0.25"/>
    <row r="9156" ht="30" hidden="1" customHeight="1" x14ac:dyDescent="0.25"/>
    <row r="9157" ht="30" hidden="1" customHeight="1" x14ac:dyDescent="0.25"/>
    <row r="9158" ht="30" hidden="1" customHeight="1" x14ac:dyDescent="0.25"/>
    <row r="9159" ht="30" hidden="1" customHeight="1" x14ac:dyDescent="0.25"/>
    <row r="9160" ht="30" hidden="1" customHeight="1" x14ac:dyDescent="0.25"/>
    <row r="9161" ht="30" hidden="1" customHeight="1" x14ac:dyDescent="0.25"/>
    <row r="9162" ht="30" hidden="1" customHeight="1" x14ac:dyDescent="0.25"/>
    <row r="9163" ht="30" hidden="1" customHeight="1" x14ac:dyDescent="0.25"/>
    <row r="9164" ht="30" hidden="1" customHeight="1" x14ac:dyDescent="0.25"/>
    <row r="9165" ht="30" hidden="1" customHeight="1" x14ac:dyDescent="0.25"/>
    <row r="9166" ht="30" hidden="1" customHeight="1" x14ac:dyDescent="0.25"/>
    <row r="9167" ht="30" hidden="1" customHeight="1" x14ac:dyDescent="0.25"/>
    <row r="9168" ht="30" hidden="1" customHeight="1" x14ac:dyDescent="0.25"/>
    <row r="9169" ht="30" hidden="1" customHeight="1" x14ac:dyDescent="0.25"/>
    <row r="9170" ht="30" hidden="1" customHeight="1" x14ac:dyDescent="0.25"/>
    <row r="9171" ht="30" hidden="1" customHeight="1" x14ac:dyDescent="0.25"/>
    <row r="9172" ht="30" hidden="1" customHeight="1" x14ac:dyDescent="0.25"/>
    <row r="9173" ht="30" hidden="1" customHeight="1" x14ac:dyDescent="0.25"/>
    <row r="9174" ht="30" hidden="1" customHeight="1" x14ac:dyDescent="0.25"/>
    <row r="9175" ht="30" hidden="1" customHeight="1" x14ac:dyDescent="0.25"/>
    <row r="9176" ht="30" hidden="1" customHeight="1" x14ac:dyDescent="0.25"/>
    <row r="9177" ht="30" hidden="1" customHeight="1" x14ac:dyDescent="0.25"/>
    <row r="9178" ht="30" hidden="1" customHeight="1" x14ac:dyDescent="0.25"/>
    <row r="9179" ht="30" hidden="1" customHeight="1" x14ac:dyDescent="0.25"/>
    <row r="9180" ht="30" hidden="1" customHeight="1" x14ac:dyDescent="0.25"/>
    <row r="9181" ht="30" hidden="1" customHeight="1" x14ac:dyDescent="0.25"/>
    <row r="9182" ht="30" hidden="1" customHeight="1" x14ac:dyDescent="0.25"/>
    <row r="9183" ht="30" hidden="1" customHeight="1" x14ac:dyDescent="0.25"/>
    <row r="9184" ht="30" hidden="1" customHeight="1" x14ac:dyDescent="0.25"/>
    <row r="9185" ht="30" hidden="1" customHeight="1" x14ac:dyDescent="0.25"/>
    <row r="9186" ht="30" hidden="1" customHeight="1" x14ac:dyDescent="0.25"/>
    <row r="9187" ht="30" hidden="1" customHeight="1" x14ac:dyDescent="0.25"/>
    <row r="9188" ht="30" hidden="1" customHeight="1" x14ac:dyDescent="0.25"/>
    <row r="9189" ht="30" hidden="1" customHeight="1" x14ac:dyDescent="0.25"/>
    <row r="9190" ht="30" hidden="1" customHeight="1" x14ac:dyDescent="0.25"/>
    <row r="9191" ht="30" hidden="1" customHeight="1" x14ac:dyDescent="0.25"/>
    <row r="9192" ht="30" hidden="1" customHeight="1" x14ac:dyDescent="0.25"/>
    <row r="9193" ht="30" hidden="1" customHeight="1" x14ac:dyDescent="0.25"/>
    <row r="9194" ht="30" hidden="1" customHeight="1" x14ac:dyDescent="0.25"/>
    <row r="9195" ht="30" hidden="1" customHeight="1" x14ac:dyDescent="0.25"/>
    <row r="9196" ht="30" hidden="1" customHeight="1" x14ac:dyDescent="0.25"/>
    <row r="9197" ht="30" hidden="1" customHeight="1" x14ac:dyDescent="0.25"/>
    <row r="9198" ht="30" hidden="1" customHeight="1" x14ac:dyDescent="0.25"/>
    <row r="9199" ht="30" hidden="1" customHeight="1" x14ac:dyDescent="0.25"/>
    <row r="9200" ht="30" hidden="1" customHeight="1" x14ac:dyDescent="0.25"/>
    <row r="9201" ht="30" hidden="1" customHeight="1" x14ac:dyDescent="0.25"/>
    <row r="9202" ht="30" hidden="1" customHeight="1" x14ac:dyDescent="0.25"/>
    <row r="9203" ht="30" hidden="1" customHeight="1" x14ac:dyDescent="0.25"/>
    <row r="9204" ht="30" hidden="1" customHeight="1" x14ac:dyDescent="0.25"/>
    <row r="9205" ht="30" hidden="1" customHeight="1" x14ac:dyDescent="0.25"/>
    <row r="9206" ht="30" hidden="1" customHeight="1" x14ac:dyDescent="0.25"/>
    <row r="9207" ht="30" hidden="1" customHeight="1" x14ac:dyDescent="0.25"/>
    <row r="9208" ht="30" hidden="1" customHeight="1" x14ac:dyDescent="0.25"/>
    <row r="9209" ht="30" hidden="1" customHeight="1" x14ac:dyDescent="0.25"/>
    <row r="9210" ht="30" hidden="1" customHeight="1" x14ac:dyDescent="0.25"/>
    <row r="9211" ht="30" hidden="1" customHeight="1" x14ac:dyDescent="0.25"/>
    <row r="9212" ht="30" hidden="1" customHeight="1" x14ac:dyDescent="0.25"/>
    <row r="9213" ht="30" hidden="1" customHeight="1" x14ac:dyDescent="0.25"/>
    <row r="9214" ht="30" hidden="1" customHeight="1" x14ac:dyDescent="0.25"/>
    <row r="9215" ht="30" hidden="1" customHeight="1" x14ac:dyDescent="0.25"/>
    <row r="9216" ht="30" hidden="1" customHeight="1" x14ac:dyDescent="0.25"/>
    <row r="9217" ht="30" hidden="1" customHeight="1" x14ac:dyDescent="0.25"/>
    <row r="9218" ht="30" hidden="1" customHeight="1" x14ac:dyDescent="0.25"/>
    <row r="9219" ht="30" hidden="1" customHeight="1" x14ac:dyDescent="0.25"/>
    <row r="9220" ht="30" hidden="1" customHeight="1" x14ac:dyDescent="0.25"/>
    <row r="9221" ht="30" hidden="1" customHeight="1" x14ac:dyDescent="0.25"/>
    <row r="9222" ht="30" hidden="1" customHeight="1" x14ac:dyDescent="0.25"/>
    <row r="9223" ht="30" hidden="1" customHeight="1" x14ac:dyDescent="0.25"/>
    <row r="9224" ht="30" hidden="1" customHeight="1" x14ac:dyDescent="0.25"/>
    <row r="9225" ht="30" hidden="1" customHeight="1" x14ac:dyDescent="0.25"/>
    <row r="9226" ht="30" hidden="1" customHeight="1" x14ac:dyDescent="0.25"/>
    <row r="9227" ht="30" hidden="1" customHeight="1" x14ac:dyDescent="0.25"/>
    <row r="9228" ht="30" hidden="1" customHeight="1" x14ac:dyDescent="0.25"/>
    <row r="9229" ht="30" hidden="1" customHeight="1" x14ac:dyDescent="0.25"/>
    <row r="9230" ht="30" hidden="1" customHeight="1" x14ac:dyDescent="0.25"/>
    <row r="9231" ht="30" hidden="1" customHeight="1" x14ac:dyDescent="0.25"/>
    <row r="9232" ht="30" hidden="1" customHeight="1" x14ac:dyDescent="0.25"/>
    <row r="9233" ht="30" hidden="1" customHeight="1" x14ac:dyDescent="0.25"/>
    <row r="9234" ht="30" hidden="1" customHeight="1" x14ac:dyDescent="0.25"/>
    <row r="9235" ht="30" hidden="1" customHeight="1" x14ac:dyDescent="0.25"/>
    <row r="9236" ht="30" hidden="1" customHeight="1" x14ac:dyDescent="0.25"/>
    <row r="9237" ht="30" hidden="1" customHeight="1" x14ac:dyDescent="0.25"/>
    <row r="9238" ht="30" hidden="1" customHeight="1" x14ac:dyDescent="0.25"/>
    <row r="9239" ht="30" hidden="1" customHeight="1" x14ac:dyDescent="0.25"/>
    <row r="9240" ht="30" hidden="1" customHeight="1" x14ac:dyDescent="0.25"/>
    <row r="9241" ht="30" hidden="1" customHeight="1" x14ac:dyDescent="0.25"/>
    <row r="9242" ht="30" hidden="1" customHeight="1" x14ac:dyDescent="0.25"/>
    <row r="9243" ht="30" hidden="1" customHeight="1" x14ac:dyDescent="0.25"/>
    <row r="9244" ht="30" hidden="1" customHeight="1" x14ac:dyDescent="0.25"/>
    <row r="9245" ht="30" hidden="1" customHeight="1" x14ac:dyDescent="0.25"/>
    <row r="9246" ht="30" hidden="1" customHeight="1" x14ac:dyDescent="0.25"/>
    <row r="9247" ht="30" hidden="1" customHeight="1" x14ac:dyDescent="0.25"/>
    <row r="9248" ht="30" hidden="1" customHeight="1" x14ac:dyDescent="0.25"/>
    <row r="9249" ht="30" hidden="1" customHeight="1" x14ac:dyDescent="0.25"/>
    <row r="9250" ht="30" hidden="1" customHeight="1" x14ac:dyDescent="0.25"/>
    <row r="9251" ht="30" hidden="1" customHeight="1" x14ac:dyDescent="0.25"/>
    <row r="9252" ht="30" hidden="1" customHeight="1" x14ac:dyDescent="0.25"/>
    <row r="9253" ht="30" hidden="1" customHeight="1" x14ac:dyDescent="0.25"/>
    <row r="9254" ht="30" hidden="1" customHeight="1" x14ac:dyDescent="0.25"/>
    <row r="9255" ht="30" hidden="1" customHeight="1" x14ac:dyDescent="0.25"/>
    <row r="9256" ht="30" hidden="1" customHeight="1" x14ac:dyDescent="0.25"/>
    <row r="9257" ht="30" hidden="1" customHeight="1" x14ac:dyDescent="0.25"/>
    <row r="9258" ht="30" hidden="1" customHeight="1" x14ac:dyDescent="0.25"/>
    <row r="9259" ht="30" hidden="1" customHeight="1" x14ac:dyDescent="0.25"/>
    <row r="9260" ht="30" hidden="1" customHeight="1" x14ac:dyDescent="0.25"/>
    <row r="9261" ht="30" hidden="1" customHeight="1" x14ac:dyDescent="0.25"/>
    <row r="9262" ht="30" hidden="1" customHeight="1" x14ac:dyDescent="0.25"/>
    <row r="9263" ht="30" hidden="1" customHeight="1" x14ac:dyDescent="0.25"/>
    <row r="9264" ht="30" hidden="1" customHeight="1" x14ac:dyDescent="0.25"/>
    <row r="9265" ht="30" hidden="1" customHeight="1" x14ac:dyDescent="0.25"/>
    <row r="9266" ht="30" hidden="1" customHeight="1" x14ac:dyDescent="0.25"/>
    <row r="9267" ht="30" hidden="1" customHeight="1" x14ac:dyDescent="0.25"/>
    <row r="9268" ht="30" hidden="1" customHeight="1" x14ac:dyDescent="0.25"/>
    <row r="9269" ht="30" hidden="1" customHeight="1" x14ac:dyDescent="0.25"/>
    <row r="9270" ht="30" hidden="1" customHeight="1" x14ac:dyDescent="0.25"/>
    <row r="9271" ht="30" hidden="1" customHeight="1" x14ac:dyDescent="0.25"/>
    <row r="9272" ht="30" hidden="1" customHeight="1" x14ac:dyDescent="0.25"/>
    <row r="9273" ht="30" hidden="1" customHeight="1" x14ac:dyDescent="0.25"/>
    <row r="9274" ht="30" hidden="1" customHeight="1" x14ac:dyDescent="0.25"/>
    <row r="9275" ht="30" hidden="1" customHeight="1" x14ac:dyDescent="0.25"/>
    <row r="9276" ht="30" hidden="1" customHeight="1" x14ac:dyDescent="0.25"/>
    <row r="9277" ht="30" hidden="1" customHeight="1" x14ac:dyDescent="0.25"/>
    <row r="9278" ht="30" hidden="1" customHeight="1" x14ac:dyDescent="0.25"/>
    <row r="9279" ht="30" hidden="1" customHeight="1" x14ac:dyDescent="0.25"/>
    <row r="9280" ht="30" hidden="1" customHeight="1" x14ac:dyDescent="0.25"/>
    <row r="9281" ht="30" hidden="1" customHeight="1" x14ac:dyDescent="0.25"/>
    <row r="9282" ht="30" hidden="1" customHeight="1" x14ac:dyDescent="0.25"/>
    <row r="9283" ht="30" hidden="1" customHeight="1" x14ac:dyDescent="0.25"/>
    <row r="9284" ht="30" hidden="1" customHeight="1" x14ac:dyDescent="0.25"/>
    <row r="9285" ht="30" hidden="1" customHeight="1" x14ac:dyDescent="0.25"/>
    <row r="9286" ht="30" hidden="1" customHeight="1" x14ac:dyDescent="0.25"/>
    <row r="9287" ht="30" hidden="1" customHeight="1" x14ac:dyDescent="0.25"/>
    <row r="9288" ht="30" hidden="1" customHeight="1" x14ac:dyDescent="0.25"/>
    <row r="9289" ht="30" hidden="1" customHeight="1" x14ac:dyDescent="0.25"/>
    <row r="9290" ht="30" hidden="1" customHeight="1" x14ac:dyDescent="0.25"/>
    <row r="9291" ht="30" hidden="1" customHeight="1" x14ac:dyDescent="0.25"/>
    <row r="9292" ht="30" hidden="1" customHeight="1" x14ac:dyDescent="0.25"/>
    <row r="9293" ht="30" hidden="1" customHeight="1" x14ac:dyDescent="0.25"/>
    <row r="9294" ht="30" hidden="1" customHeight="1" x14ac:dyDescent="0.25"/>
    <row r="9295" ht="30" hidden="1" customHeight="1" x14ac:dyDescent="0.25"/>
    <row r="9296" ht="30" hidden="1" customHeight="1" x14ac:dyDescent="0.25"/>
    <row r="9297" ht="30" hidden="1" customHeight="1" x14ac:dyDescent="0.25"/>
    <row r="9298" ht="30" hidden="1" customHeight="1" x14ac:dyDescent="0.25"/>
    <row r="9299" ht="30" hidden="1" customHeight="1" x14ac:dyDescent="0.25"/>
    <row r="9300" ht="30" hidden="1" customHeight="1" x14ac:dyDescent="0.25"/>
    <row r="9301" ht="30" hidden="1" customHeight="1" x14ac:dyDescent="0.25"/>
    <row r="9302" ht="30" hidden="1" customHeight="1" x14ac:dyDescent="0.25"/>
    <row r="9303" ht="30" hidden="1" customHeight="1" x14ac:dyDescent="0.25"/>
    <row r="9304" ht="30" hidden="1" customHeight="1" x14ac:dyDescent="0.25"/>
    <row r="9305" ht="30" hidden="1" customHeight="1" x14ac:dyDescent="0.25"/>
    <row r="9306" ht="30" hidden="1" customHeight="1" x14ac:dyDescent="0.25"/>
    <row r="9307" ht="30" hidden="1" customHeight="1" x14ac:dyDescent="0.25"/>
    <row r="9308" ht="30" hidden="1" customHeight="1" x14ac:dyDescent="0.25"/>
    <row r="9309" ht="30" hidden="1" customHeight="1" x14ac:dyDescent="0.25"/>
    <row r="9310" ht="30" hidden="1" customHeight="1" x14ac:dyDescent="0.25"/>
    <row r="9311" ht="30" hidden="1" customHeight="1" x14ac:dyDescent="0.25"/>
    <row r="9312" ht="30" hidden="1" customHeight="1" x14ac:dyDescent="0.25"/>
    <row r="9313" ht="30" hidden="1" customHeight="1" x14ac:dyDescent="0.25"/>
    <row r="9314" ht="30" hidden="1" customHeight="1" x14ac:dyDescent="0.25"/>
    <row r="9315" ht="30" hidden="1" customHeight="1" x14ac:dyDescent="0.25"/>
    <row r="9316" ht="30" hidden="1" customHeight="1" x14ac:dyDescent="0.25"/>
    <row r="9317" ht="30" hidden="1" customHeight="1" x14ac:dyDescent="0.25"/>
    <row r="9318" ht="30" hidden="1" customHeight="1" x14ac:dyDescent="0.25"/>
    <row r="9319" ht="30" hidden="1" customHeight="1" x14ac:dyDescent="0.25"/>
    <row r="9320" ht="30" hidden="1" customHeight="1" x14ac:dyDescent="0.25"/>
    <row r="9321" ht="30" hidden="1" customHeight="1" x14ac:dyDescent="0.25"/>
    <row r="9322" ht="30" hidden="1" customHeight="1" x14ac:dyDescent="0.25"/>
    <row r="9323" ht="30" hidden="1" customHeight="1" x14ac:dyDescent="0.25"/>
    <row r="9324" ht="30" hidden="1" customHeight="1" x14ac:dyDescent="0.25"/>
    <row r="9325" ht="30" hidden="1" customHeight="1" x14ac:dyDescent="0.25"/>
    <row r="9326" ht="30" hidden="1" customHeight="1" x14ac:dyDescent="0.25"/>
    <row r="9327" ht="30" hidden="1" customHeight="1" x14ac:dyDescent="0.25"/>
    <row r="9328" ht="30" hidden="1" customHeight="1" x14ac:dyDescent="0.25"/>
    <row r="9329" ht="30" hidden="1" customHeight="1" x14ac:dyDescent="0.25"/>
    <row r="9330" ht="30" hidden="1" customHeight="1" x14ac:dyDescent="0.25"/>
    <row r="9331" ht="30" hidden="1" customHeight="1" x14ac:dyDescent="0.25"/>
    <row r="9332" ht="30" hidden="1" customHeight="1" x14ac:dyDescent="0.25"/>
    <row r="9333" ht="30" hidden="1" customHeight="1" x14ac:dyDescent="0.25"/>
    <row r="9334" ht="30" hidden="1" customHeight="1" x14ac:dyDescent="0.25"/>
    <row r="9335" ht="30" hidden="1" customHeight="1" x14ac:dyDescent="0.25"/>
    <row r="9336" ht="30" hidden="1" customHeight="1" x14ac:dyDescent="0.25"/>
    <row r="9337" ht="30" hidden="1" customHeight="1" x14ac:dyDescent="0.25"/>
    <row r="9338" ht="30" hidden="1" customHeight="1" x14ac:dyDescent="0.25"/>
    <row r="9339" ht="30" hidden="1" customHeight="1" x14ac:dyDescent="0.25"/>
    <row r="9340" ht="30" hidden="1" customHeight="1" x14ac:dyDescent="0.25"/>
    <row r="9341" ht="30" hidden="1" customHeight="1" x14ac:dyDescent="0.25"/>
    <row r="9342" ht="30" hidden="1" customHeight="1" x14ac:dyDescent="0.25"/>
    <row r="9343" ht="30" hidden="1" customHeight="1" x14ac:dyDescent="0.25"/>
    <row r="9344" ht="30" hidden="1" customHeight="1" x14ac:dyDescent="0.25"/>
    <row r="9345" ht="30" hidden="1" customHeight="1" x14ac:dyDescent="0.25"/>
    <row r="9346" ht="30" hidden="1" customHeight="1" x14ac:dyDescent="0.25"/>
    <row r="9347" ht="30" hidden="1" customHeight="1" x14ac:dyDescent="0.25"/>
    <row r="9348" ht="30" hidden="1" customHeight="1" x14ac:dyDescent="0.25"/>
    <row r="9349" ht="30" hidden="1" customHeight="1" x14ac:dyDescent="0.25"/>
    <row r="9350" ht="30" hidden="1" customHeight="1" x14ac:dyDescent="0.25"/>
    <row r="9351" ht="30" hidden="1" customHeight="1" x14ac:dyDescent="0.25"/>
    <row r="9352" ht="30" hidden="1" customHeight="1" x14ac:dyDescent="0.25"/>
    <row r="9353" ht="30" hidden="1" customHeight="1" x14ac:dyDescent="0.25"/>
    <row r="9354" ht="30" hidden="1" customHeight="1" x14ac:dyDescent="0.25"/>
    <row r="9355" ht="30" hidden="1" customHeight="1" x14ac:dyDescent="0.25"/>
    <row r="9356" ht="30" hidden="1" customHeight="1" x14ac:dyDescent="0.25"/>
    <row r="9357" ht="30" hidden="1" customHeight="1" x14ac:dyDescent="0.25"/>
    <row r="9358" ht="30" hidden="1" customHeight="1" x14ac:dyDescent="0.25"/>
    <row r="9359" ht="30" hidden="1" customHeight="1" x14ac:dyDescent="0.25"/>
    <row r="9360" ht="30" hidden="1" customHeight="1" x14ac:dyDescent="0.25"/>
    <row r="9361" ht="30" hidden="1" customHeight="1" x14ac:dyDescent="0.25"/>
    <row r="9362" ht="30" hidden="1" customHeight="1" x14ac:dyDescent="0.25"/>
    <row r="9363" ht="30" hidden="1" customHeight="1" x14ac:dyDescent="0.25"/>
    <row r="9364" ht="30" hidden="1" customHeight="1" x14ac:dyDescent="0.25"/>
    <row r="9365" ht="30" hidden="1" customHeight="1" x14ac:dyDescent="0.25"/>
    <row r="9366" ht="30" hidden="1" customHeight="1" x14ac:dyDescent="0.25"/>
    <row r="9367" ht="30" hidden="1" customHeight="1" x14ac:dyDescent="0.25"/>
    <row r="9368" ht="30" hidden="1" customHeight="1" x14ac:dyDescent="0.25"/>
    <row r="9369" ht="30" hidden="1" customHeight="1" x14ac:dyDescent="0.25"/>
    <row r="9370" ht="30" hidden="1" customHeight="1" x14ac:dyDescent="0.25"/>
    <row r="9371" ht="30" hidden="1" customHeight="1" x14ac:dyDescent="0.25"/>
    <row r="9372" ht="30" hidden="1" customHeight="1" x14ac:dyDescent="0.25"/>
    <row r="9373" ht="30" hidden="1" customHeight="1" x14ac:dyDescent="0.25"/>
    <row r="9374" ht="30" hidden="1" customHeight="1" x14ac:dyDescent="0.25"/>
    <row r="9375" ht="30" hidden="1" customHeight="1" x14ac:dyDescent="0.25"/>
    <row r="9376" ht="30" hidden="1" customHeight="1" x14ac:dyDescent="0.25"/>
    <row r="9377" ht="30" hidden="1" customHeight="1" x14ac:dyDescent="0.25"/>
    <row r="9378" ht="30" hidden="1" customHeight="1" x14ac:dyDescent="0.25"/>
    <row r="9379" ht="30" hidden="1" customHeight="1" x14ac:dyDescent="0.25"/>
    <row r="9380" ht="30" hidden="1" customHeight="1" x14ac:dyDescent="0.25"/>
    <row r="9381" ht="30" hidden="1" customHeight="1" x14ac:dyDescent="0.25"/>
    <row r="9382" ht="30" hidden="1" customHeight="1" x14ac:dyDescent="0.25"/>
    <row r="9383" ht="30" hidden="1" customHeight="1" x14ac:dyDescent="0.25"/>
    <row r="9384" ht="30" hidden="1" customHeight="1" x14ac:dyDescent="0.25"/>
    <row r="9385" ht="30" hidden="1" customHeight="1" x14ac:dyDescent="0.25"/>
    <row r="9386" ht="30" hidden="1" customHeight="1" x14ac:dyDescent="0.25"/>
    <row r="9387" ht="30" hidden="1" customHeight="1" x14ac:dyDescent="0.25"/>
    <row r="9388" ht="30" hidden="1" customHeight="1" x14ac:dyDescent="0.25"/>
    <row r="9389" ht="30" hidden="1" customHeight="1" x14ac:dyDescent="0.25"/>
    <row r="9390" ht="30" hidden="1" customHeight="1" x14ac:dyDescent="0.25"/>
    <row r="9391" ht="30" hidden="1" customHeight="1" x14ac:dyDescent="0.25"/>
    <row r="9392" ht="30" hidden="1" customHeight="1" x14ac:dyDescent="0.25"/>
    <row r="9393" ht="30" hidden="1" customHeight="1" x14ac:dyDescent="0.25"/>
    <row r="9394" ht="30" hidden="1" customHeight="1" x14ac:dyDescent="0.25"/>
    <row r="9395" ht="30" hidden="1" customHeight="1" x14ac:dyDescent="0.25"/>
    <row r="9396" ht="30" hidden="1" customHeight="1" x14ac:dyDescent="0.25"/>
    <row r="9397" ht="30" hidden="1" customHeight="1" x14ac:dyDescent="0.25"/>
    <row r="9398" ht="30" hidden="1" customHeight="1" x14ac:dyDescent="0.25"/>
    <row r="9399" ht="30" hidden="1" customHeight="1" x14ac:dyDescent="0.25"/>
    <row r="9400" ht="30" hidden="1" customHeight="1" x14ac:dyDescent="0.25"/>
    <row r="9401" ht="30" hidden="1" customHeight="1" x14ac:dyDescent="0.25"/>
    <row r="9402" ht="30" hidden="1" customHeight="1" x14ac:dyDescent="0.25"/>
    <row r="9403" ht="30" hidden="1" customHeight="1" x14ac:dyDescent="0.25"/>
    <row r="9404" ht="30" hidden="1" customHeight="1" x14ac:dyDescent="0.25"/>
    <row r="9405" ht="30" hidden="1" customHeight="1" x14ac:dyDescent="0.25"/>
    <row r="9406" ht="30" hidden="1" customHeight="1" x14ac:dyDescent="0.25"/>
    <row r="9407" ht="30" hidden="1" customHeight="1" x14ac:dyDescent="0.25"/>
    <row r="9408" ht="30" hidden="1" customHeight="1" x14ac:dyDescent="0.25"/>
    <row r="9409" ht="30" hidden="1" customHeight="1" x14ac:dyDescent="0.25"/>
    <row r="9410" ht="30" hidden="1" customHeight="1" x14ac:dyDescent="0.25"/>
    <row r="9411" ht="30" hidden="1" customHeight="1" x14ac:dyDescent="0.25"/>
    <row r="9412" ht="30" hidden="1" customHeight="1" x14ac:dyDescent="0.25"/>
    <row r="9413" ht="30" hidden="1" customHeight="1" x14ac:dyDescent="0.25"/>
    <row r="9414" ht="30" hidden="1" customHeight="1" x14ac:dyDescent="0.25"/>
    <row r="9415" ht="30" hidden="1" customHeight="1" x14ac:dyDescent="0.25"/>
    <row r="9416" ht="30" hidden="1" customHeight="1" x14ac:dyDescent="0.25"/>
    <row r="9417" ht="30" hidden="1" customHeight="1" x14ac:dyDescent="0.25"/>
    <row r="9418" ht="30" hidden="1" customHeight="1" x14ac:dyDescent="0.25"/>
    <row r="9419" ht="30" hidden="1" customHeight="1" x14ac:dyDescent="0.25"/>
    <row r="9420" ht="30" hidden="1" customHeight="1" x14ac:dyDescent="0.25"/>
    <row r="9421" ht="30" hidden="1" customHeight="1" x14ac:dyDescent="0.25"/>
    <row r="9422" ht="30" hidden="1" customHeight="1" x14ac:dyDescent="0.25"/>
    <row r="9423" ht="30" hidden="1" customHeight="1" x14ac:dyDescent="0.25"/>
    <row r="9424" ht="30" hidden="1" customHeight="1" x14ac:dyDescent="0.25"/>
    <row r="9425" ht="30" hidden="1" customHeight="1" x14ac:dyDescent="0.25"/>
    <row r="9426" ht="30" hidden="1" customHeight="1" x14ac:dyDescent="0.25"/>
    <row r="9427" ht="30" hidden="1" customHeight="1" x14ac:dyDescent="0.25"/>
    <row r="9428" ht="30" hidden="1" customHeight="1" x14ac:dyDescent="0.25"/>
    <row r="9429" ht="30" hidden="1" customHeight="1" x14ac:dyDescent="0.25"/>
    <row r="9430" ht="30" hidden="1" customHeight="1" x14ac:dyDescent="0.25"/>
    <row r="9431" ht="30" hidden="1" customHeight="1" x14ac:dyDescent="0.25"/>
    <row r="9432" ht="30" hidden="1" customHeight="1" x14ac:dyDescent="0.25"/>
    <row r="9433" ht="30" hidden="1" customHeight="1" x14ac:dyDescent="0.25"/>
    <row r="9434" ht="30" hidden="1" customHeight="1" x14ac:dyDescent="0.25"/>
    <row r="9435" ht="30" hidden="1" customHeight="1" x14ac:dyDescent="0.25"/>
    <row r="9436" ht="30" hidden="1" customHeight="1" x14ac:dyDescent="0.25"/>
    <row r="9437" ht="30" hidden="1" customHeight="1" x14ac:dyDescent="0.25"/>
    <row r="9438" ht="30" hidden="1" customHeight="1" x14ac:dyDescent="0.25"/>
    <row r="9439" ht="30" hidden="1" customHeight="1" x14ac:dyDescent="0.25"/>
    <row r="9440" ht="30" hidden="1" customHeight="1" x14ac:dyDescent="0.25"/>
    <row r="9441" ht="30" hidden="1" customHeight="1" x14ac:dyDescent="0.25"/>
    <row r="9442" ht="30" hidden="1" customHeight="1" x14ac:dyDescent="0.25"/>
    <row r="9443" ht="30" hidden="1" customHeight="1" x14ac:dyDescent="0.25"/>
    <row r="9444" ht="30" hidden="1" customHeight="1" x14ac:dyDescent="0.25"/>
    <row r="9445" ht="30" hidden="1" customHeight="1" x14ac:dyDescent="0.25"/>
    <row r="9446" ht="30" hidden="1" customHeight="1" x14ac:dyDescent="0.25"/>
    <row r="9447" ht="30" hidden="1" customHeight="1" x14ac:dyDescent="0.25"/>
    <row r="9448" ht="30" hidden="1" customHeight="1" x14ac:dyDescent="0.25"/>
    <row r="9449" ht="30" hidden="1" customHeight="1" x14ac:dyDescent="0.25"/>
    <row r="9450" ht="30" hidden="1" customHeight="1" x14ac:dyDescent="0.25"/>
    <row r="9451" ht="30" hidden="1" customHeight="1" x14ac:dyDescent="0.25"/>
    <row r="9452" ht="30" hidden="1" customHeight="1" x14ac:dyDescent="0.25"/>
    <row r="9453" ht="30" hidden="1" customHeight="1" x14ac:dyDescent="0.25"/>
    <row r="9454" ht="30" hidden="1" customHeight="1" x14ac:dyDescent="0.25"/>
    <row r="9455" ht="30" hidden="1" customHeight="1" x14ac:dyDescent="0.25"/>
    <row r="9456" ht="30" hidden="1" customHeight="1" x14ac:dyDescent="0.25"/>
    <row r="9457" ht="30" hidden="1" customHeight="1" x14ac:dyDescent="0.25"/>
    <row r="9458" ht="30" hidden="1" customHeight="1" x14ac:dyDescent="0.25"/>
    <row r="9459" ht="30" hidden="1" customHeight="1" x14ac:dyDescent="0.25"/>
    <row r="9460" ht="30" hidden="1" customHeight="1" x14ac:dyDescent="0.25"/>
    <row r="9461" ht="30" hidden="1" customHeight="1" x14ac:dyDescent="0.25"/>
    <row r="9462" ht="30" hidden="1" customHeight="1" x14ac:dyDescent="0.25"/>
    <row r="9463" ht="30" hidden="1" customHeight="1" x14ac:dyDescent="0.25"/>
    <row r="9464" ht="30" hidden="1" customHeight="1" x14ac:dyDescent="0.25"/>
    <row r="9465" ht="30" hidden="1" customHeight="1" x14ac:dyDescent="0.25"/>
    <row r="9466" ht="30" hidden="1" customHeight="1" x14ac:dyDescent="0.25"/>
    <row r="9467" ht="30" hidden="1" customHeight="1" x14ac:dyDescent="0.25"/>
    <row r="9468" ht="30" hidden="1" customHeight="1" x14ac:dyDescent="0.25"/>
    <row r="9469" ht="30" hidden="1" customHeight="1" x14ac:dyDescent="0.25"/>
    <row r="9470" ht="30" hidden="1" customHeight="1" x14ac:dyDescent="0.25"/>
    <row r="9471" ht="30" hidden="1" customHeight="1" x14ac:dyDescent="0.25"/>
    <row r="9472" ht="30" hidden="1" customHeight="1" x14ac:dyDescent="0.25"/>
    <row r="9473" ht="30" hidden="1" customHeight="1" x14ac:dyDescent="0.25"/>
    <row r="9474" ht="30" hidden="1" customHeight="1" x14ac:dyDescent="0.25"/>
    <row r="9475" ht="30" hidden="1" customHeight="1" x14ac:dyDescent="0.25"/>
    <row r="9476" ht="30" hidden="1" customHeight="1" x14ac:dyDescent="0.25"/>
    <row r="9477" ht="30" hidden="1" customHeight="1" x14ac:dyDescent="0.25"/>
    <row r="9478" ht="30" hidden="1" customHeight="1" x14ac:dyDescent="0.25"/>
    <row r="9479" ht="30" hidden="1" customHeight="1" x14ac:dyDescent="0.25"/>
    <row r="9480" ht="30" hidden="1" customHeight="1" x14ac:dyDescent="0.25"/>
    <row r="9481" ht="30" hidden="1" customHeight="1" x14ac:dyDescent="0.25"/>
    <row r="9482" ht="30" hidden="1" customHeight="1" x14ac:dyDescent="0.25"/>
    <row r="9483" ht="30" hidden="1" customHeight="1" x14ac:dyDescent="0.25"/>
    <row r="9484" ht="30" hidden="1" customHeight="1" x14ac:dyDescent="0.25"/>
    <row r="9485" ht="30" hidden="1" customHeight="1" x14ac:dyDescent="0.25"/>
    <row r="9486" ht="30" hidden="1" customHeight="1" x14ac:dyDescent="0.25"/>
    <row r="9487" ht="30" hidden="1" customHeight="1" x14ac:dyDescent="0.25"/>
    <row r="9488" ht="30" hidden="1" customHeight="1" x14ac:dyDescent="0.25"/>
    <row r="9489" ht="30" hidden="1" customHeight="1" x14ac:dyDescent="0.25"/>
    <row r="9490" ht="30" hidden="1" customHeight="1" x14ac:dyDescent="0.25"/>
    <row r="9491" ht="30" hidden="1" customHeight="1" x14ac:dyDescent="0.25"/>
    <row r="9492" ht="30" hidden="1" customHeight="1" x14ac:dyDescent="0.25"/>
    <row r="9493" ht="30" hidden="1" customHeight="1" x14ac:dyDescent="0.25"/>
    <row r="9494" ht="30" hidden="1" customHeight="1" x14ac:dyDescent="0.25"/>
    <row r="9495" ht="30" hidden="1" customHeight="1" x14ac:dyDescent="0.25"/>
    <row r="9496" ht="30" hidden="1" customHeight="1" x14ac:dyDescent="0.25"/>
    <row r="9497" ht="30" hidden="1" customHeight="1" x14ac:dyDescent="0.25"/>
    <row r="9498" ht="30" hidden="1" customHeight="1" x14ac:dyDescent="0.25"/>
    <row r="9499" ht="30" hidden="1" customHeight="1" x14ac:dyDescent="0.25"/>
    <row r="9500" ht="30" hidden="1" customHeight="1" x14ac:dyDescent="0.25"/>
    <row r="9501" ht="30" hidden="1" customHeight="1" x14ac:dyDescent="0.25"/>
    <row r="9502" ht="30" hidden="1" customHeight="1" x14ac:dyDescent="0.25"/>
    <row r="9503" ht="30" hidden="1" customHeight="1" x14ac:dyDescent="0.25"/>
    <row r="9504" ht="30" hidden="1" customHeight="1" x14ac:dyDescent="0.25"/>
    <row r="9505" ht="30" hidden="1" customHeight="1" x14ac:dyDescent="0.25"/>
    <row r="9506" ht="30" hidden="1" customHeight="1" x14ac:dyDescent="0.25"/>
    <row r="9507" ht="30" hidden="1" customHeight="1" x14ac:dyDescent="0.25"/>
    <row r="9508" ht="30" hidden="1" customHeight="1" x14ac:dyDescent="0.25"/>
    <row r="9509" ht="30" hidden="1" customHeight="1" x14ac:dyDescent="0.25"/>
    <row r="9510" ht="30" hidden="1" customHeight="1" x14ac:dyDescent="0.25"/>
    <row r="9511" ht="30" hidden="1" customHeight="1" x14ac:dyDescent="0.25"/>
    <row r="9512" ht="30" hidden="1" customHeight="1" x14ac:dyDescent="0.25"/>
    <row r="9513" ht="30" hidden="1" customHeight="1" x14ac:dyDescent="0.25"/>
    <row r="9514" ht="30" hidden="1" customHeight="1" x14ac:dyDescent="0.25"/>
    <row r="9515" ht="30" hidden="1" customHeight="1" x14ac:dyDescent="0.25"/>
    <row r="9516" ht="30" hidden="1" customHeight="1" x14ac:dyDescent="0.25"/>
    <row r="9517" ht="30" hidden="1" customHeight="1" x14ac:dyDescent="0.25"/>
    <row r="9518" ht="30" hidden="1" customHeight="1" x14ac:dyDescent="0.25"/>
    <row r="9519" ht="30" hidden="1" customHeight="1" x14ac:dyDescent="0.25"/>
    <row r="9520" ht="30" hidden="1" customHeight="1" x14ac:dyDescent="0.25"/>
    <row r="9521" ht="30" hidden="1" customHeight="1" x14ac:dyDescent="0.25"/>
    <row r="9522" ht="30" hidden="1" customHeight="1" x14ac:dyDescent="0.25"/>
    <row r="9523" ht="30" hidden="1" customHeight="1" x14ac:dyDescent="0.25"/>
    <row r="9524" ht="30" hidden="1" customHeight="1" x14ac:dyDescent="0.25"/>
    <row r="9525" ht="30" hidden="1" customHeight="1" x14ac:dyDescent="0.25"/>
    <row r="9526" ht="30" hidden="1" customHeight="1" x14ac:dyDescent="0.25"/>
    <row r="9527" ht="30" hidden="1" customHeight="1" x14ac:dyDescent="0.25"/>
    <row r="9528" ht="30" hidden="1" customHeight="1" x14ac:dyDescent="0.25"/>
    <row r="9529" ht="30" hidden="1" customHeight="1" x14ac:dyDescent="0.25"/>
    <row r="9530" ht="30" hidden="1" customHeight="1" x14ac:dyDescent="0.25"/>
    <row r="9531" ht="30" hidden="1" customHeight="1" x14ac:dyDescent="0.25"/>
    <row r="9532" ht="30" hidden="1" customHeight="1" x14ac:dyDescent="0.25"/>
    <row r="9533" ht="30" hidden="1" customHeight="1" x14ac:dyDescent="0.25"/>
    <row r="9534" ht="30" hidden="1" customHeight="1" x14ac:dyDescent="0.25"/>
    <row r="9535" ht="30" hidden="1" customHeight="1" x14ac:dyDescent="0.25"/>
    <row r="9536" ht="30" hidden="1" customHeight="1" x14ac:dyDescent="0.25"/>
    <row r="9537" ht="30" hidden="1" customHeight="1" x14ac:dyDescent="0.25"/>
    <row r="9538" ht="30" hidden="1" customHeight="1" x14ac:dyDescent="0.25"/>
    <row r="9539" ht="30" hidden="1" customHeight="1" x14ac:dyDescent="0.25"/>
    <row r="9540" ht="30" hidden="1" customHeight="1" x14ac:dyDescent="0.25"/>
    <row r="9541" ht="30" hidden="1" customHeight="1" x14ac:dyDescent="0.25"/>
    <row r="9542" ht="30" hidden="1" customHeight="1" x14ac:dyDescent="0.25"/>
    <row r="9543" ht="30" hidden="1" customHeight="1" x14ac:dyDescent="0.25"/>
    <row r="9544" ht="30" hidden="1" customHeight="1" x14ac:dyDescent="0.25"/>
    <row r="9545" ht="30" hidden="1" customHeight="1" x14ac:dyDescent="0.25"/>
    <row r="9546" ht="30" hidden="1" customHeight="1" x14ac:dyDescent="0.25"/>
    <row r="9547" ht="30" hidden="1" customHeight="1" x14ac:dyDescent="0.25"/>
    <row r="9548" ht="30" hidden="1" customHeight="1" x14ac:dyDescent="0.25"/>
    <row r="9549" ht="30" hidden="1" customHeight="1" x14ac:dyDescent="0.25"/>
    <row r="9550" ht="30" hidden="1" customHeight="1" x14ac:dyDescent="0.25"/>
    <row r="9551" ht="30" hidden="1" customHeight="1" x14ac:dyDescent="0.25"/>
    <row r="9552" ht="30" hidden="1" customHeight="1" x14ac:dyDescent="0.25"/>
    <row r="9553" ht="30" hidden="1" customHeight="1" x14ac:dyDescent="0.25"/>
    <row r="9554" ht="30" hidden="1" customHeight="1" x14ac:dyDescent="0.25"/>
    <row r="9555" ht="30" hidden="1" customHeight="1" x14ac:dyDescent="0.25"/>
    <row r="9556" ht="30" hidden="1" customHeight="1" x14ac:dyDescent="0.25"/>
    <row r="9557" ht="30" hidden="1" customHeight="1" x14ac:dyDescent="0.25"/>
    <row r="9558" ht="30" hidden="1" customHeight="1" x14ac:dyDescent="0.25"/>
    <row r="9559" ht="30" hidden="1" customHeight="1" x14ac:dyDescent="0.25"/>
    <row r="9560" ht="30" hidden="1" customHeight="1" x14ac:dyDescent="0.25"/>
    <row r="9561" ht="30" hidden="1" customHeight="1" x14ac:dyDescent="0.25"/>
    <row r="9562" ht="30" hidden="1" customHeight="1" x14ac:dyDescent="0.25"/>
    <row r="9563" ht="30" hidden="1" customHeight="1" x14ac:dyDescent="0.25"/>
    <row r="9564" ht="30" hidden="1" customHeight="1" x14ac:dyDescent="0.25"/>
    <row r="9565" ht="30" hidden="1" customHeight="1" x14ac:dyDescent="0.25"/>
    <row r="9566" ht="30" hidden="1" customHeight="1" x14ac:dyDescent="0.25"/>
    <row r="9567" ht="30" hidden="1" customHeight="1" x14ac:dyDescent="0.25"/>
    <row r="9568" ht="30" hidden="1" customHeight="1" x14ac:dyDescent="0.25"/>
    <row r="9569" ht="30" hidden="1" customHeight="1" x14ac:dyDescent="0.25"/>
    <row r="9570" ht="30" hidden="1" customHeight="1" x14ac:dyDescent="0.25"/>
    <row r="9571" ht="30" hidden="1" customHeight="1" x14ac:dyDescent="0.25"/>
    <row r="9572" ht="30" hidden="1" customHeight="1" x14ac:dyDescent="0.25"/>
    <row r="9573" ht="30" hidden="1" customHeight="1" x14ac:dyDescent="0.25"/>
    <row r="9574" ht="30" hidden="1" customHeight="1" x14ac:dyDescent="0.25"/>
    <row r="9575" ht="30" hidden="1" customHeight="1" x14ac:dyDescent="0.25"/>
    <row r="9576" ht="30" hidden="1" customHeight="1" x14ac:dyDescent="0.25"/>
    <row r="9577" ht="30" hidden="1" customHeight="1" x14ac:dyDescent="0.25"/>
    <row r="9578" ht="30" hidden="1" customHeight="1" x14ac:dyDescent="0.25"/>
    <row r="9579" ht="30" hidden="1" customHeight="1" x14ac:dyDescent="0.25"/>
    <row r="9580" ht="30" hidden="1" customHeight="1" x14ac:dyDescent="0.25"/>
    <row r="9581" ht="30" hidden="1" customHeight="1" x14ac:dyDescent="0.25"/>
    <row r="9582" ht="30" hidden="1" customHeight="1" x14ac:dyDescent="0.25"/>
    <row r="9583" ht="30" hidden="1" customHeight="1" x14ac:dyDescent="0.25"/>
    <row r="9584" ht="30" hidden="1" customHeight="1" x14ac:dyDescent="0.25"/>
    <row r="9585" ht="30" hidden="1" customHeight="1" x14ac:dyDescent="0.25"/>
    <row r="9586" ht="30" hidden="1" customHeight="1" x14ac:dyDescent="0.25"/>
    <row r="9587" ht="30" hidden="1" customHeight="1" x14ac:dyDescent="0.25"/>
    <row r="9588" ht="30" hidden="1" customHeight="1" x14ac:dyDescent="0.25"/>
    <row r="9589" ht="30" hidden="1" customHeight="1" x14ac:dyDescent="0.25"/>
    <row r="9590" ht="30" hidden="1" customHeight="1" x14ac:dyDescent="0.25"/>
    <row r="9591" ht="30" hidden="1" customHeight="1" x14ac:dyDescent="0.25"/>
    <row r="9592" ht="30" hidden="1" customHeight="1" x14ac:dyDescent="0.25"/>
    <row r="9593" ht="30" hidden="1" customHeight="1" x14ac:dyDescent="0.25"/>
    <row r="9594" ht="30" hidden="1" customHeight="1" x14ac:dyDescent="0.25"/>
    <row r="9595" ht="30" hidden="1" customHeight="1" x14ac:dyDescent="0.25"/>
    <row r="9596" ht="30" hidden="1" customHeight="1" x14ac:dyDescent="0.25"/>
    <row r="9597" ht="30" hidden="1" customHeight="1" x14ac:dyDescent="0.25"/>
    <row r="9598" ht="30" hidden="1" customHeight="1" x14ac:dyDescent="0.25"/>
    <row r="9599" ht="30" hidden="1" customHeight="1" x14ac:dyDescent="0.25"/>
    <row r="9600" ht="30" hidden="1" customHeight="1" x14ac:dyDescent="0.25"/>
    <row r="9601" ht="30" hidden="1" customHeight="1" x14ac:dyDescent="0.25"/>
    <row r="9602" ht="30" hidden="1" customHeight="1" x14ac:dyDescent="0.25"/>
    <row r="9603" ht="30" hidden="1" customHeight="1" x14ac:dyDescent="0.25"/>
    <row r="9604" ht="30" hidden="1" customHeight="1" x14ac:dyDescent="0.25"/>
    <row r="9605" ht="30" hidden="1" customHeight="1" x14ac:dyDescent="0.25"/>
    <row r="9606" ht="30" hidden="1" customHeight="1" x14ac:dyDescent="0.25"/>
    <row r="9607" ht="30" hidden="1" customHeight="1" x14ac:dyDescent="0.25"/>
    <row r="9608" ht="30" hidden="1" customHeight="1" x14ac:dyDescent="0.25"/>
    <row r="9609" ht="30" hidden="1" customHeight="1" x14ac:dyDescent="0.25"/>
    <row r="9610" ht="30" hidden="1" customHeight="1" x14ac:dyDescent="0.25"/>
    <row r="9611" ht="30" hidden="1" customHeight="1" x14ac:dyDescent="0.25"/>
    <row r="9612" ht="30" hidden="1" customHeight="1" x14ac:dyDescent="0.25"/>
    <row r="9613" ht="30" hidden="1" customHeight="1" x14ac:dyDescent="0.25"/>
    <row r="9614" ht="30" hidden="1" customHeight="1" x14ac:dyDescent="0.25"/>
    <row r="9615" ht="30" hidden="1" customHeight="1" x14ac:dyDescent="0.25"/>
    <row r="9616" ht="30" hidden="1" customHeight="1" x14ac:dyDescent="0.25"/>
    <row r="9617" ht="30" hidden="1" customHeight="1" x14ac:dyDescent="0.25"/>
    <row r="9618" ht="30" hidden="1" customHeight="1" x14ac:dyDescent="0.25"/>
    <row r="9619" ht="30" hidden="1" customHeight="1" x14ac:dyDescent="0.25"/>
    <row r="9620" ht="30" hidden="1" customHeight="1" x14ac:dyDescent="0.25"/>
    <row r="9621" ht="30" hidden="1" customHeight="1" x14ac:dyDescent="0.25"/>
    <row r="9622" ht="30" hidden="1" customHeight="1" x14ac:dyDescent="0.25"/>
    <row r="9623" ht="30" hidden="1" customHeight="1" x14ac:dyDescent="0.25"/>
    <row r="9624" ht="30" hidden="1" customHeight="1" x14ac:dyDescent="0.25"/>
    <row r="9625" ht="30" hidden="1" customHeight="1" x14ac:dyDescent="0.25"/>
    <row r="9626" ht="30" hidden="1" customHeight="1" x14ac:dyDescent="0.25"/>
    <row r="9627" ht="30" hidden="1" customHeight="1" x14ac:dyDescent="0.25"/>
    <row r="9628" ht="30" hidden="1" customHeight="1" x14ac:dyDescent="0.25"/>
    <row r="9629" ht="30" hidden="1" customHeight="1" x14ac:dyDescent="0.25"/>
    <row r="9630" ht="30" hidden="1" customHeight="1" x14ac:dyDescent="0.25"/>
    <row r="9631" ht="30" hidden="1" customHeight="1" x14ac:dyDescent="0.25"/>
    <row r="9632" ht="30" hidden="1" customHeight="1" x14ac:dyDescent="0.25"/>
    <row r="9633" ht="30" hidden="1" customHeight="1" x14ac:dyDescent="0.25"/>
    <row r="9634" ht="30" hidden="1" customHeight="1" x14ac:dyDescent="0.25"/>
    <row r="9635" ht="30" hidden="1" customHeight="1" x14ac:dyDescent="0.25"/>
    <row r="9636" ht="30" hidden="1" customHeight="1" x14ac:dyDescent="0.25"/>
    <row r="9637" ht="30" hidden="1" customHeight="1" x14ac:dyDescent="0.25"/>
    <row r="9638" ht="30" hidden="1" customHeight="1" x14ac:dyDescent="0.25"/>
    <row r="9639" ht="30" hidden="1" customHeight="1" x14ac:dyDescent="0.25"/>
    <row r="9640" ht="30" hidden="1" customHeight="1" x14ac:dyDescent="0.25"/>
    <row r="9641" ht="30" hidden="1" customHeight="1" x14ac:dyDescent="0.25"/>
    <row r="9642" ht="30" hidden="1" customHeight="1" x14ac:dyDescent="0.25"/>
    <row r="9643" ht="30" hidden="1" customHeight="1" x14ac:dyDescent="0.25"/>
    <row r="9644" ht="30" hidden="1" customHeight="1" x14ac:dyDescent="0.25"/>
    <row r="9645" ht="30" hidden="1" customHeight="1" x14ac:dyDescent="0.25"/>
    <row r="9646" ht="30" hidden="1" customHeight="1" x14ac:dyDescent="0.25"/>
    <row r="9647" ht="30" hidden="1" customHeight="1" x14ac:dyDescent="0.25"/>
    <row r="9648" ht="30" hidden="1" customHeight="1" x14ac:dyDescent="0.25"/>
    <row r="9649" ht="30" hidden="1" customHeight="1" x14ac:dyDescent="0.25"/>
    <row r="9650" ht="30" hidden="1" customHeight="1" x14ac:dyDescent="0.25"/>
    <row r="9651" ht="30" hidden="1" customHeight="1" x14ac:dyDescent="0.25"/>
    <row r="9652" ht="30" hidden="1" customHeight="1" x14ac:dyDescent="0.25"/>
    <row r="9653" ht="30" hidden="1" customHeight="1" x14ac:dyDescent="0.25"/>
    <row r="9654" ht="30" hidden="1" customHeight="1" x14ac:dyDescent="0.25"/>
    <row r="9655" ht="30" hidden="1" customHeight="1" x14ac:dyDescent="0.25"/>
    <row r="9656" ht="30" hidden="1" customHeight="1" x14ac:dyDescent="0.25"/>
    <row r="9657" ht="30" hidden="1" customHeight="1" x14ac:dyDescent="0.25"/>
    <row r="9658" ht="30" hidden="1" customHeight="1" x14ac:dyDescent="0.25"/>
    <row r="9659" ht="30" hidden="1" customHeight="1" x14ac:dyDescent="0.25"/>
    <row r="9660" ht="30" hidden="1" customHeight="1" x14ac:dyDescent="0.25"/>
    <row r="9661" ht="30" hidden="1" customHeight="1" x14ac:dyDescent="0.25"/>
    <row r="9662" ht="30" hidden="1" customHeight="1" x14ac:dyDescent="0.25"/>
    <row r="9663" ht="30" hidden="1" customHeight="1" x14ac:dyDescent="0.25"/>
    <row r="9664" ht="30" hidden="1" customHeight="1" x14ac:dyDescent="0.25"/>
    <row r="9665" ht="30" hidden="1" customHeight="1" x14ac:dyDescent="0.25"/>
    <row r="9666" ht="30" hidden="1" customHeight="1" x14ac:dyDescent="0.25"/>
    <row r="9667" ht="30" hidden="1" customHeight="1" x14ac:dyDescent="0.25"/>
    <row r="9668" ht="30" hidden="1" customHeight="1" x14ac:dyDescent="0.25"/>
    <row r="9669" ht="30" hidden="1" customHeight="1" x14ac:dyDescent="0.25"/>
    <row r="9670" ht="30" hidden="1" customHeight="1" x14ac:dyDescent="0.25"/>
    <row r="9671" ht="30" hidden="1" customHeight="1" x14ac:dyDescent="0.25"/>
    <row r="9672" ht="30" hidden="1" customHeight="1" x14ac:dyDescent="0.25"/>
    <row r="9673" ht="30" hidden="1" customHeight="1" x14ac:dyDescent="0.25"/>
    <row r="9674" ht="30" hidden="1" customHeight="1" x14ac:dyDescent="0.25"/>
    <row r="9675" ht="30" hidden="1" customHeight="1" x14ac:dyDescent="0.25"/>
    <row r="9676" ht="30" hidden="1" customHeight="1" x14ac:dyDescent="0.25"/>
    <row r="9677" ht="30" hidden="1" customHeight="1" x14ac:dyDescent="0.25"/>
    <row r="9678" ht="30" hidden="1" customHeight="1" x14ac:dyDescent="0.25"/>
    <row r="9679" ht="30" hidden="1" customHeight="1" x14ac:dyDescent="0.25"/>
    <row r="9680" ht="30" hidden="1" customHeight="1" x14ac:dyDescent="0.25"/>
    <row r="9681" ht="30" hidden="1" customHeight="1" x14ac:dyDescent="0.25"/>
    <row r="9682" ht="30" hidden="1" customHeight="1" x14ac:dyDescent="0.25"/>
    <row r="9683" ht="30" hidden="1" customHeight="1" x14ac:dyDescent="0.25"/>
    <row r="9684" ht="30" hidden="1" customHeight="1" x14ac:dyDescent="0.25"/>
    <row r="9685" ht="30" hidden="1" customHeight="1" x14ac:dyDescent="0.25"/>
    <row r="9686" ht="30" hidden="1" customHeight="1" x14ac:dyDescent="0.25"/>
    <row r="9687" ht="30" hidden="1" customHeight="1" x14ac:dyDescent="0.25"/>
    <row r="9688" ht="30" hidden="1" customHeight="1" x14ac:dyDescent="0.25"/>
    <row r="9689" ht="30" hidden="1" customHeight="1" x14ac:dyDescent="0.25"/>
    <row r="9690" ht="30" hidden="1" customHeight="1" x14ac:dyDescent="0.25"/>
    <row r="9691" ht="30" hidden="1" customHeight="1" x14ac:dyDescent="0.25"/>
    <row r="9692" ht="30" hidden="1" customHeight="1" x14ac:dyDescent="0.25"/>
    <row r="9693" ht="30" hidden="1" customHeight="1" x14ac:dyDescent="0.25"/>
    <row r="9694" ht="30" hidden="1" customHeight="1" x14ac:dyDescent="0.25"/>
    <row r="9695" ht="30" hidden="1" customHeight="1" x14ac:dyDescent="0.25"/>
    <row r="9696" ht="30" hidden="1" customHeight="1" x14ac:dyDescent="0.25"/>
    <row r="9697" ht="30" hidden="1" customHeight="1" x14ac:dyDescent="0.25"/>
    <row r="9698" ht="30" hidden="1" customHeight="1" x14ac:dyDescent="0.25"/>
    <row r="9699" ht="30" hidden="1" customHeight="1" x14ac:dyDescent="0.25"/>
    <row r="9700" ht="30" hidden="1" customHeight="1" x14ac:dyDescent="0.25"/>
    <row r="9701" ht="30" hidden="1" customHeight="1" x14ac:dyDescent="0.25"/>
    <row r="9702" ht="30" hidden="1" customHeight="1" x14ac:dyDescent="0.25"/>
    <row r="9703" ht="30" hidden="1" customHeight="1" x14ac:dyDescent="0.25"/>
    <row r="9704" ht="30" hidden="1" customHeight="1" x14ac:dyDescent="0.25"/>
    <row r="9705" ht="30" hidden="1" customHeight="1" x14ac:dyDescent="0.25"/>
    <row r="9706" ht="30" hidden="1" customHeight="1" x14ac:dyDescent="0.25"/>
    <row r="9707" ht="30" hidden="1" customHeight="1" x14ac:dyDescent="0.25"/>
    <row r="9708" ht="30" hidden="1" customHeight="1" x14ac:dyDescent="0.25"/>
    <row r="9709" ht="30" hidden="1" customHeight="1" x14ac:dyDescent="0.25"/>
    <row r="9710" ht="30" hidden="1" customHeight="1" x14ac:dyDescent="0.25"/>
    <row r="9711" ht="30" hidden="1" customHeight="1" x14ac:dyDescent="0.25"/>
    <row r="9712" ht="30" hidden="1" customHeight="1" x14ac:dyDescent="0.25"/>
    <row r="9713" ht="30" hidden="1" customHeight="1" x14ac:dyDescent="0.25"/>
    <row r="9714" ht="30" hidden="1" customHeight="1" x14ac:dyDescent="0.25"/>
    <row r="9715" ht="30" hidden="1" customHeight="1" x14ac:dyDescent="0.25"/>
    <row r="9716" ht="30" hidden="1" customHeight="1" x14ac:dyDescent="0.25"/>
    <row r="9717" ht="30" hidden="1" customHeight="1" x14ac:dyDescent="0.25"/>
    <row r="9718" ht="30" hidden="1" customHeight="1" x14ac:dyDescent="0.25"/>
    <row r="9719" ht="30" hidden="1" customHeight="1" x14ac:dyDescent="0.25"/>
    <row r="9720" ht="30" hidden="1" customHeight="1" x14ac:dyDescent="0.25"/>
    <row r="9721" ht="30" hidden="1" customHeight="1" x14ac:dyDescent="0.25"/>
    <row r="9722" ht="30" hidden="1" customHeight="1" x14ac:dyDescent="0.25"/>
    <row r="9723" ht="30" hidden="1" customHeight="1" x14ac:dyDescent="0.25"/>
    <row r="9724" ht="30" hidden="1" customHeight="1" x14ac:dyDescent="0.25"/>
    <row r="9725" ht="30" hidden="1" customHeight="1" x14ac:dyDescent="0.25"/>
    <row r="9726" ht="30" hidden="1" customHeight="1" x14ac:dyDescent="0.25"/>
    <row r="9727" ht="30" hidden="1" customHeight="1" x14ac:dyDescent="0.25"/>
    <row r="9728" ht="30" hidden="1" customHeight="1" x14ac:dyDescent="0.25"/>
    <row r="9729" ht="30" hidden="1" customHeight="1" x14ac:dyDescent="0.25"/>
    <row r="9730" ht="30" hidden="1" customHeight="1" x14ac:dyDescent="0.25"/>
    <row r="9731" ht="30" hidden="1" customHeight="1" x14ac:dyDescent="0.25"/>
    <row r="9732" ht="30" hidden="1" customHeight="1" x14ac:dyDescent="0.25"/>
    <row r="9733" ht="30" hidden="1" customHeight="1" x14ac:dyDescent="0.25"/>
    <row r="9734" ht="30" hidden="1" customHeight="1" x14ac:dyDescent="0.25"/>
    <row r="9735" ht="30" hidden="1" customHeight="1" x14ac:dyDescent="0.25"/>
    <row r="9736" ht="30" hidden="1" customHeight="1" x14ac:dyDescent="0.25"/>
    <row r="9737" ht="30" hidden="1" customHeight="1" x14ac:dyDescent="0.25"/>
    <row r="9738" ht="30" hidden="1" customHeight="1" x14ac:dyDescent="0.25"/>
    <row r="9739" ht="30" hidden="1" customHeight="1" x14ac:dyDescent="0.25"/>
    <row r="9740" ht="30" hidden="1" customHeight="1" x14ac:dyDescent="0.25"/>
    <row r="9741" ht="30" hidden="1" customHeight="1" x14ac:dyDescent="0.25"/>
    <row r="9742" ht="30" hidden="1" customHeight="1" x14ac:dyDescent="0.25"/>
    <row r="9743" ht="30" hidden="1" customHeight="1" x14ac:dyDescent="0.25"/>
    <row r="9744" ht="30" hidden="1" customHeight="1" x14ac:dyDescent="0.25"/>
    <row r="9745" ht="30" hidden="1" customHeight="1" x14ac:dyDescent="0.25"/>
    <row r="9746" ht="30" hidden="1" customHeight="1" x14ac:dyDescent="0.25"/>
    <row r="9747" ht="30" hidden="1" customHeight="1" x14ac:dyDescent="0.25"/>
    <row r="9748" ht="30" hidden="1" customHeight="1" x14ac:dyDescent="0.25"/>
    <row r="9749" ht="30" hidden="1" customHeight="1" x14ac:dyDescent="0.25"/>
    <row r="9750" ht="30" hidden="1" customHeight="1" x14ac:dyDescent="0.25"/>
    <row r="9751" ht="30" hidden="1" customHeight="1" x14ac:dyDescent="0.25"/>
    <row r="9752" ht="30" hidden="1" customHeight="1" x14ac:dyDescent="0.25"/>
    <row r="9753" ht="30" hidden="1" customHeight="1" x14ac:dyDescent="0.25"/>
    <row r="9754" ht="30" hidden="1" customHeight="1" x14ac:dyDescent="0.25"/>
    <row r="9755" ht="30" hidden="1" customHeight="1" x14ac:dyDescent="0.25"/>
    <row r="9756" ht="30" hidden="1" customHeight="1" x14ac:dyDescent="0.25"/>
    <row r="9757" ht="30" hidden="1" customHeight="1" x14ac:dyDescent="0.25"/>
    <row r="9758" ht="30" hidden="1" customHeight="1" x14ac:dyDescent="0.25"/>
    <row r="9759" ht="30" hidden="1" customHeight="1" x14ac:dyDescent="0.25"/>
    <row r="9760" ht="30" hidden="1" customHeight="1" x14ac:dyDescent="0.25"/>
    <row r="9761" ht="30" hidden="1" customHeight="1" x14ac:dyDescent="0.25"/>
    <row r="9762" ht="30" hidden="1" customHeight="1" x14ac:dyDescent="0.25"/>
    <row r="9763" ht="30" hidden="1" customHeight="1" x14ac:dyDescent="0.25"/>
    <row r="9764" ht="30" hidden="1" customHeight="1" x14ac:dyDescent="0.25"/>
    <row r="9765" ht="30" hidden="1" customHeight="1" x14ac:dyDescent="0.25"/>
    <row r="9766" ht="30" hidden="1" customHeight="1" x14ac:dyDescent="0.25"/>
    <row r="9767" ht="30" hidden="1" customHeight="1" x14ac:dyDescent="0.25"/>
    <row r="9768" ht="30" hidden="1" customHeight="1" x14ac:dyDescent="0.25"/>
    <row r="9769" ht="30" hidden="1" customHeight="1" x14ac:dyDescent="0.25"/>
    <row r="9770" ht="30" hidden="1" customHeight="1" x14ac:dyDescent="0.25"/>
    <row r="9771" ht="30" hidden="1" customHeight="1" x14ac:dyDescent="0.25"/>
    <row r="9772" ht="30" hidden="1" customHeight="1" x14ac:dyDescent="0.25"/>
    <row r="9773" ht="30" hidden="1" customHeight="1" x14ac:dyDescent="0.25"/>
    <row r="9774" ht="30" hidden="1" customHeight="1" x14ac:dyDescent="0.25"/>
    <row r="9775" ht="30" hidden="1" customHeight="1" x14ac:dyDescent="0.25"/>
    <row r="9776" ht="30" hidden="1" customHeight="1" x14ac:dyDescent="0.25"/>
    <row r="9777" ht="30" hidden="1" customHeight="1" x14ac:dyDescent="0.25"/>
    <row r="9778" ht="30" hidden="1" customHeight="1" x14ac:dyDescent="0.25"/>
    <row r="9779" ht="30" hidden="1" customHeight="1" x14ac:dyDescent="0.25"/>
    <row r="9780" ht="30" hidden="1" customHeight="1" x14ac:dyDescent="0.25"/>
    <row r="9781" ht="30" hidden="1" customHeight="1" x14ac:dyDescent="0.25"/>
    <row r="9782" ht="30" hidden="1" customHeight="1" x14ac:dyDescent="0.25"/>
    <row r="9783" ht="30" hidden="1" customHeight="1" x14ac:dyDescent="0.25"/>
    <row r="9784" ht="30" hidden="1" customHeight="1" x14ac:dyDescent="0.25"/>
    <row r="9785" ht="30" hidden="1" customHeight="1" x14ac:dyDescent="0.25"/>
    <row r="9786" ht="30" hidden="1" customHeight="1" x14ac:dyDescent="0.25"/>
    <row r="9787" ht="30" hidden="1" customHeight="1" x14ac:dyDescent="0.25"/>
    <row r="9788" ht="30" hidden="1" customHeight="1" x14ac:dyDescent="0.25"/>
    <row r="9789" ht="30" hidden="1" customHeight="1" x14ac:dyDescent="0.25"/>
    <row r="9790" ht="30" hidden="1" customHeight="1" x14ac:dyDescent="0.25"/>
    <row r="9791" ht="30" hidden="1" customHeight="1" x14ac:dyDescent="0.25"/>
    <row r="9792" ht="30" hidden="1" customHeight="1" x14ac:dyDescent="0.25"/>
    <row r="9793" ht="30" hidden="1" customHeight="1" x14ac:dyDescent="0.25"/>
    <row r="9794" ht="30" hidden="1" customHeight="1" x14ac:dyDescent="0.25"/>
    <row r="9795" ht="30" hidden="1" customHeight="1" x14ac:dyDescent="0.25"/>
    <row r="9796" ht="30" hidden="1" customHeight="1" x14ac:dyDescent="0.25"/>
    <row r="9797" ht="30" hidden="1" customHeight="1" x14ac:dyDescent="0.25"/>
    <row r="9798" ht="30" hidden="1" customHeight="1" x14ac:dyDescent="0.25"/>
    <row r="9799" ht="30" hidden="1" customHeight="1" x14ac:dyDescent="0.25"/>
    <row r="9800" ht="30" hidden="1" customHeight="1" x14ac:dyDescent="0.25"/>
    <row r="9801" ht="30" hidden="1" customHeight="1" x14ac:dyDescent="0.25"/>
    <row r="9802" ht="30" hidden="1" customHeight="1" x14ac:dyDescent="0.25"/>
    <row r="9803" ht="30" hidden="1" customHeight="1" x14ac:dyDescent="0.25"/>
    <row r="9804" ht="30" hidden="1" customHeight="1" x14ac:dyDescent="0.25"/>
    <row r="9805" ht="30" hidden="1" customHeight="1" x14ac:dyDescent="0.25"/>
    <row r="9806" ht="30" hidden="1" customHeight="1" x14ac:dyDescent="0.25"/>
    <row r="9807" ht="30" hidden="1" customHeight="1" x14ac:dyDescent="0.25"/>
    <row r="9808" ht="30" hidden="1" customHeight="1" x14ac:dyDescent="0.25"/>
    <row r="9809" ht="30" hidden="1" customHeight="1" x14ac:dyDescent="0.25"/>
    <row r="9810" ht="30" hidden="1" customHeight="1" x14ac:dyDescent="0.25"/>
    <row r="9811" ht="30" hidden="1" customHeight="1" x14ac:dyDescent="0.25"/>
    <row r="9812" ht="30" hidden="1" customHeight="1" x14ac:dyDescent="0.25"/>
    <row r="9813" ht="30" hidden="1" customHeight="1" x14ac:dyDescent="0.25"/>
    <row r="9814" ht="30" hidden="1" customHeight="1" x14ac:dyDescent="0.25"/>
    <row r="9815" ht="30" hidden="1" customHeight="1" x14ac:dyDescent="0.25"/>
    <row r="9816" ht="30" hidden="1" customHeight="1" x14ac:dyDescent="0.25"/>
    <row r="9817" ht="30" hidden="1" customHeight="1" x14ac:dyDescent="0.25"/>
    <row r="9818" ht="30" hidden="1" customHeight="1" x14ac:dyDescent="0.25"/>
    <row r="9819" ht="30" hidden="1" customHeight="1" x14ac:dyDescent="0.25"/>
    <row r="9820" ht="30" hidden="1" customHeight="1" x14ac:dyDescent="0.25"/>
    <row r="9821" ht="30" hidden="1" customHeight="1" x14ac:dyDescent="0.25"/>
    <row r="9822" ht="30" hidden="1" customHeight="1" x14ac:dyDescent="0.25"/>
    <row r="9823" ht="30" hidden="1" customHeight="1" x14ac:dyDescent="0.25"/>
    <row r="9824" ht="30" hidden="1" customHeight="1" x14ac:dyDescent="0.25"/>
    <row r="9825" ht="30" hidden="1" customHeight="1" x14ac:dyDescent="0.25"/>
    <row r="9826" ht="30" hidden="1" customHeight="1" x14ac:dyDescent="0.25"/>
    <row r="9827" ht="30" hidden="1" customHeight="1" x14ac:dyDescent="0.25"/>
    <row r="9828" ht="30" hidden="1" customHeight="1" x14ac:dyDescent="0.25"/>
    <row r="9829" ht="30" hidden="1" customHeight="1" x14ac:dyDescent="0.25"/>
    <row r="9830" ht="30" hidden="1" customHeight="1" x14ac:dyDescent="0.25"/>
    <row r="9831" ht="30" hidden="1" customHeight="1" x14ac:dyDescent="0.25"/>
    <row r="9832" ht="30" hidden="1" customHeight="1" x14ac:dyDescent="0.25"/>
    <row r="9833" ht="30" hidden="1" customHeight="1" x14ac:dyDescent="0.25"/>
    <row r="9834" ht="30" hidden="1" customHeight="1" x14ac:dyDescent="0.25"/>
    <row r="9835" ht="30" hidden="1" customHeight="1" x14ac:dyDescent="0.25"/>
    <row r="9836" ht="30" hidden="1" customHeight="1" x14ac:dyDescent="0.25"/>
    <row r="9837" ht="30" hidden="1" customHeight="1" x14ac:dyDescent="0.25"/>
    <row r="9838" ht="30" hidden="1" customHeight="1" x14ac:dyDescent="0.25"/>
    <row r="9839" ht="30" hidden="1" customHeight="1" x14ac:dyDescent="0.25"/>
    <row r="9840" ht="30" hidden="1" customHeight="1" x14ac:dyDescent="0.25"/>
    <row r="9841" ht="30" hidden="1" customHeight="1" x14ac:dyDescent="0.25"/>
    <row r="9842" ht="30" hidden="1" customHeight="1" x14ac:dyDescent="0.25"/>
    <row r="9843" ht="30" hidden="1" customHeight="1" x14ac:dyDescent="0.25"/>
    <row r="9844" ht="30" hidden="1" customHeight="1" x14ac:dyDescent="0.25"/>
    <row r="9845" ht="30" hidden="1" customHeight="1" x14ac:dyDescent="0.25"/>
    <row r="9846" ht="30" hidden="1" customHeight="1" x14ac:dyDescent="0.25"/>
    <row r="9847" ht="30" hidden="1" customHeight="1" x14ac:dyDescent="0.25"/>
    <row r="9848" ht="30" hidden="1" customHeight="1" x14ac:dyDescent="0.25"/>
    <row r="9849" ht="30" hidden="1" customHeight="1" x14ac:dyDescent="0.25"/>
    <row r="9850" ht="30" hidden="1" customHeight="1" x14ac:dyDescent="0.25"/>
    <row r="9851" ht="30" hidden="1" customHeight="1" x14ac:dyDescent="0.25"/>
    <row r="9852" ht="30" hidden="1" customHeight="1" x14ac:dyDescent="0.25"/>
    <row r="9853" ht="30" hidden="1" customHeight="1" x14ac:dyDescent="0.25"/>
    <row r="9854" ht="30" hidden="1" customHeight="1" x14ac:dyDescent="0.25"/>
    <row r="9855" ht="30" hidden="1" customHeight="1" x14ac:dyDescent="0.25"/>
    <row r="9856" ht="30" hidden="1" customHeight="1" x14ac:dyDescent="0.25"/>
    <row r="9857" ht="30" hidden="1" customHeight="1" x14ac:dyDescent="0.25"/>
    <row r="9858" ht="30" hidden="1" customHeight="1" x14ac:dyDescent="0.25"/>
    <row r="9859" ht="30" hidden="1" customHeight="1" x14ac:dyDescent="0.25"/>
    <row r="9860" ht="30" hidden="1" customHeight="1" x14ac:dyDescent="0.25"/>
    <row r="9861" ht="30" hidden="1" customHeight="1" x14ac:dyDescent="0.25"/>
    <row r="9862" ht="30" hidden="1" customHeight="1" x14ac:dyDescent="0.25"/>
    <row r="9863" ht="30" hidden="1" customHeight="1" x14ac:dyDescent="0.25"/>
    <row r="9864" ht="30" hidden="1" customHeight="1" x14ac:dyDescent="0.25"/>
    <row r="9865" ht="30" hidden="1" customHeight="1" x14ac:dyDescent="0.25"/>
    <row r="9866" ht="30" hidden="1" customHeight="1" x14ac:dyDescent="0.25"/>
    <row r="9867" ht="30" hidden="1" customHeight="1" x14ac:dyDescent="0.25"/>
    <row r="9868" ht="30" hidden="1" customHeight="1" x14ac:dyDescent="0.25"/>
    <row r="9869" ht="30" hidden="1" customHeight="1" x14ac:dyDescent="0.25"/>
    <row r="9870" ht="30" hidden="1" customHeight="1" x14ac:dyDescent="0.25"/>
    <row r="9871" ht="30" hidden="1" customHeight="1" x14ac:dyDescent="0.25"/>
    <row r="9872" ht="30" hidden="1" customHeight="1" x14ac:dyDescent="0.25"/>
    <row r="9873" ht="30" hidden="1" customHeight="1" x14ac:dyDescent="0.25"/>
    <row r="9874" ht="30" hidden="1" customHeight="1" x14ac:dyDescent="0.25"/>
    <row r="9875" ht="30" hidden="1" customHeight="1" x14ac:dyDescent="0.25"/>
    <row r="9876" ht="30" hidden="1" customHeight="1" x14ac:dyDescent="0.25"/>
    <row r="9877" ht="30" hidden="1" customHeight="1" x14ac:dyDescent="0.25"/>
    <row r="9878" ht="30" hidden="1" customHeight="1" x14ac:dyDescent="0.25"/>
    <row r="9879" ht="30" hidden="1" customHeight="1" x14ac:dyDescent="0.25"/>
    <row r="9880" ht="30" hidden="1" customHeight="1" x14ac:dyDescent="0.25"/>
    <row r="9881" ht="30" hidden="1" customHeight="1" x14ac:dyDescent="0.25"/>
    <row r="9882" ht="30" hidden="1" customHeight="1" x14ac:dyDescent="0.25"/>
    <row r="9883" ht="30" hidden="1" customHeight="1" x14ac:dyDescent="0.25"/>
    <row r="9884" ht="30" hidden="1" customHeight="1" x14ac:dyDescent="0.25"/>
    <row r="9885" ht="30" hidden="1" customHeight="1" x14ac:dyDescent="0.25"/>
    <row r="9886" ht="30" hidden="1" customHeight="1" x14ac:dyDescent="0.25"/>
    <row r="9887" ht="30" hidden="1" customHeight="1" x14ac:dyDescent="0.25"/>
    <row r="9888" ht="30" hidden="1" customHeight="1" x14ac:dyDescent="0.25"/>
    <row r="9889" ht="30" hidden="1" customHeight="1" x14ac:dyDescent="0.25"/>
    <row r="9890" ht="30" hidden="1" customHeight="1" x14ac:dyDescent="0.25"/>
    <row r="9891" ht="30" hidden="1" customHeight="1" x14ac:dyDescent="0.25"/>
    <row r="9892" ht="30" hidden="1" customHeight="1" x14ac:dyDescent="0.25"/>
    <row r="9893" ht="30" hidden="1" customHeight="1" x14ac:dyDescent="0.25"/>
    <row r="9894" ht="30" hidden="1" customHeight="1" x14ac:dyDescent="0.25"/>
    <row r="9895" ht="30" hidden="1" customHeight="1" x14ac:dyDescent="0.25"/>
    <row r="9896" ht="30" hidden="1" customHeight="1" x14ac:dyDescent="0.25"/>
    <row r="9897" ht="30" hidden="1" customHeight="1" x14ac:dyDescent="0.25"/>
    <row r="9898" ht="30" hidden="1" customHeight="1" x14ac:dyDescent="0.25"/>
    <row r="9899" ht="30" hidden="1" customHeight="1" x14ac:dyDescent="0.25"/>
    <row r="9900" ht="30" hidden="1" customHeight="1" x14ac:dyDescent="0.25"/>
    <row r="9901" ht="30" hidden="1" customHeight="1" x14ac:dyDescent="0.25"/>
    <row r="9902" ht="30" hidden="1" customHeight="1" x14ac:dyDescent="0.25"/>
    <row r="9903" ht="30" hidden="1" customHeight="1" x14ac:dyDescent="0.25"/>
    <row r="9904" ht="30" hidden="1" customHeight="1" x14ac:dyDescent="0.25"/>
    <row r="9905" ht="30" hidden="1" customHeight="1" x14ac:dyDescent="0.25"/>
    <row r="9906" ht="30" hidden="1" customHeight="1" x14ac:dyDescent="0.25"/>
    <row r="9907" ht="30" hidden="1" customHeight="1" x14ac:dyDescent="0.25"/>
    <row r="9908" ht="30" hidden="1" customHeight="1" x14ac:dyDescent="0.25"/>
    <row r="9909" ht="30" hidden="1" customHeight="1" x14ac:dyDescent="0.25"/>
    <row r="9910" ht="30" hidden="1" customHeight="1" x14ac:dyDescent="0.25"/>
    <row r="9911" ht="30" hidden="1" customHeight="1" x14ac:dyDescent="0.25"/>
    <row r="9912" ht="30" hidden="1" customHeight="1" x14ac:dyDescent="0.25"/>
    <row r="9913" ht="30" hidden="1" customHeight="1" x14ac:dyDescent="0.25"/>
    <row r="9914" ht="30" hidden="1" customHeight="1" x14ac:dyDescent="0.25"/>
    <row r="9915" ht="30" hidden="1" customHeight="1" x14ac:dyDescent="0.25"/>
    <row r="9916" ht="30" hidden="1" customHeight="1" x14ac:dyDescent="0.25"/>
    <row r="9917" ht="30" hidden="1" customHeight="1" x14ac:dyDescent="0.25"/>
    <row r="9918" ht="30" hidden="1" customHeight="1" x14ac:dyDescent="0.25"/>
    <row r="9919" ht="30" hidden="1" customHeight="1" x14ac:dyDescent="0.25"/>
    <row r="9920" ht="30" hidden="1" customHeight="1" x14ac:dyDescent="0.25"/>
    <row r="9921" ht="30" hidden="1" customHeight="1" x14ac:dyDescent="0.25"/>
    <row r="9922" ht="30" hidden="1" customHeight="1" x14ac:dyDescent="0.25"/>
    <row r="9923" ht="30" hidden="1" customHeight="1" x14ac:dyDescent="0.25"/>
    <row r="9924" ht="30" hidden="1" customHeight="1" x14ac:dyDescent="0.25"/>
    <row r="9925" ht="30" hidden="1" customHeight="1" x14ac:dyDescent="0.25"/>
    <row r="9926" ht="30" hidden="1" customHeight="1" x14ac:dyDescent="0.25"/>
    <row r="9927" ht="30" hidden="1" customHeight="1" x14ac:dyDescent="0.25"/>
    <row r="9928" ht="30" hidden="1" customHeight="1" x14ac:dyDescent="0.25"/>
    <row r="9929" ht="30" hidden="1" customHeight="1" x14ac:dyDescent="0.25"/>
    <row r="9930" ht="30" hidden="1" customHeight="1" x14ac:dyDescent="0.25"/>
    <row r="9931" ht="30" hidden="1" customHeight="1" x14ac:dyDescent="0.25"/>
    <row r="9932" ht="30" hidden="1" customHeight="1" x14ac:dyDescent="0.25"/>
    <row r="9933" ht="30" hidden="1" customHeight="1" x14ac:dyDescent="0.25"/>
    <row r="9934" ht="30" hidden="1" customHeight="1" x14ac:dyDescent="0.25"/>
    <row r="9935" ht="30" hidden="1" customHeight="1" x14ac:dyDescent="0.25"/>
    <row r="9936" ht="30" hidden="1" customHeight="1" x14ac:dyDescent="0.25"/>
    <row r="9937" ht="30" hidden="1" customHeight="1" x14ac:dyDescent="0.25"/>
    <row r="9938" ht="30" hidden="1" customHeight="1" x14ac:dyDescent="0.25"/>
    <row r="9939" ht="30" hidden="1" customHeight="1" x14ac:dyDescent="0.25"/>
    <row r="9940" ht="30" hidden="1" customHeight="1" x14ac:dyDescent="0.25"/>
    <row r="9941" ht="30" hidden="1" customHeight="1" x14ac:dyDescent="0.25"/>
    <row r="9942" ht="30" hidden="1" customHeight="1" x14ac:dyDescent="0.25"/>
    <row r="9943" ht="30" hidden="1" customHeight="1" x14ac:dyDescent="0.25"/>
    <row r="9944" ht="30" hidden="1" customHeight="1" x14ac:dyDescent="0.25"/>
    <row r="9945" ht="30" hidden="1" customHeight="1" x14ac:dyDescent="0.25"/>
    <row r="9946" ht="30" hidden="1" customHeight="1" x14ac:dyDescent="0.25"/>
    <row r="9947" ht="30" hidden="1" customHeight="1" x14ac:dyDescent="0.25"/>
    <row r="9948" ht="30" hidden="1" customHeight="1" x14ac:dyDescent="0.25"/>
    <row r="9949" ht="30" hidden="1" customHeight="1" x14ac:dyDescent="0.25"/>
    <row r="9950" ht="30" hidden="1" customHeight="1" x14ac:dyDescent="0.25"/>
    <row r="9951" ht="30" hidden="1" customHeight="1" x14ac:dyDescent="0.25"/>
    <row r="9952" ht="30" hidden="1" customHeight="1" x14ac:dyDescent="0.25"/>
    <row r="9953" ht="30" hidden="1" customHeight="1" x14ac:dyDescent="0.25"/>
    <row r="9954" ht="30" hidden="1" customHeight="1" x14ac:dyDescent="0.25"/>
    <row r="9955" ht="30" hidden="1" customHeight="1" x14ac:dyDescent="0.25"/>
    <row r="9956" ht="30" hidden="1" customHeight="1" x14ac:dyDescent="0.25"/>
    <row r="9957" ht="30" hidden="1" customHeight="1" x14ac:dyDescent="0.25"/>
    <row r="9958" ht="30" hidden="1" customHeight="1" x14ac:dyDescent="0.25"/>
    <row r="9959" ht="30" hidden="1" customHeight="1" x14ac:dyDescent="0.25"/>
    <row r="9960" ht="30" hidden="1" customHeight="1" x14ac:dyDescent="0.25"/>
    <row r="9961" ht="30" hidden="1" customHeight="1" x14ac:dyDescent="0.25"/>
    <row r="9962" ht="30" hidden="1" customHeight="1" x14ac:dyDescent="0.25"/>
    <row r="9963" ht="30" hidden="1" customHeight="1" x14ac:dyDescent="0.25"/>
    <row r="9964" ht="30" hidden="1" customHeight="1" x14ac:dyDescent="0.25"/>
    <row r="9965" ht="30" hidden="1" customHeight="1" x14ac:dyDescent="0.25"/>
    <row r="9966" ht="30" hidden="1" customHeight="1" x14ac:dyDescent="0.25"/>
    <row r="9967" ht="30" hidden="1" customHeight="1" x14ac:dyDescent="0.25"/>
    <row r="9968" ht="30" hidden="1" customHeight="1" x14ac:dyDescent="0.25"/>
    <row r="9969" ht="30" hidden="1" customHeight="1" x14ac:dyDescent="0.25"/>
    <row r="9970" ht="30" hidden="1" customHeight="1" x14ac:dyDescent="0.25"/>
    <row r="9971" ht="30" hidden="1" customHeight="1" x14ac:dyDescent="0.25"/>
    <row r="9972" ht="30" hidden="1" customHeight="1" x14ac:dyDescent="0.25"/>
    <row r="9973" ht="30" hidden="1" customHeight="1" x14ac:dyDescent="0.25"/>
    <row r="9974" ht="30" hidden="1" customHeight="1" x14ac:dyDescent="0.25"/>
    <row r="9975" ht="30" hidden="1" customHeight="1" x14ac:dyDescent="0.25"/>
    <row r="9976" ht="30" hidden="1" customHeight="1" x14ac:dyDescent="0.25"/>
    <row r="9977" ht="30" hidden="1" customHeight="1" x14ac:dyDescent="0.25"/>
    <row r="9978" ht="30" hidden="1" customHeight="1" x14ac:dyDescent="0.25"/>
    <row r="9979" ht="30" hidden="1" customHeight="1" x14ac:dyDescent="0.25"/>
    <row r="9980" ht="30" hidden="1" customHeight="1" x14ac:dyDescent="0.25"/>
    <row r="9981" ht="30" hidden="1" customHeight="1" x14ac:dyDescent="0.25"/>
    <row r="9982" ht="30" hidden="1" customHeight="1" x14ac:dyDescent="0.25"/>
    <row r="9983" ht="30" hidden="1" customHeight="1" x14ac:dyDescent="0.25"/>
    <row r="9984" ht="30" hidden="1" customHeight="1" x14ac:dyDescent="0.25"/>
    <row r="9985" ht="30" hidden="1" customHeight="1" x14ac:dyDescent="0.25"/>
    <row r="9986" ht="30" hidden="1" customHeight="1" x14ac:dyDescent="0.25"/>
    <row r="9987" ht="30" hidden="1" customHeight="1" x14ac:dyDescent="0.25"/>
    <row r="9988" ht="30" hidden="1" customHeight="1" x14ac:dyDescent="0.25"/>
    <row r="9989" ht="30" hidden="1" customHeight="1" x14ac:dyDescent="0.25"/>
    <row r="9990" ht="30" hidden="1" customHeight="1" x14ac:dyDescent="0.25"/>
    <row r="9991" ht="30" hidden="1" customHeight="1" x14ac:dyDescent="0.25"/>
    <row r="9992" ht="30" hidden="1" customHeight="1" x14ac:dyDescent="0.25"/>
    <row r="9993" ht="30" hidden="1" customHeight="1" x14ac:dyDescent="0.25"/>
    <row r="9994" ht="30" hidden="1" customHeight="1" x14ac:dyDescent="0.25"/>
    <row r="9995" ht="30" hidden="1" customHeight="1" x14ac:dyDescent="0.25"/>
    <row r="9996" ht="30" hidden="1" customHeight="1" x14ac:dyDescent="0.25"/>
    <row r="9997" ht="30" hidden="1" customHeight="1" x14ac:dyDescent="0.25"/>
    <row r="9998" ht="30" hidden="1" customHeight="1" x14ac:dyDescent="0.25"/>
    <row r="9999" ht="30" hidden="1" customHeight="1" x14ac:dyDescent="0.25"/>
    <row r="10000" ht="30" hidden="1" customHeight="1" x14ac:dyDescent="0.25"/>
    <row r="10001" ht="30" hidden="1" customHeight="1" x14ac:dyDescent="0.25"/>
    <row r="10002" ht="30" hidden="1" customHeight="1" x14ac:dyDescent="0.25"/>
    <row r="10003" ht="30" hidden="1" customHeight="1" x14ac:dyDescent="0.25"/>
    <row r="10004" ht="30" hidden="1" customHeight="1" x14ac:dyDescent="0.25"/>
    <row r="10005" ht="30" hidden="1" customHeight="1" x14ac:dyDescent="0.25"/>
    <row r="10006" ht="30" hidden="1" customHeight="1" x14ac:dyDescent="0.25"/>
    <row r="10007" ht="30" hidden="1" customHeight="1" x14ac:dyDescent="0.25"/>
    <row r="10008" ht="30" hidden="1" customHeight="1" x14ac:dyDescent="0.25"/>
    <row r="10009" ht="30" hidden="1" customHeight="1" x14ac:dyDescent="0.25"/>
    <row r="10010" ht="30" hidden="1" customHeight="1" x14ac:dyDescent="0.25"/>
    <row r="10011" ht="30" hidden="1" customHeight="1" x14ac:dyDescent="0.25"/>
    <row r="10012" ht="30" hidden="1" customHeight="1" x14ac:dyDescent="0.25"/>
    <row r="10013" ht="30" hidden="1" customHeight="1" x14ac:dyDescent="0.25"/>
    <row r="10014" ht="30" hidden="1" customHeight="1" x14ac:dyDescent="0.25"/>
    <row r="10015" ht="30" hidden="1" customHeight="1" x14ac:dyDescent="0.25"/>
    <row r="10016" ht="30" hidden="1" customHeight="1" x14ac:dyDescent="0.25"/>
    <row r="10017" ht="30" hidden="1" customHeight="1" x14ac:dyDescent="0.25"/>
    <row r="10018" ht="30" hidden="1" customHeight="1" x14ac:dyDescent="0.25"/>
    <row r="10019" ht="30" hidden="1" customHeight="1" x14ac:dyDescent="0.25"/>
    <row r="10020" ht="30" hidden="1" customHeight="1" x14ac:dyDescent="0.25"/>
    <row r="10021" ht="30" hidden="1" customHeight="1" x14ac:dyDescent="0.25"/>
    <row r="10022" ht="30" hidden="1" customHeight="1" x14ac:dyDescent="0.25"/>
    <row r="10023" ht="30" hidden="1" customHeight="1" x14ac:dyDescent="0.25"/>
    <row r="10024" ht="30" hidden="1" customHeight="1" x14ac:dyDescent="0.25"/>
    <row r="10025" ht="30" hidden="1" customHeight="1" x14ac:dyDescent="0.25"/>
    <row r="10026" ht="30" hidden="1" customHeight="1" x14ac:dyDescent="0.25"/>
    <row r="10027" ht="30" hidden="1" customHeight="1" x14ac:dyDescent="0.25"/>
    <row r="10028" ht="30" hidden="1" customHeight="1" x14ac:dyDescent="0.25"/>
    <row r="10029" ht="30" hidden="1" customHeight="1" x14ac:dyDescent="0.25"/>
    <row r="10030" ht="30" hidden="1" customHeight="1" x14ac:dyDescent="0.25"/>
    <row r="10031" ht="30" hidden="1" customHeight="1" x14ac:dyDescent="0.25"/>
    <row r="10032" ht="30" hidden="1" customHeight="1" x14ac:dyDescent="0.25"/>
    <row r="10033" ht="30" hidden="1" customHeight="1" x14ac:dyDescent="0.25"/>
    <row r="10034" ht="30" hidden="1" customHeight="1" x14ac:dyDescent="0.25"/>
    <row r="10035" ht="30" hidden="1" customHeight="1" x14ac:dyDescent="0.25"/>
    <row r="10036" ht="30" hidden="1" customHeight="1" x14ac:dyDescent="0.25"/>
    <row r="10037" ht="30" hidden="1" customHeight="1" x14ac:dyDescent="0.25"/>
    <row r="10038" ht="30" hidden="1" customHeight="1" x14ac:dyDescent="0.25"/>
    <row r="10039" ht="30" hidden="1" customHeight="1" x14ac:dyDescent="0.25"/>
    <row r="10040" ht="30" hidden="1" customHeight="1" x14ac:dyDescent="0.25"/>
    <row r="10041" ht="30" hidden="1" customHeight="1" x14ac:dyDescent="0.25"/>
    <row r="10042" ht="30" hidden="1" customHeight="1" x14ac:dyDescent="0.25"/>
    <row r="10043" ht="30" hidden="1" customHeight="1" x14ac:dyDescent="0.25"/>
    <row r="10044" ht="30" hidden="1" customHeight="1" x14ac:dyDescent="0.25"/>
    <row r="10045" ht="30" hidden="1" customHeight="1" x14ac:dyDescent="0.25"/>
    <row r="10046" ht="30" hidden="1" customHeight="1" x14ac:dyDescent="0.25"/>
    <row r="10047" ht="30" hidden="1" customHeight="1" x14ac:dyDescent="0.25"/>
    <row r="10048" ht="30" hidden="1" customHeight="1" x14ac:dyDescent="0.25"/>
    <row r="10049" ht="30" hidden="1" customHeight="1" x14ac:dyDescent="0.25"/>
    <row r="10050" ht="30" hidden="1" customHeight="1" x14ac:dyDescent="0.25"/>
    <row r="10051" ht="30" hidden="1" customHeight="1" x14ac:dyDescent="0.25"/>
    <row r="10052" ht="30" hidden="1" customHeight="1" x14ac:dyDescent="0.25"/>
    <row r="10053" ht="30" hidden="1" customHeight="1" x14ac:dyDescent="0.25"/>
    <row r="10054" ht="30" hidden="1" customHeight="1" x14ac:dyDescent="0.25"/>
    <row r="10055" ht="30" hidden="1" customHeight="1" x14ac:dyDescent="0.25"/>
    <row r="10056" ht="30" hidden="1" customHeight="1" x14ac:dyDescent="0.25"/>
    <row r="10057" ht="30" hidden="1" customHeight="1" x14ac:dyDescent="0.25"/>
    <row r="10058" ht="30" hidden="1" customHeight="1" x14ac:dyDescent="0.25"/>
    <row r="10059" ht="30" hidden="1" customHeight="1" x14ac:dyDescent="0.25"/>
    <row r="10060" ht="30" hidden="1" customHeight="1" x14ac:dyDescent="0.25"/>
    <row r="10061" ht="30" hidden="1" customHeight="1" x14ac:dyDescent="0.25"/>
    <row r="10062" ht="30" hidden="1" customHeight="1" x14ac:dyDescent="0.25"/>
    <row r="10063" ht="30" hidden="1" customHeight="1" x14ac:dyDescent="0.25"/>
    <row r="10064" ht="30" hidden="1" customHeight="1" x14ac:dyDescent="0.25"/>
    <row r="10065" ht="30" hidden="1" customHeight="1" x14ac:dyDescent="0.25"/>
    <row r="10066" ht="30" hidden="1" customHeight="1" x14ac:dyDescent="0.25"/>
    <row r="10067" ht="30" hidden="1" customHeight="1" x14ac:dyDescent="0.25"/>
    <row r="10068" ht="30" hidden="1" customHeight="1" x14ac:dyDescent="0.25"/>
    <row r="10069" ht="30" hidden="1" customHeight="1" x14ac:dyDescent="0.25"/>
    <row r="10070" ht="30" hidden="1" customHeight="1" x14ac:dyDescent="0.25"/>
    <row r="10071" ht="30" hidden="1" customHeight="1" x14ac:dyDescent="0.25"/>
    <row r="10072" ht="30" hidden="1" customHeight="1" x14ac:dyDescent="0.25"/>
    <row r="10073" ht="30" hidden="1" customHeight="1" x14ac:dyDescent="0.25"/>
    <row r="10074" ht="30" hidden="1" customHeight="1" x14ac:dyDescent="0.25"/>
    <row r="10075" ht="30" hidden="1" customHeight="1" x14ac:dyDescent="0.25"/>
    <row r="10076" ht="30" hidden="1" customHeight="1" x14ac:dyDescent="0.25"/>
    <row r="10077" ht="30" hidden="1" customHeight="1" x14ac:dyDescent="0.25"/>
    <row r="10078" ht="30" hidden="1" customHeight="1" x14ac:dyDescent="0.25"/>
    <row r="10079" ht="30" hidden="1" customHeight="1" x14ac:dyDescent="0.25"/>
    <row r="10080" ht="30" hidden="1" customHeight="1" x14ac:dyDescent="0.25"/>
    <row r="10081" ht="30" hidden="1" customHeight="1" x14ac:dyDescent="0.25"/>
    <row r="10082" ht="30" hidden="1" customHeight="1" x14ac:dyDescent="0.25"/>
    <row r="10083" ht="30" hidden="1" customHeight="1" x14ac:dyDescent="0.25"/>
    <row r="10084" ht="30" hidden="1" customHeight="1" x14ac:dyDescent="0.25"/>
    <row r="10085" ht="30" hidden="1" customHeight="1" x14ac:dyDescent="0.25"/>
    <row r="10086" ht="30" hidden="1" customHeight="1" x14ac:dyDescent="0.25"/>
    <row r="10087" ht="30" hidden="1" customHeight="1" x14ac:dyDescent="0.25"/>
    <row r="10088" ht="30" hidden="1" customHeight="1" x14ac:dyDescent="0.25"/>
    <row r="10089" ht="30" hidden="1" customHeight="1" x14ac:dyDescent="0.25"/>
    <row r="10090" ht="30" hidden="1" customHeight="1" x14ac:dyDescent="0.25"/>
    <row r="10091" ht="30" hidden="1" customHeight="1" x14ac:dyDescent="0.25"/>
    <row r="10092" ht="30" hidden="1" customHeight="1" x14ac:dyDescent="0.25"/>
    <row r="10093" ht="30" hidden="1" customHeight="1" x14ac:dyDescent="0.25"/>
    <row r="10094" ht="30" hidden="1" customHeight="1" x14ac:dyDescent="0.25"/>
    <row r="10095" ht="30" hidden="1" customHeight="1" x14ac:dyDescent="0.25"/>
    <row r="10096" ht="30" hidden="1" customHeight="1" x14ac:dyDescent="0.25"/>
    <row r="10097" ht="30" hidden="1" customHeight="1" x14ac:dyDescent="0.25"/>
    <row r="10098" ht="30" hidden="1" customHeight="1" x14ac:dyDescent="0.25"/>
    <row r="10099" ht="30" hidden="1" customHeight="1" x14ac:dyDescent="0.25"/>
    <row r="10100" ht="30" hidden="1" customHeight="1" x14ac:dyDescent="0.25"/>
    <row r="10101" ht="30" hidden="1" customHeight="1" x14ac:dyDescent="0.25"/>
    <row r="10102" ht="30" hidden="1" customHeight="1" x14ac:dyDescent="0.25"/>
    <row r="10103" ht="30" hidden="1" customHeight="1" x14ac:dyDescent="0.25"/>
    <row r="10104" ht="30" hidden="1" customHeight="1" x14ac:dyDescent="0.25"/>
    <row r="10105" ht="30" hidden="1" customHeight="1" x14ac:dyDescent="0.25"/>
    <row r="10106" ht="30" hidden="1" customHeight="1" x14ac:dyDescent="0.25"/>
    <row r="10107" ht="30" hidden="1" customHeight="1" x14ac:dyDescent="0.25"/>
    <row r="10108" ht="30" hidden="1" customHeight="1" x14ac:dyDescent="0.25"/>
    <row r="10109" ht="30" hidden="1" customHeight="1" x14ac:dyDescent="0.25"/>
    <row r="10110" ht="30" hidden="1" customHeight="1" x14ac:dyDescent="0.25"/>
    <row r="10111" ht="30" hidden="1" customHeight="1" x14ac:dyDescent="0.25"/>
    <row r="10112" ht="30" hidden="1" customHeight="1" x14ac:dyDescent="0.25"/>
    <row r="10113" ht="30" hidden="1" customHeight="1" x14ac:dyDescent="0.25"/>
    <row r="10114" ht="30" hidden="1" customHeight="1" x14ac:dyDescent="0.25"/>
    <row r="10115" ht="30" hidden="1" customHeight="1" x14ac:dyDescent="0.25"/>
    <row r="10116" ht="30" hidden="1" customHeight="1" x14ac:dyDescent="0.25"/>
    <row r="10117" ht="30" hidden="1" customHeight="1" x14ac:dyDescent="0.25"/>
    <row r="10118" ht="30" hidden="1" customHeight="1" x14ac:dyDescent="0.25"/>
    <row r="10119" ht="30" hidden="1" customHeight="1" x14ac:dyDescent="0.25"/>
    <row r="10120" ht="30" hidden="1" customHeight="1" x14ac:dyDescent="0.25"/>
    <row r="10121" ht="30" hidden="1" customHeight="1" x14ac:dyDescent="0.25"/>
    <row r="10122" ht="30" hidden="1" customHeight="1" x14ac:dyDescent="0.25"/>
    <row r="10123" ht="30" hidden="1" customHeight="1" x14ac:dyDescent="0.25"/>
    <row r="10124" ht="30" hidden="1" customHeight="1" x14ac:dyDescent="0.25"/>
    <row r="10125" ht="30" hidden="1" customHeight="1" x14ac:dyDescent="0.25"/>
    <row r="10126" ht="30" hidden="1" customHeight="1" x14ac:dyDescent="0.25"/>
    <row r="10127" ht="30" hidden="1" customHeight="1" x14ac:dyDescent="0.25"/>
    <row r="10128" ht="30" hidden="1" customHeight="1" x14ac:dyDescent="0.25"/>
    <row r="10129" ht="30" hidden="1" customHeight="1" x14ac:dyDescent="0.25"/>
    <row r="10130" ht="30" hidden="1" customHeight="1" x14ac:dyDescent="0.25"/>
    <row r="10131" ht="30" hidden="1" customHeight="1" x14ac:dyDescent="0.25"/>
    <row r="10132" ht="30" hidden="1" customHeight="1" x14ac:dyDescent="0.25"/>
    <row r="10133" ht="30" hidden="1" customHeight="1" x14ac:dyDescent="0.25"/>
    <row r="10134" ht="30" hidden="1" customHeight="1" x14ac:dyDescent="0.25"/>
    <row r="10135" ht="30" hidden="1" customHeight="1" x14ac:dyDescent="0.25"/>
    <row r="10136" ht="30" hidden="1" customHeight="1" x14ac:dyDescent="0.25"/>
    <row r="10137" ht="30" hidden="1" customHeight="1" x14ac:dyDescent="0.25"/>
    <row r="10138" ht="30" hidden="1" customHeight="1" x14ac:dyDescent="0.25"/>
    <row r="10139" ht="30" hidden="1" customHeight="1" x14ac:dyDescent="0.25"/>
    <row r="10140" ht="30" hidden="1" customHeight="1" x14ac:dyDescent="0.25"/>
    <row r="10141" ht="30" hidden="1" customHeight="1" x14ac:dyDescent="0.25"/>
    <row r="10142" ht="30" hidden="1" customHeight="1" x14ac:dyDescent="0.25"/>
    <row r="10143" ht="30" hidden="1" customHeight="1" x14ac:dyDescent="0.25"/>
    <row r="10144" ht="30" hidden="1" customHeight="1" x14ac:dyDescent="0.25"/>
    <row r="10145" ht="30" hidden="1" customHeight="1" x14ac:dyDescent="0.25"/>
    <row r="10146" ht="30" hidden="1" customHeight="1" x14ac:dyDescent="0.25"/>
    <row r="10147" ht="30" hidden="1" customHeight="1" x14ac:dyDescent="0.25"/>
    <row r="10148" ht="30" hidden="1" customHeight="1" x14ac:dyDescent="0.25"/>
    <row r="10149" ht="30" hidden="1" customHeight="1" x14ac:dyDescent="0.25"/>
    <row r="10150" ht="30" hidden="1" customHeight="1" x14ac:dyDescent="0.25"/>
    <row r="10151" ht="30" hidden="1" customHeight="1" x14ac:dyDescent="0.25"/>
    <row r="10152" ht="30" hidden="1" customHeight="1" x14ac:dyDescent="0.25"/>
    <row r="10153" ht="30" hidden="1" customHeight="1" x14ac:dyDescent="0.25"/>
    <row r="10154" ht="30" hidden="1" customHeight="1" x14ac:dyDescent="0.25"/>
    <row r="10155" ht="30" hidden="1" customHeight="1" x14ac:dyDescent="0.25"/>
    <row r="10156" ht="30" hidden="1" customHeight="1" x14ac:dyDescent="0.25"/>
    <row r="10157" ht="30" hidden="1" customHeight="1" x14ac:dyDescent="0.25"/>
    <row r="10158" ht="30" hidden="1" customHeight="1" x14ac:dyDescent="0.25"/>
    <row r="10159" ht="30" hidden="1" customHeight="1" x14ac:dyDescent="0.25"/>
    <row r="10160" ht="30" hidden="1" customHeight="1" x14ac:dyDescent="0.25"/>
    <row r="10161" ht="30" hidden="1" customHeight="1" x14ac:dyDescent="0.25"/>
    <row r="10162" ht="30" hidden="1" customHeight="1" x14ac:dyDescent="0.25"/>
    <row r="10163" ht="30" hidden="1" customHeight="1" x14ac:dyDescent="0.25"/>
    <row r="10164" ht="30" hidden="1" customHeight="1" x14ac:dyDescent="0.25"/>
    <row r="10165" ht="30" hidden="1" customHeight="1" x14ac:dyDescent="0.25"/>
    <row r="10166" ht="30" hidden="1" customHeight="1" x14ac:dyDescent="0.25"/>
    <row r="10167" ht="30" hidden="1" customHeight="1" x14ac:dyDescent="0.25"/>
    <row r="10168" ht="30" hidden="1" customHeight="1" x14ac:dyDescent="0.25"/>
    <row r="10169" ht="30" hidden="1" customHeight="1" x14ac:dyDescent="0.25"/>
    <row r="10170" ht="30" hidden="1" customHeight="1" x14ac:dyDescent="0.25"/>
    <row r="10171" ht="30" hidden="1" customHeight="1" x14ac:dyDescent="0.25"/>
    <row r="10172" ht="30" hidden="1" customHeight="1" x14ac:dyDescent="0.25"/>
    <row r="10173" ht="30" hidden="1" customHeight="1" x14ac:dyDescent="0.25"/>
    <row r="10174" ht="30" hidden="1" customHeight="1" x14ac:dyDescent="0.25"/>
    <row r="10175" ht="30" hidden="1" customHeight="1" x14ac:dyDescent="0.25"/>
    <row r="10176" ht="30" hidden="1" customHeight="1" x14ac:dyDescent="0.25"/>
    <row r="10177" ht="30" hidden="1" customHeight="1" x14ac:dyDescent="0.25"/>
    <row r="10178" ht="30" hidden="1" customHeight="1" x14ac:dyDescent="0.25"/>
    <row r="10179" ht="30" hidden="1" customHeight="1" x14ac:dyDescent="0.25"/>
    <row r="10180" ht="30" hidden="1" customHeight="1" x14ac:dyDescent="0.25"/>
    <row r="10181" ht="30" hidden="1" customHeight="1" x14ac:dyDescent="0.25"/>
    <row r="10182" ht="30" hidden="1" customHeight="1" x14ac:dyDescent="0.25"/>
    <row r="10183" ht="30" hidden="1" customHeight="1" x14ac:dyDescent="0.25"/>
    <row r="10184" ht="30" hidden="1" customHeight="1" x14ac:dyDescent="0.25"/>
    <row r="10185" ht="30" hidden="1" customHeight="1" x14ac:dyDescent="0.25"/>
    <row r="10186" ht="30" hidden="1" customHeight="1" x14ac:dyDescent="0.25"/>
    <row r="10187" ht="30" hidden="1" customHeight="1" x14ac:dyDescent="0.25"/>
    <row r="10188" ht="30" hidden="1" customHeight="1" x14ac:dyDescent="0.25"/>
    <row r="10189" ht="30" hidden="1" customHeight="1" x14ac:dyDescent="0.25"/>
    <row r="10190" ht="30" hidden="1" customHeight="1" x14ac:dyDescent="0.25"/>
    <row r="10191" ht="30" hidden="1" customHeight="1" x14ac:dyDescent="0.25"/>
    <row r="10192" ht="30" hidden="1" customHeight="1" x14ac:dyDescent="0.25"/>
    <row r="10193" ht="30" hidden="1" customHeight="1" x14ac:dyDescent="0.25"/>
    <row r="10194" ht="30" hidden="1" customHeight="1" x14ac:dyDescent="0.25"/>
    <row r="10195" ht="30" hidden="1" customHeight="1" x14ac:dyDescent="0.25"/>
    <row r="10196" ht="30" hidden="1" customHeight="1" x14ac:dyDescent="0.25"/>
    <row r="10197" ht="30" hidden="1" customHeight="1" x14ac:dyDescent="0.25"/>
    <row r="10198" ht="30" hidden="1" customHeight="1" x14ac:dyDescent="0.25"/>
    <row r="10199" ht="30" hidden="1" customHeight="1" x14ac:dyDescent="0.25"/>
    <row r="10200" ht="30" hidden="1" customHeight="1" x14ac:dyDescent="0.25"/>
    <row r="10201" ht="30" hidden="1" customHeight="1" x14ac:dyDescent="0.25"/>
    <row r="10202" ht="30" hidden="1" customHeight="1" x14ac:dyDescent="0.25"/>
    <row r="10203" ht="30" hidden="1" customHeight="1" x14ac:dyDescent="0.25"/>
    <row r="10204" ht="30" hidden="1" customHeight="1" x14ac:dyDescent="0.25"/>
    <row r="10205" ht="30" hidden="1" customHeight="1" x14ac:dyDescent="0.25"/>
    <row r="10206" ht="30" hidden="1" customHeight="1" x14ac:dyDescent="0.25"/>
    <row r="10207" ht="30" hidden="1" customHeight="1" x14ac:dyDescent="0.25"/>
    <row r="10208" ht="30" hidden="1" customHeight="1" x14ac:dyDescent="0.25"/>
    <row r="10209" ht="30" hidden="1" customHeight="1" x14ac:dyDescent="0.25"/>
    <row r="10210" ht="30" hidden="1" customHeight="1" x14ac:dyDescent="0.25"/>
    <row r="10211" ht="30" hidden="1" customHeight="1" x14ac:dyDescent="0.25"/>
    <row r="10212" ht="30" hidden="1" customHeight="1" x14ac:dyDescent="0.25"/>
    <row r="10213" ht="30" hidden="1" customHeight="1" x14ac:dyDescent="0.25"/>
    <row r="10214" ht="30" hidden="1" customHeight="1" x14ac:dyDescent="0.25"/>
    <row r="10215" ht="30" hidden="1" customHeight="1" x14ac:dyDescent="0.25"/>
    <row r="10216" ht="30" hidden="1" customHeight="1" x14ac:dyDescent="0.25"/>
    <row r="10217" ht="30" hidden="1" customHeight="1" x14ac:dyDescent="0.25"/>
    <row r="10218" ht="30" hidden="1" customHeight="1" x14ac:dyDescent="0.25"/>
    <row r="10219" ht="30" hidden="1" customHeight="1" x14ac:dyDescent="0.25"/>
    <row r="10220" ht="30" hidden="1" customHeight="1" x14ac:dyDescent="0.25"/>
    <row r="10221" ht="30" hidden="1" customHeight="1" x14ac:dyDescent="0.25"/>
    <row r="10222" ht="30" hidden="1" customHeight="1" x14ac:dyDescent="0.25"/>
    <row r="10223" ht="30" hidden="1" customHeight="1" x14ac:dyDescent="0.25"/>
    <row r="10224" ht="30" hidden="1" customHeight="1" x14ac:dyDescent="0.25"/>
    <row r="10225" ht="30" hidden="1" customHeight="1" x14ac:dyDescent="0.25"/>
    <row r="10226" ht="30" hidden="1" customHeight="1" x14ac:dyDescent="0.25"/>
    <row r="10227" ht="30" hidden="1" customHeight="1" x14ac:dyDescent="0.25"/>
    <row r="10228" ht="30" hidden="1" customHeight="1" x14ac:dyDescent="0.25"/>
    <row r="10229" ht="30" hidden="1" customHeight="1" x14ac:dyDescent="0.25"/>
    <row r="10230" ht="30" hidden="1" customHeight="1" x14ac:dyDescent="0.25"/>
    <row r="10231" ht="30" hidden="1" customHeight="1" x14ac:dyDescent="0.25"/>
    <row r="10232" ht="30" hidden="1" customHeight="1" x14ac:dyDescent="0.25"/>
    <row r="10233" ht="30" hidden="1" customHeight="1" x14ac:dyDescent="0.25"/>
    <row r="10234" ht="30" hidden="1" customHeight="1" x14ac:dyDescent="0.25"/>
    <row r="10235" ht="30" hidden="1" customHeight="1" x14ac:dyDescent="0.25"/>
    <row r="10236" ht="30" hidden="1" customHeight="1" x14ac:dyDescent="0.25"/>
    <row r="10237" ht="30" hidden="1" customHeight="1" x14ac:dyDescent="0.25"/>
    <row r="10238" ht="30" hidden="1" customHeight="1" x14ac:dyDescent="0.25"/>
    <row r="10239" ht="30" hidden="1" customHeight="1" x14ac:dyDescent="0.25"/>
    <row r="10240" ht="30" hidden="1" customHeight="1" x14ac:dyDescent="0.25"/>
    <row r="10241" ht="30" hidden="1" customHeight="1" x14ac:dyDescent="0.25"/>
    <row r="10242" ht="30" hidden="1" customHeight="1" x14ac:dyDescent="0.25"/>
    <row r="10243" ht="30" hidden="1" customHeight="1" x14ac:dyDescent="0.25"/>
    <row r="10244" ht="30" hidden="1" customHeight="1" x14ac:dyDescent="0.25"/>
    <row r="10245" ht="30" hidden="1" customHeight="1" x14ac:dyDescent="0.25"/>
    <row r="10246" ht="30" hidden="1" customHeight="1" x14ac:dyDescent="0.25"/>
    <row r="10247" ht="30" hidden="1" customHeight="1" x14ac:dyDescent="0.25"/>
    <row r="10248" ht="30" hidden="1" customHeight="1" x14ac:dyDescent="0.25"/>
    <row r="10249" ht="30" hidden="1" customHeight="1" x14ac:dyDescent="0.25"/>
    <row r="10250" ht="30" hidden="1" customHeight="1" x14ac:dyDescent="0.25"/>
    <row r="10251" ht="30" hidden="1" customHeight="1" x14ac:dyDescent="0.25"/>
    <row r="10252" ht="30" hidden="1" customHeight="1" x14ac:dyDescent="0.25"/>
    <row r="10253" ht="30" hidden="1" customHeight="1" x14ac:dyDescent="0.25"/>
    <row r="10254" ht="30" hidden="1" customHeight="1" x14ac:dyDescent="0.25"/>
    <row r="10255" ht="30" hidden="1" customHeight="1" x14ac:dyDescent="0.25"/>
    <row r="10256" ht="30" hidden="1" customHeight="1" x14ac:dyDescent="0.25"/>
    <row r="10257" ht="30" hidden="1" customHeight="1" x14ac:dyDescent="0.25"/>
    <row r="10258" ht="30" hidden="1" customHeight="1" x14ac:dyDescent="0.25"/>
    <row r="10259" ht="30" hidden="1" customHeight="1" x14ac:dyDescent="0.25"/>
    <row r="10260" ht="30" hidden="1" customHeight="1" x14ac:dyDescent="0.25"/>
    <row r="10261" ht="30" hidden="1" customHeight="1" x14ac:dyDescent="0.25"/>
    <row r="10262" ht="30" hidden="1" customHeight="1" x14ac:dyDescent="0.25"/>
    <row r="10263" ht="30" hidden="1" customHeight="1" x14ac:dyDescent="0.25"/>
    <row r="10264" ht="30" hidden="1" customHeight="1" x14ac:dyDescent="0.25"/>
    <row r="10265" ht="30" hidden="1" customHeight="1" x14ac:dyDescent="0.25"/>
    <row r="10266" ht="30" hidden="1" customHeight="1" x14ac:dyDescent="0.25"/>
    <row r="10267" ht="30" hidden="1" customHeight="1" x14ac:dyDescent="0.25"/>
    <row r="10268" ht="30" hidden="1" customHeight="1" x14ac:dyDescent="0.25"/>
    <row r="10269" ht="30" hidden="1" customHeight="1" x14ac:dyDescent="0.25"/>
    <row r="10270" ht="30" hidden="1" customHeight="1" x14ac:dyDescent="0.25"/>
    <row r="10271" ht="30" hidden="1" customHeight="1" x14ac:dyDescent="0.25"/>
    <row r="10272" ht="30" hidden="1" customHeight="1" x14ac:dyDescent="0.25"/>
    <row r="10273" ht="30" hidden="1" customHeight="1" x14ac:dyDescent="0.25"/>
    <row r="10274" ht="30" hidden="1" customHeight="1" x14ac:dyDescent="0.25"/>
    <row r="10275" ht="30" hidden="1" customHeight="1" x14ac:dyDescent="0.25"/>
    <row r="10276" ht="30" hidden="1" customHeight="1" x14ac:dyDescent="0.25"/>
    <row r="10277" ht="30" hidden="1" customHeight="1" x14ac:dyDescent="0.25"/>
    <row r="10278" ht="30" hidden="1" customHeight="1" x14ac:dyDescent="0.25"/>
    <row r="10279" ht="30" hidden="1" customHeight="1" x14ac:dyDescent="0.25"/>
    <row r="10280" ht="30" hidden="1" customHeight="1" x14ac:dyDescent="0.25"/>
    <row r="10281" ht="30" hidden="1" customHeight="1" x14ac:dyDescent="0.25"/>
    <row r="10282" ht="30" hidden="1" customHeight="1" x14ac:dyDescent="0.25"/>
    <row r="10283" ht="30" hidden="1" customHeight="1" x14ac:dyDescent="0.25"/>
    <row r="10284" ht="30" hidden="1" customHeight="1" x14ac:dyDescent="0.25"/>
    <row r="10285" ht="30" hidden="1" customHeight="1" x14ac:dyDescent="0.25"/>
    <row r="10286" ht="30" hidden="1" customHeight="1" x14ac:dyDescent="0.25"/>
    <row r="10287" ht="30" hidden="1" customHeight="1" x14ac:dyDescent="0.25"/>
    <row r="10288" ht="30" hidden="1" customHeight="1" x14ac:dyDescent="0.25"/>
    <row r="10289" ht="30" hidden="1" customHeight="1" x14ac:dyDescent="0.25"/>
    <row r="10290" ht="30" hidden="1" customHeight="1" x14ac:dyDescent="0.25"/>
    <row r="10291" ht="30" hidden="1" customHeight="1" x14ac:dyDescent="0.25"/>
    <row r="10292" ht="30" hidden="1" customHeight="1" x14ac:dyDescent="0.25"/>
    <row r="10293" ht="30" hidden="1" customHeight="1" x14ac:dyDescent="0.25"/>
    <row r="10294" ht="30" hidden="1" customHeight="1" x14ac:dyDescent="0.25"/>
    <row r="10295" ht="30" hidden="1" customHeight="1" x14ac:dyDescent="0.25"/>
    <row r="10296" ht="30" hidden="1" customHeight="1" x14ac:dyDescent="0.25"/>
    <row r="10297" ht="30" hidden="1" customHeight="1" x14ac:dyDescent="0.25"/>
    <row r="10298" ht="30" hidden="1" customHeight="1" x14ac:dyDescent="0.25"/>
    <row r="10299" ht="30" hidden="1" customHeight="1" x14ac:dyDescent="0.25"/>
    <row r="10300" ht="30" hidden="1" customHeight="1" x14ac:dyDescent="0.25"/>
    <row r="10301" ht="30" hidden="1" customHeight="1" x14ac:dyDescent="0.25"/>
    <row r="10302" ht="30" hidden="1" customHeight="1" x14ac:dyDescent="0.25"/>
    <row r="10303" ht="30" hidden="1" customHeight="1" x14ac:dyDescent="0.25"/>
    <row r="10304" ht="30" hidden="1" customHeight="1" x14ac:dyDescent="0.25"/>
    <row r="10305" ht="30" hidden="1" customHeight="1" x14ac:dyDescent="0.25"/>
    <row r="10306" ht="30" hidden="1" customHeight="1" x14ac:dyDescent="0.25"/>
    <row r="10307" ht="30" hidden="1" customHeight="1" x14ac:dyDescent="0.25"/>
    <row r="10308" ht="30" hidden="1" customHeight="1" x14ac:dyDescent="0.25"/>
    <row r="10309" ht="30" hidden="1" customHeight="1" x14ac:dyDescent="0.25"/>
    <row r="10310" ht="30" hidden="1" customHeight="1" x14ac:dyDescent="0.25"/>
    <row r="10311" ht="30" hidden="1" customHeight="1" x14ac:dyDescent="0.25"/>
    <row r="10312" ht="30" hidden="1" customHeight="1" x14ac:dyDescent="0.25"/>
    <row r="10313" ht="30" hidden="1" customHeight="1" x14ac:dyDescent="0.25"/>
    <row r="10314" ht="30" hidden="1" customHeight="1" x14ac:dyDescent="0.25"/>
    <row r="10315" ht="30" hidden="1" customHeight="1" x14ac:dyDescent="0.25"/>
    <row r="10316" ht="30" hidden="1" customHeight="1" x14ac:dyDescent="0.25"/>
    <row r="10317" ht="30" hidden="1" customHeight="1" x14ac:dyDescent="0.25"/>
    <row r="10318" ht="30" hidden="1" customHeight="1" x14ac:dyDescent="0.25"/>
    <row r="10319" ht="30" hidden="1" customHeight="1" x14ac:dyDescent="0.25"/>
    <row r="10320" ht="30" hidden="1" customHeight="1" x14ac:dyDescent="0.25"/>
    <row r="10321" ht="30" hidden="1" customHeight="1" x14ac:dyDescent="0.25"/>
    <row r="10322" ht="30" hidden="1" customHeight="1" x14ac:dyDescent="0.25"/>
    <row r="10323" ht="30" hidden="1" customHeight="1" x14ac:dyDescent="0.25"/>
    <row r="10324" ht="30" hidden="1" customHeight="1" x14ac:dyDescent="0.25"/>
    <row r="10325" ht="30" hidden="1" customHeight="1" x14ac:dyDescent="0.25"/>
    <row r="10326" ht="30" hidden="1" customHeight="1" x14ac:dyDescent="0.25"/>
    <row r="10327" ht="30" hidden="1" customHeight="1" x14ac:dyDescent="0.25"/>
    <row r="10328" ht="30" hidden="1" customHeight="1" x14ac:dyDescent="0.25"/>
    <row r="10329" ht="30" hidden="1" customHeight="1" x14ac:dyDescent="0.25"/>
    <row r="10330" ht="30" hidden="1" customHeight="1" x14ac:dyDescent="0.25"/>
    <row r="10331" ht="30" hidden="1" customHeight="1" x14ac:dyDescent="0.25"/>
    <row r="10332" ht="30" hidden="1" customHeight="1" x14ac:dyDescent="0.25"/>
    <row r="10333" ht="30" hidden="1" customHeight="1" x14ac:dyDescent="0.25"/>
    <row r="10334" ht="30" hidden="1" customHeight="1" x14ac:dyDescent="0.25"/>
    <row r="10335" ht="30" hidden="1" customHeight="1" x14ac:dyDescent="0.25"/>
    <row r="10336" ht="30" hidden="1" customHeight="1" x14ac:dyDescent="0.25"/>
    <row r="10337" ht="30" hidden="1" customHeight="1" x14ac:dyDescent="0.25"/>
    <row r="10338" ht="30" hidden="1" customHeight="1" x14ac:dyDescent="0.25"/>
    <row r="10339" ht="30" hidden="1" customHeight="1" x14ac:dyDescent="0.25"/>
    <row r="10340" ht="30" hidden="1" customHeight="1" x14ac:dyDescent="0.25"/>
    <row r="10341" ht="30" hidden="1" customHeight="1" x14ac:dyDescent="0.25"/>
    <row r="10342" ht="30" hidden="1" customHeight="1" x14ac:dyDescent="0.25"/>
    <row r="10343" ht="30" hidden="1" customHeight="1" x14ac:dyDescent="0.25"/>
    <row r="10344" ht="30" hidden="1" customHeight="1" x14ac:dyDescent="0.25"/>
    <row r="10345" ht="30" hidden="1" customHeight="1" x14ac:dyDescent="0.25"/>
    <row r="10346" ht="30" hidden="1" customHeight="1" x14ac:dyDescent="0.25"/>
    <row r="10347" ht="30" hidden="1" customHeight="1" x14ac:dyDescent="0.25"/>
    <row r="10348" ht="30" hidden="1" customHeight="1" x14ac:dyDescent="0.25"/>
    <row r="10349" ht="30" hidden="1" customHeight="1" x14ac:dyDescent="0.25"/>
    <row r="10350" ht="30" hidden="1" customHeight="1" x14ac:dyDescent="0.25"/>
    <row r="10351" ht="30" hidden="1" customHeight="1" x14ac:dyDescent="0.25"/>
    <row r="10352" ht="30" hidden="1" customHeight="1" x14ac:dyDescent="0.25"/>
    <row r="10353" ht="30" hidden="1" customHeight="1" x14ac:dyDescent="0.25"/>
    <row r="10354" ht="30" hidden="1" customHeight="1" x14ac:dyDescent="0.25"/>
    <row r="10355" ht="30" hidden="1" customHeight="1" x14ac:dyDescent="0.25"/>
    <row r="10356" ht="30" hidden="1" customHeight="1" x14ac:dyDescent="0.25"/>
    <row r="10357" ht="30" hidden="1" customHeight="1" x14ac:dyDescent="0.25"/>
    <row r="10358" ht="30" hidden="1" customHeight="1" x14ac:dyDescent="0.25"/>
    <row r="10359" ht="30" hidden="1" customHeight="1" x14ac:dyDescent="0.25"/>
    <row r="10360" ht="30" hidden="1" customHeight="1" x14ac:dyDescent="0.25"/>
    <row r="10361" ht="30" hidden="1" customHeight="1" x14ac:dyDescent="0.25"/>
    <row r="10362" ht="30" hidden="1" customHeight="1" x14ac:dyDescent="0.25"/>
    <row r="10363" ht="30" hidden="1" customHeight="1" x14ac:dyDescent="0.25"/>
    <row r="10364" ht="30" hidden="1" customHeight="1" x14ac:dyDescent="0.25"/>
    <row r="10365" ht="30" hidden="1" customHeight="1" x14ac:dyDescent="0.25"/>
    <row r="10366" ht="30" hidden="1" customHeight="1" x14ac:dyDescent="0.25"/>
    <row r="10367" ht="30" hidden="1" customHeight="1" x14ac:dyDescent="0.25"/>
    <row r="10368" ht="30" hidden="1" customHeight="1" x14ac:dyDescent="0.25"/>
    <row r="10369" ht="30" hidden="1" customHeight="1" x14ac:dyDescent="0.25"/>
    <row r="10370" ht="30" hidden="1" customHeight="1" x14ac:dyDescent="0.25"/>
    <row r="10371" ht="30" hidden="1" customHeight="1" x14ac:dyDescent="0.25"/>
    <row r="10372" ht="30" hidden="1" customHeight="1" x14ac:dyDescent="0.25"/>
    <row r="10373" ht="30" hidden="1" customHeight="1" x14ac:dyDescent="0.25"/>
    <row r="10374" ht="30" hidden="1" customHeight="1" x14ac:dyDescent="0.25"/>
    <row r="10375" ht="30" hidden="1" customHeight="1" x14ac:dyDescent="0.25"/>
    <row r="10376" ht="30" hidden="1" customHeight="1" x14ac:dyDescent="0.25"/>
    <row r="10377" ht="30" hidden="1" customHeight="1" x14ac:dyDescent="0.25"/>
    <row r="10378" ht="30" hidden="1" customHeight="1" x14ac:dyDescent="0.25"/>
    <row r="10379" ht="30" hidden="1" customHeight="1" x14ac:dyDescent="0.25"/>
    <row r="10380" ht="30" hidden="1" customHeight="1" x14ac:dyDescent="0.25"/>
    <row r="10381" ht="30" hidden="1" customHeight="1" x14ac:dyDescent="0.25"/>
    <row r="10382" ht="30" hidden="1" customHeight="1" x14ac:dyDescent="0.25"/>
    <row r="10383" ht="30" hidden="1" customHeight="1" x14ac:dyDescent="0.25"/>
    <row r="10384" ht="30" hidden="1" customHeight="1" x14ac:dyDescent="0.25"/>
    <row r="10385" ht="30" hidden="1" customHeight="1" x14ac:dyDescent="0.25"/>
    <row r="10386" ht="30" hidden="1" customHeight="1" x14ac:dyDescent="0.25"/>
    <row r="10387" ht="30" hidden="1" customHeight="1" x14ac:dyDescent="0.25"/>
    <row r="10388" ht="30" hidden="1" customHeight="1" x14ac:dyDescent="0.25"/>
    <row r="10389" ht="30" hidden="1" customHeight="1" x14ac:dyDescent="0.25"/>
    <row r="10390" ht="30" hidden="1" customHeight="1" x14ac:dyDescent="0.25"/>
    <row r="10391" ht="30" hidden="1" customHeight="1" x14ac:dyDescent="0.25"/>
    <row r="10392" ht="30" hidden="1" customHeight="1" x14ac:dyDescent="0.25"/>
    <row r="10393" ht="30" hidden="1" customHeight="1" x14ac:dyDescent="0.25"/>
    <row r="10394" ht="30" hidden="1" customHeight="1" x14ac:dyDescent="0.25"/>
    <row r="10395" ht="30" hidden="1" customHeight="1" x14ac:dyDescent="0.25"/>
    <row r="10396" ht="30" hidden="1" customHeight="1" x14ac:dyDescent="0.25"/>
    <row r="10397" ht="30" hidden="1" customHeight="1" x14ac:dyDescent="0.25"/>
    <row r="10398" ht="30" hidden="1" customHeight="1" x14ac:dyDescent="0.25"/>
    <row r="10399" ht="30" hidden="1" customHeight="1" x14ac:dyDescent="0.25"/>
    <row r="10400" ht="30" hidden="1" customHeight="1" x14ac:dyDescent="0.25"/>
    <row r="10401" ht="30" hidden="1" customHeight="1" x14ac:dyDescent="0.25"/>
    <row r="10402" ht="30" hidden="1" customHeight="1" x14ac:dyDescent="0.25"/>
    <row r="10403" ht="30" hidden="1" customHeight="1" x14ac:dyDescent="0.25"/>
    <row r="10404" ht="30" hidden="1" customHeight="1" x14ac:dyDescent="0.25"/>
    <row r="10405" ht="30" hidden="1" customHeight="1" x14ac:dyDescent="0.25"/>
    <row r="10406" ht="30" hidden="1" customHeight="1" x14ac:dyDescent="0.25"/>
    <row r="10407" ht="30" hidden="1" customHeight="1" x14ac:dyDescent="0.25"/>
    <row r="10408" ht="30" hidden="1" customHeight="1" x14ac:dyDescent="0.25"/>
    <row r="10409" ht="30" hidden="1" customHeight="1" x14ac:dyDescent="0.25"/>
    <row r="10410" ht="30" hidden="1" customHeight="1" x14ac:dyDescent="0.25"/>
    <row r="10411" ht="30" hidden="1" customHeight="1" x14ac:dyDescent="0.25"/>
    <row r="10412" ht="30" hidden="1" customHeight="1" x14ac:dyDescent="0.25"/>
    <row r="10413" ht="30" hidden="1" customHeight="1" x14ac:dyDescent="0.25"/>
    <row r="10414" ht="30" hidden="1" customHeight="1" x14ac:dyDescent="0.25"/>
    <row r="10415" ht="30" hidden="1" customHeight="1" x14ac:dyDescent="0.25"/>
    <row r="10416" ht="30" hidden="1" customHeight="1" x14ac:dyDescent="0.25"/>
    <row r="10417" ht="30" hidden="1" customHeight="1" x14ac:dyDescent="0.25"/>
    <row r="10418" ht="30" hidden="1" customHeight="1" x14ac:dyDescent="0.25"/>
    <row r="10419" ht="30" hidden="1" customHeight="1" x14ac:dyDescent="0.25"/>
    <row r="10420" ht="30" hidden="1" customHeight="1" x14ac:dyDescent="0.25"/>
    <row r="10421" ht="30" hidden="1" customHeight="1" x14ac:dyDescent="0.25"/>
    <row r="10422" ht="30" hidden="1" customHeight="1" x14ac:dyDescent="0.25"/>
    <row r="10423" ht="30" hidden="1" customHeight="1" x14ac:dyDescent="0.25"/>
    <row r="10424" ht="30" hidden="1" customHeight="1" x14ac:dyDescent="0.25"/>
    <row r="10425" ht="30" hidden="1" customHeight="1" x14ac:dyDescent="0.25"/>
    <row r="10426" ht="30" hidden="1" customHeight="1" x14ac:dyDescent="0.25"/>
    <row r="10427" ht="30" hidden="1" customHeight="1" x14ac:dyDescent="0.25"/>
    <row r="10428" ht="30" hidden="1" customHeight="1" x14ac:dyDescent="0.25"/>
    <row r="10429" ht="30" hidden="1" customHeight="1" x14ac:dyDescent="0.25"/>
    <row r="10430" ht="30" hidden="1" customHeight="1" x14ac:dyDescent="0.25"/>
    <row r="10431" ht="30" hidden="1" customHeight="1" x14ac:dyDescent="0.25"/>
    <row r="10432" ht="30" hidden="1" customHeight="1" x14ac:dyDescent="0.25"/>
    <row r="10433" ht="30" hidden="1" customHeight="1" x14ac:dyDescent="0.25"/>
    <row r="10434" ht="30" hidden="1" customHeight="1" x14ac:dyDescent="0.25"/>
    <row r="10435" ht="30" hidden="1" customHeight="1" x14ac:dyDescent="0.25"/>
    <row r="10436" ht="30" hidden="1" customHeight="1" x14ac:dyDescent="0.25"/>
    <row r="10437" ht="30" hidden="1" customHeight="1" x14ac:dyDescent="0.25"/>
    <row r="10438" ht="30" hidden="1" customHeight="1" x14ac:dyDescent="0.25"/>
    <row r="10439" ht="30" hidden="1" customHeight="1" x14ac:dyDescent="0.25"/>
    <row r="10440" ht="30" hidden="1" customHeight="1" x14ac:dyDescent="0.25"/>
    <row r="10441" ht="30" hidden="1" customHeight="1" x14ac:dyDescent="0.25"/>
    <row r="10442" ht="30" hidden="1" customHeight="1" x14ac:dyDescent="0.25"/>
    <row r="10443" ht="30" hidden="1" customHeight="1" x14ac:dyDescent="0.25"/>
    <row r="10444" ht="30" hidden="1" customHeight="1" x14ac:dyDescent="0.25"/>
    <row r="10445" ht="30" hidden="1" customHeight="1" x14ac:dyDescent="0.25"/>
    <row r="10446" ht="30" hidden="1" customHeight="1" x14ac:dyDescent="0.25"/>
    <row r="10447" ht="30" hidden="1" customHeight="1" x14ac:dyDescent="0.25"/>
    <row r="10448" ht="30" hidden="1" customHeight="1" x14ac:dyDescent="0.25"/>
    <row r="10449" ht="30" hidden="1" customHeight="1" x14ac:dyDescent="0.25"/>
    <row r="10450" ht="30" hidden="1" customHeight="1" x14ac:dyDescent="0.25"/>
    <row r="10451" ht="30" hidden="1" customHeight="1" x14ac:dyDescent="0.25"/>
    <row r="10452" ht="30" hidden="1" customHeight="1" x14ac:dyDescent="0.25"/>
    <row r="10453" ht="30" hidden="1" customHeight="1" x14ac:dyDescent="0.25"/>
    <row r="10454" ht="30" hidden="1" customHeight="1" x14ac:dyDescent="0.25"/>
    <row r="10455" ht="30" hidden="1" customHeight="1" x14ac:dyDescent="0.25"/>
    <row r="10456" ht="30" hidden="1" customHeight="1" x14ac:dyDescent="0.25"/>
    <row r="10457" ht="30" hidden="1" customHeight="1" x14ac:dyDescent="0.25"/>
    <row r="10458" ht="30" hidden="1" customHeight="1" x14ac:dyDescent="0.25"/>
    <row r="10459" ht="30" hidden="1" customHeight="1" x14ac:dyDescent="0.25"/>
    <row r="10460" ht="30" hidden="1" customHeight="1" x14ac:dyDescent="0.25"/>
    <row r="10461" ht="30" hidden="1" customHeight="1" x14ac:dyDescent="0.25"/>
    <row r="10462" ht="30" hidden="1" customHeight="1" x14ac:dyDescent="0.25"/>
    <row r="10463" ht="30" hidden="1" customHeight="1" x14ac:dyDescent="0.25"/>
    <row r="10464" ht="30" hidden="1" customHeight="1" x14ac:dyDescent="0.25"/>
    <row r="10465" ht="30" hidden="1" customHeight="1" x14ac:dyDescent="0.25"/>
    <row r="10466" ht="30" hidden="1" customHeight="1" x14ac:dyDescent="0.25"/>
    <row r="10467" ht="30" hidden="1" customHeight="1" x14ac:dyDescent="0.25"/>
    <row r="10468" ht="30" hidden="1" customHeight="1" x14ac:dyDescent="0.25"/>
    <row r="10469" ht="30" hidden="1" customHeight="1" x14ac:dyDescent="0.25"/>
    <row r="10470" ht="30" hidden="1" customHeight="1" x14ac:dyDescent="0.25"/>
    <row r="10471" ht="30" hidden="1" customHeight="1" x14ac:dyDescent="0.25"/>
    <row r="10472" ht="30" hidden="1" customHeight="1" x14ac:dyDescent="0.25"/>
    <row r="10473" ht="30" hidden="1" customHeight="1" x14ac:dyDescent="0.25"/>
    <row r="10474" ht="30" hidden="1" customHeight="1" x14ac:dyDescent="0.25"/>
    <row r="10475" ht="30" hidden="1" customHeight="1" x14ac:dyDescent="0.25"/>
    <row r="10476" ht="30" hidden="1" customHeight="1" x14ac:dyDescent="0.25"/>
    <row r="10477" ht="30" hidden="1" customHeight="1" x14ac:dyDescent="0.25"/>
    <row r="10478" ht="30" hidden="1" customHeight="1" x14ac:dyDescent="0.25"/>
    <row r="10479" ht="30" hidden="1" customHeight="1" x14ac:dyDescent="0.25"/>
    <row r="10480" ht="30" hidden="1" customHeight="1" x14ac:dyDescent="0.25"/>
    <row r="10481" ht="30" hidden="1" customHeight="1" x14ac:dyDescent="0.25"/>
    <row r="10482" ht="30" hidden="1" customHeight="1" x14ac:dyDescent="0.25"/>
    <row r="10483" ht="30" hidden="1" customHeight="1" x14ac:dyDescent="0.25"/>
    <row r="10484" ht="30" hidden="1" customHeight="1" x14ac:dyDescent="0.25"/>
    <row r="10485" ht="30" hidden="1" customHeight="1" x14ac:dyDescent="0.25"/>
    <row r="10486" ht="30" hidden="1" customHeight="1" x14ac:dyDescent="0.25"/>
    <row r="10487" ht="30" hidden="1" customHeight="1" x14ac:dyDescent="0.25"/>
    <row r="10488" ht="30" hidden="1" customHeight="1" x14ac:dyDescent="0.25"/>
    <row r="10489" ht="30" hidden="1" customHeight="1" x14ac:dyDescent="0.25"/>
    <row r="10490" ht="30" hidden="1" customHeight="1" x14ac:dyDescent="0.25"/>
    <row r="10491" ht="30" hidden="1" customHeight="1" x14ac:dyDescent="0.25"/>
    <row r="10492" ht="30" hidden="1" customHeight="1" x14ac:dyDescent="0.25"/>
    <row r="10493" ht="30" hidden="1" customHeight="1" x14ac:dyDescent="0.25"/>
    <row r="10494" ht="30" hidden="1" customHeight="1" x14ac:dyDescent="0.25"/>
    <row r="10495" ht="30" hidden="1" customHeight="1" x14ac:dyDescent="0.25"/>
    <row r="10496" ht="30" hidden="1" customHeight="1" x14ac:dyDescent="0.25"/>
    <row r="10497" ht="30" hidden="1" customHeight="1" x14ac:dyDescent="0.25"/>
    <row r="10498" ht="30" hidden="1" customHeight="1" x14ac:dyDescent="0.25"/>
    <row r="10499" ht="30" hidden="1" customHeight="1" x14ac:dyDescent="0.25"/>
    <row r="10500" ht="30" hidden="1" customHeight="1" x14ac:dyDescent="0.25"/>
    <row r="10501" ht="30" hidden="1" customHeight="1" x14ac:dyDescent="0.25"/>
    <row r="10502" ht="30" hidden="1" customHeight="1" x14ac:dyDescent="0.25"/>
    <row r="10503" ht="30" hidden="1" customHeight="1" x14ac:dyDescent="0.25"/>
    <row r="10504" ht="30" hidden="1" customHeight="1" x14ac:dyDescent="0.25"/>
    <row r="10505" ht="30" hidden="1" customHeight="1" x14ac:dyDescent="0.25"/>
    <row r="10506" ht="30" hidden="1" customHeight="1" x14ac:dyDescent="0.25"/>
    <row r="10507" ht="30" hidden="1" customHeight="1" x14ac:dyDescent="0.25"/>
    <row r="10508" ht="30" hidden="1" customHeight="1" x14ac:dyDescent="0.25"/>
    <row r="10509" ht="30" hidden="1" customHeight="1" x14ac:dyDescent="0.25"/>
    <row r="10510" ht="30" hidden="1" customHeight="1" x14ac:dyDescent="0.25"/>
    <row r="10511" ht="30" hidden="1" customHeight="1" x14ac:dyDescent="0.25"/>
    <row r="10512" ht="30" hidden="1" customHeight="1" x14ac:dyDescent="0.25"/>
    <row r="10513" ht="30" hidden="1" customHeight="1" x14ac:dyDescent="0.25"/>
    <row r="10514" ht="30" hidden="1" customHeight="1" x14ac:dyDescent="0.25"/>
    <row r="10515" ht="30" hidden="1" customHeight="1" x14ac:dyDescent="0.25"/>
    <row r="10516" ht="30" hidden="1" customHeight="1" x14ac:dyDescent="0.25"/>
    <row r="10517" ht="30" hidden="1" customHeight="1" x14ac:dyDescent="0.25"/>
    <row r="10518" ht="30" hidden="1" customHeight="1" x14ac:dyDescent="0.25"/>
    <row r="10519" ht="30" hidden="1" customHeight="1" x14ac:dyDescent="0.25"/>
    <row r="10520" ht="30" hidden="1" customHeight="1" x14ac:dyDescent="0.25"/>
    <row r="10521" ht="30" hidden="1" customHeight="1" x14ac:dyDescent="0.25"/>
    <row r="10522" ht="30" hidden="1" customHeight="1" x14ac:dyDescent="0.25"/>
    <row r="10523" ht="30" hidden="1" customHeight="1" x14ac:dyDescent="0.25"/>
    <row r="10524" ht="30" hidden="1" customHeight="1" x14ac:dyDescent="0.25"/>
    <row r="10525" ht="30" hidden="1" customHeight="1" x14ac:dyDescent="0.25"/>
    <row r="10526" ht="30" hidden="1" customHeight="1" x14ac:dyDescent="0.25"/>
    <row r="10527" ht="30" hidden="1" customHeight="1" x14ac:dyDescent="0.25"/>
    <row r="10528" ht="30" hidden="1" customHeight="1" x14ac:dyDescent="0.25"/>
    <row r="10529" ht="30" hidden="1" customHeight="1" x14ac:dyDescent="0.25"/>
    <row r="10530" ht="30" hidden="1" customHeight="1" x14ac:dyDescent="0.25"/>
    <row r="10531" ht="30" hidden="1" customHeight="1" x14ac:dyDescent="0.25"/>
    <row r="10532" ht="30" hidden="1" customHeight="1" x14ac:dyDescent="0.25"/>
    <row r="10533" ht="30" hidden="1" customHeight="1" x14ac:dyDescent="0.25"/>
    <row r="10534" ht="30" hidden="1" customHeight="1" x14ac:dyDescent="0.25"/>
    <row r="10535" ht="30" hidden="1" customHeight="1" x14ac:dyDescent="0.25"/>
    <row r="10536" ht="30" hidden="1" customHeight="1" x14ac:dyDescent="0.25"/>
    <row r="10537" ht="30" hidden="1" customHeight="1" x14ac:dyDescent="0.25"/>
    <row r="10538" ht="30" hidden="1" customHeight="1" x14ac:dyDescent="0.25"/>
    <row r="10539" ht="30" hidden="1" customHeight="1" x14ac:dyDescent="0.25"/>
    <row r="10540" ht="30" hidden="1" customHeight="1" x14ac:dyDescent="0.25"/>
    <row r="10541" ht="30" hidden="1" customHeight="1" x14ac:dyDescent="0.25"/>
    <row r="10542" ht="30" hidden="1" customHeight="1" x14ac:dyDescent="0.25"/>
    <row r="10543" ht="30" hidden="1" customHeight="1" x14ac:dyDescent="0.25"/>
    <row r="10544" ht="30" hidden="1" customHeight="1" x14ac:dyDescent="0.25"/>
    <row r="10545" ht="30" hidden="1" customHeight="1" x14ac:dyDescent="0.25"/>
    <row r="10546" ht="30" hidden="1" customHeight="1" x14ac:dyDescent="0.25"/>
    <row r="10547" ht="30" hidden="1" customHeight="1" x14ac:dyDescent="0.25"/>
    <row r="10548" ht="30" hidden="1" customHeight="1" x14ac:dyDescent="0.25"/>
    <row r="10549" ht="30" hidden="1" customHeight="1" x14ac:dyDescent="0.25"/>
    <row r="10550" ht="30" hidden="1" customHeight="1" x14ac:dyDescent="0.25"/>
    <row r="10551" ht="30" hidden="1" customHeight="1" x14ac:dyDescent="0.25"/>
    <row r="10552" ht="30" hidden="1" customHeight="1" x14ac:dyDescent="0.25"/>
    <row r="10553" ht="30" hidden="1" customHeight="1" x14ac:dyDescent="0.25"/>
    <row r="10554" ht="30" hidden="1" customHeight="1" x14ac:dyDescent="0.25"/>
    <row r="10555" ht="30" hidden="1" customHeight="1" x14ac:dyDescent="0.25"/>
    <row r="10556" ht="30" hidden="1" customHeight="1" x14ac:dyDescent="0.25"/>
    <row r="10557" ht="30" hidden="1" customHeight="1" x14ac:dyDescent="0.25"/>
    <row r="10558" ht="30" hidden="1" customHeight="1" x14ac:dyDescent="0.25"/>
    <row r="10559" ht="30" hidden="1" customHeight="1" x14ac:dyDescent="0.25"/>
    <row r="10560" ht="30" hidden="1" customHeight="1" x14ac:dyDescent="0.25"/>
    <row r="10561" ht="30" hidden="1" customHeight="1" x14ac:dyDescent="0.25"/>
    <row r="10562" ht="30" hidden="1" customHeight="1" x14ac:dyDescent="0.25"/>
    <row r="10563" ht="30" hidden="1" customHeight="1" x14ac:dyDescent="0.25"/>
    <row r="10564" ht="30" hidden="1" customHeight="1" x14ac:dyDescent="0.25"/>
    <row r="10565" ht="30" hidden="1" customHeight="1" x14ac:dyDescent="0.25"/>
    <row r="10566" ht="30" hidden="1" customHeight="1" x14ac:dyDescent="0.25"/>
    <row r="10567" ht="30" hidden="1" customHeight="1" x14ac:dyDescent="0.25"/>
    <row r="10568" ht="30" hidden="1" customHeight="1" x14ac:dyDescent="0.25"/>
    <row r="10569" ht="30" hidden="1" customHeight="1" x14ac:dyDescent="0.25"/>
    <row r="10570" ht="30" hidden="1" customHeight="1" x14ac:dyDescent="0.25"/>
    <row r="10571" ht="30" hidden="1" customHeight="1" x14ac:dyDescent="0.25"/>
    <row r="10572" ht="30" hidden="1" customHeight="1" x14ac:dyDescent="0.25"/>
    <row r="10573" ht="30" hidden="1" customHeight="1" x14ac:dyDescent="0.25"/>
    <row r="10574" ht="30" hidden="1" customHeight="1" x14ac:dyDescent="0.25"/>
    <row r="10575" ht="30" hidden="1" customHeight="1" x14ac:dyDescent="0.25"/>
    <row r="10576" ht="30" hidden="1" customHeight="1" x14ac:dyDescent="0.25"/>
    <row r="10577" ht="30" hidden="1" customHeight="1" x14ac:dyDescent="0.25"/>
    <row r="10578" ht="30" hidden="1" customHeight="1" x14ac:dyDescent="0.25"/>
    <row r="10579" ht="30" hidden="1" customHeight="1" x14ac:dyDescent="0.25"/>
    <row r="10580" ht="30" hidden="1" customHeight="1" x14ac:dyDescent="0.25"/>
    <row r="10581" ht="30" hidden="1" customHeight="1" x14ac:dyDescent="0.25"/>
    <row r="10582" ht="30" hidden="1" customHeight="1" x14ac:dyDescent="0.25"/>
    <row r="10583" ht="30" hidden="1" customHeight="1" x14ac:dyDescent="0.25"/>
    <row r="10584" ht="30" hidden="1" customHeight="1" x14ac:dyDescent="0.25"/>
    <row r="10585" ht="30" hidden="1" customHeight="1" x14ac:dyDescent="0.25"/>
    <row r="10586" ht="30" hidden="1" customHeight="1" x14ac:dyDescent="0.25"/>
    <row r="10587" ht="30" hidden="1" customHeight="1" x14ac:dyDescent="0.25"/>
    <row r="10588" ht="30" hidden="1" customHeight="1" x14ac:dyDescent="0.25"/>
    <row r="10589" ht="30" hidden="1" customHeight="1" x14ac:dyDescent="0.25"/>
    <row r="10590" ht="30" hidden="1" customHeight="1" x14ac:dyDescent="0.25"/>
    <row r="10591" ht="30" hidden="1" customHeight="1" x14ac:dyDescent="0.25"/>
    <row r="10592" ht="30" hidden="1" customHeight="1" x14ac:dyDescent="0.25"/>
    <row r="10593" ht="30" hidden="1" customHeight="1" x14ac:dyDescent="0.25"/>
    <row r="10594" ht="30" hidden="1" customHeight="1" x14ac:dyDescent="0.25"/>
    <row r="10595" ht="30" hidden="1" customHeight="1" x14ac:dyDescent="0.25"/>
    <row r="10596" ht="30" hidden="1" customHeight="1" x14ac:dyDescent="0.25"/>
    <row r="10597" ht="30" hidden="1" customHeight="1" x14ac:dyDescent="0.25"/>
    <row r="10598" ht="30" hidden="1" customHeight="1" x14ac:dyDescent="0.25"/>
    <row r="10599" ht="30" hidden="1" customHeight="1" x14ac:dyDescent="0.25"/>
    <row r="10600" ht="30" hidden="1" customHeight="1" x14ac:dyDescent="0.25"/>
    <row r="10601" ht="30" hidden="1" customHeight="1" x14ac:dyDescent="0.25"/>
    <row r="10602" ht="30" hidden="1" customHeight="1" x14ac:dyDescent="0.25"/>
    <row r="10603" ht="30" hidden="1" customHeight="1" x14ac:dyDescent="0.25"/>
    <row r="10604" ht="30" hidden="1" customHeight="1" x14ac:dyDescent="0.25"/>
    <row r="10605" ht="30" hidden="1" customHeight="1" x14ac:dyDescent="0.25"/>
    <row r="10606" ht="30" hidden="1" customHeight="1" x14ac:dyDescent="0.25"/>
    <row r="10607" ht="30" hidden="1" customHeight="1" x14ac:dyDescent="0.25"/>
    <row r="10608" ht="30" hidden="1" customHeight="1" x14ac:dyDescent="0.25"/>
    <row r="10609" ht="30" hidden="1" customHeight="1" x14ac:dyDescent="0.25"/>
    <row r="10610" ht="30" hidden="1" customHeight="1" x14ac:dyDescent="0.25"/>
    <row r="10611" ht="30" hidden="1" customHeight="1" x14ac:dyDescent="0.25"/>
    <row r="10612" ht="30" hidden="1" customHeight="1" x14ac:dyDescent="0.25"/>
    <row r="10613" ht="30" hidden="1" customHeight="1" x14ac:dyDescent="0.25"/>
    <row r="10614" ht="30" hidden="1" customHeight="1" x14ac:dyDescent="0.25"/>
    <row r="10615" ht="30" hidden="1" customHeight="1" x14ac:dyDescent="0.25"/>
    <row r="10616" ht="30" hidden="1" customHeight="1" x14ac:dyDescent="0.25"/>
    <row r="10617" ht="30" hidden="1" customHeight="1" x14ac:dyDescent="0.25"/>
    <row r="10618" ht="30" hidden="1" customHeight="1" x14ac:dyDescent="0.25"/>
    <row r="10619" ht="30" hidden="1" customHeight="1" x14ac:dyDescent="0.25"/>
    <row r="10620" ht="30" hidden="1" customHeight="1" x14ac:dyDescent="0.25"/>
    <row r="10621" ht="30" hidden="1" customHeight="1" x14ac:dyDescent="0.25"/>
    <row r="10622" ht="30" hidden="1" customHeight="1" x14ac:dyDescent="0.25"/>
    <row r="10623" ht="30" hidden="1" customHeight="1" x14ac:dyDescent="0.25"/>
    <row r="10624" ht="30" hidden="1" customHeight="1" x14ac:dyDescent="0.25"/>
    <row r="10625" ht="30" hidden="1" customHeight="1" x14ac:dyDescent="0.25"/>
    <row r="10626" ht="30" hidden="1" customHeight="1" x14ac:dyDescent="0.25"/>
    <row r="10627" ht="30" hidden="1" customHeight="1" x14ac:dyDescent="0.25"/>
    <row r="10628" ht="30" hidden="1" customHeight="1" x14ac:dyDescent="0.25"/>
    <row r="10629" ht="30" hidden="1" customHeight="1" x14ac:dyDescent="0.25"/>
    <row r="10630" ht="30" hidden="1" customHeight="1" x14ac:dyDescent="0.25"/>
    <row r="10631" ht="30" hidden="1" customHeight="1" x14ac:dyDescent="0.25"/>
    <row r="10632" ht="30" hidden="1" customHeight="1" x14ac:dyDescent="0.25"/>
    <row r="10633" ht="30" hidden="1" customHeight="1" x14ac:dyDescent="0.25"/>
    <row r="10634" ht="30" hidden="1" customHeight="1" x14ac:dyDescent="0.25"/>
    <row r="10635" ht="30" hidden="1" customHeight="1" x14ac:dyDescent="0.25"/>
    <row r="10636" ht="30" hidden="1" customHeight="1" x14ac:dyDescent="0.25"/>
    <row r="10637" ht="30" hidden="1" customHeight="1" x14ac:dyDescent="0.25"/>
    <row r="10638" ht="30" hidden="1" customHeight="1" x14ac:dyDescent="0.25"/>
    <row r="10639" ht="30" hidden="1" customHeight="1" x14ac:dyDescent="0.25"/>
    <row r="10640" ht="30" hidden="1" customHeight="1" x14ac:dyDescent="0.25"/>
    <row r="10641" ht="30" hidden="1" customHeight="1" x14ac:dyDescent="0.25"/>
    <row r="10642" ht="30" hidden="1" customHeight="1" x14ac:dyDescent="0.25"/>
    <row r="10643" ht="30" hidden="1" customHeight="1" x14ac:dyDescent="0.25"/>
    <row r="10644" ht="30" hidden="1" customHeight="1" x14ac:dyDescent="0.25"/>
    <row r="10645" ht="30" hidden="1" customHeight="1" x14ac:dyDescent="0.25"/>
    <row r="10646" ht="30" hidden="1" customHeight="1" x14ac:dyDescent="0.25"/>
    <row r="10647" ht="30" hidden="1" customHeight="1" x14ac:dyDescent="0.25"/>
    <row r="10648" ht="30" hidden="1" customHeight="1" x14ac:dyDescent="0.25"/>
    <row r="10649" ht="30" hidden="1" customHeight="1" x14ac:dyDescent="0.25"/>
    <row r="10650" ht="30" hidden="1" customHeight="1" x14ac:dyDescent="0.25"/>
    <row r="10651" ht="30" hidden="1" customHeight="1" x14ac:dyDescent="0.25"/>
    <row r="10652" ht="30" hidden="1" customHeight="1" x14ac:dyDescent="0.25"/>
    <row r="10653" ht="30" hidden="1" customHeight="1" x14ac:dyDescent="0.25"/>
    <row r="10654" ht="30" hidden="1" customHeight="1" x14ac:dyDescent="0.25"/>
    <row r="10655" ht="30" hidden="1" customHeight="1" x14ac:dyDescent="0.25"/>
    <row r="10656" ht="30" hidden="1" customHeight="1" x14ac:dyDescent="0.25"/>
    <row r="10657" ht="30" hidden="1" customHeight="1" x14ac:dyDescent="0.25"/>
    <row r="10658" ht="30" hidden="1" customHeight="1" x14ac:dyDescent="0.25"/>
    <row r="10659" ht="30" hidden="1" customHeight="1" x14ac:dyDescent="0.25"/>
    <row r="10660" ht="30" hidden="1" customHeight="1" x14ac:dyDescent="0.25"/>
    <row r="10661" ht="30" hidden="1" customHeight="1" x14ac:dyDescent="0.25"/>
    <row r="10662" ht="30" hidden="1" customHeight="1" x14ac:dyDescent="0.25"/>
    <row r="10663" ht="30" hidden="1" customHeight="1" x14ac:dyDescent="0.25"/>
    <row r="10664" ht="30" hidden="1" customHeight="1" x14ac:dyDescent="0.25"/>
    <row r="10665" ht="30" hidden="1" customHeight="1" x14ac:dyDescent="0.25"/>
    <row r="10666" ht="30" hidden="1" customHeight="1" x14ac:dyDescent="0.25"/>
    <row r="10667" ht="30" hidden="1" customHeight="1" x14ac:dyDescent="0.25"/>
    <row r="10668" ht="30" hidden="1" customHeight="1" x14ac:dyDescent="0.25"/>
    <row r="10669" ht="30" hidden="1" customHeight="1" x14ac:dyDescent="0.25"/>
    <row r="10670" ht="30" hidden="1" customHeight="1" x14ac:dyDescent="0.25"/>
    <row r="10671" ht="30" hidden="1" customHeight="1" x14ac:dyDescent="0.25"/>
    <row r="10672" ht="30" hidden="1" customHeight="1" x14ac:dyDescent="0.25"/>
    <row r="10673" ht="30" hidden="1" customHeight="1" x14ac:dyDescent="0.25"/>
    <row r="10674" ht="30" hidden="1" customHeight="1" x14ac:dyDescent="0.25"/>
    <row r="10675" ht="30" hidden="1" customHeight="1" x14ac:dyDescent="0.25"/>
    <row r="10676" ht="30" hidden="1" customHeight="1" x14ac:dyDescent="0.25"/>
    <row r="10677" ht="30" hidden="1" customHeight="1" x14ac:dyDescent="0.25"/>
    <row r="10678" ht="30" hidden="1" customHeight="1" x14ac:dyDescent="0.25"/>
    <row r="10679" ht="30" hidden="1" customHeight="1" x14ac:dyDescent="0.25"/>
    <row r="10680" ht="30" hidden="1" customHeight="1" x14ac:dyDescent="0.25"/>
    <row r="10681" ht="30" hidden="1" customHeight="1" x14ac:dyDescent="0.25"/>
    <row r="10682" ht="30" hidden="1" customHeight="1" x14ac:dyDescent="0.25"/>
    <row r="10683" ht="30" hidden="1" customHeight="1" x14ac:dyDescent="0.25"/>
    <row r="10684" ht="30" hidden="1" customHeight="1" x14ac:dyDescent="0.25"/>
    <row r="10685" ht="30" hidden="1" customHeight="1" x14ac:dyDescent="0.25"/>
    <row r="10686" ht="30" hidden="1" customHeight="1" x14ac:dyDescent="0.25"/>
    <row r="10687" ht="30" hidden="1" customHeight="1" x14ac:dyDescent="0.25"/>
    <row r="10688" ht="30" hidden="1" customHeight="1" x14ac:dyDescent="0.25"/>
    <row r="10689" ht="30" hidden="1" customHeight="1" x14ac:dyDescent="0.25"/>
    <row r="10690" ht="30" hidden="1" customHeight="1" x14ac:dyDescent="0.25"/>
    <row r="10691" ht="30" hidden="1" customHeight="1" x14ac:dyDescent="0.25"/>
    <row r="10692" ht="30" hidden="1" customHeight="1" x14ac:dyDescent="0.25"/>
    <row r="10693" ht="30" hidden="1" customHeight="1" x14ac:dyDescent="0.25"/>
    <row r="10694" ht="30" hidden="1" customHeight="1" x14ac:dyDescent="0.25"/>
    <row r="10695" ht="30" hidden="1" customHeight="1" x14ac:dyDescent="0.25"/>
    <row r="10696" ht="30" hidden="1" customHeight="1" x14ac:dyDescent="0.25"/>
    <row r="10697" ht="30" hidden="1" customHeight="1" x14ac:dyDescent="0.25"/>
    <row r="10698" ht="30" hidden="1" customHeight="1" x14ac:dyDescent="0.25"/>
    <row r="10699" ht="30" hidden="1" customHeight="1" x14ac:dyDescent="0.25"/>
    <row r="10700" ht="30" hidden="1" customHeight="1" x14ac:dyDescent="0.25"/>
    <row r="10701" ht="30" hidden="1" customHeight="1" x14ac:dyDescent="0.25"/>
    <row r="10702" ht="30" hidden="1" customHeight="1" x14ac:dyDescent="0.25"/>
    <row r="10703" ht="30" hidden="1" customHeight="1" x14ac:dyDescent="0.25"/>
    <row r="10704" ht="30" hidden="1" customHeight="1" x14ac:dyDescent="0.25"/>
    <row r="10705" ht="30" hidden="1" customHeight="1" x14ac:dyDescent="0.25"/>
    <row r="10706" ht="30" hidden="1" customHeight="1" x14ac:dyDescent="0.25"/>
    <row r="10707" ht="30" hidden="1" customHeight="1" x14ac:dyDescent="0.25"/>
    <row r="10708" ht="30" hidden="1" customHeight="1" x14ac:dyDescent="0.25"/>
    <row r="10709" ht="30" hidden="1" customHeight="1" x14ac:dyDescent="0.25"/>
    <row r="10710" ht="30" hidden="1" customHeight="1" x14ac:dyDescent="0.25"/>
    <row r="10711" ht="30" hidden="1" customHeight="1" x14ac:dyDescent="0.25"/>
    <row r="10712" ht="30" hidden="1" customHeight="1" x14ac:dyDescent="0.25"/>
    <row r="10713" ht="30" hidden="1" customHeight="1" x14ac:dyDescent="0.25"/>
    <row r="10714" ht="30" hidden="1" customHeight="1" x14ac:dyDescent="0.25"/>
    <row r="10715" ht="30" hidden="1" customHeight="1" x14ac:dyDescent="0.25"/>
    <row r="10716" ht="30" hidden="1" customHeight="1" x14ac:dyDescent="0.25"/>
    <row r="10717" ht="30" hidden="1" customHeight="1" x14ac:dyDescent="0.25"/>
    <row r="10718" ht="30" hidden="1" customHeight="1" x14ac:dyDescent="0.25"/>
    <row r="10719" ht="30" hidden="1" customHeight="1" x14ac:dyDescent="0.25"/>
    <row r="10720" ht="30" hidden="1" customHeight="1" x14ac:dyDescent="0.25"/>
    <row r="10721" ht="30" hidden="1" customHeight="1" x14ac:dyDescent="0.25"/>
    <row r="10722" ht="30" hidden="1" customHeight="1" x14ac:dyDescent="0.25"/>
    <row r="10723" ht="30" hidden="1" customHeight="1" x14ac:dyDescent="0.25"/>
    <row r="10724" ht="30" hidden="1" customHeight="1" x14ac:dyDescent="0.25"/>
    <row r="10725" ht="30" hidden="1" customHeight="1" x14ac:dyDescent="0.25"/>
    <row r="10726" ht="30" hidden="1" customHeight="1" x14ac:dyDescent="0.25"/>
    <row r="10727" ht="30" hidden="1" customHeight="1" x14ac:dyDescent="0.25"/>
    <row r="10728" ht="30" hidden="1" customHeight="1" x14ac:dyDescent="0.25"/>
    <row r="10729" ht="30" hidden="1" customHeight="1" x14ac:dyDescent="0.25"/>
    <row r="10730" ht="30" hidden="1" customHeight="1" x14ac:dyDescent="0.25"/>
    <row r="10731" ht="30" hidden="1" customHeight="1" x14ac:dyDescent="0.25"/>
    <row r="10732" ht="30" hidden="1" customHeight="1" x14ac:dyDescent="0.25"/>
    <row r="10733" ht="30" hidden="1" customHeight="1" x14ac:dyDescent="0.25"/>
    <row r="10734" ht="30" hidden="1" customHeight="1" x14ac:dyDescent="0.25"/>
    <row r="10735" ht="30" hidden="1" customHeight="1" x14ac:dyDescent="0.25"/>
    <row r="10736" ht="30" hidden="1" customHeight="1" x14ac:dyDescent="0.25"/>
    <row r="10737" ht="30" hidden="1" customHeight="1" x14ac:dyDescent="0.25"/>
    <row r="10738" ht="30" hidden="1" customHeight="1" x14ac:dyDescent="0.25"/>
    <row r="10739" ht="30" hidden="1" customHeight="1" x14ac:dyDescent="0.25"/>
    <row r="10740" ht="30" hidden="1" customHeight="1" x14ac:dyDescent="0.25"/>
    <row r="10741" ht="30" hidden="1" customHeight="1" x14ac:dyDescent="0.25"/>
    <row r="10742" ht="30" hidden="1" customHeight="1" x14ac:dyDescent="0.25"/>
    <row r="10743" ht="30" hidden="1" customHeight="1" x14ac:dyDescent="0.25"/>
    <row r="10744" ht="30" hidden="1" customHeight="1" x14ac:dyDescent="0.25"/>
    <row r="10745" ht="30" hidden="1" customHeight="1" x14ac:dyDescent="0.25"/>
    <row r="10746" ht="30" hidden="1" customHeight="1" x14ac:dyDescent="0.25"/>
    <row r="10747" ht="30" hidden="1" customHeight="1" x14ac:dyDescent="0.25"/>
    <row r="10748" ht="30" hidden="1" customHeight="1" x14ac:dyDescent="0.25"/>
    <row r="10749" ht="30" hidden="1" customHeight="1" x14ac:dyDescent="0.25"/>
    <row r="10750" ht="30" hidden="1" customHeight="1" x14ac:dyDescent="0.25"/>
    <row r="10751" ht="30" hidden="1" customHeight="1" x14ac:dyDescent="0.25"/>
    <row r="10752" ht="30" hidden="1" customHeight="1" x14ac:dyDescent="0.25"/>
    <row r="10753" ht="30" hidden="1" customHeight="1" x14ac:dyDescent="0.25"/>
    <row r="10754" ht="30" hidden="1" customHeight="1" x14ac:dyDescent="0.25"/>
    <row r="10755" ht="30" hidden="1" customHeight="1" x14ac:dyDescent="0.25"/>
    <row r="10756" ht="30" hidden="1" customHeight="1" x14ac:dyDescent="0.25"/>
    <row r="10757" ht="30" hidden="1" customHeight="1" x14ac:dyDescent="0.25"/>
    <row r="10758" ht="30" hidden="1" customHeight="1" x14ac:dyDescent="0.25"/>
    <row r="10759" ht="30" hidden="1" customHeight="1" x14ac:dyDescent="0.25"/>
    <row r="10760" ht="30" hidden="1" customHeight="1" x14ac:dyDescent="0.25"/>
    <row r="10761" ht="30" hidden="1" customHeight="1" x14ac:dyDescent="0.25"/>
    <row r="10762" ht="30" hidden="1" customHeight="1" x14ac:dyDescent="0.25"/>
    <row r="10763" ht="30" hidden="1" customHeight="1" x14ac:dyDescent="0.25"/>
    <row r="10764" ht="30" hidden="1" customHeight="1" x14ac:dyDescent="0.25"/>
    <row r="10765" ht="30" hidden="1" customHeight="1" x14ac:dyDescent="0.25"/>
    <row r="10766" ht="30" hidden="1" customHeight="1" x14ac:dyDescent="0.25"/>
    <row r="10767" ht="30" hidden="1" customHeight="1" x14ac:dyDescent="0.25"/>
    <row r="10768" ht="30" hidden="1" customHeight="1" x14ac:dyDescent="0.25"/>
    <row r="10769" ht="30" hidden="1" customHeight="1" x14ac:dyDescent="0.25"/>
    <row r="10770" ht="30" hidden="1" customHeight="1" x14ac:dyDescent="0.25"/>
    <row r="10771" ht="30" hidden="1" customHeight="1" x14ac:dyDescent="0.25"/>
    <row r="10772" ht="30" hidden="1" customHeight="1" x14ac:dyDescent="0.25"/>
    <row r="10773" ht="30" hidden="1" customHeight="1" x14ac:dyDescent="0.25"/>
    <row r="10774" ht="30" hidden="1" customHeight="1" x14ac:dyDescent="0.25"/>
    <row r="10775" ht="30" hidden="1" customHeight="1" x14ac:dyDescent="0.25"/>
    <row r="10776" ht="30" hidden="1" customHeight="1" x14ac:dyDescent="0.25"/>
    <row r="10777" ht="30" hidden="1" customHeight="1" x14ac:dyDescent="0.25"/>
    <row r="10778" ht="30" hidden="1" customHeight="1" x14ac:dyDescent="0.25"/>
    <row r="10779" ht="30" hidden="1" customHeight="1" x14ac:dyDescent="0.25"/>
    <row r="10780" ht="30" hidden="1" customHeight="1" x14ac:dyDescent="0.25"/>
    <row r="10781" ht="30" hidden="1" customHeight="1" x14ac:dyDescent="0.25"/>
    <row r="10782" ht="30" hidden="1" customHeight="1" x14ac:dyDescent="0.25"/>
    <row r="10783" ht="30" hidden="1" customHeight="1" x14ac:dyDescent="0.25"/>
    <row r="10784" ht="30" hidden="1" customHeight="1" x14ac:dyDescent="0.25"/>
    <row r="10785" ht="30" hidden="1" customHeight="1" x14ac:dyDescent="0.25"/>
    <row r="10786" ht="30" hidden="1" customHeight="1" x14ac:dyDescent="0.25"/>
    <row r="10787" ht="30" hidden="1" customHeight="1" x14ac:dyDescent="0.25"/>
    <row r="10788" ht="30" hidden="1" customHeight="1" x14ac:dyDescent="0.25"/>
    <row r="10789" ht="30" hidden="1" customHeight="1" x14ac:dyDescent="0.25"/>
    <row r="10790" ht="30" hidden="1" customHeight="1" x14ac:dyDescent="0.25"/>
    <row r="10791" ht="30" hidden="1" customHeight="1" x14ac:dyDescent="0.25"/>
    <row r="10792" ht="30" hidden="1" customHeight="1" x14ac:dyDescent="0.25"/>
    <row r="10793" ht="30" hidden="1" customHeight="1" x14ac:dyDescent="0.25"/>
    <row r="10794" ht="30" hidden="1" customHeight="1" x14ac:dyDescent="0.25"/>
    <row r="10795" ht="30" hidden="1" customHeight="1" x14ac:dyDescent="0.25"/>
    <row r="10796" ht="30" hidden="1" customHeight="1" x14ac:dyDescent="0.25"/>
    <row r="10797" ht="30" hidden="1" customHeight="1" x14ac:dyDescent="0.25"/>
    <row r="10798" ht="30" hidden="1" customHeight="1" x14ac:dyDescent="0.25"/>
    <row r="10799" ht="30" hidden="1" customHeight="1" x14ac:dyDescent="0.25"/>
    <row r="10800" ht="30" hidden="1" customHeight="1" x14ac:dyDescent="0.25"/>
    <row r="10801" ht="30" hidden="1" customHeight="1" x14ac:dyDescent="0.25"/>
    <row r="10802" ht="30" hidden="1" customHeight="1" x14ac:dyDescent="0.25"/>
    <row r="10803" ht="30" hidden="1" customHeight="1" x14ac:dyDescent="0.25"/>
    <row r="10804" ht="30" hidden="1" customHeight="1" x14ac:dyDescent="0.25"/>
    <row r="10805" ht="30" hidden="1" customHeight="1" x14ac:dyDescent="0.25"/>
    <row r="10806" ht="30" hidden="1" customHeight="1" x14ac:dyDescent="0.25"/>
    <row r="10807" ht="30" hidden="1" customHeight="1" x14ac:dyDescent="0.25"/>
    <row r="10808" ht="30" hidden="1" customHeight="1" x14ac:dyDescent="0.25"/>
    <row r="10809" ht="30" hidden="1" customHeight="1" x14ac:dyDescent="0.25"/>
    <row r="10810" ht="30" hidden="1" customHeight="1" x14ac:dyDescent="0.25"/>
    <row r="10811" ht="30" hidden="1" customHeight="1" x14ac:dyDescent="0.25"/>
    <row r="10812" ht="30" hidden="1" customHeight="1" x14ac:dyDescent="0.25"/>
    <row r="10813" ht="30" hidden="1" customHeight="1" x14ac:dyDescent="0.25"/>
    <row r="10814" ht="30" hidden="1" customHeight="1" x14ac:dyDescent="0.25"/>
    <row r="10815" ht="30" hidden="1" customHeight="1" x14ac:dyDescent="0.25"/>
    <row r="10816" ht="30" hidden="1" customHeight="1" x14ac:dyDescent="0.25"/>
    <row r="10817" ht="30" hidden="1" customHeight="1" x14ac:dyDescent="0.25"/>
    <row r="10818" ht="30" hidden="1" customHeight="1" x14ac:dyDescent="0.25"/>
    <row r="10819" ht="30" hidden="1" customHeight="1" x14ac:dyDescent="0.25"/>
    <row r="10820" ht="30" hidden="1" customHeight="1" x14ac:dyDescent="0.25"/>
    <row r="10821" ht="30" hidden="1" customHeight="1" x14ac:dyDescent="0.25"/>
    <row r="10822" ht="30" hidden="1" customHeight="1" x14ac:dyDescent="0.25"/>
    <row r="10823" ht="30" hidden="1" customHeight="1" x14ac:dyDescent="0.25"/>
    <row r="10824" ht="30" hidden="1" customHeight="1" x14ac:dyDescent="0.25"/>
    <row r="10825" ht="30" hidden="1" customHeight="1" x14ac:dyDescent="0.25"/>
    <row r="10826" ht="30" hidden="1" customHeight="1" x14ac:dyDescent="0.25"/>
    <row r="10827" ht="30" hidden="1" customHeight="1" x14ac:dyDescent="0.25"/>
    <row r="10828" ht="30" hidden="1" customHeight="1" x14ac:dyDescent="0.25"/>
    <row r="10829" ht="30" hidden="1" customHeight="1" x14ac:dyDescent="0.25"/>
    <row r="10830" ht="30" hidden="1" customHeight="1" x14ac:dyDescent="0.25"/>
    <row r="10831" ht="30" hidden="1" customHeight="1" x14ac:dyDescent="0.25"/>
    <row r="10832" ht="30" hidden="1" customHeight="1" x14ac:dyDescent="0.25"/>
    <row r="10833" ht="30" hidden="1" customHeight="1" x14ac:dyDescent="0.25"/>
    <row r="10834" ht="30" hidden="1" customHeight="1" x14ac:dyDescent="0.25"/>
    <row r="10835" ht="30" hidden="1" customHeight="1" x14ac:dyDescent="0.25"/>
    <row r="10836" ht="30" hidden="1" customHeight="1" x14ac:dyDescent="0.25"/>
    <row r="10837" ht="30" hidden="1" customHeight="1" x14ac:dyDescent="0.25"/>
    <row r="10838" ht="30" hidden="1" customHeight="1" x14ac:dyDescent="0.25"/>
    <row r="10839" ht="30" hidden="1" customHeight="1" x14ac:dyDescent="0.25"/>
    <row r="10840" ht="30" hidden="1" customHeight="1" x14ac:dyDescent="0.25"/>
    <row r="10841" ht="30" hidden="1" customHeight="1" x14ac:dyDescent="0.25"/>
    <row r="10842" ht="30" hidden="1" customHeight="1" x14ac:dyDescent="0.25"/>
    <row r="10843" ht="30" hidden="1" customHeight="1" x14ac:dyDescent="0.25"/>
    <row r="10844" ht="30" hidden="1" customHeight="1" x14ac:dyDescent="0.25"/>
    <row r="10845" ht="30" hidden="1" customHeight="1" x14ac:dyDescent="0.25"/>
    <row r="10846" ht="30" hidden="1" customHeight="1" x14ac:dyDescent="0.25"/>
    <row r="10847" ht="30" hidden="1" customHeight="1" x14ac:dyDescent="0.25"/>
    <row r="10848" ht="30" hidden="1" customHeight="1" x14ac:dyDescent="0.25"/>
    <row r="10849" ht="30" hidden="1" customHeight="1" x14ac:dyDescent="0.25"/>
    <row r="10850" ht="30" hidden="1" customHeight="1" x14ac:dyDescent="0.25"/>
    <row r="10851" ht="30" hidden="1" customHeight="1" x14ac:dyDescent="0.25"/>
    <row r="10852" ht="30" hidden="1" customHeight="1" x14ac:dyDescent="0.25"/>
    <row r="10853" ht="30" hidden="1" customHeight="1" x14ac:dyDescent="0.25"/>
    <row r="10854" ht="30" hidden="1" customHeight="1" x14ac:dyDescent="0.25"/>
    <row r="10855" ht="30" hidden="1" customHeight="1" x14ac:dyDescent="0.25"/>
    <row r="10856" ht="30" hidden="1" customHeight="1" x14ac:dyDescent="0.25"/>
    <row r="10857" ht="30" hidden="1" customHeight="1" x14ac:dyDescent="0.25"/>
    <row r="10858" ht="30" hidden="1" customHeight="1" x14ac:dyDescent="0.25"/>
    <row r="10859" ht="30" hidden="1" customHeight="1" x14ac:dyDescent="0.25"/>
    <row r="10860" ht="30" hidden="1" customHeight="1" x14ac:dyDescent="0.25"/>
    <row r="10861" ht="30" hidden="1" customHeight="1" x14ac:dyDescent="0.25"/>
    <row r="10862" ht="30" hidden="1" customHeight="1" x14ac:dyDescent="0.25"/>
    <row r="10863" ht="30" hidden="1" customHeight="1" x14ac:dyDescent="0.25"/>
    <row r="10864" ht="30" hidden="1" customHeight="1" x14ac:dyDescent="0.25"/>
    <row r="10865" ht="30" hidden="1" customHeight="1" x14ac:dyDescent="0.25"/>
    <row r="10866" ht="30" hidden="1" customHeight="1" x14ac:dyDescent="0.25"/>
    <row r="10867" ht="30" hidden="1" customHeight="1" x14ac:dyDescent="0.25"/>
    <row r="10868" ht="30" hidden="1" customHeight="1" x14ac:dyDescent="0.25"/>
    <row r="10869" ht="30" hidden="1" customHeight="1" x14ac:dyDescent="0.25"/>
    <row r="10870" ht="30" hidden="1" customHeight="1" x14ac:dyDescent="0.25"/>
    <row r="10871" ht="30" hidden="1" customHeight="1" x14ac:dyDescent="0.25"/>
    <row r="10872" ht="30" hidden="1" customHeight="1" x14ac:dyDescent="0.25"/>
    <row r="10873" ht="30" hidden="1" customHeight="1" x14ac:dyDescent="0.25"/>
    <row r="10874" ht="30" hidden="1" customHeight="1" x14ac:dyDescent="0.25"/>
    <row r="10875" ht="30" hidden="1" customHeight="1" x14ac:dyDescent="0.25"/>
    <row r="10876" ht="30" hidden="1" customHeight="1" x14ac:dyDescent="0.25"/>
    <row r="10877" ht="30" hidden="1" customHeight="1" x14ac:dyDescent="0.25"/>
    <row r="10878" ht="30" hidden="1" customHeight="1" x14ac:dyDescent="0.25"/>
    <row r="10879" ht="30" hidden="1" customHeight="1" x14ac:dyDescent="0.25"/>
    <row r="10880" ht="30" hidden="1" customHeight="1" x14ac:dyDescent="0.25"/>
    <row r="10881" ht="30" hidden="1" customHeight="1" x14ac:dyDescent="0.25"/>
    <row r="10882" ht="30" hidden="1" customHeight="1" x14ac:dyDescent="0.25"/>
    <row r="10883" ht="30" hidden="1" customHeight="1" x14ac:dyDescent="0.25"/>
    <row r="10884" ht="30" hidden="1" customHeight="1" x14ac:dyDescent="0.25"/>
    <row r="10885" ht="30" hidden="1" customHeight="1" x14ac:dyDescent="0.25"/>
    <row r="10886" ht="30" hidden="1" customHeight="1" x14ac:dyDescent="0.25"/>
    <row r="10887" ht="30" hidden="1" customHeight="1" x14ac:dyDescent="0.25"/>
    <row r="10888" ht="30" hidden="1" customHeight="1" x14ac:dyDescent="0.25"/>
    <row r="10889" ht="30" hidden="1" customHeight="1" x14ac:dyDescent="0.25"/>
    <row r="10890" ht="30" hidden="1" customHeight="1" x14ac:dyDescent="0.25"/>
    <row r="10891" ht="30" hidden="1" customHeight="1" x14ac:dyDescent="0.25"/>
    <row r="10892" ht="30" hidden="1" customHeight="1" x14ac:dyDescent="0.25"/>
    <row r="10893" ht="30" hidden="1" customHeight="1" x14ac:dyDescent="0.25"/>
    <row r="10894" ht="30" hidden="1" customHeight="1" x14ac:dyDescent="0.25"/>
    <row r="10895" ht="30" hidden="1" customHeight="1" x14ac:dyDescent="0.25"/>
    <row r="10896" ht="30" hidden="1" customHeight="1" x14ac:dyDescent="0.25"/>
    <row r="10897" ht="30" hidden="1" customHeight="1" x14ac:dyDescent="0.25"/>
    <row r="10898" ht="30" hidden="1" customHeight="1" x14ac:dyDescent="0.25"/>
    <row r="10899" ht="30" hidden="1" customHeight="1" x14ac:dyDescent="0.25"/>
    <row r="10900" ht="30" hidden="1" customHeight="1" x14ac:dyDescent="0.25"/>
    <row r="10901" ht="30" hidden="1" customHeight="1" x14ac:dyDescent="0.25"/>
    <row r="10902" ht="30" hidden="1" customHeight="1" x14ac:dyDescent="0.25"/>
    <row r="10903" ht="30" hidden="1" customHeight="1" x14ac:dyDescent="0.25"/>
    <row r="10904" ht="30" hidden="1" customHeight="1" x14ac:dyDescent="0.25"/>
    <row r="10905" ht="30" hidden="1" customHeight="1" x14ac:dyDescent="0.25"/>
    <row r="10906" ht="30" hidden="1" customHeight="1" x14ac:dyDescent="0.25"/>
    <row r="10907" ht="30" hidden="1" customHeight="1" x14ac:dyDescent="0.25"/>
    <row r="10908" ht="30" hidden="1" customHeight="1" x14ac:dyDescent="0.25"/>
    <row r="10909" ht="30" hidden="1" customHeight="1" x14ac:dyDescent="0.25"/>
    <row r="10910" ht="30" hidden="1" customHeight="1" x14ac:dyDescent="0.25"/>
    <row r="10911" ht="30" hidden="1" customHeight="1" x14ac:dyDescent="0.25"/>
    <row r="10912" ht="30" hidden="1" customHeight="1" x14ac:dyDescent="0.25"/>
    <row r="10913" ht="30" hidden="1" customHeight="1" x14ac:dyDescent="0.25"/>
    <row r="10914" ht="30" hidden="1" customHeight="1" x14ac:dyDescent="0.25"/>
    <row r="10915" ht="30" hidden="1" customHeight="1" x14ac:dyDescent="0.25"/>
    <row r="10916" ht="30" hidden="1" customHeight="1" x14ac:dyDescent="0.25"/>
    <row r="10917" ht="30" hidden="1" customHeight="1" x14ac:dyDescent="0.25"/>
    <row r="10918" ht="30" hidden="1" customHeight="1" x14ac:dyDescent="0.25"/>
    <row r="10919" ht="30" hidden="1" customHeight="1" x14ac:dyDescent="0.25"/>
    <row r="10920" ht="30" hidden="1" customHeight="1" x14ac:dyDescent="0.25"/>
    <row r="10921" ht="30" hidden="1" customHeight="1" x14ac:dyDescent="0.25"/>
    <row r="10922" ht="30" hidden="1" customHeight="1" x14ac:dyDescent="0.25"/>
    <row r="10923" ht="30" hidden="1" customHeight="1" x14ac:dyDescent="0.25"/>
    <row r="10924" ht="30" hidden="1" customHeight="1" x14ac:dyDescent="0.25"/>
    <row r="10925" ht="30" hidden="1" customHeight="1" x14ac:dyDescent="0.25"/>
    <row r="10926" ht="30" hidden="1" customHeight="1" x14ac:dyDescent="0.25"/>
    <row r="10927" ht="30" hidden="1" customHeight="1" x14ac:dyDescent="0.25"/>
    <row r="10928" ht="30" hidden="1" customHeight="1" x14ac:dyDescent="0.25"/>
    <row r="10929" ht="30" hidden="1" customHeight="1" x14ac:dyDescent="0.25"/>
    <row r="10930" ht="30" hidden="1" customHeight="1" x14ac:dyDescent="0.25"/>
    <row r="10931" ht="30" hidden="1" customHeight="1" x14ac:dyDescent="0.25"/>
    <row r="10932" ht="30" hidden="1" customHeight="1" x14ac:dyDescent="0.25"/>
    <row r="10933" ht="30" hidden="1" customHeight="1" x14ac:dyDescent="0.25"/>
    <row r="10934" ht="30" hidden="1" customHeight="1" x14ac:dyDescent="0.25"/>
    <row r="10935" ht="30" hidden="1" customHeight="1" x14ac:dyDescent="0.25"/>
    <row r="10936" ht="30" hidden="1" customHeight="1" x14ac:dyDescent="0.25"/>
    <row r="10937" ht="30" hidden="1" customHeight="1" x14ac:dyDescent="0.25"/>
    <row r="10938" ht="30" hidden="1" customHeight="1" x14ac:dyDescent="0.25"/>
    <row r="10939" ht="30" hidden="1" customHeight="1" x14ac:dyDescent="0.25"/>
    <row r="10940" ht="30" hidden="1" customHeight="1" x14ac:dyDescent="0.25"/>
    <row r="10941" ht="30" hidden="1" customHeight="1" x14ac:dyDescent="0.25"/>
    <row r="10942" ht="30" hidden="1" customHeight="1" x14ac:dyDescent="0.25"/>
    <row r="10943" ht="30" hidden="1" customHeight="1" x14ac:dyDescent="0.25"/>
    <row r="10944" ht="30" hidden="1" customHeight="1" x14ac:dyDescent="0.25"/>
    <row r="10945" ht="30" hidden="1" customHeight="1" x14ac:dyDescent="0.25"/>
    <row r="10946" ht="30" hidden="1" customHeight="1" x14ac:dyDescent="0.25"/>
    <row r="10947" ht="30" hidden="1" customHeight="1" x14ac:dyDescent="0.25"/>
    <row r="10948" ht="30" hidden="1" customHeight="1" x14ac:dyDescent="0.25"/>
    <row r="10949" ht="30" hidden="1" customHeight="1" x14ac:dyDescent="0.25"/>
    <row r="10950" ht="30" hidden="1" customHeight="1" x14ac:dyDescent="0.25"/>
    <row r="10951" ht="30" hidden="1" customHeight="1" x14ac:dyDescent="0.25"/>
    <row r="10952" ht="30" hidden="1" customHeight="1" x14ac:dyDescent="0.25"/>
    <row r="10953" ht="30" hidden="1" customHeight="1" x14ac:dyDescent="0.25"/>
    <row r="10954" ht="30" hidden="1" customHeight="1" x14ac:dyDescent="0.25"/>
    <row r="10955" ht="30" hidden="1" customHeight="1" x14ac:dyDescent="0.25"/>
    <row r="10956" ht="30" hidden="1" customHeight="1" x14ac:dyDescent="0.25"/>
    <row r="10957" ht="30" hidden="1" customHeight="1" x14ac:dyDescent="0.25"/>
    <row r="10958" ht="30" hidden="1" customHeight="1" x14ac:dyDescent="0.25"/>
    <row r="10959" ht="30" hidden="1" customHeight="1" x14ac:dyDescent="0.25"/>
    <row r="10960" ht="30" hidden="1" customHeight="1" x14ac:dyDescent="0.25"/>
    <row r="10961" ht="30" hidden="1" customHeight="1" x14ac:dyDescent="0.25"/>
    <row r="10962" ht="30" hidden="1" customHeight="1" x14ac:dyDescent="0.25"/>
    <row r="10963" ht="30" hidden="1" customHeight="1" x14ac:dyDescent="0.25"/>
    <row r="10964" ht="30" hidden="1" customHeight="1" x14ac:dyDescent="0.25"/>
    <row r="10965" ht="30" hidden="1" customHeight="1" x14ac:dyDescent="0.25"/>
    <row r="10966" ht="30" hidden="1" customHeight="1" x14ac:dyDescent="0.25"/>
    <row r="10967" ht="30" hidden="1" customHeight="1" x14ac:dyDescent="0.25"/>
    <row r="10968" ht="30" hidden="1" customHeight="1" x14ac:dyDescent="0.25"/>
    <row r="10969" ht="30" hidden="1" customHeight="1" x14ac:dyDescent="0.25"/>
    <row r="10970" ht="30" hidden="1" customHeight="1" x14ac:dyDescent="0.25"/>
    <row r="10971" ht="30" hidden="1" customHeight="1" x14ac:dyDescent="0.25"/>
    <row r="10972" ht="30" hidden="1" customHeight="1" x14ac:dyDescent="0.25"/>
    <row r="10973" ht="30" hidden="1" customHeight="1" x14ac:dyDescent="0.25"/>
    <row r="10974" ht="30" hidden="1" customHeight="1" x14ac:dyDescent="0.25"/>
    <row r="10975" ht="30" hidden="1" customHeight="1" x14ac:dyDescent="0.25"/>
    <row r="10976" ht="30" hidden="1" customHeight="1" x14ac:dyDescent="0.25"/>
    <row r="10977" ht="30" hidden="1" customHeight="1" x14ac:dyDescent="0.25"/>
    <row r="10978" ht="30" hidden="1" customHeight="1" x14ac:dyDescent="0.25"/>
    <row r="10979" ht="30" hidden="1" customHeight="1" x14ac:dyDescent="0.25"/>
    <row r="10980" ht="30" hidden="1" customHeight="1" x14ac:dyDescent="0.25"/>
    <row r="10981" ht="30" hidden="1" customHeight="1" x14ac:dyDescent="0.25"/>
    <row r="10982" ht="30" hidden="1" customHeight="1" x14ac:dyDescent="0.25"/>
    <row r="10983" ht="30" hidden="1" customHeight="1" x14ac:dyDescent="0.25"/>
    <row r="10984" ht="30" hidden="1" customHeight="1" x14ac:dyDescent="0.25"/>
    <row r="10985" ht="30" hidden="1" customHeight="1" x14ac:dyDescent="0.25"/>
    <row r="10986" ht="30" hidden="1" customHeight="1" x14ac:dyDescent="0.25"/>
    <row r="10987" ht="30" hidden="1" customHeight="1" x14ac:dyDescent="0.25"/>
    <row r="10988" ht="30" hidden="1" customHeight="1" x14ac:dyDescent="0.25"/>
    <row r="10989" ht="30" hidden="1" customHeight="1" x14ac:dyDescent="0.25"/>
    <row r="10990" ht="30" hidden="1" customHeight="1" x14ac:dyDescent="0.25"/>
    <row r="10991" ht="30" hidden="1" customHeight="1" x14ac:dyDescent="0.25"/>
    <row r="10992" ht="30" hidden="1" customHeight="1" x14ac:dyDescent="0.25"/>
    <row r="10993" ht="30" hidden="1" customHeight="1" x14ac:dyDescent="0.25"/>
    <row r="10994" ht="30" hidden="1" customHeight="1" x14ac:dyDescent="0.25"/>
    <row r="10995" ht="30" hidden="1" customHeight="1" x14ac:dyDescent="0.25"/>
    <row r="10996" ht="30" hidden="1" customHeight="1" x14ac:dyDescent="0.25"/>
    <row r="10997" ht="30" hidden="1" customHeight="1" x14ac:dyDescent="0.25"/>
    <row r="10998" ht="30" hidden="1" customHeight="1" x14ac:dyDescent="0.25"/>
    <row r="10999" ht="30" hidden="1" customHeight="1" x14ac:dyDescent="0.25"/>
    <row r="11000" ht="30" hidden="1" customHeight="1" x14ac:dyDescent="0.25"/>
    <row r="11001" ht="30" hidden="1" customHeight="1" x14ac:dyDescent="0.25"/>
    <row r="11002" ht="30" hidden="1" customHeight="1" x14ac:dyDescent="0.25"/>
    <row r="11003" ht="30" hidden="1" customHeight="1" x14ac:dyDescent="0.25"/>
    <row r="11004" ht="30" hidden="1" customHeight="1" x14ac:dyDescent="0.25"/>
    <row r="11005" ht="30" hidden="1" customHeight="1" x14ac:dyDescent="0.25"/>
    <row r="11006" ht="30" hidden="1" customHeight="1" x14ac:dyDescent="0.25"/>
    <row r="11007" ht="30" hidden="1" customHeight="1" x14ac:dyDescent="0.25"/>
    <row r="11008" ht="30" hidden="1" customHeight="1" x14ac:dyDescent="0.25"/>
    <row r="11009" ht="30" hidden="1" customHeight="1" x14ac:dyDescent="0.25"/>
    <row r="11010" ht="30" hidden="1" customHeight="1" x14ac:dyDescent="0.25"/>
    <row r="11011" ht="30" hidden="1" customHeight="1" x14ac:dyDescent="0.25"/>
    <row r="11012" ht="30" hidden="1" customHeight="1" x14ac:dyDescent="0.25"/>
    <row r="11013" ht="30" hidden="1" customHeight="1" x14ac:dyDescent="0.25"/>
    <row r="11014" ht="30" hidden="1" customHeight="1" x14ac:dyDescent="0.25"/>
    <row r="11015" ht="30" hidden="1" customHeight="1" x14ac:dyDescent="0.25"/>
    <row r="11016" ht="30" hidden="1" customHeight="1" x14ac:dyDescent="0.25"/>
    <row r="11017" ht="30" hidden="1" customHeight="1" x14ac:dyDescent="0.25"/>
    <row r="11018" ht="30" hidden="1" customHeight="1" x14ac:dyDescent="0.25"/>
    <row r="11019" ht="30" hidden="1" customHeight="1" x14ac:dyDescent="0.25"/>
    <row r="11020" ht="30" hidden="1" customHeight="1" x14ac:dyDescent="0.25"/>
    <row r="11021" ht="30" hidden="1" customHeight="1" x14ac:dyDescent="0.25"/>
    <row r="11022" ht="30" hidden="1" customHeight="1" x14ac:dyDescent="0.25"/>
    <row r="11023" ht="30" hidden="1" customHeight="1" x14ac:dyDescent="0.25"/>
    <row r="11024" ht="30" hidden="1" customHeight="1" x14ac:dyDescent="0.25"/>
    <row r="11025" ht="30" hidden="1" customHeight="1" x14ac:dyDescent="0.25"/>
    <row r="11026" ht="30" hidden="1" customHeight="1" x14ac:dyDescent="0.25"/>
    <row r="11027" ht="30" hidden="1" customHeight="1" x14ac:dyDescent="0.25"/>
    <row r="11028" ht="30" hidden="1" customHeight="1" x14ac:dyDescent="0.25"/>
    <row r="11029" ht="30" hidden="1" customHeight="1" x14ac:dyDescent="0.25"/>
    <row r="11030" ht="30" hidden="1" customHeight="1" x14ac:dyDescent="0.25"/>
    <row r="11031" ht="30" hidden="1" customHeight="1" x14ac:dyDescent="0.25"/>
    <row r="11032" ht="30" hidden="1" customHeight="1" x14ac:dyDescent="0.25"/>
    <row r="11033" ht="30" hidden="1" customHeight="1" x14ac:dyDescent="0.25"/>
    <row r="11034" ht="30" hidden="1" customHeight="1" x14ac:dyDescent="0.25"/>
    <row r="11035" ht="30" hidden="1" customHeight="1" x14ac:dyDescent="0.25"/>
    <row r="11036" ht="30" hidden="1" customHeight="1" x14ac:dyDescent="0.25"/>
    <row r="11037" ht="30" hidden="1" customHeight="1" x14ac:dyDescent="0.25"/>
    <row r="11038" ht="30" hidden="1" customHeight="1" x14ac:dyDescent="0.25"/>
    <row r="11039" ht="30" hidden="1" customHeight="1" x14ac:dyDescent="0.25"/>
    <row r="11040" ht="30" hidden="1" customHeight="1" x14ac:dyDescent="0.25"/>
    <row r="11041" ht="30" hidden="1" customHeight="1" x14ac:dyDescent="0.25"/>
    <row r="11042" ht="30" hidden="1" customHeight="1" x14ac:dyDescent="0.25"/>
    <row r="11043" ht="30" hidden="1" customHeight="1" x14ac:dyDescent="0.25"/>
    <row r="11044" ht="30" hidden="1" customHeight="1" x14ac:dyDescent="0.25"/>
    <row r="11045" ht="30" hidden="1" customHeight="1" x14ac:dyDescent="0.25"/>
    <row r="11046" ht="30" hidden="1" customHeight="1" x14ac:dyDescent="0.25"/>
    <row r="11047" ht="30" hidden="1" customHeight="1" x14ac:dyDescent="0.25"/>
    <row r="11048" ht="30" hidden="1" customHeight="1" x14ac:dyDescent="0.25"/>
    <row r="11049" ht="30" hidden="1" customHeight="1" x14ac:dyDescent="0.25"/>
    <row r="11050" ht="30" hidden="1" customHeight="1" x14ac:dyDescent="0.25"/>
    <row r="11051" ht="30" hidden="1" customHeight="1" x14ac:dyDescent="0.25"/>
    <row r="11052" ht="30" hidden="1" customHeight="1" x14ac:dyDescent="0.25"/>
    <row r="11053" ht="30" hidden="1" customHeight="1" x14ac:dyDescent="0.25"/>
    <row r="11054" ht="30" hidden="1" customHeight="1" x14ac:dyDescent="0.25"/>
    <row r="11055" ht="30" hidden="1" customHeight="1" x14ac:dyDescent="0.25"/>
    <row r="11056" ht="30" hidden="1" customHeight="1" x14ac:dyDescent="0.25"/>
    <row r="11057" ht="30" hidden="1" customHeight="1" x14ac:dyDescent="0.25"/>
    <row r="11058" ht="30" hidden="1" customHeight="1" x14ac:dyDescent="0.25"/>
    <row r="11059" ht="30" hidden="1" customHeight="1" x14ac:dyDescent="0.25"/>
    <row r="11060" ht="30" hidden="1" customHeight="1" x14ac:dyDescent="0.25"/>
    <row r="11061" ht="30" hidden="1" customHeight="1" x14ac:dyDescent="0.25"/>
    <row r="11062" ht="30" hidden="1" customHeight="1" x14ac:dyDescent="0.25"/>
    <row r="11063" ht="30" hidden="1" customHeight="1" x14ac:dyDescent="0.25"/>
    <row r="11064" ht="30" hidden="1" customHeight="1" x14ac:dyDescent="0.25"/>
    <row r="11065" ht="30" hidden="1" customHeight="1" x14ac:dyDescent="0.25"/>
    <row r="11066" ht="30" hidden="1" customHeight="1" x14ac:dyDescent="0.25"/>
    <row r="11067" ht="30" hidden="1" customHeight="1" x14ac:dyDescent="0.25"/>
    <row r="11068" ht="30" hidden="1" customHeight="1" x14ac:dyDescent="0.25"/>
    <row r="11069" ht="30" hidden="1" customHeight="1" x14ac:dyDescent="0.25"/>
    <row r="11070" ht="30" hidden="1" customHeight="1" x14ac:dyDescent="0.25"/>
    <row r="11071" ht="30" hidden="1" customHeight="1" x14ac:dyDescent="0.25"/>
    <row r="11072" ht="30" hidden="1" customHeight="1" x14ac:dyDescent="0.25"/>
    <row r="11073" ht="30" hidden="1" customHeight="1" x14ac:dyDescent="0.25"/>
    <row r="11074" ht="30" hidden="1" customHeight="1" x14ac:dyDescent="0.25"/>
    <row r="11075" ht="30" hidden="1" customHeight="1" x14ac:dyDescent="0.25"/>
    <row r="11076" ht="30" hidden="1" customHeight="1" x14ac:dyDescent="0.25"/>
    <row r="11077" ht="30" hidden="1" customHeight="1" x14ac:dyDescent="0.25"/>
    <row r="11078" ht="30" hidden="1" customHeight="1" x14ac:dyDescent="0.25"/>
    <row r="11079" ht="30" hidden="1" customHeight="1" x14ac:dyDescent="0.25"/>
    <row r="11080" ht="30" hidden="1" customHeight="1" x14ac:dyDescent="0.25"/>
    <row r="11081" ht="30" hidden="1" customHeight="1" x14ac:dyDescent="0.25"/>
    <row r="11082" ht="30" hidden="1" customHeight="1" x14ac:dyDescent="0.25"/>
    <row r="11083" ht="30" hidden="1" customHeight="1" x14ac:dyDescent="0.25"/>
    <row r="11084" ht="30" hidden="1" customHeight="1" x14ac:dyDescent="0.25"/>
    <row r="11085" ht="30" hidden="1" customHeight="1" x14ac:dyDescent="0.25"/>
    <row r="11086" ht="30" hidden="1" customHeight="1" x14ac:dyDescent="0.25"/>
    <row r="11087" ht="30" hidden="1" customHeight="1" x14ac:dyDescent="0.25"/>
    <row r="11088" ht="30" hidden="1" customHeight="1" x14ac:dyDescent="0.25"/>
    <row r="11089" ht="30" hidden="1" customHeight="1" x14ac:dyDescent="0.25"/>
    <row r="11090" ht="30" hidden="1" customHeight="1" x14ac:dyDescent="0.25"/>
    <row r="11091" ht="30" hidden="1" customHeight="1" x14ac:dyDescent="0.25"/>
    <row r="11092" ht="30" hidden="1" customHeight="1" x14ac:dyDescent="0.25"/>
    <row r="11093" ht="30" hidden="1" customHeight="1" x14ac:dyDescent="0.25"/>
    <row r="11094" ht="30" hidden="1" customHeight="1" x14ac:dyDescent="0.25"/>
    <row r="11095" ht="30" hidden="1" customHeight="1" x14ac:dyDescent="0.25"/>
    <row r="11096" ht="30" hidden="1" customHeight="1" x14ac:dyDescent="0.25"/>
    <row r="11097" ht="30" hidden="1" customHeight="1" x14ac:dyDescent="0.25"/>
    <row r="11098" ht="30" hidden="1" customHeight="1" x14ac:dyDescent="0.25"/>
    <row r="11099" ht="30" hidden="1" customHeight="1" x14ac:dyDescent="0.25"/>
    <row r="11100" ht="30" hidden="1" customHeight="1" x14ac:dyDescent="0.25"/>
    <row r="11101" ht="30" hidden="1" customHeight="1" x14ac:dyDescent="0.25"/>
    <row r="11102" ht="30" hidden="1" customHeight="1" x14ac:dyDescent="0.25"/>
    <row r="11103" ht="30" hidden="1" customHeight="1" x14ac:dyDescent="0.25"/>
    <row r="11104" ht="30" hidden="1" customHeight="1" x14ac:dyDescent="0.25"/>
    <row r="11105" ht="30" hidden="1" customHeight="1" x14ac:dyDescent="0.25"/>
    <row r="11106" ht="30" hidden="1" customHeight="1" x14ac:dyDescent="0.25"/>
    <row r="11107" ht="30" hidden="1" customHeight="1" x14ac:dyDescent="0.25"/>
    <row r="11108" ht="30" hidden="1" customHeight="1" x14ac:dyDescent="0.25"/>
    <row r="11109" ht="30" hidden="1" customHeight="1" x14ac:dyDescent="0.25"/>
    <row r="11110" ht="30" hidden="1" customHeight="1" x14ac:dyDescent="0.25"/>
    <row r="11111" ht="30" hidden="1" customHeight="1" x14ac:dyDescent="0.25"/>
    <row r="11112" ht="30" hidden="1" customHeight="1" x14ac:dyDescent="0.25"/>
    <row r="11113" ht="30" hidden="1" customHeight="1" x14ac:dyDescent="0.25"/>
    <row r="11114" ht="30" hidden="1" customHeight="1" x14ac:dyDescent="0.25"/>
    <row r="11115" ht="30" hidden="1" customHeight="1" x14ac:dyDescent="0.25"/>
    <row r="11116" ht="30" hidden="1" customHeight="1" x14ac:dyDescent="0.25"/>
    <row r="11117" ht="30" hidden="1" customHeight="1" x14ac:dyDescent="0.25"/>
    <row r="11118" ht="30" hidden="1" customHeight="1" x14ac:dyDescent="0.25"/>
    <row r="11119" ht="30" hidden="1" customHeight="1" x14ac:dyDescent="0.25"/>
    <row r="11120" ht="30" hidden="1" customHeight="1" x14ac:dyDescent="0.25"/>
    <row r="11121" ht="30" hidden="1" customHeight="1" x14ac:dyDescent="0.25"/>
    <row r="11122" ht="30" hidden="1" customHeight="1" x14ac:dyDescent="0.25"/>
    <row r="11123" ht="30" hidden="1" customHeight="1" x14ac:dyDescent="0.25"/>
    <row r="11124" ht="30" hidden="1" customHeight="1" x14ac:dyDescent="0.25"/>
    <row r="11125" ht="30" hidden="1" customHeight="1" x14ac:dyDescent="0.25"/>
    <row r="11126" ht="30" hidden="1" customHeight="1" x14ac:dyDescent="0.25"/>
    <row r="11127" ht="30" hidden="1" customHeight="1" x14ac:dyDescent="0.25"/>
    <row r="11128" ht="30" hidden="1" customHeight="1" x14ac:dyDescent="0.25"/>
    <row r="11129" ht="30" hidden="1" customHeight="1" x14ac:dyDescent="0.25"/>
    <row r="11130" ht="30" hidden="1" customHeight="1" x14ac:dyDescent="0.25"/>
    <row r="11131" ht="30" hidden="1" customHeight="1" x14ac:dyDescent="0.25"/>
    <row r="11132" ht="30" hidden="1" customHeight="1" x14ac:dyDescent="0.25"/>
    <row r="11133" ht="30" hidden="1" customHeight="1" x14ac:dyDescent="0.25"/>
    <row r="11134" ht="30" hidden="1" customHeight="1" x14ac:dyDescent="0.25"/>
    <row r="11135" ht="30" hidden="1" customHeight="1" x14ac:dyDescent="0.25"/>
    <row r="11136" ht="30" hidden="1" customHeight="1" x14ac:dyDescent="0.25"/>
    <row r="11137" ht="30" hidden="1" customHeight="1" x14ac:dyDescent="0.25"/>
    <row r="11138" ht="30" hidden="1" customHeight="1" x14ac:dyDescent="0.25"/>
    <row r="11139" ht="30" hidden="1" customHeight="1" x14ac:dyDescent="0.25"/>
    <row r="11140" ht="30" hidden="1" customHeight="1" x14ac:dyDescent="0.25"/>
    <row r="11141" ht="30" hidden="1" customHeight="1" x14ac:dyDescent="0.25"/>
    <row r="11142" ht="30" hidden="1" customHeight="1" x14ac:dyDescent="0.25"/>
    <row r="11143" ht="30" hidden="1" customHeight="1" x14ac:dyDescent="0.25"/>
    <row r="11144" ht="30" hidden="1" customHeight="1" x14ac:dyDescent="0.25"/>
    <row r="11145" ht="30" hidden="1" customHeight="1" x14ac:dyDescent="0.25"/>
    <row r="11146" ht="30" hidden="1" customHeight="1" x14ac:dyDescent="0.25"/>
    <row r="11147" ht="30" hidden="1" customHeight="1" x14ac:dyDescent="0.25"/>
    <row r="11148" ht="30" hidden="1" customHeight="1" x14ac:dyDescent="0.25"/>
    <row r="11149" ht="30" hidden="1" customHeight="1" x14ac:dyDescent="0.25"/>
    <row r="11150" ht="30" hidden="1" customHeight="1" x14ac:dyDescent="0.25"/>
    <row r="11151" ht="30" hidden="1" customHeight="1" x14ac:dyDescent="0.25"/>
    <row r="11152" ht="30" hidden="1" customHeight="1" x14ac:dyDescent="0.25"/>
    <row r="11153" ht="30" hidden="1" customHeight="1" x14ac:dyDescent="0.25"/>
    <row r="11154" ht="30" hidden="1" customHeight="1" x14ac:dyDescent="0.25"/>
    <row r="11155" ht="30" hidden="1" customHeight="1" x14ac:dyDescent="0.25"/>
    <row r="11156" ht="30" hidden="1" customHeight="1" x14ac:dyDescent="0.25"/>
    <row r="11157" ht="30" hidden="1" customHeight="1" x14ac:dyDescent="0.25"/>
    <row r="11158" ht="30" hidden="1" customHeight="1" x14ac:dyDescent="0.25"/>
    <row r="11159" ht="30" hidden="1" customHeight="1" x14ac:dyDescent="0.25"/>
    <row r="11160" ht="30" hidden="1" customHeight="1" x14ac:dyDescent="0.25"/>
    <row r="11161" ht="30" hidden="1" customHeight="1" x14ac:dyDescent="0.25"/>
    <row r="11162" ht="30" hidden="1" customHeight="1" x14ac:dyDescent="0.25"/>
    <row r="11163" ht="30" hidden="1" customHeight="1" x14ac:dyDescent="0.25"/>
    <row r="11164" ht="30" hidden="1" customHeight="1" x14ac:dyDescent="0.25"/>
    <row r="11165" ht="30" hidden="1" customHeight="1" x14ac:dyDescent="0.25"/>
    <row r="11166" ht="30" hidden="1" customHeight="1" x14ac:dyDescent="0.25"/>
    <row r="11167" ht="30" hidden="1" customHeight="1" x14ac:dyDescent="0.25"/>
    <row r="11168" ht="30" hidden="1" customHeight="1" x14ac:dyDescent="0.25"/>
    <row r="11169" ht="30" hidden="1" customHeight="1" x14ac:dyDescent="0.25"/>
    <row r="11170" ht="30" hidden="1" customHeight="1" x14ac:dyDescent="0.25"/>
    <row r="11171" ht="30" hidden="1" customHeight="1" x14ac:dyDescent="0.25"/>
    <row r="11172" ht="30" hidden="1" customHeight="1" x14ac:dyDescent="0.25"/>
    <row r="11173" ht="30" hidden="1" customHeight="1" x14ac:dyDescent="0.25"/>
    <row r="11174" ht="30" hidden="1" customHeight="1" x14ac:dyDescent="0.25"/>
    <row r="11175" ht="30" hidden="1" customHeight="1" x14ac:dyDescent="0.25"/>
    <row r="11176" ht="30" hidden="1" customHeight="1" x14ac:dyDescent="0.25"/>
    <row r="11177" ht="30" hidden="1" customHeight="1" x14ac:dyDescent="0.25"/>
    <row r="11178" ht="30" hidden="1" customHeight="1" x14ac:dyDescent="0.25"/>
    <row r="11179" ht="30" hidden="1" customHeight="1" x14ac:dyDescent="0.25"/>
    <row r="11180" ht="30" hidden="1" customHeight="1" x14ac:dyDescent="0.25"/>
    <row r="11181" ht="30" hidden="1" customHeight="1" x14ac:dyDescent="0.25"/>
    <row r="11182" ht="30" hidden="1" customHeight="1" x14ac:dyDescent="0.25"/>
    <row r="11183" ht="30" hidden="1" customHeight="1" x14ac:dyDescent="0.25"/>
    <row r="11184" ht="30" hidden="1" customHeight="1" x14ac:dyDescent="0.25"/>
    <row r="11185" ht="30" hidden="1" customHeight="1" x14ac:dyDescent="0.25"/>
    <row r="11186" ht="30" hidden="1" customHeight="1" x14ac:dyDescent="0.25"/>
    <row r="11187" ht="30" hidden="1" customHeight="1" x14ac:dyDescent="0.25"/>
    <row r="11188" ht="30" hidden="1" customHeight="1" x14ac:dyDescent="0.25"/>
    <row r="11189" ht="30" hidden="1" customHeight="1" x14ac:dyDescent="0.25"/>
    <row r="11190" ht="30" hidden="1" customHeight="1" x14ac:dyDescent="0.25"/>
    <row r="11191" ht="30" hidden="1" customHeight="1" x14ac:dyDescent="0.25"/>
    <row r="11192" ht="30" hidden="1" customHeight="1" x14ac:dyDescent="0.25"/>
    <row r="11193" ht="30" hidden="1" customHeight="1" x14ac:dyDescent="0.25"/>
    <row r="11194" ht="30" hidden="1" customHeight="1" x14ac:dyDescent="0.25"/>
    <row r="11195" ht="30" hidden="1" customHeight="1" x14ac:dyDescent="0.25"/>
    <row r="11196" ht="30" hidden="1" customHeight="1" x14ac:dyDescent="0.25"/>
    <row r="11197" ht="30" hidden="1" customHeight="1" x14ac:dyDescent="0.25"/>
    <row r="11198" ht="30" hidden="1" customHeight="1" x14ac:dyDescent="0.25"/>
    <row r="11199" ht="30" hidden="1" customHeight="1" x14ac:dyDescent="0.25"/>
    <row r="11200" ht="30" hidden="1" customHeight="1" x14ac:dyDescent="0.25"/>
    <row r="11201" ht="30" hidden="1" customHeight="1" x14ac:dyDescent="0.25"/>
    <row r="11202" ht="30" hidden="1" customHeight="1" x14ac:dyDescent="0.25"/>
    <row r="11203" ht="30" hidden="1" customHeight="1" x14ac:dyDescent="0.25"/>
    <row r="11204" ht="30" hidden="1" customHeight="1" x14ac:dyDescent="0.25"/>
    <row r="11205" ht="30" hidden="1" customHeight="1" x14ac:dyDescent="0.25"/>
    <row r="11206" ht="30" hidden="1" customHeight="1" x14ac:dyDescent="0.25"/>
    <row r="11207" ht="30" hidden="1" customHeight="1" x14ac:dyDescent="0.25"/>
    <row r="11208" ht="30" hidden="1" customHeight="1" x14ac:dyDescent="0.25"/>
    <row r="11209" ht="30" hidden="1" customHeight="1" x14ac:dyDescent="0.25"/>
    <row r="11210" ht="30" hidden="1" customHeight="1" x14ac:dyDescent="0.25"/>
    <row r="11211" ht="30" hidden="1" customHeight="1" x14ac:dyDescent="0.25"/>
    <row r="11212" ht="30" hidden="1" customHeight="1" x14ac:dyDescent="0.25"/>
    <row r="11213" ht="30" hidden="1" customHeight="1" x14ac:dyDescent="0.25"/>
    <row r="11214" ht="30" hidden="1" customHeight="1" x14ac:dyDescent="0.25"/>
    <row r="11215" ht="30" hidden="1" customHeight="1" x14ac:dyDescent="0.25"/>
    <row r="11216" ht="30" hidden="1" customHeight="1" x14ac:dyDescent="0.25"/>
    <row r="11217" ht="30" hidden="1" customHeight="1" x14ac:dyDescent="0.25"/>
    <row r="11218" ht="30" hidden="1" customHeight="1" x14ac:dyDescent="0.25"/>
    <row r="11219" ht="30" hidden="1" customHeight="1" x14ac:dyDescent="0.25"/>
    <row r="11220" ht="30" hidden="1" customHeight="1" x14ac:dyDescent="0.25"/>
    <row r="11221" ht="30" hidden="1" customHeight="1" x14ac:dyDescent="0.25"/>
    <row r="11222" ht="30" hidden="1" customHeight="1" x14ac:dyDescent="0.25"/>
    <row r="11223" ht="30" hidden="1" customHeight="1" x14ac:dyDescent="0.25"/>
    <row r="11224" ht="30" hidden="1" customHeight="1" x14ac:dyDescent="0.25"/>
    <row r="11225" ht="30" hidden="1" customHeight="1" x14ac:dyDescent="0.25"/>
    <row r="11226" ht="30" hidden="1" customHeight="1" x14ac:dyDescent="0.25"/>
    <row r="11227" ht="30" hidden="1" customHeight="1" x14ac:dyDescent="0.25"/>
    <row r="11228" ht="30" hidden="1" customHeight="1" x14ac:dyDescent="0.25"/>
    <row r="11229" ht="30" hidden="1" customHeight="1" x14ac:dyDescent="0.25"/>
    <row r="11230" ht="30" hidden="1" customHeight="1" x14ac:dyDescent="0.25"/>
    <row r="11231" ht="30" hidden="1" customHeight="1" x14ac:dyDescent="0.25"/>
    <row r="11232" ht="30" hidden="1" customHeight="1" x14ac:dyDescent="0.25"/>
    <row r="11233" ht="30" hidden="1" customHeight="1" x14ac:dyDescent="0.25"/>
    <row r="11234" ht="30" hidden="1" customHeight="1" x14ac:dyDescent="0.25"/>
    <row r="11235" ht="30" hidden="1" customHeight="1" x14ac:dyDescent="0.25"/>
    <row r="11236" ht="30" hidden="1" customHeight="1" x14ac:dyDescent="0.25"/>
    <row r="11237" ht="30" hidden="1" customHeight="1" x14ac:dyDescent="0.25"/>
    <row r="11238" ht="30" hidden="1" customHeight="1" x14ac:dyDescent="0.25"/>
    <row r="11239" ht="30" hidden="1" customHeight="1" x14ac:dyDescent="0.25"/>
    <row r="11240" ht="30" hidden="1" customHeight="1" x14ac:dyDescent="0.25"/>
    <row r="11241" ht="30" hidden="1" customHeight="1" x14ac:dyDescent="0.25"/>
    <row r="11242" ht="30" hidden="1" customHeight="1" x14ac:dyDescent="0.25"/>
    <row r="11243" ht="30" hidden="1" customHeight="1" x14ac:dyDescent="0.25"/>
    <row r="11244" ht="30" hidden="1" customHeight="1" x14ac:dyDescent="0.25"/>
    <row r="11245" ht="30" hidden="1" customHeight="1" x14ac:dyDescent="0.25"/>
    <row r="11246" ht="30" hidden="1" customHeight="1" x14ac:dyDescent="0.25"/>
    <row r="11247" ht="30" hidden="1" customHeight="1" x14ac:dyDescent="0.25"/>
    <row r="11248" ht="30" hidden="1" customHeight="1" x14ac:dyDescent="0.25"/>
    <row r="11249" ht="30" hidden="1" customHeight="1" x14ac:dyDescent="0.25"/>
    <row r="11250" ht="30" hidden="1" customHeight="1" x14ac:dyDescent="0.25"/>
    <row r="11251" ht="30" hidden="1" customHeight="1" x14ac:dyDescent="0.25"/>
    <row r="11252" ht="30" hidden="1" customHeight="1" x14ac:dyDescent="0.25"/>
    <row r="11253" ht="30" hidden="1" customHeight="1" x14ac:dyDescent="0.25"/>
    <row r="11254" ht="30" hidden="1" customHeight="1" x14ac:dyDescent="0.25"/>
    <row r="11255" ht="30" hidden="1" customHeight="1" x14ac:dyDescent="0.25"/>
    <row r="11256" ht="30" hidden="1" customHeight="1" x14ac:dyDescent="0.25"/>
    <row r="11257" ht="30" hidden="1" customHeight="1" x14ac:dyDescent="0.25"/>
    <row r="11258" ht="30" hidden="1" customHeight="1" x14ac:dyDescent="0.25"/>
    <row r="11259" ht="30" hidden="1" customHeight="1" x14ac:dyDescent="0.25"/>
    <row r="11260" ht="30" hidden="1" customHeight="1" x14ac:dyDescent="0.25"/>
    <row r="11261" ht="30" hidden="1" customHeight="1" x14ac:dyDescent="0.25"/>
    <row r="11262" ht="30" hidden="1" customHeight="1" x14ac:dyDescent="0.25"/>
    <row r="11263" ht="30" hidden="1" customHeight="1" x14ac:dyDescent="0.25"/>
    <row r="11264" ht="30" hidden="1" customHeight="1" x14ac:dyDescent="0.25"/>
    <row r="11265" ht="30" hidden="1" customHeight="1" x14ac:dyDescent="0.25"/>
    <row r="11266" ht="30" hidden="1" customHeight="1" x14ac:dyDescent="0.25"/>
    <row r="11267" ht="30" hidden="1" customHeight="1" x14ac:dyDescent="0.25"/>
    <row r="11268" ht="30" hidden="1" customHeight="1" x14ac:dyDescent="0.25"/>
    <row r="11269" ht="30" hidden="1" customHeight="1" x14ac:dyDescent="0.25"/>
    <row r="11270" ht="30" hidden="1" customHeight="1" x14ac:dyDescent="0.25"/>
    <row r="11271" ht="30" hidden="1" customHeight="1" x14ac:dyDescent="0.25"/>
    <row r="11272" ht="30" hidden="1" customHeight="1" x14ac:dyDescent="0.25"/>
    <row r="11273" ht="30" hidden="1" customHeight="1" x14ac:dyDescent="0.25"/>
    <row r="11274" ht="30" hidden="1" customHeight="1" x14ac:dyDescent="0.25"/>
    <row r="11275" ht="30" hidden="1" customHeight="1" x14ac:dyDescent="0.25"/>
    <row r="11276" ht="30" hidden="1" customHeight="1" x14ac:dyDescent="0.25"/>
    <row r="11277" ht="30" hidden="1" customHeight="1" x14ac:dyDescent="0.25"/>
    <row r="11278" ht="30" hidden="1" customHeight="1" x14ac:dyDescent="0.25"/>
    <row r="11279" ht="30" hidden="1" customHeight="1" x14ac:dyDescent="0.25"/>
    <row r="11280" ht="30" hidden="1" customHeight="1" x14ac:dyDescent="0.25"/>
    <row r="11281" ht="30" hidden="1" customHeight="1" x14ac:dyDescent="0.25"/>
    <row r="11282" ht="30" hidden="1" customHeight="1" x14ac:dyDescent="0.25"/>
    <row r="11283" ht="30" hidden="1" customHeight="1" x14ac:dyDescent="0.25"/>
    <row r="11284" ht="30" hidden="1" customHeight="1" x14ac:dyDescent="0.25"/>
    <row r="11285" ht="30" hidden="1" customHeight="1" x14ac:dyDescent="0.25"/>
    <row r="11286" ht="30" hidden="1" customHeight="1" x14ac:dyDescent="0.25"/>
    <row r="11287" ht="30" hidden="1" customHeight="1" x14ac:dyDescent="0.25"/>
    <row r="11288" ht="30" hidden="1" customHeight="1" x14ac:dyDescent="0.25"/>
    <row r="11289" ht="30" hidden="1" customHeight="1" x14ac:dyDescent="0.25"/>
    <row r="11290" ht="30" hidden="1" customHeight="1" x14ac:dyDescent="0.25"/>
    <row r="11291" ht="30" hidden="1" customHeight="1" x14ac:dyDescent="0.25"/>
    <row r="11292" ht="30" hidden="1" customHeight="1" x14ac:dyDescent="0.25"/>
    <row r="11293" ht="30" hidden="1" customHeight="1" x14ac:dyDescent="0.25"/>
    <row r="11294" ht="30" hidden="1" customHeight="1" x14ac:dyDescent="0.25"/>
    <row r="11295" ht="30" hidden="1" customHeight="1" x14ac:dyDescent="0.25"/>
    <row r="11296" ht="30" hidden="1" customHeight="1" x14ac:dyDescent="0.25"/>
    <row r="11297" ht="30" hidden="1" customHeight="1" x14ac:dyDescent="0.25"/>
    <row r="11298" ht="30" hidden="1" customHeight="1" x14ac:dyDescent="0.25"/>
    <row r="11299" ht="30" hidden="1" customHeight="1" x14ac:dyDescent="0.25"/>
    <row r="11300" ht="30" hidden="1" customHeight="1" x14ac:dyDescent="0.25"/>
    <row r="11301" ht="30" hidden="1" customHeight="1" x14ac:dyDescent="0.25"/>
    <row r="11302" ht="30" hidden="1" customHeight="1" x14ac:dyDescent="0.25"/>
    <row r="11303" ht="30" hidden="1" customHeight="1" x14ac:dyDescent="0.25"/>
    <row r="11304" ht="30" hidden="1" customHeight="1" x14ac:dyDescent="0.25"/>
    <row r="11305" ht="30" hidden="1" customHeight="1" x14ac:dyDescent="0.25"/>
    <row r="11306" ht="30" hidden="1" customHeight="1" x14ac:dyDescent="0.25"/>
    <row r="11307" ht="30" hidden="1" customHeight="1" x14ac:dyDescent="0.25"/>
    <row r="11308" ht="30" hidden="1" customHeight="1" x14ac:dyDescent="0.25"/>
    <row r="11309" ht="30" hidden="1" customHeight="1" x14ac:dyDescent="0.25"/>
    <row r="11310" ht="30" hidden="1" customHeight="1" x14ac:dyDescent="0.25"/>
    <row r="11311" ht="30" hidden="1" customHeight="1" x14ac:dyDescent="0.25"/>
    <row r="11312" ht="30" hidden="1" customHeight="1" x14ac:dyDescent="0.25"/>
    <row r="11313" ht="30" hidden="1" customHeight="1" x14ac:dyDescent="0.25"/>
    <row r="11314" ht="30" hidden="1" customHeight="1" x14ac:dyDescent="0.25"/>
    <row r="11315" ht="30" hidden="1" customHeight="1" x14ac:dyDescent="0.25"/>
    <row r="11316" ht="30" hidden="1" customHeight="1" x14ac:dyDescent="0.25"/>
    <row r="11317" ht="30" hidden="1" customHeight="1" x14ac:dyDescent="0.25"/>
    <row r="11318" ht="30" hidden="1" customHeight="1" x14ac:dyDescent="0.25"/>
    <row r="11319" ht="30" hidden="1" customHeight="1" x14ac:dyDescent="0.25"/>
    <row r="11320" ht="30" hidden="1" customHeight="1" x14ac:dyDescent="0.25"/>
    <row r="11321" ht="30" hidden="1" customHeight="1" x14ac:dyDescent="0.25"/>
    <row r="11322" ht="30" hidden="1" customHeight="1" x14ac:dyDescent="0.25"/>
    <row r="11323" ht="30" hidden="1" customHeight="1" x14ac:dyDescent="0.25"/>
    <row r="11324" ht="30" hidden="1" customHeight="1" x14ac:dyDescent="0.25"/>
    <row r="11325" ht="30" hidden="1" customHeight="1" x14ac:dyDescent="0.25"/>
    <row r="11326" ht="30" hidden="1" customHeight="1" x14ac:dyDescent="0.25"/>
    <row r="11327" ht="30" hidden="1" customHeight="1" x14ac:dyDescent="0.25"/>
    <row r="11328" ht="30" hidden="1" customHeight="1" x14ac:dyDescent="0.25"/>
    <row r="11329" ht="30" hidden="1" customHeight="1" x14ac:dyDescent="0.25"/>
    <row r="11330" ht="30" hidden="1" customHeight="1" x14ac:dyDescent="0.25"/>
    <row r="11331" ht="30" hidden="1" customHeight="1" x14ac:dyDescent="0.25"/>
    <row r="11332" ht="30" hidden="1" customHeight="1" x14ac:dyDescent="0.25"/>
    <row r="11333" ht="30" hidden="1" customHeight="1" x14ac:dyDescent="0.25"/>
    <row r="11334" ht="30" hidden="1" customHeight="1" x14ac:dyDescent="0.25"/>
    <row r="11335" ht="30" hidden="1" customHeight="1" x14ac:dyDescent="0.25"/>
    <row r="11336" ht="30" hidden="1" customHeight="1" x14ac:dyDescent="0.25"/>
    <row r="11337" ht="30" hidden="1" customHeight="1" x14ac:dyDescent="0.25"/>
    <row r="11338" ht="30" hidden="1" customHeight="1" x14ac:dyDescent="0.25"/>
    <row r="11339" ht="30" hidden="1" customHeight="1" x14ac:dyDescent="0.25"/>
    <row r="11340" ht="30" hidden="1" customHeight="1" x14ac:dyDescent="0.25"/>
    <row r="11341" ht="30" hidden="1" customHeight="1" x14ac:dyDescent="0.25"/>
    <row r="11342" ht="30" hidden="1" customHeight="1" x14ac:dyDescent="0.25"/>
    <row r="11343" ht="30" hidden="1" customHeight="1" x14ac:dyDescent="0.25"/>
    <row r="11344" ht="30" hidden="1" customHeight="1" x14ac:dyDescent="0.25"/>
    <row r="11345" ht="30" hidden="1" customHeight="1" x14ac:dyDescent="0.25"/>
    <row r="11346" ht="30" hidden="1" customHeight="1" x14ac:dyDescent="0.25"/>
    <row r="11347" ht="30" hidden="1" customHeight="1" x14ac:dyDescent="0.25"/>
    <row r="11348" ht="30" hidden="1" customHeight="1" x14ac:dyDescent="0.25"/>
    <row r="11349" ht="30" hidden="1" customHeight="1" x14ac:dyDescent="0.25"/>
    <row r="11350" ht="30" hidden="1" customHeight="1" x14ac:dyDescent="0.25"/>
    <row r="11351" ht="30" hidden="1" customHeight="1" x14ac:dyDescent="0.25"/>
    <row r="11352" ht="30" hidden="1" customHeight="1" x14ac:dyDescent="0.25"/>
    <row r="11353" ht="30" hidden="1" customHeight="1" x14ac:dyDescent="0.25"/>
    <row r="11354" ht="30" hidden="1" customHeight="1" x14ac:dyDescent="0.25"/>
    <row r="11355" ht="30" hidden="1" customHeight="1" x14ac:dyDescent="0.25"/>
    <row r="11356" ht="30" hidden="1" customHeight="1" x14ac:dyDescent="0.25"/>
    <row r="11357" ht="30" hidden="1" customHeight="1" x14ac:dyDescent="0.25"/>
    <row r="11358" ht="30" hidden="1" customHeight="1" x14ac:dyDescent="0.25"/>
    <row r="11359" ht="30" hidden="1" customHeight="1" x14ac:dyDescent="0.25"/>
    <row r="11360" ht="30" hidden="1" customHeight="1" x14ac:dyDescent="0.25"/>
    <row r="11361" ht="30" hidden="1" customHeight="1" x14ac:dyDescent="0.25"/>
    <row r="11362" ht="30" hidden="1" customHeight="1" x14ac:dyDescent="0.25"/>
    <row r="11363" ht="30" hidden="1" customHeight="1" x14ac:dyDescent="0.25"/>
    <row r="11364" ht="30" hidden="1" customHeight="1" x14ac:dyDescent="0.25"/>
    <row r="11365" ht="30" hidden="1" customHeight="1" x14ac:dyDescent="0.25"/>
    <row r="11366" ht="30" hidden="1" customHeight="1" x14ac:dyDescent="0.25"/>
    <row r="11367" ht="30" hidden="1" customHeight="1" x14ac:dyDescent="0.25"/>
    <row r="11368" ht="30" hidden="1" customHeight="1" x14ac:dyDescent="0.25"/>
    <row r="11369" ht="30" hidden="1" customHeight="1" x14ac:dyDescent="0.25"/>
    <row r="11370" ht="30" hidden="1" customHeight="1" x14ac:dyDescent="0.25"/>
    <row r="11371" ht="30" hidden="1" customHeight="1" x14ac:dyDescent="0.25"/>
    <row r="11372" ht="30" hidden="1" customHeight="1" x14ac:dyDescent="0.25"/>
    <row r="11373" ht="30" hidden="1" customHeight="1" x14ac:dyDescent="0.25"/>
    <row r="11374" ht="30" hidden="1" customHeight="1" x14ac:dyDescent="0.25"/>
    <row r="11375" ht="30" hidden="1" customHeight="1" x14ac:dyDescent="0.25"/>
    <row r="11376" ht="30" hidden="1" customHeight="1" x14ac:dyDescent="0.25"/>
    <row r="11377" ht="30" hidden="1" customHeight="1" x14ac:dyDescent="0.25"/>
    <row r="11378" ht="30" hidden="1" customHeight="1" x14ac:dyDescent="0.25"/>
    <row r="11379" ht="30" hidden="1" customHeight="1" x14ac:dyDescent="0.25"/>
    <row r="11380" ht="30" hidden="1" customHeight="1" x14ac:dyDescent="0.25"/>
    <row r="11381" ht="30" hidden="1" customHeight="1" x14ac:dyDescent="0.25"/>
    <row r="11382" ht="30" hidden="1" customHeight="1" x14ac:dyDescent="0.25"/>
    <row r="11383" ht="30" hidden="1" customHeight="1" x14ac:dyDescent="0.25"/>
    <row r="11384" ht="30" hidden="1" customHeight="1" x14ac:dyDescent="0.25"/>
    <row r="11385" ht="30" hidden="1" customHeight="1" x14ac:dyDescent="0.25"/>
    <row r="11386" ht="30" hidden="1" customHeight="1" x14ac:dyDescent="0.25"/>
    <row r="11387" ht="30" hidden="1" customHeight="1" x14ac:dyDescent="0.25"/>
    <row r="11388" ht="30" hidden="1" customHeight="1" x14ac:dyDescent="0.25"/>
    <row r="11389" ht="30" hidden="1" customHeight="1" x14ac:dyDescent="0.25"/>
    <row r="11390" ht="30" hidden="1" customHeight="1" x14ac:dyDescent="0.25"/>
    <row r="11391" ht="30" hidden="1" customHeight="1" x14ac:dyDescent="0.25"/>
    <row r="11392" ht="30" hidden="1" customHeight="1" x14ac:dyDescent="0.25"/>
    <row r="11393" ht="30" hidden="1" customHeight="1" x14ac:dyDescent="0.25"/>
    <row r="11394" ht="30" hidden="1" customHeight="1" x14ac:dyDescent="0.25"/>
    <row r="11395" ht="30" hidden="1" customHeight="1" x14ac:dyDescent="0.25"/>
    <row r="11396" ht="30" hidden="1" customHeight="1" x14ac:dyDescent="0.25"/>
    <row r="11397" ht="30" hidden="1" customHeight="1" x14ac:dyDescent="0.25"/>
    <row r="11398" ht="30" hidden="1" customHeight="1" x14ac:dyDescent="0.25"/>
    <row r="11399" ht="30" hidden="1" customHeight="1" x14ac:dyDescent="0.25"/>
    <row r="11400" ht="30" hidden="1" customHeight="1" x14ac:dyDescent="0.25"/>
    <row r="11401" ht="30" hidden="1" customHeight="1" x14ac:dyDescent="0.25"/>
    <row r="11402" ht="30" hidden="1" customHeight="1" x14ac:dyDescent="0.25"/>
    <row r="11403" ht="30" hidden="1" customHeight="1" x14ac:dyDescent="0.25"/>
    <row r="11404" ht="30" hidden="1" customHeight="1" x14ac:dyDescent="0.25"/>
    <row r="11405" ht="30" hidden="1" customHeight="1" x14ac:dyDescent="0.25"/>
    <row r="11406" ht="30" hidden="1" customHeight="1" x14ac:dyDescent="0.25"/>
    <row r="11407" ht="30" hidden="1" customHeight="1" x14ac:dyDescent="0.25"/>
    <row r="11408" ht="30" hidden="1" customHeight="1" x14ac:dyDescent="0.25"/>
    <row r="11409" ht="30" hidden="1" customHeight="1" x14ac:dyDescent="0.25"/>
    <row r="11410" ht="30" hidden="1" customHeight="1" x14ac:dyDescent="0.25"/>
    <row r="11411" ht="30" hidden="1" customHeight="1" x14ac:dyDescent="0.25"/>
    <row r="11412" ht="30" hidden="1" customHeight="1" x14ac:dyDescent="0.25"/>
    <row r="11413" ht="30" hidden="1" customHeight="1" x14ac:dyDescent="0.25"/>
    <row r="11414" ht="30" hidden="1" customHeight="1" x14ac:dyDescent="0.25"/>
    <row r="11415" ht="30" hidden="1" customHeight="1" x14ac:dyDescent="0.25"/>
    <row r="11416" ht="30" hidden="1" customHeight="1" x14ac:dyDescent="0.25"/>
    <row r="11417" ht="30" hidden="1" customHeight="1" x14ac:dyDescent="0.25"/>
    <row r="11418" ht="30" hidden="1" customHeight="1" x14ac:dyDescent="0.25"/>
    <row r="11419" ht="30" hidden="1" customHeight="1" x14ac:dyDescent="0.25"/>
    <row r="11420" ht="30" hidden="1" customHeight="1" x14ac:dyDescent="0.25"/>
    <row r="11421" ht="30" hidden="1" customHeight="1" x14ac:dyDescent="0.25"/>
    <row r="11422" ht="30" hidden="1" customHeight="1" x14ac:dyDescent="0.25"/>
    <row r="11423" ht="30" hidden="1" customHeight="1" x14ac:dyDescent="0.25"/>
    <row r="11424" ht="30" hidden="1" customHeight="1" x14ac:dyDescent="0.25"/>
    <row r="11425" ht="30" hidden="1" customHeight="1" x14ac:dyDescent="0.25"/>
    <row r="11426" ht="30" hidden="1" customHeight="1" x14ac:dyDescent="0.25"/>
    <row r="11427" ht="30" hidden="1" customHeight="1" x14ac:dyDescent="0.25"/>
    <row r="11428" ht="30" hidden="1" customHeight="1" x14ac:dyDescent="0.25"/>
    <row r="11429" ht="30" hidden="1" customHeight="1" x14ac:dyDescent="0.25"/>
    <row r="11430" ht="30" hidden="1" customHeight="1" x14ac:dyDescent="0.25"/>
    <row r="11431" ht="30" hidden="1" customHeight="1" x14ac:dyDescent="0.25"/>
    <row r="11432" ht="30" hidden="1" customHeight="1" x14ac:dyDescent="0.25"/>
    <row r="11433" ht="30" hidden="1" customHeight="1" x14ac:dyDescent="0.25"/>
    <row r="11434" ht="30" hidden="1" customHeight="1" x14ac:dyDescent="0.25"/>
    <row r="11435" ht="30" hidden="1" customHeight="1" x14ac:dyDescent="0.25"/>
    <row r="11436" ht="30" hidden="1" customHeight="1" x14ac:dyDescent="0.25"/>
    <row r="11437" ht="30" hidden="1" customHeight="1" x14ac:dyDescent="0.25"/>
    <row r="11438" ht="30" hidden="1" customHeight="1" x14ac:dyDescent="0.25"/>
    <row r="11439" ht="30" hidden="1" customHeight="1" x14ac:dyDescent="0.25"/>
    <row r="11440" ht="30" hidden="1" customHeight="1" x14ac:dyDescent="0.25"/>
    <row r="11441" ht="30" hidden="1" customHeight="1" x14ac:dyDescent="0.25"/>
    <row r="11442" ht="30" hidden="1" customHeight="1" x14ac:dyDescent="0.25"/>
    <row r="11443" ht="30" hidden="1" customHeight="1" x14ac:dyDescent="0.25"/>
    <row r="11444" ht="30" hidden="1" customHeight="1" x14ac:dyDescent="0.25"/>
    <row r="11445" ht="30" hidden="1" customHeight="1" x14ac:dyDescent="0.25"/>
    <row r="11446" ht="30" hidden="1" customHeight="1" x14ac:dyDescent="0.25"/>
    <row r="11447" ht="30" hidden="1" customHeight="1" x14ac:dyDescent="0.25"/>
    <row r="11448" ht="30" hidden="1" customHeight="1" x14ac:dyDescent="0.25"/>
    <row r="11449" ht="30" hidden="1" customHeight="1" x14ac:dyDescent="0.25"/>
    <row r="11450" ht="30" hidden="1" customHeight="1" x14ac:dyDescent="0.25"/>
    <row r="11451" ht="30" hidden="1" customHeight="1" x14ac:dyDescent="0.25"/>
    <row r="11452" ht="30" hidden="1" customHeight="1" x14ac:dyDescent="0.25"/>
    <row r="11453" ht="30" hidden="1" customHeight="1" x14ac:dyDescent="0.25"/>
    <row r="11454" ht="30" hidden="1" customHeight="1" x14ac:dyDescent="0.25"/>
    <row r="11455" ht="30" hidden="1" customHeight="1" x14ac:dyDescent="0.25"/>
    <row r="11456" ht="30" hidden="1" customHeight="1" x14ac:dyDescent="0.25"/>
    <row r="11457" ht="30" hidden="1" customHeight="1" x14ac:dyDescent="0.25"/>
    <row r="11458" ht="30" hidden="1" customHeight="1" x14ac:dyDescent="0.25"/>
    <row r="11459" ht="30" hidden="1" customHeight="1" x14ac:dyDescent="0.25"/>
    <row r="11460" ht="30" hidden="1" customHeight="1" x14ac:dyDescent="0.25"/>
    <row r="11461" ht="30" hidden="1" customHeight="1" x14ac:dyDescent="0.25"/>
    <row r="11462" ht="30" hidden="1" customHeight="1" x14ac:dyDescent="0.25"/>
    <row r="11463" ht="30" hidden="1" customHeight="1" x14ac:dyDescent="0.25"/>
    <row r="11464" ht="30" hidden="1" customHeight="1" x14ac:dyDescent="0.25"/>
    <row r="11465" ht="30" hidden="1" customHeight="1" x14ac:dyDescent="0.25"/>
    <row r="11466" ht="30" hidden="1" customHeight="1" x14ac:dyDescent="0.25"/>
    <row r="11467" ht="30" hidden="1" customHeight="1" x14ac:dyDescent="0.25"/>
    <row r="11468" ht="30" hidden="1" customHeight="1" x14ac:dyDescent="0.25"/>
    <row r="11469" ht="30" hidden="1" customHeight="1" x14ac:dyDescent="0.25"/>
    <row r="11470" ht="30" hidden="1" customHeight="1" x14ac:dyDescent="0.25"/>
    <row r="11471" ht="30" hidden="1" customHeight="1" x14ac:dyDescent="0.25"/>
    <row r="11472" ht="30" hidden="1" customHeight="1" x14ac:dyDescent="0.25"/>
    <row r="11473" ht="30" hidden="1" customHeight="1" x14ac:dyDescent="0.25"/>
    <row r="11474" ht="30" hidden="1" customHeight="1" x14ac:dyDescent="0.25"/>
    <row r="11475" ht="30" hidden="1" customHeight="1" x14ac:dyDescent="0.25"/>
    <row r="11476" ht="30" hidden="1" customHeight="1" x14ac:dyDescent="0.25"/>
    <row r="11477" ht="30" hidden="1" customHeight="1" x14ac:dyDescent="0.25"/>
    <row r="11478" ht="30" hidden="1" customHeight="1" x14ac:dyDescent="0.25"/>
    <row r="11479" ht="30" hidden="1" customHeight="1" x14ac:dyDescent="0.25"/>
    <row r="11480" ht="30" hidden="1" customHeight="1" x14ac:dyDescent="0.25"/>
    <row r="11481" ht="30" hidden="1" customHeight="1" x14ac:dyDescent="0.25"/>
    <row r="11482" ht="30" hidden="1" customHeight="1" x14ac:dyDescent="0.25"/>
    <row r="11483" ht="30" hidden="1" customHeight="1" x14ac:dyDescent="0.25"/>
    <row r="11484" ht="30" hidden="1" customHeight="1" x14ac:dyDescent="0.25"/>
    <row r="11485" ht="30" hidden="1" customHeight="1" x14ac:dyDescent="0.25"/>
    <row r="11486" ht="30" hidden="1" customHeight="1" x14ac:dyDescent="0.25"/>
    <row r="11487" ht="30" hidden="1" customHeight="1" x14ac:dyDescent="0.25"/>
    <row r="11488" ht="30" hidden="1" customHeight="1" x14ac:dyDescent="0.25"/>
    <row r="11489" ht="30" hidden="1" customHeight="1" x14ac:dyDescent="0.25"/>
    <row r="11490" ht="30" hidden="1" customHeight="1" x14ac:dyDescent="0.25"/>
    <row r="11491" ht="30" hidden="1" customHeight="1" x14ac:dyDescent="0.25"/>
    <row r="11492" ht="30" hidden="1" customHeight="1" x14ac:dyDescent="0.25"/>
    <row r="11493" ht="30" hidden="1" customHeight="1" x14ac:dyDescent="0.25"/>
    <row r="11494" ht="30" hidden="1" customHeight="1" x14ac:dyDescent="0.25"/>
    <row r="11495" ht="30" hidden="1" customHeight="1" x14ac:dyDescent="0.25"/>
    <row r="11496" ht="30" hidden="1" customHeight="1" x14ac:dyDescent="0.25"/>
    <row r="11497" ht="30" hidden="1" customHeight="1" x14ac:dyDescent="0.25"/>
    <row r="11498" ht="30" hidden="1" customHeight="1" x14ac:dyDescent="0.25"/>
    <row r="11499" ht="30" hidden="1" customHeight="1" x14ac:dyDescent="0.25"/>
    <row r="11500" ht="30" hidden="1" customHeight="1" x14ac:dyDescent="0.25"/>
    <row r="11501" ht="30" hidden="1" customHeight="1" x14ac:dyDescent="0.25"/>
    <row r="11502" ht="30" hidden="1" customHeight="1" x14ac:dyDescent="0.25"/>
    <row r="11503" ht="30" hidden="1" customHeight="1" x14ac:dyDescent="0.25"/>
    <row r="11504" ht="30" hidden="1" customHeight="1" x14ac:dyDescent="0.25"/>
    <row r="11505" ht="30" hidden="1" customHeight="1" x14ac:dyDescent="0.25"/>
    <row r="11506" ht="30" hidden="1" customHeight="1" x14ac:dyDescent="0.25"/>
    <row r="11507" ht="30" hidden="1" customHeight="1" x14ac:dyDescent="0.25"/>
    <row r="11508" ht="30" hidden="1" customHeight="1" x14ac:dyDescent="0.25"/>
    <row r="11509" ht="30" hidden="1" customHeight="1" x14ac:dyDescent="0.25"/>
    <row r="11510" ht="30" hidden="1" customHeight="1" x14ac:dyDescent="0.25"/>
    <row r="11511" ht="30" hidden="1" customHeight="1" x14ac:dyDescent="0.25"/>
    <row r="11512" ht="30" hidden="1" customHeight="1" x14ac:dyDescent="0.25"/>
    <row r="11513" ht="30" hidden="1" customHeight="1" x14ac:dyDescent="0.25"/>
    <row r="11514" ht="30" hidden="1" customHeight="1" x14ac:dyDescent="0.25"/>
    <row r="11515" ht="30" hidden="1" customHeight="1" x14ac:dyDescent="0.25"/>
    <row r="11516" ht="30" hidden="1" customHeight="1" x14ac:dyDescent="0.25"/>
    <row r="11517" ht="30" hidden="1" customHeight="1" x14ac:dyDescent="0.25"/>
    <row r="11518" ht="30" hidden="1" customHeight="1" x14ac:dyDescent="0.25"/>
    <row r="11519" ht="30" hidden="1" customHeight="1" x14ac:dyDescent="0.25"/>
    <row r="11520" ht="30" hidden="1" customHeight="1" x14ac:dyDescent="0.25"/>
    <row r="11521" ht="30" hidden="1" customHeight="1" x14ac:dyDescent="0.25"/>
    <row r="11522" ht="30" hidden="1" customHeight="1" x14ac:dyDescent="0.25"/>
    <row r="11523" ht="30" hidden="1" customHeight="1" x14ac:dyDescent="0.25"/>
    <row r="11524" ht="30" hidden="1" customHeight="1" x14ac:dyDescent="0.25"/>
    <row r="11525" ht="30" hidden="1" customHeight="1" x14ac:dyDescent="0.25"/>
    <row r="11526" ht="30" hidden="1" customHeight="1" x14ac:dyDescent="0.25"/>
    <row r="11527" ht="30" hidden="1" customHeight="1" x14ac:dyDescent="0.25"/>
    <row r="11528" ht="30" hidden="1" customHeight="1" x14ac:dyDescent="0.25"/>
    <row r="11529" ht="30" hidden="1" customHeight="1" x14ac:dyDescent="0.25"/>
    <row r="11530" ht="30" hidden="1" customHeight="1" x14ac:dyDescent="0.25"/>
    <row r="11531" ht="30" hidden="1" customHeight="1" x14ac:dyDescent="0.25"/>
    <row r="11532" ht="30" hidden="1" customHeight="1" x14ac:dyDescent="0.25"/>
    <row r="11533" ht="30" hidden="1" customHeight="1" x14ac:dyDescent="0.25"/>
    <row r="11534" ht="30" hidden="1" customHeight="1" x14ac:dyDescent="0.25"/>
    <row r="11535" ht="30" hidden="1" customHeight="1" x14ac:dyDescent="0.25"/>
    <row r="11536" ht="30" hidden="1" customHeight="1" x14ac:dyDescent="0.25"/>
    <row r="11537" ht="30" hidden="1" customHeight="1" x14ac:dyDescent="0.25"/>
    <row r="11538" ht="30" hidden="1" customHeight="1" x14ac:dyDescent="0.25"/>
    <row r="11539" ht="30" hidden="1" customHeight="1" x14ac:dyDescent="0.25"/>
    <row r="11540" ht="30" hidden="1" customHeight="1" x14ac:dyDescent="0.25"/>
    <row r="11541" ht="30" hidden="1" customHeight="1" x14ac:dyDescent="0.25"/>
    <row r="11542" ht="30" hidden="1" customHeight="1" x14ac:dyDescent="0.25"/>
    <row r="11543" ht="30" hidden="1" customHeight="1" x14ac:dyDescent="0.25"/>
    <row r="11544" ht="30" hidden="1" customHeight="1" x14ac:dyDescent="0.25"/>
    <row r="11545" ht="30" hidden="1" customHeight="1" x14ac:dyDescent="0.25"/>
    <row r="11546" ht="30" hidden="1" customHeight="1" x14ac:dyDescent="0.25"/>
    <row r="11547" ht="30" hidden="1" customHeight="1" x14ac:dyDescent="0.25"/>
    <row r="11548" ht="30" hidden="1" customHeight="1" x14ac:dyDescent="0.25"/>
    <row r="11549" ht="30" hidden="1" customHeight="1" x14ac:dyDescent="0.25"/>
    <row r="11550" ht="30" hidden="1" customHeight="1" x14ac:dyDescent="0.25"/>
    <row r="11551" ht="30" hidden="1" customHeight="1" x14ac:dyDescent="0.25"/>
    <row r="11552" ht="30" hidden="1" customHeight="1" x14ac:dyDescent="0.25"/>
    <row r="11553" ht="30" hidden="1" customHeight="1" x14ac:dyDescent="0.25"/>
    <row r="11554" ht="30" hidden="1" customHeight="1" x14ac:dyDescent="0.25"/>
    <row r="11555" ht="30" hidden="1" customHeight="1" x14ac:dyDescent="0.25"/>
    <row r="11556" ht="30" hidden="1" customHeight="1" x14ac:dyDescent="0.25"/>
    <row r="11557" ht="30" hidden="1" customHeight="1" x14ac:dyDescent="0.25"/>
    <row r="11558" ht="30" hidden="1" customHeight="1" x14ac:dyDescent="0.25"/>
    <row r="11559" ht="30" hidden="1" customHeight="1" x14ac:dyDescent="0.25"/>
    <row r="11560" ht="30" hidden="1" customHeight="1" x14ac:dyDescent="0.25"/>
    <row r="11561" ht="30" hidden="1" customHeight="1" x14ac:dyDescent="0.25"/>
    <row r="11562" ht="30" hidden="1" customHeight="1" x14ac:dyDescent="0.25"/>
    <row r="11563" ht="30" hidden="1" customHeight="1" x14ac:dyDescent="0.25"/>
    <row r="11564" ht="30" hidden="1" customHeight="1" x14ac:dyDescent="0.25"/>
    <row r="11565" ht="30" hidden="1" customHeight="1" x14ac:dyDescent="0.25"/>
    <row r="11566" ht="30" hidden="1" customHeight="1" x14ac:dyDescent="0.25"/>
    <row r="11567" ht="30" hidden="1" customHeight="1" x14ac:dyDescent="0.25"/>
    <row r="11568" ht="30" hidden="1" customHeight="1" x14ac:dyDescent="0.25"/>
    <row r="11569" ht="30" hidden="1" customHeight="1" x14ac:dyDescent="0.25"/>
    <row r="11570" ht="30" hidden="1" customHeight="1" x14ac:dyDescent="0.25"/>
    <row r="11571" ht="30" hidden="1" customHeight="1" x14ac:dyDescent="0.25"/>
    <row r="11572" ht="30" hidden="1" customHeight="1" x14ac:dyDescent="0.25"/>
    <row r="11573" ht="30" hidden="1" customHeight="1" x14ac:dyDescent="0.25"/>
    <row r="11574" ht="30" hidden="1" customHeight="1" x14ac:dyDescent="0.25"/>
    <row r="11575" ht="30" hidden="1" customHeight="1" x14ac:dyDescent="0.25"/>
    <row r="11576" ht="30" hidden="1" customHeight="1" x14ac:dyDescent="0.25"/>
    <row r="11577" ht="30" hidden="1" customHeight="1" x14ac:dyDescent="0.25"/>
    <row r="11578" ht="30" hidden="1" customHeight="1" x14ac:dyDescent="0.25"/>
    <row r="11579" ht="30" hidden="1" customHeight="1" x14ac:dyDescent="0.25"/>
    <row r="11580" ht="30" hidden="1" customHeight="1" x14ac:dyDescent="0.25"/>
    <row r="11581" ht="30" hidden="1" customHeight="1" x14ac:dyDescent="0.25"/>
    <row r="11582" ht="30" hidden="1" customHeight="1" x14ac:dyDescent="0.25"/>
    <row r="11583" ht="30" hidden="1" customHeight="1" x14ac:dyDescent="0.25"/>
    <row r="11584" ht="30" hidden="1" customHeight="1" x14ac:dyDescent="0.25"/>
    <row r="11585" ht="30" hidden="1" customHeight="1" x14ac:dyDescent="0.25"/>
    <row r="11586" ht="30" hidden="1" customHeight="1" x14ac:dyDescent="0.25"/>
    <row r="11587" ht="30" hidden="1" customHeight="1" x14ac:dyDescent="0.25"/>
    <row r="11588" ht="30" hidden="1" customHeight="1" x14ac:dyDescent="0.25"/>
    <row r="11589" ht="30" hidden="1" customHeight="1" x14ac:dyDescent="0.25"/>
    <row r="11590" ht="30" hidden="1" customHeight="1" x14ac:dyDescent="0.25"/>
    <row r="11591" ht="30" hidden="1" customHeight="1" x14ac:dyDescent="0.25"/>
    <row r="11592" ht="30" hidden="1" customHeight="1" x14ac:dyDescent="0.25"/>
    <row r="11593" ht="30" hidden="1" customHeight="1" x14ac:dyDescent="0.25"/>
    <row r="11594" ht="30" hidden="1" customHeight="1" x14ac:dyDescent="0.25"/>
    <row r="11595" ht="30" hidden="1" customHeight="1" x14ac:dyDescent="0.25"/>
    <row r="11596" ht="30" hidden="1" customHeight="1" x14ac:dyDescent="0.25"/>
    <row r="11597" ht="30" hidden="1" customHeight="1" x14ac:dyDescent="0.25"/>
    <row r="11598" ht="30" hidden="1" customHeight="1" x14ac:dyDescent="0.25"/>
    <row r="11599" ht="30" hidden="1" customHeight="1" x14ac:dyDescent="0.25"/>
    <row r="11600" ht="30" hidden="1" customHeight="1" x14ac:dyDescent="0.25"/>
    <row r="11601" ht="30" hidden="1" customHeight="1" x14ac:dyDescent="0.25"/>
    <row r="11602" ht="30" hidden="1" customHeight="1" x14ac:dyDescent="0.25"/>
    <row r="11603" ht="30" hidden="1" customHeight="1" x14ac:dyDescent="0.25"/>
    <row r="11604" ht="30" hidden="1" customHeight="1" x14ac:dyDescent="0.25"/>
    <row r="11605" ht="30" hidden="1" customHeight="1" x14ac:dyDescent="0.25"/>
    <row r="11606" ht="30" hidden="1" customHeight="1" x14ac:dyDescent="0.25"/>
    <row r="11607" ht="30" hidden="1" customHeight="1" x14ac:dyDescent="0.25"/>
    <row r="11608" ht="30" hidden="1" customHeight="1" x14ac:dyDescent="0.25"/>
    <row r="11609" ht="30" hidden="1" customHeight="1" x14ac:dyDescent="0.25"/>
    <row r="11610" ht="30" hidden="1" customHeight="1" x14ac:dyDescent="0.25"/>
    <row r="11611" ht="30" hidden="1" customHeight="1" x14ac:dyDescent="0.25"/>
    <row r="11612" ht="30" hidden="1" customHeight="1" x14ac:dyDescent="0.25"/>
    <row r="11613" ht="30" hidden="1" customHeight="1" x14ac:dyDescent="0.25"/>
    <row r="11614" ht="30" hidden="1" customHeight="1" x14ac:dyDescent="0.25"/>
    <row r="11615" ht="30" hidden="1" customHeight="1" x14ac:dyDescent="0.25"/>
    <row r="11616" ht="30" hidden="1" customHeight="1" x14ac:dyDescent="0.25"/>
    <row r="11617" ht="30" hidden="1" customHeight="1" x14ac:dyDescent="0.25"/>
    <row r="11618" ht="30" hidden="1" customHeight="1" x14ac:dyDescent="0.25"/>
    <row r="11619" ht="30" hidden="1" customHeight="1" x14ac:dyDescent="0.25"/>
    <row r="11620" ht="30" hidden="1" customHeight="1" x14ac:dyDescent="0.25"/>
    <row r="11621" ht="30" hidden="1" customHeight="1" x14ac:dyDescent="0.25"/>
    <row r="11622" ht="30" hidden="1" customHeight="1" x14ac:dyDescent="0.25"/>
    <row r="11623" ht="30" hidden="1" customHeight="1" x14ac:dyDescent="0.25"/>
    <row r="11624" ht="30" hidden="1" customHeight="1" x14ac:dyDescent="0.25"/>
    <row r="11625" ht="30" hidden="1" customHeight="1" x14ac:dyDescent="0.25"/>
    <row r="11626" ht="30" hidden="1" customHeight="1" x14ac:dyDescent="0.25"/>
    <row r="11627" ht="30" hidden="1" customHeight="1" x14ac:dyDescent="0.25"/>
    <row r="11628" ht="30" hidden="1" customHeight="1" x14ac:dyDescent="0.25"/>
    <row r="11629" ht="30" hidden="1" customHeight="1" x14ac:dyDescent="0.25"/>
    <row r="11630" ht="30" hidden="1" customHeight="1" x14ac:dyDescent="0.25"/>
    <row r="11631" ht="30" hidden="1" customHeight="1" x14ac:dyDescent="0.25"/>
    <row r="11632" ht="30" hidden="1" customHeight="1" x14ac:dyDescent="0.25"/>
    <row r="11633" ht="30" hidden="1" customHeight="1" x14ac:dyDescent="0.25"/>
    <row r="11634" ht="30" hidden="1" customHeight="1" x14ac:dyDescent="0.25"/>
    <row r="11635" ht="30" hidden="1" customHeight="1" x14ac:dyDescent="0.25"/>
    <row r="11636" ht="30" hidden="1" customHeight="1" x14ac:dyDescent="0.25"/>
    <row r="11637" ht="30" hidden="1" customHeight="1" x14ac:dyDescent="0.25"/>
    <row r="11638" ht="30" hidden="1" customHeight="1" x14ac:dyDescent="0.25"/>
    <row r="11639" ht="30" hidden="1" customHeight="1" x14ac:dyDescent="0.25"/>
    <row r="11640" ht="30" hidden="1" customHeight="1" x14ac:dyDescent="0.25"/>
    <row r="11641" ht="30" hidden="1" customHeight="1" x14ac:dyDescent="0.25"/>
    <row r="11642" ht="30" hidden="1" customHeight="1" x14ac:dyDescent="0.25"/>
    <row r="11643" ht="30" hidden="1" customHeight="1" x14ac:dyDescent="0.25"/>
    <row r="11644" ht="30" hidden="1" customHeight="1" x14ac:dyDescent="0.25"/>
    <row r="11645" ht="30" hidden="1" customHeight="1" x14ac:dyDescent="0.25"/>
    <row r="11646" ht="30" hidden="1" customHeight="1" x14ac:dyDescent="0.25"/>
    <row r="11647" ht="30" hidden="1" customHeight="1" x14ac:dyDescent="0.25"/>
    <row r="11648" ht="30" hidden="1" customHeight="1" x14ac:dyDescent="0.25"/>
    <row r="11649" ht="30" hidden="1" customHeight="1" x14ac:dyDescent="0.25"/>
    <row r="11650" ht="30" hidden="1" customHeight="1" x14ac:dyDescent="0.25"/>
    <row r="11651" ht="30" hidden="1" customHeight="1" x14ac:dyDescent="0.25"/>
    <row r="11652" ht="30" hidden="1" customHeight="1" x14ac:dyDescent="0.25"/>
    <row r="11653" ht="30" hidden="1" customHeight="1" x14ac:dyDescent="0.25"/>
    <row r="11654" ht="30" hidden="1" customHeight="1" x14ac:dyDescent="0.25"/>
    <row r="11655" ht="30" hidden="1" customHeight="1" x14ac:dyDescent="0.25"/>
    <row r="11656" ht="30" hidden="1" customHeight="1" x14ac:dyDescent="0.25"/>
    <row r="11657" ht="30" hidden="1" customHeight="1" x14ac:dyDescent="0.25"/>
    <row r="11658" ht="30" hidden="1" customHeight="1" x14ac:dyDescent="0.25"/>
    <row r="11659" ht="30" hidden="1" customHeight="1" x14ac:dyDescent="0.25"/>
    <row r="11660" ht="30" hidden="1" customHeight="1" x14ac:dyDescent="0.25"/>
    <row r="11661" ht="30" hidden="1" customHeight="1" x14ac:dyDescent="0.25"/>
    <row r="11662" ht="30" hidden="1" customHeight="1" x14ac:dyDescent="0.25"/>
    <row r="11663" ht="30" hidden="1" customHeight="1" x14ac:dyDescent="0.25"/>
    <row r="11664" ht="30" hidden="1" customHeight="1" x14ac:dyDescent="0.25"/>
    <row r="11665" ht="30" hidden="1" customHeight="1" x14ac:dyDescent="0.25"/>
    <row r="11666" ht="30" hidden="1" customHeight="1" x14ac:dyDescent="0.25"/>
    <row r="11667" ht="30" hidden="1" customHeight="1" x14ac:dyDescent="0.25"/>
    <row r="11668" ht="30" hidden="1" customHeight="1" x14ac:dyDescent="0.25"/>
    <row r="11669" ht="30" hidden="1" customHeight="1" x14ac:dyDescent="0.25"/>
    <row r="11670" ht="30" hidden="1" customHeight="1" x14ac:dyDescent="0.25"/>
    <row r="11671" ht="30" hidden="1" customHeight="1" x14ac:dyDescent="0.25"/>
    <row r="11672" ht="30" hidden="1" customHeight="1" x14ac:dyDescent="0.25"/>
    <row r="11673" ht="30" hidden="1" customHeight="1" x14ac:dyDescent="0.25"/>
    <row r="11674" ht="30" hidden="1" customHeight="1" x14ac:dyDescent="0.25"/>
    <row r="11675" ht="30" hidden="1" customHeight="1" x14ac:dyDescent="0.25"/>
    <row r="11676" ht="30" hidden="1" customHeight="1" x14ac:dyDescent="0.25"/>
    <row r="11677" ht="30" hidden="1" customHeight="1" x14ac:dyDescent="0.25"/>
    <row r="11678" ht="30" hidden="1" customHeight="1" x14ac:dyDescent="0.25"/>
    <row r="11679" ht="30" hidden="1" customHeight="1" x14ac:dyDescent="0.25"/>
    <row r="11680" ht="30" hidden="1" customHeight="1" x14ac:dyDescent="0.25"/>
    <row r="11681" ht="30" hidden="1" customHeight="1" x14ac:dyDescent="0.25"/>
    <row r="11682" ht="30" hidden="1" customHeight="1" x14ac:dyDescent="0.25"/>
    <row r="11683" ht="30" hidden="1" customHeight="1" x14ac:dyDescent="0.25"/>
    <row r="11684" ht="30" hidden="1" customHeight="1" x14ac:dyDescent="0.25"/>
    <row r="11685" ht="30" hidden="1" customHeight="1" x14ac:dyDescent="0.25"/>
    <row r="11686" ht="30" hidden="1" customHeight="1" x14ac:dyDescent="0.25"/>
    <row r="11687" ht="30" hidden="1" customHeight="1" x14ac:dyDescent="0.25"/>
    <row r="11688" ht="30" hidden="1" customHeight="1" x14ac:dyDescent="0.25"/>
    <row r="11689" ht="30" hidden="1" customHeight="1" x14ac:dyDescent="0.25"/>
    <row r="11690" ht="30" hidden="1" customHeight="1" x14ac:dyDescent="0.25"/>
    <row r="11691" ht="30" hidden="1" customHeight="1" x14ac:dyDescent="0.25"/>
    <row r="11692" ht="30" hidden="1" customHeight="1" x14ac:dyDescent="0.25"/>
    <row r="11693" ht="30" hidden="1" customHeight="1" x14ac:dyDescent="0.25"/>
    <row r="11694" ht="30" hidden="1" customHeight="1" x14ac:dyDescent="0.25"/>
    <row r="11695" ht="30" hidden="1" customHeight="1" x14ac:dyDescent="0.25"/>
    <row r="11696" ht="30" hidden="1" customHeight="1" x14ac:dyDescent="0.25"/>
    <row r="11697" ht="30" hidden="1" customHeight="1" x14ac:dyDescent="0.25"/>
    <row r="11698" ht="30" hidden="1" customHeight="1" x14ac:dyDescent="0.25"/>
    <row r="11699" ht="30" hidden="1" customHeight="1" x14ac:dyDescent="0.25"/>
    <row r="11700" ht="30" hidden="1" customHeight="1" x14ac:dyDescent="0.25"/>
    <row r="11701" ht="30" hidden="1" customHeight="1" x14ac:dyDescent="0.25"/>
    <row r="11702" ht="30" hidden="1" customHeight="1" x14ac:dyDescent="0.25"/>
    <row r="11703" ht="30" hidden="1" customHeight="1" x14ac:dyDescent="0.25"/>
    <row r="11704" ht="30" hidden="1" customHeight="1" x14ac:dyDescent="0.25"/>
    <row r="11705" ht="30" hidden="1" customHeight="1" x14ac:dyDescent="0.25"/>
    <row r="11706" ht="30" hidden="1" customHeight="1" x14ac:dyDescent="0.25"/>
    <row r="11707" ht="30" hidden="1" customHeight="1" x14ac:dyDescent="0.25"/>
    <row r="11708" ht="30" hidden="1" customHeight="1" x14ac:dyDescent="0.25"/>
    <row r="11709" ht="30" hidden="1" customHeight="1" x14ac:dyDescent="0.25"/>
    <row r="11710" ht="30" hidden="1" customHeight="1" x14ac:dyDescent="0.25"/>
    <row r="11711" ht="30" hidden="1" customHeight="1" x14ac:dyDescent="0.25"/>
    <row r="11712" ht="30" hidden="1" customHeight="1" x14ac:dyDescent="0.25"/>
    <row r="11713" ht="30" hidden="1" customHeight="1" x14ac:dyDescent="0.25"/>
    <row r="11714" ht="30" hidden="1" customHeight="1" x14ac:dyDescent="0.25"/>
    <row r="11715" ht="30" hidden="1" customHeight="1" x14ac:dyDescent="0.25"/>
    <row r="11716" ht="30" hidden="1" customHeight="1" x14ac:dyDescent="0.25"/>
    <row r="11717" ht="30" hidden="1" customHeight="1" x14ac:dyDescent="0.25"/>
    <row r="11718" ht="30" hidden="1" customHeight="1" x14ac:dyDescent="0.25"/>
    <row r="11719" ht="30" hidden="1" customHeight="1" x14ac:dyDescent="0.25"/>
    <row r="11720" ht="30" hidden="1" customHeight="1" x14ac:dyDescent="0.25"/>
    <row r="11721" ht="30" hidden="1" customHeight="1" x14ac:dyDescent="0.25"/>
    <row r="11722" ht="30" hidden="1" customHeight="1" x14ac:dyDescent="0.25"/>
    <row r="11723" ht="30" hidden="1" customHeight="1" x14ac:dyDescent="0.25"/>
    <row r="11724" ht="30" hidden="1" customHeight="1" x14ac:dyDescent="0.25"/>
    <row r="11725" ht="30" hidden="1" customHeight="1" x14ac:dyDescent="0.25"/>
    <row r="11726" ht="30" hidden="1" customHeight="1" x14ac:dyDescent="0.25"/>
    <row r="11727" ht="30" hidden="1" customHeight="1" x14ac:dyDescent="0.25"/>
    <row r="11728" ht="30" hidden="1" customHeight="1" x14ac:dyDescent="0.25"/>
    <row r="11729" ht="30" hidden="1" customHeight="1" x14ac:dyDescent="0.25"/>
    <row r="11730" ht="30" hidden="1" customHeight="1" x14ac:dyDescent="0.25"/>
    <row r="11731" ht="30" hidden="1" customHeight="1" x14ac:dyDescent="0.25"/>
    <row r="11732" ht="30" hidden="1" customHeight="1" x14ac:dyDescent="0.25"/>
    <row r="11733" ht="30" hidden="1" customHeight="1" x14ac:dyDescent="0.25"/>
    <row r="11734" ht="30" hidden="1" customHeight="1" x14ac:dyDescent="0.25"/>
    <row r="11735" ht="30" hidden="1" customHeight="1" x14ac:dyDescent="0.25"/>
    <row r="11736" ht="30" hidden="1" customHeight="1" x14ac:dyDescent="0.25"/>
    <row r="11737" ht="30" hidden="1" customHeight="1" x14ac:dyDescent="0.25"/>
    <row r="11738" ht="30" hidden="1" customHeight="1" x14ac:dyDescent="0.25"/>
    <row r="11739" ht="30" hidden="1" customHeight="1" x14ac:dyDescent="0.25"/>
    <row r="11740" ht="30" hidden="1" customHeight="1" x14ac:dyDescent="0.25"/>
    <row r="11741" ht="30" hidden="1" customHeight="1" x14ac:dyDescent="0.25"/>
    <row r="11742" ht="30" hidden="1" customHeight="1" x14ac:dyDescent="0.25"/>
    <row r="11743" ht="30" hidden="1" customHeight="1" x14ac:dyDescent="0.25"/>
    <row r="11744" ht="30" hidden="1" customHeight="1" x14ac:dyDescent="0.25"/>
    <row r="11745" ht="30" hidden="1" customHeight="1" x14ac:dyDescent="0.25"/>
    <row r="11746" ht="30" hidden="1" customHeight="1" x14ac:dyDescent="0.25"/>
    <row r="11747" ht="30" hidden="1" customHeight="1" x14ac:dyDescent="0.25"/>
    <row r="11748" ht="30" hidden="1" customHeight="1" x14ac:dyDescent="0.25"/>
    <row r="11749" ht="30" hidden="1" customHeight="1" x14ac:dyDescent="0.25"/>
    <row r="11750" ht="30" hidden="1" customHeight="1" x14ac:dyDescent="0.25"/>
    <row r="11751" ht="30" hidden="1" customHeight="1" x14ac:dyDescent="0.25"/>
    <row r="11752" ht="30" hidden="1" customHeight="1" x14ac:dyDescent="0.25"/>
    <row r="11753" ht="30" hidden="1" customHeight="1" x14ac:dyDescent="0.25"/>
    <row r="11754" ht="30" hidden="1" customHeight="1" x14ac:dyDescent="0.25"/>
    <row r="11755" ht="30" hidden="1" customHeight="1" x14ac:dyDescent="0.25"/>
    <row r="11756" ht="30" hidden="1" customHeight="1" x14ac:dyDescent="0.25"/>
    <row r="11757" ht="30" hidden="1" customHeight="1" x14ac:dyDescent="0.25"/>
    <row r="11758" ht="30" hidden="1" customHeight="1" x14ac:dyDescent="0.25"/>
    <row r="11759" ht="30" hidden="1" customHeight="1" x14ac:dyDescent="0.25"/>
    <row r="11760" ht="30" hidden="1" customHeight="1" x14ac:dyDescent="0.25"/>
    <row r="11761" ht="30" hidden="1" customHeight="1" x14ac:dyDescent="0.25"/>
    <row r="11762" ht="30" hidden="1" customHeight="1" x14ac:dyDescent="0.25"/>
    <row r="11763" ht="30" hidden="1" customHeight="1" x14ac:dyDescent="0.25"/>
    <row r="11764" ht="30" hidden="1" customHeight="1" x14ac:dyDescent="0.25"/>
    <row r="11765" ht="30" hidden="1" customHeight="1" x14ac:dyDescent="0.25"/>
    <row r="11766" ht="30" hidden="1" customHeight="1" x14ac:dyDescent="0.25"/>
    <row r="11767" ht="30" hidden="1" customHeight="1" x14ac:dyDescent="0.25"/>
    <row r="11768" ht="30" hidden="1" customHeight="1" x14ac:dyDescent="0.25"/>
    <row r="11769" ht="30" hidden="1" customHeight="1" x14ac:dyDescent="0.25"/>
    <row r="11770" ht="30" hidden="1" customHeight="1" x14ac:dyDescent="0.25"/>
    <row r="11771" ht="30" hidden="1" customHeight="1" x14ac:dyDescent="0.25"/>
    <row r="11772" ht="30" hidden="1" customHeight="1" x14ac:dyDescent="0.25"/>
    <row r="11773" ht="30" hidden="1" customHeight="1" x14ac:dyDescent="0.25"/>
    <row r="11774" ht="30" hidden="1" customHeight="1" x14ac:dyDescent="0.25"/>
    <row r="11775" ht="30" hidden="1" customHeight="1" x14ac:dyDescent="0.25"/>
    <row r="11776" ht="30" hidden="1" customHeight="1" x14ac:dyDescent="0.25"/>
    <row r="11777" ht="30" hidden="1" customHeight="1" x14ac:dyDescent="0.25"/>
    <row r="11778" ht="30" hidden="1" customHeight="1" x14ac:dyDescent="0.25"/>
    <row r="11779" ht="30" hidden="1" customHeight="1" x14ac:dyDescent="0.25"/>
    <row r="11780" ht="30" hidden="1" customHeight="1" x14ac:dyDescent="0.25"/>
    <row r="11781" ht="30" hidden="1" customHeight="1" x14ac:dyDescent="0.25"/>
    <row r="11782" ht="30" hidden="1" customHeight="1" x14ac:dyDescent="0.25"/>
    <row r="11783" ht="30" hidden="1" customHeight="1" x14ac:dyDescent="0.25"/>
    <row r="11784" ht="30" hidden="1" customHeight="1" x14ac:dyDescent="0.25"/>
    <row r="11785" ht="30" hidden="1" customHeight="1" x14ac:dyDescent="0.25"/>
    <row r="11786" ht="30" hidden="1" customHeight="1" x14ac:dyDescent="0.25"/>
    <row r="11787" ht="30" hidden="1" customHeight="1" x14ac:dyDescent="0.25"/>
    <row r="11788" ht="30" hidden="1" customHeight="1" x14ac:dyDescent="0.25"/>
    <row r="11789" ht="30" hidden="1" customHeight="1" x14ac:dyDescent="0.25"/>
    <row r="11790" ht="30" hidden="1" customHeight="1" x14ac:dyDescent="0.25"/>
    <row r="11791" ht="30" hidden="1" customHeight="1" x14ac:dyDescent="0.25"/>
    <row r="11792" ht="30" hidden="1" customHeight="1" x14ac:dyDescent="0.25"/>
    <row r="11793" ht="30" hidden="1" customHeight="1" x14ac:dyDescent="0.25"/>
    <row r="11794" ht="30" hidden="1" customHeight="1" x14ac:dyDescent="0.25"/>
    <row r="11795" ht="30" hidden="1" customHeight="1" x14ac:dyDescent="0.25"/>
    <row r="11796" ht="30" hidden="1" customHeight="1" x14ac:dyDescent="0.25"/>
    <row r="11797" ht="30" hidden="1" customHeight="1" x14ac:dyDescent="0.25"/>
    <row r="11798" ht="30" hidden="1" customHeight="1" x14ac:dyDescent="0.25"/>
    <row r="11799" ht="30" hidden="1" customHeight="1" x14ac:dyDescent="0.25"/>
    <row r="11800" ht="30" hidden="1" customHeight="1" x14ac:dyDescent="0.25"/>
    <row r="11801" ht="30" hidden="1" customHeight="1" x14ac:dyDescent="0.25"/>
    <row r="11802" ht="30" hidden="1" customHeight="1" x14ac:dyDescent="0.25"/>
    <row r="11803" ht="30" hidden="1" customHeight="1" x14ac:dyDescent="0.25"/>
    <row r="11804" ht="30" hidden="1" customHeight="1" x14ac:dyDescent="0.25"/>
    <row r="11805" ht="30" hidden="1" customHeight="1" x14ac:dyDescent="0.25"/>
    <row r="11806" ht="30" hidden="1" customHeight="1" x14ac:dyDescent="0.25"/>
    <row r="11807" ht="30" hidden="1" customHeight="1" x14ac:dyDescent="0.25"/>
    <row r="11808" ht="30" hidden="1" customHeight="1" x14ac:dyDescent="0.25"/>
    <row r="11809" ht="30" hidden="1" customHeight="1" x14ac:dyDescent="0.25"/>
    <row r="11810" ht="30" hidden="1" customHeight="1" x14ac:dyDescent="0.25"/>
    <row r="11811" ht="30" hidden="1" customHeight="1" x14ac:dyDescent="0.25"/>
    <row r="11812" ht="30" hidden="1" customHeight="1" x14ac:dyDescent="0.25"/>
    <row r="11813" ht="30" hidden="1" customHeight="1" x14ac:dyDescent="0.25"/>
    <row r="11814" ht="30" hidden="1" customHeight="1" x14ac:dyDescent="0.25"/>
    <row r="11815" ht="30" hidden="1" customHeight="1" x14ac:dyDescent="0.25"/>
    <row r="11816" ht="30" hidden="1" customHeight="1" x14ac:dyDescent="0.25"/>
    <row r="11817" ht="30" hidden="1" customHeight="1" x14ac:dyDescent="0.25"/>
    <row r="11818" ht="30" hidden="1" customHeight="1" x14ac:dyDescent="0.25"/>
    <row r="11819" ht="30" hidden="1" customHeight="1" x14ac:dyDescent="0.25"/>
    <row r="11820" ht="30" hidden="1" customHeight="1" x14ac:dyDescent="0.25"/>
    <row r="11821" ht="30" hidden="1" customHeight="1" x14ac:dyDescent="0.25"/>
    <row r="11822" ht="30" hidden="1" customHeight="1" x14ac:dyDescent="0.25"/>
    <row r="11823" ht="30" hidden="1" customHeight="1" x14ac:dyDescent="0.25"/>
    <row r="11824" ht="30" hidden="1" customHeight="1" x14ac:dyDescent="0.25"/>
    <row r="11825" ht="30" hidden="1" customHeight="1" x14ac:dyDescent="0.25"/>
    <row r="11826" ht="30" hidden="1" customHeight="1" x14ac:dyDescent="0.25"/>
    <row r="11827" ht="30" hidden="1" customHeight="1" x14ac:dyDescent="0.25"/>
    <row r="11828" ht="30" hidden="1" customHeight="1" x14ac:dyDescent="0.25"/>
    <row r="11829" ht="30" hidden="1" customHeight="1" x14ac:dyDescent="0.25"/>
    <row r="11830" ht="30" hidden="1" customHeight="1" x14ac:dyDescent="0.25"/>
    <row r="11831" ht="30" hidden="1" customHeight="1" x14ac:dyDescent="0.25"/>
    <row r="11832" ht="30" hidden="1" customHeight="1" x14ac:dyDescent="0.25"/>
    <row r="11833" ht="30" hidden="1" customHeight="1" x14ac:dyDescent="0.25"/>
    <row r="11834" ht="30" hidden="1" customHeight="1" x14ac:dyDescent="0.25"/>
    <row r="11835" ht="30" hidden="1" customHeight="1" x14ac:dyDescent="0.25"/>
    <row r="11836" ht="30" hidden="1" customHeight="1" x14ac:dyDescent="0.25"/>
    <row r="11837" ht="30" hidden="1" customHeight="1" x14ac:dyDescent="0.25"/>
    <row r="11838" ht="30" hidden="1" customHeight="1" x14ac:dyDescent="0.25"/>
    <row r="11839" ht="30" hidden="1" customHeight="1" x14ac:dyDescent="0.25"/>
    <row r="11840" ht="30" hidden="1" customHeight="1" x14ac:dyDescent="0.25"/>
    <row r="11841" ht="30" hidden="1" customHeight="1" x14ac:dyDescent="0.25"/>
    <row r="11842" ht="30" hidden="1" customHeight="1" x14ac:dyDescent="0.25"/>
    <row r="11843" ht="30" hidden="1" customHeight="1" x14ac:dyDescent="0.25"/>
    <row r="11844" ht="30" hidden="1" customHeight="1" x14ac:dyDescent="0.25"/>
    <row r="11845" ht="30" hidden="1" customHeight="1" x14ac:dyDescent="0.25"/>
    <row r="11846" ht="30" hidden="1" customHeight="1" x14ac:dyDescent="0.25"/>
    <row r="11847" ht="30" hidden="1" customHeight="1" x14ac:dyDescent="0.25"/>
    <row r="11848" ht="30" hidden="1" customHeight="1" x14ac:dyDescent="0.25"/>
    <row r="11849" ht="30" hidden="1" customHeight="1" x14ac:dyDescent="0.25"/>
    <row r="11850" ht="30" hidden="1" customHeight="1" x14ac:dyDescent="0.25"/>
    <row r="11851" ht="30" hidden="1" customHeight="1" x14ac:dyDescent="0.25"/>
    <row r="11852" ht="30" hidden="1" customHeight="1" x14ac:dyDescent="0.25"/>
    <row r="11853" ht="30" hidden="1" customHeight="1" x14ac:dyDescent="0.25"/>
    <row r="11854" ht="30" hidden="1" customHeight="1" x14ac:dyDescent="0.25"/>
    <row r="11855" ht="30" hidden="1" customHeight="1" x14ac:dyDescent="0.25"/>
    <row r="11856" ht="30" hidden="1" customHeight="1" x14ac:dyDescent="0.25"/>
    <row r="11857" ht="30" hidden="1" customHeight="1" x14ac:dyDescent="0.25"/>
    <row r="11858" ht="30" hidden="1" customHeight="1" x14ac:dyDescent="0.25"/>
    <row r="11859" ht="30" hidden="1" customHeight="1" x14ac:dyDescent="0.25"/>
    <row r="11860" ht="30" hidden="1" customHeight="1" x14ac:dyDescent="0.25"/>
    <row r="11861" ht="30" hidden="1" customHeight="1" x14ac:dyDescent="0.25"/>
    <row r="11862" ht="30" hidden="1" customHeight="1" x14ac:dyDescent="0.25"/>
    <row r="11863" ht="30" hidden="1" customHeight="1" x14ac:dyDescent="0.25"/>
    <row r="11864" ht="30" hidden="1" customHeight="1" x14ac:dyDescent="0.25"/>
    <row r="11865" ht="30" hidden="1" customHeight="1" x14ac:dyDescent="0.25"/>
    <row r="11866" ht="30" hidden="1" customHeight="1" x14ac:dyDescent="0.25"/>
    <row r="11867" ht="30" hidden="1" customHeight="1" x14ac:dyDescent="0.25"/>
    <row r="11868" ht="30" hidden="1" customHeight="1" x14ac:dyDescent="0.25"/>
    <row r="11869" ht="30" hidden="1" customHeight="1" x14ac:dyDescent="0.25"/>
    <row r="11870" ht="30" hidden="1" customHeight="1" x14ac:dyDescent="0.25"/>
    <row r="11871" ht="30" hidden="1" customHeight="1" x14ac:dyDescent="0.25"/>
    <row r="11872" ht="30" hidden="1" customHeight="1" x14ac:dyDescent="0.25"/>
    <row r="11873" ht="30" hidden="1" customHeight="1" x14ac:dyDescent="0.25"/>
    <row r="11874" ht="30" hidden="1" customHeight="1" x14ac:dyDescent="0.25"/>
    <row r="11875" ht="30" hidden="1" customHeight="1" x14ac:dyDescent="0.25"/>
    <row r="11876" ht="30" hidden="1" customHeight="1" x14ac:dyDescent="0.25"/>
    <row r="11877" ht="30" hidden="1" customHeight="1" x14ac:dyDescent="0.25"/>
    <row r="11878" ht="30" hidden="1" customHeight="1" x14ac:dyDescent="0.25"/>
    <row r="11879" ht="30" hidden="1" customHeight="1" x14ac:dyDescent="0.25"/>
    <row r="11880" ht="30" hidden="1" customHeight="1" x14ac:dyDescent="0.25"/>
    <row r="11881" ht="30" hidden="1" customHeight="1" x14ac:dyDescent="0.25"/>
    <row r="11882" ht="30" hidden="1" customHeight="1" x14ac:dyDescent="0.25"/>
    <row r="11883" ht="30" hidden="1" customHeight="1" x14ac:dyDescent="0.25"/>
    <row r="11884" ht="30" hidden="1" customHeight="1" x14ac:dyDescent="0.25"/>
    <row r="11885" ht="30" hidden="1" customHeight="1" x14ac:dyDescent="0.25"/>
    <row r="11886" ht="30" hidden="1" customHeight="1" x14ac:dyDescent="0.25"/>
    <row r="11887" ht="30" hidden="1" customHeight="1" x14ac:dyDescent="0.25"/>
    <row r="11888" ht="30" hidden="1" customHeight="1" x14ac:dyDescent="0.25"/>
    <row r="11889" ht="30" hidden="1" customHeight="1" x14ac:dyDescent="0.25"/>
    <row r="11890" ht="30" hidden="1" customHeight="1" x14ac:dyDescent="0.25"/>
    <row r="11891" ht="30" hidden="1" customHeight="1" x14ac:dyDescent="0.25"/>
    <row r="11892" ht="30" hidden="1" customHeight="1" x14ac:dyDescent="0.25"/>
    <row r="11893" ht="30" hidden="1" customHeight="1" x14ac:dyDescent="0.25"/>
    <row r="11894" ht="30" hidden="1" customHeight="1" x14ac:dyDescent="0.25"/>
    <row r="11895" ht="30" hidden="1" customHeight="1" x14ac:dyDescent="0.25"/>
    <row r="11896" ht="30" hidden="1" customHeight="1" x14ac:dyDescent="0.25"/>
    <row r="11897" ht="30" hidden="1" customHeight="1" x14ac:dyDescent="0.25"/>
    <row r="11898" ht="30" hidden="1" customHeight="1" x14ac:dyDescent="0.25"/>
    <row r="11899" ht="30" hidden="1" customHeight="1" x14ac:dyDescent="0.25"/>
    <row r="11900" ht="30" hidden="1" customHeight="1" x14ac:dyDescent="0.25"/>
    <row r="11901" ht="30" hidden="1" customHeight="1" x14ac:dyDescent="0.25"/>
    <row r="11902" ht="30" hidden="1" customHeight="1" x14ac:dyDescent="0.25"/>
    <row r="11903" ht="30" hidden="1" customHeight="1" x14ac:dyDescent="0.25"/>
    <row r="11904" ht="30" hidden="1" customHeight="1" x14ac:dyDescent="0.25"/>
    <row r="11905" ht="30" hidden="1" customHeight="1" x14ac:dyDescent="0.25"/>
    <row r="11906" ht="30" hidden="1" customHeight="1" x14ac:dyDescent="0.25"/>
    <row r="11907" ht="30" hidden="1" customHeight="1" x14ac:dyDescent="0.25"/>
    <row r="11908" ht="30" hidden="1" customHeight="1" x14ac:dyDescent="0.25"/>
    <row r="11909" ht="30" hidden="1" customHeight="1" x14ac:dyDescent="0.25"/>
    <row r="11910" ht="30" hidden="1" customHeight="1" x14ac:dyDescent="0.25"/>
    <row r="11911" ht="30" hidden="1" customHeight="1" x14ac:dyDescent="0.25"/>
    <row r="11912" ht="30" hidden="1" customHeight="1" x14ac:dyDescent="0.25"/>
    <row r="11913" ht="30" hidden="1" customHeight="1" x14ac:dyDescent="0.25"/>
    <row r="11914" ht="30" hidden="1" customHeight="1" x14ac:dyDescent="0.25"/>
    <row r="11915" ht="30" hidden="1" customHeight="1" x14ac:dyDescent="0.25"/>
    <row r="11916" ht="30" hidden="1" customHeight="1" x14ac:dyDescent="0.25"/>
    <row r="11917" ht="30" hidden="1" customHeight="1" x14ac:dyDescent="0.25"/>
    <row r="11918" ht="30" hidden="1" customHeight="1" x14ac:dyDescent="0.25"/>
    <row r="11919" ht="30" hidden="1" customHeight="1" x14ac:dyDescent="0.25"/>
    <row r="11920" ht="30" hidden="1" customHeight="1" x14ac:dyDescent="0.25"/>
    <row r="11921" ht="30" hidden="1" customHeight="1" x14ac:dyDescent="0.25"/>
    <row r="11922" ht="30" hidden="1" customHeight="1" x14ac:dyDescent="0.25"/>
    <row r="11923" ht="30" hidden="1" customHeight="1" x14ac:dyDescent="0.25"/>
    <row r="11924" ht="30" hidden="1" customHeight="1" x14ac:dyDescent="0.25"/>
    <row r="11925" ht="30" hidden="1" customHeight="1" x14ac:dyDescent="0.25"/>
    <row r="11926" ht="30" hidden="1" customHeight="1" x14ac:dyDescent="0.25"/>
    <row r="11927" ht="30" hidden="1" customHeight="1" x14ac:dyDescent="0.25"/>
    <row r="11928" ht="30" hidden="1" customHeight="1" x14ac:dyDescent="0.25"/>
    <row r="11929" ht="30" hidden="1" customHeight="1" x14ac:dyDescent="0.25"/>
    <row r="11930" ht="30" hidden="1" customHeight="1" x14ac:dyDescent="0.25"/>
    <row r="11931" ht="30" hidden="1" customHeight="1" x14ac:dyDescent="0.25"/>
    <row r="11932" ht="30" hidden="1" customHeight="1" x14ac:dyDescent="0.25"/>
    <row r="11933" ht="30" hidden="1" customHeight="1" x14ac:dyDescent="0.25"/>
    <row r="11934" ht="30" hidden="1" customHeight="1" x14ac:dyDescent="0.25"/>
    <row r="11935" ht="30" hidden="1" customHeight="1" x14ac:dyDescent="0.25"/>
    <row r="11936" ht="30" hidden="1" customHeight="1" x14ac:dyDescent="0.25"/>
    <row r="11937" ht="30" hidden="1" customHeight="1" x14ac:dyDescent="0.25"/>
    <row r="11938" ht="30" hidden="1" customHeight="1" x14ac:dyDescent="0.25"/>
    <row r="11939" ht="30" hidden="1" customHeight="1" x14ac:dyDescent="0.25"/>
    <row r="11940" ht="30" hidden="1" customHeight="1" x14ac:dyDescent="0.25"/>
    <row r="11941" ht="30" hidden="1" customHeight="1" x14ac:dyDescent="0.25"/>
    <row r="11942" ht="30" hidden="1" customHeight="1" x14ac:dyDescent="0.25"/>
    <row r="11943" ht="30" hidden="1" customHeight="1" x14ac:dyDescent="0.25"/>
    <row r="11944" ht="30" hidden="1" customHeight="1" x14ac:dyDescent="0.25"/>
    <row r="11945" ht="30" hidden="1" customHeight="1" x14ac:dyDescent="0.25"/>
    <row r="11946" ht="30" hidden="1" customHeight="1" x14ac:dyDescent="0.25"/>
    <row r="11947" ht="30" hidden="1" customHeight="1" x14ac:dyDescent="0.25"/>
    <row r="11948" ht="30" hidden="1" customHeight="1" x14ac:dyDescent="0.25"/>
    <row r="11949" ht="30" hidden="1" customHeight="1" x14ac:dyDescent="0.25"/>
    <row r="11950" ht="30" hidden="1" customHeight="1" x14ac:dyDescent="0.25"/>
    <row r="11951" ht="30" hidden="1" customHeight="1" x14ac:dyDescent="0.25"/>
    <row r="11952" ht="30" hidden="1" customHeight="1" x14ac:dyDescent="0.25"/>
    <row r="11953" ht="30" hidden="1" customHeight="1" x14ac:dyDescent="0.25"/>
    <row r="11954" ht="30" hidden="1" customHeight="1" x14ac:dyDescent="0.25"/>
    <row r="11955" ht="30" hidden="1" customHeight="1" x14ac:dyDescent="0.25"/>
    <row r="11956" ht="30" hidden="1" customHeight="1" x14ac:dyDescent="0.25"/>
    <row r="11957" ht="30" hidden="1" customHeight="1" x14ac:dyDescent="0.25"/>
    <row r="11958" ht="30" hidden="1" customHeight="1" x14ac:dyDescent="0.25"/>
    <row r="11959" ht="30" hidden="1" customHeight="1" x14ac:dyDescent="0.25"/>
    <row r="11960" ht="30" hidden="1" customHeight="1" x14ac:dyDescent="0.25"/>
    <row r="11961" ht="30" hidden="1" customHeight="1" x14ac:dyDescent="0.25"/>
    <row r="11962" ht="30" hidden="1" customHeight="1" x14ac:dyDescent="0.25"/>
    <row r="11963" ht="30" hidden="1" customHeight="1" x14ac:dyDescent="0.25"/>
    <row r="11964" ht="30" hidden="1" customHeight="1" x14ac:dyDescent="0.25"/>
    <row r="11965" ht="30" hidden="1" customHeight="1" x14ac:dyDescent="0.25"/>
    <row r="11966" ht="30" hidden="1" customHeight="1" x14ac:dyDescent="0.25"/>
    <row r="11967" ht="30" hidden="1" customHeight="1" x14ac:dyDescent="0.25"/>
    <row r="11968" ht="30" hidden="1" customHeight="1" x14ac:dyDescent="0.25"/>
    <row r="11969" ht="30" hidden="1" customHeight="1" x14ac:dyDescent="0.25"/>
    <row r="11970" ht="30" hidden="1" customHeight="1" x14ac:dyDescent="0.25"/>
    <row r="11971" ht="30" hidden="1" customHeight="1" x14ac:dyDescent="0.25"/>
    <row r="11972" ht="30" hidden="1" customHeight="1" x14ac:dyDescent="0.25"/>
    <row r="11973" ht="30" hidden="1" customHeight="1" x14ac:dyDescent="0.25"/>
    <row r="11974" ht="30" hidden="1" customHeight="1" x14ac:dyDescent="0.25"/>
    <row r="11975" ht="30" hidden="1" customHeight="1" x14ac:dyDescent="0.25"/>
    <row r="11976" ht="30" hidden="1" customHeight="1" x14ac:dyDescent="0.25"/>
    <row r="11977" ht="30" hidden="1" customHeight="1" x14ac:dyDescent="0.25"/>
    <row r="11978" ht="30" hidden="1" customHeight="1" x14ac:dyDescent="0.25"/>
    <row r="11979" ht="30" hidden="1" customHeight="1" x14ac:dyDescent="0.25"/>
    <row r="11980" ht="30" hidden="1" customHeight="1" x14ac:dyDescent="0.25"/>
    <row r="11981" ht="30" hidden="1" customHeight="1" x14ac:dyDescent="0.25"/>
    <row r="11982" ht="30" hidden="1" customHeight="1" x14ac:dyDescent="0.25"/>
    <row r="11983" ht="30" hidden="1" customHeight="1" x14ac:dyDescent="0.25"/>
    <row r="11984" ht="30" hidden="1" customHeight="1" x14ac:dyDescent="0.25"/>
    <row r="11985" ht="30" hidden="1" customHeight="1" x14ac:dyDescent="0.25"/>
    <row r="11986" ht="30" hidden="1" customHeight="1" x14ac:dyDescent="0.25"/>
    <row r="11987" ht="30" hidden="1" customHeight="1" x14ac:dyDescent="0.25"/>
    <row r="11988" ht="30" hidden="1" customHeight="1" x14ac:dyDescent="0.25"/>
    <row r="11989" ht="30" hidden="1" customHeight="1" x14ac:dyDescent="0.25"/>
    <row r="11990" ht="30" hidden="1" customHeight="1" x14ac:dyDescent="0.25"/>
    <row r="11991" ht="30" hidden="1" customHeight="1" x14ac:dyDescent="0.25"/>
    <row r="11992" ht="30" hidden="1" customHeight="1" x14ac:dyDescent="0.25"/>
    <row r="11993" ht="30" hidden="1" customHeight="1" x14ac:dyDescent="0.25"/>
    <row r="11994" ht="30" hidden="1" customHeight="1" x14ac:dyDescent="0.25"/>
    <row r="11995" ht="30" hidden="1" customHeight="1" x14ac:dyDescent="0.25"/>
    <row r="11996" ht="30" hidden="1" customHeight="1" x14ac:dyDescent="0.25"/>
    <row r="11997" ht="30" hidden="1" customHeight="1" x14ac:dyDescent="0.25"/>
    <row r="11998" ht="30" hidden="1" customHeight="1" x14ac:dyDescent="0.25"/>
    <row r="11999" ht="30" hidden="1" customHeight="1" x14ac:dyDescent="0.25"/>
    <row r="12000" ht="30" hidden="1" customHeight="1" x14ac:dyDescent="0.25"/>
    <row r="12001" ht="30" hidden="1" customHeight="1" x14ac:dyDescent="0.25"/>
    <row r="12002" ht="30" hidden="1" customHeight="1" x14ac:dyDescent="0.25"/>
    <row r="12003" ht="30" hidden="1" customHeight="1" x14ac:dyDescent="0.25"/>
    <row r="12004" ht="30" hidden="1" customHeight="1" x14ac:dyDescent="0.25"/>
    <row r="12005" ht="30" hidden="1" customHeight="1" x14ac:dyDescent="0.25"/>
    <row r="12006" ht="30" hidden="1" customHeight="1" x14ac:dyDescent="0.25"/>
    <row r="12007" ht="30" hidden="1" customHeight="1" x14ac:dyDescent="0.25"/>
    <row r="12008" ht="30" hidden="1" customHeight="1" x14ac:dyDescent="0.25"/>
    <row r="12009" ht="30" hidden="1" customHeight="1" x14ac:dyDescent="0.25"/>
    <row r="12010" ht="30" hidden="1" customHeight="1" x14ac:dyDescent="0.25"/>
    <row r="12011" ht="30" hidden="1" customHeight="1" x14ac:dyDescent="0.25"/>
    <row r="12012" ht="30" hidden="1" customHeight="1" x14ac:dyDescent="0.25"/>
    <row r="12013" ht="30" hidden="1" customHeight="1" x14ac:dyDescent="0.25"/>
    <row r="12014" ht="30" hidden="1" customHeight="1" x14ac:dyDescent="0.25"/>
    <row r="12015" ht="30" hidden="1" customHeight="1" x14ac:dyDescent="0.25"/>
    <row r="12016" ht="30" hidden="1" customHeight="1" x14ac:dyDescent="0.25"/>
    <row r="12017" ht="30" hidden="1" customHeight="1" x14ac:dyDescent="0.25"/>
    <row r="12018" ht="30" hidden="1" customHeight="1" x14ac:dyDescent="0.25"/>
    <row r="12019" ht="30" hidden="1" customHeight="1" x14ac:dyDescent="0.25"/>
    <row r="12020" ht="30" hidden="1" customHeight="1" x14ac:dyDescent="0.25"/>
    <row r="12021" ht="30" hidden="1" customHeight="1" x14ac:dyDescent="0.25"/>
    <row r="12022" ht="30" hidden="1" customHeight="1" x14ac:dyDescent="0.25"/>
    <row r="12023" ht="30" hidden="1" customHeight="1" x14ac:dyDescent="0.25"/>
    <row r="12024" ht="30" hidden="1" customHeight="1" x14ac:dyDescent="0.25"/>
    <row r="12025" ht="30" hidden="1" customHeight="1" x14ac:dyDescent="0.25"/>
    <row r="12026" ht="30" hidden="1" customHeight="1" x14ac:dyDescent="0.25"/>
    <row r="12027" ht="30" hidden="1" customHeight="1" x14ac:dyDescent="0.25"/>
    <row r="12028" ht="30" hidden="1" customHeight="1" x14ac:dyDescent="0.25"/>
    <row r="12029" ht="30" hidden="1" customHeight="1" x14ac:dyDescent="0.25"/>
    <row r="12030" ht="30" hidden="1" customHeight="1" x14ac:dyDescent="0.25"/>
    <row r="12031" ht="30" hidden="1" customHeight="1" x14ac:dyDescent="0.25"/>
    <row r="12032" ht="30" hidden="1" customHeight="1" x14ac:dyDescent="0.25"/>
    <row r="12033" ht="30" hidden="1" customHeight="1" x14ac:dyDescent="0.25"/>
    <row r="12034" ht="30" hidden="1" customHeight="1" x14ac:dyDescent="0.25"/>
    <row r="12035" ht="30" hidden="1" customHeight="1" x14ac:dyDescent="0.25"/>
    <row r="12036" ht="30" hidden="1" customHeight="1" x14ac:dyDescent="0.25"/>
    <row r="12037" ht="30" hidden="1" customHeight="1" x14ac:dyDescent="0.25"/>
    <row r="12038" ht="30" hidden="1" customHeight="1" x14ac:dyDescent="0.25"/>
    <row r="12039" ht="30" hidden="1" customHeight="1" x14ac:dyDescent="0.25"/>
    <row r="12040" ht="30" hidden="1" customHeight="1" x14ac:dyDescent="0.25"/>
    <row r="12041" ht="30" hidden="1" customHeight="1" x14ac:dyDescent="0.25"/>
    <row r="12042" ht="30" hidden="1" customHeight="1" x14ac:dyDescent="0.25"/>
    <row r="12043" ht="30" hidden="1" customHeight="1" x14ac:dyDescent="0.25"/>
    <row r="12044" ht="30" hidden="1" customHeight="1" x14ac:dyDescent="0.25"/>
    <row r="12045" ht="30" hidden="1" customHeight="1" x14ac:dyDescent="0.25"/>
    <row r="12046" ht="30" hidden="1" customHeight="1" x14ac:dyDescent="0.25"/>
    <row r="12047" ht="30" hidden="1" customHeight="1" x14ac:dyDescent="0.25"/>
    <row r="12048" ht="30" hidden="1" customHeight="1" x14ac:dyDescent="0.25"/>
    <row r="12049" ht="30" hidden="1" customHeight="1" x14ac:dyDescent="0.25"/>
    <row r="12050" ht="30" hidden="1" customHeight="1" x14ac:dyDescent="0.25"/>
    <row r="12051" ht="30" hidden="1" customHeight="1" x14ac:dyDescent="0.25"/>
    <row r="12052" ht="30" hidden="1" customHeight="1" x14ac:dyDescent="0.25"/>
    <row r="12053" ht="30" hidden="1" customHeight="1" x14ac:dyDescent="0.25"/>
    <row r="12054" ht="30" hidden="1" customHeight="1" x14ac:dyDescent="0.25"/>
    <row r="12055" ht="30" hidden="1" customHeight="1" x14ac:dyDescent="0.25"/>
    <row r="12056" ht="30" hidden="1" customHeight="1" x14ac:dyDescent="0.25"/>
    <row r="12057" ht="30" hidden="1" customHeight="1" x14ac:dyDescent="0.25"/>
    <row r="12058" ht="30" hidden="1" customHeight="1" x14ac:dyDescent="0.25"/>
    <row r="12059" ht="30" hidden="1" customHeight="1" x14ac:dyDescent="0.25"/>
    <row r="12060" ht="30" hidden="1" customHeight="1" x14ac:dyDescent="0.25"/>
    <row r="12061" ht="30" hidden="1" customHeight="1" x14ac:dyDescent="0.25"/>
    <row r="12062" ht="30" hidden="1" customHeight="1" x14ac:dyDescent="0.25"/>
    <row r="12063" ht="30" hidden="1" customHeight="1" x14ac:dyDescent="0.25"/>
    <row r="12064" ht="30" hidden="1" customHeight="1" x14ac:dyDescent="0.25"/>
    <row r="12065" ht="30" hidden="1" customHeight="1" x14ac:dyDescent="0.25"/>
    <row r="12066" ht="30" hidden="1" customHeight="1" x14ac:dyDescent="0.25"/>
    <row r="12067" ht="30" hidden="1" customHeight="1" x14ac:dyDescent="0.25"/>
    <row r="12068" ht="30" hidden="1" customHeight="1" x14ac:dyDescent="0.25"/>
    <row r="12069" ht="30" hidden="1" customHeight="1" x14ac:dyDescent="0.25"/>
    <row r="12070" ht="30" hidden="1" customHeight="1" x14ac:dyDescent="0.25"/>
    <row r="12071" ht="30" hidden="1" customHeight="1" x14ac:dyDescent="0.25"/>
    <row r="12072" ht="30" hidden="1" customHeight="1" x14ac:dyDescent="0.25"/>
    <row r="12073" ht="30" hidden="1" customHeight="1" x14ac:dyDescent="0.25"/>
    <row r="12074" ht="30" hidden="1" customHeight="1" x14ac:dyDescent="0.25"/>
    <row r="12075" ht="30" hidden="1" customHeight="1" x14ac:dyDescent="0.25"/>
    <row r="12076" ht="30" hidden="1" customHeight="1" x14ac:dyDescent="0.25"/>
    <row r="12077" ht="30" hidden="1" customHeight="1" x14ac:dyDescent="0.25"/>
    <row r="12078" ht="30" hidden="1" customHeight="1" x14ac:dyDescent="0.25"/>
    <row r="12079" ht="30" hidden="1" customHeight="1" x14ac:dyDescent="0.25"/>
    <row r="12080" ht="30" hidden="1" customHeight="1" x14ac:dyDescent="0.25"/>
    <row r="12081" ht="30" hidden="1" customHeight="1" x14ac:dyDescent="0.25"/>
    <row r="12082" ht="30" hidden="1" customHeight="1" x14ac:dyDescent="0.25"/>
    <row r="12083" ht="30" hidden="1" customHeight="1" x14ac:dyDescent="0.25"/>
    <row r="12084" ht="30" hidden="1" customHeight="1" x14ac:dyDescent="0.25"/>
    <row r="12085" ht="30" hidden="1" customHeight="1" x14ac:dyDescent="0.25"/>
    <row r="12086" ht="30" hidden="1" customHeight="1" x14ac:dyDescent="0.25"/>
    <row r="12087" ht="30" hidden="1" customHeight="1" x14ac:dyDescent="0.25"/>
    <row r="12088" ht="30" hidden="1" customHeight="1" x14ac:dyDescent="0.25"/>
    <row r="12089" ht="30" hidden="1" customHeight="1" x14ac:dyDescent="0.25"/>
    <row r="12090" ht="30" hidden="1" customHeight="1" x14ac:dyDescent="0.25"/>
    <row r="12091" ht="30" hidden="1" customHeight="1" x14ac:dyDescent="0.25"/>
    <row r="12092" ht="30" hidden="1" customHeight="1" x14ac:dyDescent="0.25"/>
    <row r="12093" ht="30" hidden="1" customHeight="1" x14ac:dyDescent="0.25"/>
    <row r="12094" ht="30" hidden="1" customHeight="1" x14ac:dyDescent="0.25"/>
    <row r="12095" ht="30" hidden="1" customHeight="1" x14ac:dyDescent="0.25"/>
    <row r="12096" ht="30" hidden="1" customHeight="1" x14ac:dyDescent="0.25"/>
    <row r="12097" ht="30" hidden="1" customHeight="1" x14ac:dyDescent="0.25"/>
    <row r="12098" ht="30" hidden="1" customHeight="1" x14ac:dyDescent="0.25"/>
    <row r="12099" ht="30" hidden="1" customHeight="1" x14ac:dyDescent="0.25"/>
    <row r="12100" ht="30" hidden="1" customHeight="1" x14ac:dyDescent="0.25"/>
    <row r="12101" ht="30" hidden="1" customHeight="1" x14ac:dyDescent="0.25"/>
    <row r="12102" ht="30" hidden="1" customHeight="1" x14ac:dyDescent="0.25"/>
    <row r="12103" ht="30" hidden="1" customHeight="1" x14ac:dyDescent="0.25"/>
    <row r="12104" ht="30" hidden="1" customHeight="1" x14ac:dyDescent="0.25"/>
    <row r="12105" ht="30" hidden="1" customHeight="1" x14ac:dyDescent="0.25"/>
    <row r="12106" ht="30" hidden="1" customHeight="1" x14ac:dyDescent="0.25"/>
    <row r="12107" ht="30" hidden="1" customHeight="1" x14ac:dyDescent="0.25"/>
    <row r="12108" ht="30" hidden="1" customHeight="1" x14ac:dyDescent="0.25"/>
    <row r="12109" ht="30" hidden="1" customHeight="1" x14ac:dyDescent="0.25"/>
    <row r="12110" ht="30" hidden="1" customHeight="1" x14ac:dyDescent="0.25"/>
    <row r="12111" ht="30" hidden="1" customHeight="1" x14ac:dyDescent="0.25"/>
    <row r="12112" ht="30" hidden="1" customHeight="1" x14ac:dyDescent="0.25"/>
    <row r="12113" ht="30" hidden="1" customHeight="1" x14ac:dyDescent="0.25"/>
    <row r="12114" ht="30" hidden="1" customHeight="1" x14ac:dyDescent="0.25"/>
    <row r="12115" ht="30" hidden="1" customHeight="1" x14ac:dyDescent="0.25"/>
    <row r="12116" ht="30" hidden="1" customHeight="1" x14ac:dyDescent="0.25"/>
    <row r="12117" ht="30" hidden="1" customHeight="1" x14ac:dyDescent="0.25"/>
    <row r="12118" ht="30" hidden="1" customHeight="1" x14ac:dyDescent="0.25"/>
    <row r="12119" ht="30" hidden="1" customHeight="1" x14ac:dyDescent="0.25"/>
    <row r="12120" ht="30" hidden="1" customHeight="1" x14ac:dyDescent="0.25"/>
    <row r="12121" ht="30" hidden="1" customHeight="1" x14ac:dyDescent="0.25"/>
    <row r="12122" ht="30" hidden="1" customHeight="1" x14ac:dyDescent="0.25"/>
    <row r="12123" ht="30" hidden="1" customHeight="1" x14ac:dyDescent="0.25"/>
    <row r="12124" ht="30" hidden="1" customHeight="1" x14ac:dyDescent="0.25"/>
    <row r="12125" ht="30" hidden="1" customHeight="1" x14ac:dyDescent="0.25"/>
    <row r="12126" ht="30" hidden="1" customHeight="1" x14ac:dyDescent="0.25"/>
    <row r="12127" ht="30" hidden="1" customHeight="1" x14ac:dyDescent="0.25"/>
    <row r="12128" ht="30" hidden="1" customHeight="1" x14ac:dyDescent="0.25"/>
    <row r="12129" ht="30" hidden="1" customHeight="1" x14ac:dyDescent="0.25"/>
    <row r="12130" ht="30" hidden="1" customHeight="1" x14ac:dyDescent="0.25"/>
    <row r="12131" ht="30" hidden="1" customHeight="1" x14ac:dyDescent="0.25"/>
    <row r="12132" ht="30" hidden="1" customHeight="1" x14ac:dyDescent="0.25"/>
    <row r="12133" ht="30" hidden="1" customHeight="1" x14ac:dyDescent="0.25"/>
    <row r="12134" ht="30" hidden="1" customHeight="1" x14ac:dyDescent="0.25"/>
    <row r="12135" ht="30" hidden="1" customHeight="1" x14ac:dyDescent="0.25"/>
    <row r="12136" ht="30" hidden="1" customHeight="1" x14ac:dyDescent="0.25"/>
    <row r="12137" ht="30" hidden="1" customHeight="1" x14ac:dyDescent="0.25"/>
    <row r="12138" ht="30" hidden="1" customHeight="1" x14ac:dyDescent="0.25"/>
    <row r="12139" ht="30" hidden="1" customHeight="1" x14ac:dyDescent="0.25"/>
    <row r="12140" ht="30" hidden="1" customHeight="1" x14ac:dyDescent="0.25"/>
    <row r="12141" ht="30" hidden="1" customHeight="1" x14ac:dyDescent="0.25"/>
    <row r="12142" ht="30" hidden="1" customHeight="1" x14ac:dyDescent="0.25"/>
    <row r="12143" ht="30" hidden="1" customHeight="1" x14ac:dyDescent="0.25"/>
    <row r="12144" ht="30" hidden="1" customHeight="1" x14ac:dyDescent="0.25"/>
    <row r="12145" ht="30" hidden="1" customHeight="1" x14ac:dyDescent="0.25"/>
    <row r="12146" ht="30" hidden="1" customHeight="1" x14ac:dyDescent="0.25"/>
    <row r="12147" ht="30" hidden="1" customHeight="1" x14ac:dyDescent="0.25"/>
    <row r="12148" ht="30" hidden="1" customHeight="1" x14ac:dyDescent="0.25"/>
    <row r="12149" ht="30" hidden="1" customHeight="1" x14ac:dyDescent="0.25"/>
    <row r="12150" ht="30" hidden="1" customHeight="1" x14ac:dyDescent="0.25"/>
    <row r="12151" ht="30" hidden="1" customHeight="1" x14ac:dyDescent="0.25"/>
    <row r="12152" ht="30" hidden="1" customHeight="1" x14ac:dyDescent="0.25"/>
    <row r="12153" ht="30" hidden="1" customHeight="1" x14ac:dyDescent="0.25"/>
    <row r="12154" ht="30" hidden="1" customHeight="1" x14ac:dyDescent="0.25"/>
    <row r="12155" ht="30" hidden="1" customHeight="1" x14ac:dyDescent="0.25"/>
    <row r="12156" ht="30" hidden="1" customHeight="1" x14ac:dyDescent="0.25"/>
    <row r="12157" ht="30" hidden="1" customHeight="1" x14ac:dyDescent="0.25"/>
    <row r="12158" ht="30" hidden="1" customHeight="1" x14ac:dyDescent="0.25"/>
    <row r="12159" ht="30" hidden="1" customHeight="1" x14ac:dyDescent="0.25"/>
    <row r="12160" ht="30" hidden="1" customHeight="1" x14ac:dyDescent="0.25"/>
    <row r="12161" ht="30" hidden="1" customHeight="1" x14ac:dyDescent="0.25"/>
    <row r="12162" ht="30" hidden="1" customHeight="1" x14ac:dyDescent="0.25"/>
    <row r="12163" ht="30" hidden="1" customHeight="1" x14ac:dyDescent="0.25"/>
    <row r="12164" ht="30" hidden="1" customHeight="1" x14ac:dyDescent="0.25"/>
    <row r="12165" ht="30" hidden="1" customHeight="1" x14ac:dyDescent="0.25"/>
    <row r="12166" ht="30" hidden="1" customHeight="1" x14ac:dyDescent="0.25"/>
    <row r="12167" ht="30" hidden="1" customHeight="1" x14ac:dyDescent="0.25"/>
    <row r="12168" ht="30" hidden="1" customHeight="1" x14ac:dyDescent="0.25"/>
    <row r="12169" ht="30" hidden="1" customHeight="1" x14ac:dyDescent="0.25"/>
    <row r="12170" ht="30" hidden="1" customHeight="1" x14ac:dyDescent="0.25"/>
    <row r="12171" ht="30" hidden="1" customHeight="1" x14ac:dyDescent="0.25"/>
    <row r="12172" ht="30" hidden="1" customHeight="1" x14ac:dyDescent="0.25"/>
    <row r="12173" ht="30" hidden="1" customHeight="1" x14ac:dyDescent="0.25"/>
    <row r="12174" ht="30" hidden="1" customHeight="1" x14ac:dyDescent="0.25"/>
    <row r="12175" ht="30" hidden="1" customHeight="1" x14ac:dyDescent="0.25"/>
    <row r="12176" ht="30" hidden="1" customHeight="1" x14ac:dyDescent="0.25"/>
    <row r="12177" ht="30" hidden="1" customHeight="1" x14ac:dyDescent="0.25"/>
    <row r="12178" ht="30" hidden="1" customHeight="1" x14ac:dyDescent="0.25"/>
    <row r="12179" ht="30" hidden="1" customHeight="1" x14ac:dyDescent="0.25"/>
    <row r="12180" ht="30" hidden="1" customHeight="1" x14ac:dyDescent="0.25"/>
    <row r="12181" ht="30" hidden="1" customHeight="1" x14ac:dyDescent="0.25"/>
    <row r="12182" ht="30" hidden="1" customHeight="1" x14ac:dyDescent="0.25"/>
    <row r="12183" ht="30" hidden="1" customHeight="1" x14ac:dyDescent="0.25"/>
    <row r="12184" ht="30" hidden="1" customHeight="1" x14ac:dyDescent="0.25"/>
    <row r="12185" ht="30" hidden="1" customHeight="1" x14ac:dyDescent="0.25"/>
    <row r="12186" ht="30" hidden="1" customHeight="1" x14ac:dyDescent="0.25"/>
    <row r="12187" ht="30" hidden="1" customHeight="1" x14ac:dyDescent="0.25"/>
    <row r="12188" ht="30" hidden="1" customHeight="1" x14ac:dyDescent="0.25"/>
    <row r="12189" ht="30" hidden="1" customHeight="1" x14ac:dyDescent="0.25"/>
    <row r="12190" ht="30" hidden="1" customHeight="1" x14ac:dyDescent="0.25"/>
    <row r="12191" ht="30" hidden="1" customHeight="1" x14ac:dyDescent="0.25"/>
    <row r="12192" ht="30" hidden="1" customHeight="1" x14ac:dyDescent="0.25"/>
    <row r="12193" ht="30" hidden="1" customHeight="1" x14ac:dyDescent="0.25"/>
    <row r="12194" ht="30" hidden="1" customHeight="1" x14ac:dyDescent="0.25"/>
    <row r="12195" ht="30" hidden="1" customHeight="1" x14ac:dyDescent="0.25"/>
    <row r="12196" ht="30" hidden="1" customHeight="1" x14ac:dyDescent="0.25"/>
    <row r="12197" ht="30" hidden="1" customHeight="1" x14ac:dyDescent="0.25"/>
    <row r="12198" ht="30" hidden="1" customHeight="1" x14ac:dyDescent="0.25"/>
    <row r="12199" ht="30" hidden="1" customHeight="1" x14ac:dyDescent="0.25"/>
    <row r="12200" ht="30" hidden="1" customHeight="1" x14ac:dyDescent="0.25"/>
    <row r="12201" ht="30" hidden="1" customHeight="1" x14ac:dyDescent="0.25"/>
    <row r="12202" ht="30" hidden="1" customHeight="1" x14ac:dyDescent="0.25"/>
    <row r="12203" ht="30" hidden="1" customHeight="1" x14ac:dyDescent="0.25"/>
    <row r="12204" ht="30" hidden="1" customHeight="1" x14ac:dyDescent="0.25"/>
    <row r="12205" ht="30" hidden="1" customHeight="1" x14ac:dyDescent="0.25"/>
    <row r="12206" ht="30" hidden="1" customHeight="1" x14ac:dyDescent="0.25"/>
    <row r="12207" ht="30" hidden="1" customHeight="1" x14ac:dyDescent="0.25"/>
    <row r="12208" ht="30" hidden="1" customHeight="1" x14ac:dyDescent="0.25"/>
    <row r="12209" ht="30" hidden="1" customHeight="1" x14ac:dyDescent="0.25"/>
    <row r="12210" ht="30" hidden="1" customHeight="1" x14ac:dyDescent="0.25"/>
    <row r="12211" ht="30" hidden="1" customHeight="1" x14ac:dyDescent="0.25"/>
    <row r="12212" ht="30" hidden="1" customHeight="1" x14ac:dyDescent="0.25"/>
    <row r="12213" ht="30" hidden="1" customHeight="1" x14ac:dyDescent="0.25"/>
    <row r="12214" ht="30" hidden="1" customHeight="1" x14ac:dyDescent="0.25"/>
    <row r="12215" ht="30" hidden="1" customHeight="1" x14ac:dyDescent="0.25"/>
    <row r="12216" ht="30" hidden="1" customHeight="1" x14ac:dyDescent="0.25"/>
    <row r="12217" ht="30" hidden="1" customHeight="1" x14ac:dyDescent="0.25"/>
    <row r="12218" ht="30" hidden="1" customHeight="1" x14ac:dyDescent="0.25"/>
    <row r="12219" ht="30" hidden="1" customHeight="1" x14ac:dyDescent="0.25"/>
    <row r="12220" ht="30" hidden="1" customHeight="1" x14ac:dyDescent="0.25"/>
    <row r="12221" ht="30" hidden="1" customHeight="1" x14ac:dyDescent="0.25"/>
    <row r="12222" ht="30" hidden="1" customHeight="1" x14ac:dyDescent="0.25"/>
    <row r="12223" ht="30" hidden="1" customHeight="1" x14ac:dyDescent="0.25"/>
    <row r="12224" ht="30" hidden="1" customHeight="1" x14ac:dyDescent="0.25"/>
    <row r="12225" ht="30" hidden="1" customHeight="1" x14ac:dyDescent="0.25"/>
    <row r="12226" ht="30" hidden="1" customHeight="1" x14ac:dyDescent="0.25"/>
    <row r="12227" ht="30" hidden="1" customHeight="1" x14ac:dyDescent="0.25"/>
    <row r="12228" ht="30" hidden="1" customHeight="1" x14ac:dyDescent="0.25"/>
    <row r="12229" ht="30" hidden="1" customHeight="1" x14ac:dyDescent="0.25"/>
    <row r="12230" ht="30" hidden="1" customHeight="1" x14ac:dyDescent="0.25"/>
    <row r="12231" ht="30" hidden="1" customHeight="1" x14ac:dyDescent="0.25"/>
    <row r="12232" ht="30" hidden="1" customHeight="1" x14ac:dyDescent="0.25"/>
    <row r="12233" ht="30" hidden="1" customHeight="1" x14ac:dyDescent="0.25"/>
    <row r="12234" ht="30" hidden="1" customHeight="1" x14ac:dyDescent="0.25"/>
    <row r="12235" ht="30" hidden="1" customHeight="1" x14ac:dyDescent="0.25"/>
    <row r="12236" ht="30" hidden="1" customHeight="1" x14ac:dyDescent="0.25"/>
    <row r="12237" ht="30" hidden="1" customHeight="1" x14ac:dyDescent="0.25"/>
    <row r="12238" ht="30" hidden="1" customHeight="1" x14ac:dyDescent="0.25"/>
    <row r="12239" ht="30" hidden="1" customHeight="1" x14ac:dyDescent="0.25"/>
    <row r="12240" ht="30" hidden="1" customHeight="1" x14ac:dyDescent="0.25"/>
    <row r="12241" ht="30" hidden="1" customHeight="1" x14ac:dyDescent="0.25"/>
    <row r="12242" ht="30" hidden="1" customHeight="1" x14ac:dyDescent="0.25"/>
    <row r="12243" ht="30" hidden="1" customHeight="1" x14ac:dyDescent="0.25"/>
    <row r="12244" ht="30" hidden="1" customHeight="1" x14ac:dyDescent="0.25"/>
    <row r="12245" ht="30" hidden="1" customHeight="1" x14ac:dyDescent="0.25"/>
    <row r="12246" ht="30" hidden="1" customHeight="1" x14ac:dyDescent="0.25"/>
    <row r="12247" ht="30" hidden="1" customHeight="1" x14ac:dyDescent="0.25"/>
    <row r="12248" ht="30" hidden="1" customHeight="1" x14ac:dyDescent="0.25"/>
    <row r="12249" ht="30" hidden="1" customHeight="1" x14ac:dyDescent="0.25"/>
    <row r="12250" ht="30" hidden="1" customHeight="1" x14ac:dyDescent="0.25"/>
    <row r="12251" ht="30" hidden="1" customHeight="1" x14ac:dyDescent="0.25"/>
    <row r="12252" ht="30" hidden="1" customHeight="1" x14ac:dyDescent="0.25"/>
    <row r="12253" ht="30" hidden="1" customHeight="1" x14ac:dyDescent="0.25"/>
    <row r="12254" ht="30" hidden="1" customHeight="1" x14ac:dyDescent="0.25"/>
    <row r="12255" ht="30" hidden="1" customHeight="1" x14ac:dyDescent="0.25"/>
    <row r="12256" ht="30" hidden="1" customHeight="1" x14ac:dyDescent="0.25"/>
    <row r="12257" ht="30" hidden="1" customHeight="1" x14ac:dyDescent="0.25"/>
    <row r="12258" ht="30" hidden="1" customHeight="1" x14ac:dyDescent="0.25"/>
    <row r="12259" ht="30" hidden="1" customHeight="1" x14ac:dyDescent="0.25"/>
    <row r="12260" ht="30" hidden="1" customHeight="1" x14ac:dyDescent="0.25"/>
    <row r="12261" ht="30" hidden="1" customHeight="1" x14ac:dyDescent="0.25"/>
    <row r="12262" ht="30" hidden="1" customHeight="1" x14ac:dyDescent="0.25"/>
    <row r="12263" ht="30" hidden="1" customHeight="1" x14ac:dyDescent="0.25"/>
    <row r="12264" ht="30" hidden="1" customHeight="1" x14ac:dyDescent="0.25"/>
    <row r="12265" ht="30" hidden="1" customHeight="1" x14ac:dyDescent="0.25"/>
    <row r="12266" ht="30" hidden="1" customHeight="1" x14ac:dyDescent="0.25"/>
    <row r="12267" ht="30" hidden="1" customHeight="1" x14ac:dyDescent="0.25"/>
    <row r="12268" ht="30" hidden="1" customHeight="1" x14ac:dyDescent="0.25"/>
    <row r="12269" ht="30" hidden="1" customHeight="1" x14ac:dyDescent="0.25"/>
    <row r="12270" ht="30" hidden="1" customHeight="1" x14ac:dyDescent="0.25"/>
    <row r="12271" ht="30" hidden="1" customHeight="1" x14ac:dyDescent="0.25"/>
    <row r="12272" ht="30" hidden="1" customHeight="1" x14ac:dyDescent="0.25"/>
    <row r="12273" ht="30" hidden="1" customHeight="1" x14ac:dyDescent="0.25"/>
    <row r="12274" ht="30" hidden="1" customHeight="1" x14ac:dyDescent="0.25"/>
    <row r="12275" ht="30" hidden="1" customHeight="1" x14ac:dyDescent="0.25"/>
    <row r="12276" ht="30" hidden="1" customHeight="1" x14ac:dyDescent="0.25"/>
    <row r="12277" ht="30" hidden="1" customHeight="1" x14ac:dyDescent="0.25"/>
    <row r="12278" ht="30" hidden="1" customHeight="1" x14ac:dyDescent="0.25"/>
    <row r="12279" ht="30" hidden="1" customHeight="1" x14ac:dyDescent="0.25"/>
    <row r="12280" ht="30" hidden="1" customHeight="1" x14ac:dyDescent="0.25"/>
    <row r="12281" ht="30" hidden="1" customHeight="1" x14ac:dyDescent="0.25"/>
    <row r="12282" ht="30" hidden="1" customHeight="1" x14ac:dyDescent="0.25"/>
    <row r="12283" ht="30" hidden="1" customHeight="1" x14ac:dyDescent="0.25"/>
    <row r="12284" ht="30" hidden="1" customHeight="1" x14ac:dyDescent="0.25"/>
    <row r="12285" ht="30" hidden="1" customHeight="1" x14ac:dyDescent="0.25"/>
    <row r="12286" ht="30" hidden="1" customHeight="1" x14ac:dyDescent="0.25"/>
    <row r="12287" ht="30" hidden="1" customHeight="1" x14ac:dyDescent="0.25"/>
    <row r="12288" ht="30" hidden="1" customHeight="1" x14ac:dyDescent="0.25"/>
    <row r="12289" ht="30" hidden="1" customHeight="1" x14ac:dyDescent="0.25"/>
    <row r="12290" ht="30" hidden="1" customHeight="1" x14ac:dyDescent="0.25"/>
    <row r="12291" ht="30" hidden="1" customHeight="1" x14ac:dyDescent="0.25"/>
    <row r="12292" ht="30" hidden="1" customHeight="1" x14ac:dyDescent="0.25"/>
    <row r="12293" ht="30" hidden="1" customHeight="1" x14ac:dyDescent="0.25"/>
    <row r="12294" ht="30" hidden="1" customHeight="1" x14ac:dyDescent="0.25"/>
    <row r="12295" ht="30" hidden="1" customHeight="1" x14ac:dyDescent="0.25"/>
    <row r="12296" ht="30" hidden="1" customHeight="1" x14ac:dyDescent="0.25"/>
    <row r="12297" ht="30" hidden="1" customHeight="1" x14ac:dyDescent="0.25"/>
    <row r="12298" ht="30" hidden="1" customHeight="1" x14ac:dyDescent="0.25"/>
    <row r="12299" ht="30" hidden="1" customHeight="1" x14ac:dyDescent="0.25"/>
    <row r="12300" ht="30" hidden="1" customHeight="1" x14ac:dyDescent="0.25"/>
    <row r="12301" ht="30" hidden="1" customHeight="1" x14ac:dyDescent="0.25"/>
    <row r="12302" ht="30" hidden="1" customHeight="1" x14ac:dyDescent="0.25"/>
    <row r="12303" ht="30" hidden="1" customHeight="1" x14ac:dyDescent="0.25"/>
    <row r="12304" ht="30" hidden="1" customHeight="1" x14ac:dyDescent="0.25"/>
    <row r="12305" ht="30" hidden="1" customHeight="1" x14ac:dyDescent="0.25"/>
    <row r="12306" ht="30" hidden="1" customHeight="1" x14ac:dyDescent="0.25"/>
    <row r="12307" ht="30" hidden="1" customHeight="1" x14ac:dyDescent="0.25"/>
    <row r="12308" ht="30" hidden="1" customHeight="1" x14ac:dyDescent="0.25"/>
    <row r="12309" ht="30" hidden="1" customHeight="1" x14ac:dyDescent="0.25"/>
    <row r="12310" ht="30" hidden="1" customHeight="1" x14ac:dyDescent="0.25"/>
    <row r="12311" ht="30" hidden="1" customHeight="1" x14ac:dyDescent="0.25"/>
    <row r="12312" ht="30" hidden="1" customHeight="1" x14ac:dyDescent="0.25"/>
    <row r="12313" ht="30" hidden="1" customHeight="1" x14ac:dyDescent="0.25"/>
    <row r="12314" ht="30" hidden="1" customHeight="1" x14ac:dyDescent="0.25"/>
    <row r="12315" ht="30" hidden="1" customHeight="1" x14ac:dyDescent="0.25"/>
    <row r="12316" ht="30" hidden="1" customHeight="1" x14ac:dyDescent="0.25"/>
    <row r="12317" ht="30" hidden="1" customHeight="1" x14ac:dyDescent="0.25"/>
    <row r="12318" ht="30" hidden="1" customHeight="1" x14ac:dyDescent="0.25"/>
    <row r="12319" ht="30" hidden="1" customHeight="1" x14ac:dyDescent="0.25"/>
    <row r="12320" ht="30" hidden="1" customHeight="1" x14ac:dyDescent="0.25"/>
    <row r="12321" ht="30" hidden="1" customHeight="1" x14ac:dyDescent="0.25"/>
    <row r="12322" ht="30" hidden="1" customHeight="1" x14ac:dyDescent="0.25"/>
    <row r="12323" ht="30" hidden="1" customHeight="1" x14ac:dyDescent="0.25"/>
    <row r="12324" ht="30" hidden="1" customHeight="1" x14ac:dyDescent="0.25"/>
    <row r="12325" ht="30" hidden="1" customHeight="1" x14ac:dyDescent="0.25"/>
    <row r="12326" ht="30" hidden="1" customHeight="1" x14ac:dyDescent="0.25"/>
    <row r="12327" ht="30" hidden="1" customHeight="1" x14ac:dyDescent="0.25"/>
    <row r="12328" ht="30" hidden="1" customHeight="1" x14ac:dyDescent="0.25"/>
    <row r="12329" ht="30" hidden="1" customHeight="1" x14ac:dyDescent="0.25"/>
    <row r="12330" ht="30" hidden="1" customHeight="1" x14ac:dyDescent="0.25"/>
    <row r="12331" ht="30" hidden="1" customHeight="1" x14ac:dyDescent="0.25"/>
    <row r="12332" ht="30" hidden="1" customHeight="1" x14ac:dyDescent="0.25"/>
    <row r="12333" ht="30" hidden="1" customHeight="1" x14ac:dyDescent="0.25"/>
    <row r="12334" ht="30" hidden="1" customHeight="1" x14ac:dyDescent="0.25"/>
    <row r="12335" ht="30" hidden="1" customHeight="1" x14ac:dyDescent="0.25"/>
    <row r="12336" ht="30" hidden="1" customHeight="1" x14ac:dyDescent="0.25"/>
    <row r="12337" ht="30" hidden="1" customHeight="1" x14ac:dyDescent="0.25"/>
    <row r="12338" ht="30" hidden="1" customHeight="1" x14ac:dyDescent="0.25"/>
    <row r="12339" ht="30" hidden="1" customHeight="1" x14ac:dyDescent="0.25"/>
    <row r="12340" ht="30" hidden="1" customHeight="1" x14ac:dyDescent="0.25"/>
    <row r="12341" ht="30" hidden="1" customHeight="1" x14ac:dyDescent="0.25"/>
    <row r="12342" ht="30" hidden="1" customHeight="1" x14ac:dyDescent="0.25"/>
    <row r="12343" ht="30" hidden="1" customHeight="1" x14ac:dyDescent="0.25"/>
    <row r="12344" ht="30" hidden="1" customHeight="1" x14ac:dyDescent="0.25"/>
    <row r="12345" ht="30" hidden="1" customHeight="1" x14ac:dyDescent="0.25"/>
    <row r="12346" ht="30" hidden="1" customHeight="1" x14ac:dyDescent="0.25"/>
    <row r="12347" ht="30" hidden="1" customHeight="1" x14ac:dyDescent="0.25"/>
    <row r="12348" ht="30" hidden="1" customHeight="1" x14ac:dyDescent="0.25"/>
    <row r="12349" ht="30" hidden="1" customHeight="1" x14ac:dyDescent="0.25"/>
    <row r="12350" ht="30" hidden="1" customHeight="1" x14ac:dyDescent="0.25"/>
    <row r="12351" ht="30" hidden="1" customHeight="1" x14ac:dyDescent="0.25"/>
    <row r="12352" ht="30" hidden="1" customHeight="1" x14ac:dyDescent="0.25"/>
    <row r="12353" ht="30" hidden="1" customHeight="1" x14ac:dyDescent="0.25"/>
    <row r="12354" ht="30" hidden="1" customHeight="1" x14ac:dyDescent="0.25"/>
    <row r="12355" ht="30" hidden="1" customHeight="1" x14ac:dyDescent="0.25"/>
    <row r="12356" ht="30" hidden="1" customHeight="1" x14ac:dyDescent="0.25"/>
    <row r="12357" ht="30" hidden="1" customHeight="1" x14ac:dyDescent="0.25"/>
    <row r="12358" ht="30" hidden="1" customHeight="1" x14ac:dyDescent="0.25"/>
    <row r="12359" ht="30" hidden="1" customHeight="1" x14ac:dyDescent="0.25"/>
    <row r="12360" ht="30" hidden="1" customHeight="1" x14ac:dyDescent="0.25"/>
    <row r="12361" ht="30" hidden="1" customHeight="1" x14ac:dyDescent="0.25"/>
    <row r="12362" ht="30" hidden="1" customHeight="1" x14ac:dyDescent="0.25"/>
    <row r="12363" ht="30" hidden="1" customHeight="1" x14ac:dyDescent="0.25"/>
    <row r="12364" ht="30" hidden="1" customHeight="1" x14ac:dyDescent="0.25"/>
    <row r="12365" ht="30" hidden="1" customHeight="1" x14ac:dyDescent="0.25"/>
    <row r="12366" ht="30" hidden="1" customHeight="1" x14ac:dyDescent="0.25"/>
    <row r="12367" ht="30" hidden="1" customHeight="1" x14ac:dyDescent="0.25"/>
    <row r="12368" ht="30" hidden="1" customHeight="1" x14ac:dyDescent="0.25"/>
    <row r="12369" ht="30" hidden="1" customHeight="1" x14ac:dyDescent="0.25"/>
    <row r="12370" ht="30" hidden="1" customHeight="1" x14ac:dyDescent="0.25"/>
    <row r="12371" ht="30" hidden="1" customHeight="1" x14ac:dyDescent="0.25"/>
    <row r="12372" ht="30" hidden="1" customHeight="1" x14ac:dyDescent="0.25"/>
    <row r="12373" ht="30" hidden="1" customHeight="1" x14ac:dyDescent="0.25"/>
    <row r="12374" ht="30" hidden="1" customHeight="1" x14ac:dyDescent="0.25"/>
    <row r="12375" ht="30" hidden="1" customHeight="1" x14ac:dyDescent="0.25"/>
    <row r="12376" ht="30" hidden="1" customHeight="1" x14ac:dyDescent="0.25"/>
    <row r="12377" ht="30" hidden="1" customHeight="1" x14ac:dyDescent="0.25"/>
    <row r="12378" ht="30" hidden="1" customHeight="1" x14ac:dyDescent="0.25"/>
    <row r="12379" ht="30" hidden="1" customHeight="1" x14ac:dyDescent="0.25"/>
    <row r="12380" ht="30" hidden="1" customHeight="1" x14ac:dyDescent="0.25"/>
    <row r="12381" ht="30" hidden="1" customHeight="1" x14ac:dyDescent="0.25"/>
    <row r="12382" ht="30" hidden="1" customHeight="1" x14ac:dyDescent="0.25"/>
    <row r="12383" ht="30" hidden="1" customHeight="1" x14ac:dyDescent="0.25"/>
    <row r="12384" ht="30" hidden="1" customHeight="1" x14ac:dyDescent="0.25"/>
    <row r="12385" ht="30" hidden="1" customHeight="1" x14ac:dyDescent="0.25"/>
    <row r="12386" ht="30" hidden="1" customHeight="1" x14ac:dyDescent="0.25"/>
    <row r="12387" ht="30" hidden="1" customHeight="1" x14ac:dyDescent="0.25"/>
    <row r="12388" ht="30" hidden="1" customHeight="1" x14ac:dyDescent="0.25"/>
    <row r="12389" ht="30" hidden="1" customHeight="1" x14ac:dyDescent="0.25"/>
    <row r="12390" ht="30" hidden="1" customHeight="1" x14ac:dyDescent="0.25"/>
    <row r="12391" ht="30" hidden="1" customHeight="1" x14ac:dyDescent="0.25"/>
    <row r="12392" ht="30" hidden="1" customHeight="1" x14ac:dyDescent="0.25"/>
    <row r="12393" ht="30" hidden="1" customHeight="1" x14ac:dyDescent="0.25"/>
    <row r="12394" ht="30" hidden="1" customHeight="1" x14ac:dyDescent="0.25"/>
    <row r="12395" ht="30" hidden="1" customHeight="1" x14ac:dyDescent="0.25"/>
    <row r="12396" ht="30" hidden="1" customHeight="1" x14ac:dyDescent="0.25"/>
    <row r="12397" ht="30" hidden="1" customHeight="1" x14ac:dyDescent="0.25"/>
    <row r="12398" ht="30" hidden="1" customHeight="1" x14ac:dyDescent="0.25"/>
    <row r="12399" ht="30" hidden="1" customHeight="1" x14ac:dyDescent="0.25"/>
    <row r="12400" ht="30" hidden="1" customHeight="1" x14ac:dyDescent="0.25"/>
    <row r="12401" ht="30" hidden="1" customHeight="1" x14ac:dyDescent="0.25"/>
    <row r="12402" ht="30" hidden="1" customHeight="1" x14ac:dyDescent="0.25"/>
    <row r="12403" ht="30" hidden="1" customHeight="1" x14ac:dyDescent="0.25"/>
    <row r="12404" ht="30" hidden="1" customHeight="1" x14ac:dyDescent="0.25"/>
    <row r="12405" ht="30" hidden="1" customHeight="1" x14ac:dyDescent="0.25"/>
    <row r="12406" ht="30" hidden="1" customHeight="1" x14ac:dyDescent="0.25"/>
    <row r="12407" ht="30" hidden="1" customHeight="1" x14ac:dyDescent="0.25"/>
    <row r="12408" ht="30" hidden="1" customHeight="1" x14ac:dyDescent="0.25"/>
    <row r="12409" ht="30" hidden="1" customHeight="1" x14ac:dyDescent="0.25"/>
    <row r="12410" ht="30" hidden="1" customHeight="1" x14ac:dyDescent="0.25"/>
    <row r="12411" ht="30" hidden="1" customHeight="1" x14ac:dyDescent="0.25"/>
    <row r="12412" ht="30" hidden="1" customHeight="1" x14ac:dyDescent="0.25"/>
    <row r="12413" ht="30" hidden="1" customHeight="1" x14ac:dyDescent="0.25"/>
    <row r="12414" ht="30" hidden="1" customHeight="1" x14ac:dyDescent="0.25"/>
    <row r="12415" ht="30" hidden="1" customHeight="1" x14ac:dyDescent="0.25"/>
    <row r="12416" ht="30" hidden="1" customHeight="1" x14ac:dyDescent="0.25"/>
    <row r="12417" ht="30" hidden="1" customHeight="1" x14ac:dyDescent="0.25"/>
    <row r="12418" ht="30" hidden="1" customHeight="1" x14ac:dyDescent="0.25"/>
    <row r="12419" ht="30" hidden="1" customHeight="1" x14ac:dyDescent="0.25"/>
    <row r="12420" ht="30" hidden="1" customHeight="1" x14ac:dyDescent="0.25"/>
    <row r="12421" ht="30" hidden="1" customHeight="1" x14ac:dyDescent="0.25"/>
    <row r="12422" ht="30" hidden="1" customHeight="1" x14ac:dyDescent="0.25"/>
    <row r="12423" ht="30" hidden="1" customHeight="1" x14ac:dyDescent="0.25"/>
    <row r="12424" ht="30" hidden="1" customHeight="1" x14ac:dyDescent="0.25"/>
    <row r="12425" ht="30" hidden="1" customHeight="1" x14ac:dyDescent="0.25"/>
    <row r="12426" ht="30" hidden="1" customHeight="1" x14ac:dyDescent="0.25"/>
    <row r="12427" ht="30" hidden="1" customHeight="1" x14ac:dyDescent="0.25"/>
    <row r="12428" ht="30" hidden="1" customHeight="1" x14ac:dyDescent="0.25"/>
    <row r="12429" ht="30" hidden="1" customHeight="1" x14ac:dyDescent="0.25"/>
    <row r="12430" ht="30" hidden="1" customHeight="1" x14ac:dyDescent="0.25"/>
    <row r="12431" ht="30" hidden="1" customHeight="1" x14ac:dyDescent="0.25"/>
    <row r="12432" ht="30" hidden="1" customHeight="1" x14ac:dyDescent="0.25"/>
    <row r="12433" ht="30" hidden="1" customHeight="1" x14ac:dyDescent="0.25"/>
    <row r="12434" ht="30" hidden="1" customHeight="1" x14ac:dyDescent="0.25"/>
    <row r="12435" ht="30" hidden="1" customHeight="1" x14ac:dyDescent="0.25"/>
    <row r="12436" ht="30" hidden="1" customHeight="1" x14ac:dyDescent="0.25"/>
    <row r="12437" ht="30" hidden="1" customHeight="1" x14ac:dyDescent="0.25"/>
    <row r="12438" ht="30" hidden="1" customHeight="1" x14ac:dyDescent="0.25"/>
    <row r="12439" ht="30" hidden="1" customHeight="1" x14ac:dyDescent="0.25"/>
    <row r="12440" ht="30" hidden="1" customHeight="1" x14ac:dyDescent="0.25"/>
    <row r="12441" ht="30" hidden="1" customHeight="1" x14ac:dyDescent="0.25"/>
    <row r="12442" ht="30" hidden="1" customHeight="1" x14ac:dyDescent="0.25"/>
    <row r="12443" ht="30" hidden="1" customHeight="1" x14ac:dyDescent="0.25"/>
    <row r="12444" ht="30" hidden="1" customHeight="1" x14ac:dyDescent="0.25"/>
    <row r="12445" ht="30" hidden="1" customHeight="1" x14ac:dyDescent="0.25"/>
    <row r="12446" ht="30" hidden="1" customHeight="1" x14ac:dyDescent="0.25"/>
    <row r="12447" ht="30" hidden="1" customHeight="1" x14ac:dyDescent="0.25"/>
    <row r="12448" ht="30" hidden="1" customHeight="1" x14ac:dyDescent="0.25"/>
    <row r="12449" ht="30" hidden="1" customHeight="1" x14ac:dyDescent="0.25"/>
    <row r="12450" ht="30" hidden="1" customHeight="1" x14ac:dyDescent="0.25"/>
    <row r="12451" ht="30" hidden="1" customHeight="1" x14ac:dyDescent="0.25"/>
    <row r="12452" ht="30" hidden="1" customHeight="1" x14ac:dyDescent="0.25"/>
    <row r="12453" ht="30" hidden="1" customHeight="1" x14ac:dyDescent="0.25"/>
    <row r="12454" ht="30" hidden="1" customHeight="1" x14ac:dyDescent="0.25"/>
    <row r="12455" ht="30" hidden="1" customHeight="1" x14ac:dyDescent="0.25"/>
    <row r="12456" ht="30" hidden="1" customHeight="1" x14ac:dyDescent="0.25"/>
    <row r="12457" ht="30" hidden="1" customHeight="1" x14ac:dyDescent="0.25"/>
    <row r="12458" ht="30" hidden="1" customHeight="1" x14ac:dyDescent="0.25"/>
    <row r="12459" ht="30" hidden="1" customHeight="1" x14ac:dyDescent="0.25"/>
    <row r="12460" ht="30" hidden="1" customHeight="1" x14ac:dyDescent="0.25"/>
    <row r="12461" ht="30" hidden="1" customHeight="1" x14ac:dyDescent="0.25"/>
    <row r="12462" ht="30" hidden="1" customHeight="1" x14ac:dyDescent="0.25"/>
    <row r="12463" ht="30" hidden="1" customHeight="1" x14ac:dyDescent="0.25"/>
    <row r="12464" ht="30" hidden="1" customHeight="1" x14ac:dyDescent="0.25"/>
    <row r="12465" ht="30" hidden="1" customHeight="1" x14ac:dyDescent="0.25"/>
    <row r="12466" ht="30" hidden="1" customHeight="1" x14ac:dyDescent="0.25"/>
    <row r="12467" ht="30" hidden="1" customHeight="1" x14ac:dyDescent="0.25"/>
    <row r="12468" ht="30" hidden="1" customHeight="1" x14ac:dyDescent="0.25"/>
    <row r="12469" ht="30" hidden="1" customHeight="1" x14ac:dyDescent="0.25"/>
    <row r="12470" ht="30" hidden="1" customHeight="1" x14ac:dyDescent="0.25"/>
    <row r="12471" ht="30" hidden="1" customHeight="1" x14ac:dyDescent="0.25"/>
    <row r="12472" ht="30" hidden="1" customHeight="1" x14ac:dyDescent="0.25"/>
    <row r="12473" ht="30" hidden="1" customHeight="1" x14ac:dyDescent="0.25"/>
    <row r="12474" ht="30" hidden="1" customHeight="1" x14ac:dyDescent="0.25"/>
    <row r="12475" ht="30" hidden="1" customHeight="1" x14ac:dyDescent="0.25"/>
    <row r="12476" ht="30" hidden="1" customHeight="1" x14ac:dyDescent="0.25"/>
    <row r="12477" ht="30" hidden="1" customHeight="1" x14ac:dyDescent="0.25"/>
    <row r="12478" ht="30" hidden="1" customHeight="1" x14ac:dyDescent="0.25"/>
    <row r="12479" ht="30" hidden="1" customHeight="1" x14ac:dyDescent="0.25"/>
    <row r="12480" ht="30" hidden="1" customHeight="1" x14ac:dyDescent="0.25"/>
    <row r="12481" ht="30" hidden="1" customHeight="1" x14ac:dyDescent="0.25"/>
    <row r="12482" ht="30" hidden="1" customHeight="1" x14ac:dyDescent="0.25"/>
    <row r="12483" ht="30" hidden="1" customHeight="1" x14ac:dyDescent="0.25"/>
    <row r="12484" ht="30" hidden="1" customHeight="1" x14ac:dyDescent="0.25"/>
    <row r="12485" ht="30" hidden="1" customHeight="1" x14ac:dyDescent="0.25"/>
    <row r="12486" ht="30" hidden="1" customHeight="1" x14ac:dyDescent="0.25"/>
    <row r="12487" ht="30" hidden="1" customHeight="1" x14ac:dyDescent="0.25"/>
    <row r="12488" ht="30" hidden="1" customHeight="1" x14ac:dyDescent="0.25"/>
    <row r="12489" ht="30" hidden="1" customHeight="1" x14ac:dyDescent="0.25"/>
    <row r="12490" ht="30" hidden="1" customHeight="1" x14ac:dyDescent="0.25"/>
    <row r="12491" ht="30" hidden="1" customHeight="1" x14ac:dyDescent="0.25"/>
    <row r="12492" ht="30" hidden="1" customHeight="1" x14ac:dyDescent="0.25"/>
    <row r="12493" ht="30" hidden="1" customHeight="1" x14ac:dyDescent="0.25"/>
    <row r="12494" ht="30" hidden="1" customHeight="1" x14ac:dyDescent="0.25"/>
    <row r="12495" ht="30" hidden="1" customHeight="1" x14ac:dyDescent="0.25"/>
    <row r="12496" ht="30" hidden="1" customHeight="1" x14ac:dyDescent="0.25"/>
    <row r="12497" ht="30" hidden="1" customHeight="1" x14ac:dyDescent="0.25"/>
    <row r="12498" ht="30" hidden="1" customHeight="1" x14ac:dyDescent="0.25"/>
    <row r="12499" ht="30" hidden="1" customHeight="1" x14ac:dyDescent="0.25"/>
    <row r="12500" ht="30" hidden="1" customHeight="1" x14ac:dyDescent="0.25"/>
    <row r="12501" ht="30" hidden="1" customHeight="1" x14ac:dyDescent="0.25"/>
    <row r="12502" ht="30" hidden="1" customHeight="1" x14ac:dyDescent="0.25"/>
    <row r="12503" ht="30" hidden="1" customHeight="1" x14ac:dyDescent="0.25"/>
    <row r="12504" ht="30" hidden="1" customHeight="1" x14ac:dyDescent="0.25"/>
    <row r="12505" ht="30" hidden="1" customHeight="1" x14ac:dyDescent="0.25"/>
    <row r="12506" ht="30" hidden="1" customHeight="1" x14ac:dyDescent="0.25"/>
    <row r="12507" ht="30" hidden="1" customHeight="1" x14ac:dyDescent="0.25"/>
    <row r="12508" ht="30" hidden="1" customHeight="1" x14ac:dyDescent="0.25"/>
    <row r="12509" ht="30" hidden="1" customHeight="1" x14ac:dyDescent="0.25"/>
    <row r="12510" ht="30" hidden="1" customHeight="1" x14ac:dyDescent="0.25"/>
    <row r="12511" ht="30" hidden="1" customHeight="1" x14ac:dyDescent="0.25"/>
    <row r="12512" ht="30" hidden="1" customHeight="1" x14ac:dyDescent="0.25"/>
    <row r="12513" ht="30" hidden="1" customHeight="1" x14ac:dyDescent="0.25"/>
    <row r="12514" ht="30" hidden="1" customHeight="1" x14ac:dyDescent="0.25"/>
    <row r="12515" ht="30" hidden="1" customHeight="1" x14ac:dyDescent="0.25"/>
    <row r="12516" ht="30" hidden="1" customHeight="1" x14ac:dyDescent="0.25"/>
    <row r="12517" ht="30" hidden="1" customHeight="1" x14ac:dyDescent="0.25"/>
    <row r="12518" ht="30" hidden="1" customHeight="1" x14ac:dyDescent="0.25"/>
    <row r="12519" ht="30" hidden="1" customHeight="1" x14ac:dyDescent="0.25"/>
    <row r="12520" ht="30" hidden="1" customHeight="1" x14ac:dyDescent="0.25"/>
    <row r="12521" ht="30" hidden="1" customHeight="1" x14ac:dyDescent="0.25"/>
    <row r="12522" ht="30" hidden="1" customHeight="1" x14ac:dyDescent="0.25"/>
    <row r="12523" ht="30" hidden="1" customHeight="1" x14ac:dyDescent="0.25"/>
    <row r="12524" ht="30" hidden="1" customHeight="1" x14ac:dyDescent="0.25"/>
    <row r="12525" ht="30" hidden="1" customHeight="1" x14ac:dyDescent="0.25"/>
    <row r="12526" ht="30" hidden="1" customHeight="1" x14ac:dyDescent="0.25"/>
    <row r="12527" ht="30" hidden="1" customHeight="1" x14ac:dyDescent="0.25"/>
    <row r="12528" ht="30" hidden="1" customHeight="1" x14ac:dyDescent="0.25"/>
    <row r="12529" ht="30" hidden="1" customHeight="1" x14ac:dyDescent="0.25"/>
    <row r="12530" ht="30" hidden="1" customHeight="1" x14ac:dyDescent="0.25"/>
    <row r="12531" ht="30" hidden="1" customHeight="1" x14ac:dyDescent="0.25"/>
    <row r="12532" ht="30" hidden="1" customHeight="1" x14ac:dyDescent="0.25"/>
    <row r="12533" ht="30" hidden="1" customHeight="1" x14ac:dyDescent="0.25"/>
    <row r="12534" ht="30" hidden="1" customHeight="1" x14ac:dyDescent="0.25"/>
    <row r="12535" ht="30" hidden="1" customHeight="1" x14ac:dyDescent="0.25"/>
    <row r="12536" ht="30" hidden="1" customHeight="1" x14ac:dyDescent="0.25"/>
    <row r="12537" ht="30" hidden="1" customHeight="1" x14ac:dyDescent="0.25"/>
    <row r="12538" ht="30" hidden="1" customHeight="1" x14ac:dyDescent="0.25"/>
    <row r="12539" ht="30" hidden="1" customHeight="1" x14ac:dyDescent="0.25"/>
    <row r="12540" ht="30" hidden="1" customHeight="1" x14ac:dyDescent="0.25"/>
    <row r="12541" ht="30" hidden="1" customHeight="1" x14ac:dyDescent="0.25"/>
    <row r="12542" ht="30" hidden="1" customHeight="1" x14ac:dyDescent="0.25"/>
    <row r="12543" ht="30" hidden="1" customHeight="1" x14ac:dyDescent="0.25"/>
    <row r="12544" ht="30" hidden="1" customHeight="1" x14ac:dyDescent="0.25"/>
    <row r="12545" ht="30" hidden="1" customHeight="1" x14ac:dyDescent="0.25"/>
    <row r="12546" ht="30" hidden="1" customHeight="1" x14ac:dyDescent="0.25"/>
    <row r="12547" ht="30" hidden="1" customHeight="1" x14ac:dyDescent="0.25"/>
    <row r="12548" ht="30" hidden="1" customHeight="1" x14ac:dyDescent="0.25"/>
    <row r="12549" ht="30" hidden="1" customHeight="1" x14ac:dyDescent="0.25"/>
    <row r="12550" ht="30" hidden="1" customHeight="1" x14ac:dyDescent="0.25"/>
    <row r="12551" ht="30" hidden="1" customHeight="1" x14ac:dyDescent="0.25"/>
    <row r="12552" ht="30" hidden="1" customHeight="1" x14ac:dyDescent="0.25"/>
    <row r="12553" ht="30" hidden="1" customHeight="1" x14ac:dyDescent="0.25"/>
    <row r="12554" ht="30" hidden="1" customHeight="1" x14ac:dyDescent="0.25"/>
    <row r="12555" ht="30" hidden="1" customHeight="1" x14ac:dyDescent="0.25"/>
    <row r="12556" ht="30" hidden="1" customHeight="1" x14ac:dyDescent="0.25"/>
    <row r="12557" ht="30" hidden="1" customHeight="1" x14ac:dyDescent="0.25"/>
    <row r="12558" ht="30" hidden="1" customHeight="1" x14ac:dyDescent="0.25"/>
    <row r="12559" ht="30" hidden="1" customHeight="1" x14ac:dyDescent="0.25"/>
    <row r="12560" ht="30" hidden="1" customHeight="1" x14ac:dyDescent="0.25"/>
    <row r="12561" ht="30" hidden="1" customHeight="1" x14ac:dyDescent="0.25"/>
    <row r="12562" ht="30" hidden="1" customHeight="1" x14ac:dyDescent="0.25"/>
    <row r="12563" ht="30" hidden="1" customHeight="1" x14ac:dyDescent="0.25"/>
    <row r="12564" ht="30" hidden="1" customHeight="1" x14ac:dyDescent="0.25"/>
    <row r="12565" ht="30" hidden="1" customHeight="1" x14ac:dyDescent="0.25"/>
    <row r="12566" ht="30" hidden="1" customHeight="1" x14ac:dyDescent="0.25"/>
    <row r="12567" ht="30" hidden="1" customHeight="1" x14ac:dyDescent="0.25"/>
    <row r="12568" ht="30" hidden="1" customHeight="1" x14ac:dyDescent="0.25"/>
    <row r="12569" ht="30" hidden="1" customHeight="1" x14ac:dyDescent="0.25"/>
    <row r="12570" ht="30" hidden="1" customHeight="1" x14ac:dyDescent="0.25"/>
    <row r="12571" ht="30" hidden="1" customHeight="1" x14ac:dyDescent="0.25"/>
    <row r="12572" ht="30" hidden="1" customHeight="1" x14ac:dyDescent="0.25"/>
    <row r="12573" ht="30" hidden="1" customHeight="1" x14ac:dyDescent="0.25"/>
    <row r="12574" ht="30" hidden="1" customHeight="1" x14ac:dyDescent="0.25"/>
    <row r="12575" ht="30" hidden="1" customHeight="1" x14ac:dyDescent="0.25"/>
    <row r="12576" ht="30" hidden="1" customHeight="1" x14ac:dyDescent="0.25"/>
    <row r="12577" ht="30" hidden="1" customHeight="1" x14ac:dyDescent="0.25"/>
    <row r="12578" ht="30" hidden="1" customHeight="1" x14ac:dyDescent="0.25"/>
    <row r="12579" ht="30" hidden="1" customHeight="1" x14ac:dyDescent="0.25"/>
    <row r="12580" ht="30" hidden="1" customHeight="1" x14ac:dyDescent="0.25"/>
    <row r="12581" ht="30" hidden="1" customHeight="1" x14ac:dyDescent="0.25"/>
    <row r="12582" ht="30" hidden="1" customHeight="1" x14ac:dyDescent="0.25"/>
    <row r="12583" ht="30" hidden="1" customHeight="1" x14ac:dyDescent="0.25"/>
    <row r="12584" ht="30" hidden="1" customHeight="1" x14ac:dyDescent="0.25"/>
    <row r="12585" ht="30" hidden="1" customHeight="1" x14ac:dyDescent="0.25"/>
    <row r="12586" ht="30" hidden="1" customHeight="1" x14ac:dyDescent="0.25"/>
    <row r="12587" ht="30" hidden="1" customHeight="1" x14ac:dyDescent="0.25"/>
    <row r="12588" ht="30" hidden="1" customHeight="1" x14ac:dyDescent="0.25"/>
    <row r="12589" ht="30" hidden="1" customHeight="1" x14ac:dyDescent="0.25"/>
    <row r="12590" ht="30" hidden="1" customHeight="1" x14ac:dyDescent="0.25"/>
    <row r="12591" ht="30" hidden="1" customHeight="1" x14ac:dyDescent="0.25"/>
    <row r="12592" ht="30" hidden="1" customHeight="1" x14ac:dyDescent="0.25"/>
    <row r="12593" ht="30" hidden="1" customHeight="1" x14ac:dyDescent="0.25"/>
    <row r="12594" ht="30" hidden="1" customHeight="1" x14ac:dyDescent="0.25"/>
    <row r="12595" ht="30" hidden="1" customHeight="1" x14ac:dyDescent="0.25"/>
    <row r="12596" ht="30" hidden="1" customHeight="1" x14ac:dyDescent="0.25"/>
    <row r="12597" ht="30" hidden="1" customHeight="1" x14ac:dyDescent="0.25"/>
    <row r="12598" ht="30" hidden="1" customHeight="1" x14ac:dyDescent="0.25"/>
    <row r="12599" ht="30" hidden="1" customHeight="1" x14ac:dyDescent="0.25"/>
    <row r="12600" ht="30" hidden="1" customHeight="1" x14ac:dyDescent="0.25"/>
    <row r="12601" ht="30" hidden="1" customHeight="1" x14ac:dyDescent="0.25"/>
    <row r="12602" ht="30" hidden="1" customHeight="1" x14ac:dyDescent="0.25"/>
    <row r="12603" ht="30" hidden="1" customHeight="1" x14ac:dyDescent="0.25"/>
    <row r="12604" ht="30" hidden="1" customHeight="1" x14ac:dyDescent="0.25"/>
    <row r="12605" ht="30" hidden="1" customHeight="1" x14ac:dyDescent="0.25"/>
    <row r="12606" ht="30" hidden="1" customHeight="1" x14ac:dyDescent="0.25"/>
    <row r="12607" ht="30" hidden="1" customHeight="1" x14ac:dyDescent="0.25"/>
    <row r="12608" ht="30" hidden="1" customHeight="1" x14ac:dyDescent="0.25"/>
    <row r="12609" ht="30" hidden="1" customHeight="1" x14ac:dyDescent="0.25"/>
    <row r="12610" ht="30" hidden="1" customHeight="1" x14ac:dyDescent="0.25"/>
    <row r="12611" ht="30" hidden="1" customHeight="1" x14ac:dyDescent="0.25"/>
    <row r="12612" ht="30" hidden="1" customHeight="1" x14ac:dyDescent="0.25"/>
    <row r="12613" ht="30" hidden="1" customHeight="1" x14ac:dyDescent="0.25"/>
    <row r="12614" ht="30" hidden="1" customHeight="1" x14ac:dyDescent="0.25"/>
    <row r="12615" ht="30" hidden="1" customHeight="1" x14ac:dyDescent="0.25"/>
    <row r="12616" ht="30" hidden="1" customHeight="1" x14ac:dyDescent="0.25"/>
    <row r="12617" ht="30" hidden="1" customHeight="1" x14ac:dyDescent="0.25"/>
    <row r="12618" ht="30" hidden="1" customHeight="1" x14ac:dyDescent="0.25"/>
    <row r="12619" ht="30" hidden="1" customHeight="1" x14ac:dyDescent="0.25"/>
    <row r="12620" ht="30" hidden="1" customHeight="1" x14ac:dyDescent="0.25"/>
    <row r="12621" ht="30" hidden="1" customHeight="1" x14ac:dyDescent="0.25"/>
    <row r="12622" ht="30" hidden="1" customHeight="1" x14ac:dyDescent="0.25"/>
    <row r="12623" ht="30" hidden="1" customHeight="1" x14ac:dyDescent="0.25"/>
    <row r="12624" ht="30" hidden="1" customHeight="1" x14ac:dyDescent="0.25"/>
    <row r="12625" ht="30" hidden="1" customHeight="1" x14ac:dyDescent="0.25"/>
    <row r="12626" ht="30" hidden="1" customHeight="1" x14ac:dyDescent="0.25"/>
    <row r="12627" ht="30" hidden="1" customHeight="1" x14ac:dyDescent="0.25"/>
    <row r="12628" ht="30" hidden="1" customHeight="1" x14ac:dyDescent="0.25"/>
    <row r="12629" ht="30" hidden="1" customHeight="1" x14ac:dyDescent="0.25"/>
    <row r="12630" ht="30" hidden="1" customHeight="1" x14ac:dyDescent="0.25"/>
    <row r="12631" ht="30" hidden="1" customHeight="1" x14ac:dyDescent="0.25"/>
    <row r="12632" ht="30" hidden="1" customHeight="1" x14ac:dyDescent="0.25"/>
    <row r="12633" ht="30" hidden="1" customHeight="1" x14ac:dyDescent="0.25"/>
    <row r="12634" ht="30" hidden="1" customHeight="1" x14ac:dyDescent="0.25"/>
    <row r="12635" ht="30" hidden="1" customHeight="1" x14ac:dyDescent="0.25"/>
    <row r="12636" ht="30" hidden="1" customHeight="1" x14ac:dyDescent="0.25"/>
    <row r="12637" ht="30" hidden="1" customHeight="1" x14ac:dyDescent="0.25"/>
    <row r="12638" ht="30" hidden="1" customHeight="1" x14ac:dyDescent="0.25"/>
    <row r="12639" ht="30" hidden="1" customHeight="1" x14ac:dyDescent="0.25"/>
    <row r="12640" ht="30" hidden="1" customHeight="1" x14ac:dyDescent="0.25"/>
    <row r="12641" ht="30" hidden="1" customHeight="1" x14ac:dyDescent="0.25"/>
    <row r="12642" ht="30" hidden="1" customHeight="1" x14ac:dyDescent="0.25"/>
    <row r="12643" ht="30" hidden="1" customHeight="1" x14ac:dyDescent="0.25"/>
    <row r="12644" ht="30" hidden="1" customHeight="1" x14ac:dyDescent="0.25"/>
    <row r="12645" ht="30" hidden="1" customHeight="1" x14ac:dyDescent="0.25"/>
    <row r="12646" ht="30" hidden="1" customHeight="1" x14ac:dyDescent="0.25"/>
    <row r="12647" ht="30" hidden="1" customHeight="1" x14ac:dyDescent="0.25"/>
    <row r="12648" ht="30" hidden="1" customHeight="1" x14ac:dyDescent="0.25"/>
    <row r="12649" ht="30" hidden="1" customHeight="1" x14ac:dyDescent="0.25"/>
    <row r="12650" ht="30" hidden="1" customHeight="1" x14ac:dyDescent="0.25"/>
    <row r="12651" ht="30" hidden="1" customHeight="1" x14ac:dyDescent="0.25"/>
    <row r="12652" ht="30" hidden="1" customHeight="1" x14ac:dyDescent="0.25"/>
    <row r="12653" ht="30" hidden="1" customHeight="1" x14ac:dyDescent="0.25"/>
    <row r="12654" ht="30" hidden="1" customHeight="1" x14ac:dyDescent="0.25"/>
    <row r="12655" ht="30" hidden="1" customHeight="1" x14ac:dyDescent="0.25"/>
    <row r="12656" ht="30" hidden="1" customHeight="1" x14ac:dyDescent="0.25"/>
    <row r="12657" ht="30" hidden="1" customHeight="1" x14ac:dyDescent="0.25"/>
    <row r="12658" ht="30" hidden="1" customHeight="1" x14ac:dyDescent="0.25"/>
    <row r="12659" ht="30" hidden="1" customHeight="1" x14ac:dyDescent="0.25"/>
    <row r="12660" ht="30" hidden="1" customHeight="1" x14ac:dyDescent="0.25"/>
    <row r="12661" ht="30" hidden="1" customHeight="1" x14ac:dyDescent="0.25"/>
    <row r="12662" ht="30" hidden="1" customHeight="1" x14ac:dyDescent="0.25"/>
    <row r="12663" ht="30" hidden="1" customHeight="1" x14ac:dyDescent="0.25"/>
    <row r="12664" ht="30" hidden="1" customHeight="1" x14ac:dyDescent="0.25"/>
    <row r="12665" ht="30" hidden="1" customHeight="1" x14ac:dyDescent="0.25"/>
    <row r="12666" ht="30" hidden="1" customHeight="1" x14ac:dyDescent="0.25"/>
    <row r="12667" ht="30" hidden="1" customHeight="1" x14ac:dyDescent="0.25"/>
    <row r="12668" ht="30" hidden="1" customHeight="1" x14ac:dyDescent="0.25"/>
    <row r="12669" ht="30" hidden="1" customHeight="1" x14ac:dyDescent="0.25"/>
    <row r="12670" ht="30" hidden="1" customHeight="1" x14ac:dyDescent="0.25"/>
    <row r="12671" ht="30" hidden="1" customHeight="1" x14ac:dyDescent="0.25"/>
    <row r="12672" ht="30" hidden="1" customHeight="1" x14ac:dyDescent="0.25"/>
    <row r="12673" ht="30" hidden="1" customHeight="1" x14ac:dyDescent="0.25"/>
    <row r="12674" ht="30" hidden="1" customHeight="1" x14ac:dyDescent="0.25"/>
    <row r="12675" ht="30" hidden="1" customHeight="1" x14ac:dyDescent="0.25"/>
    <row r="12676" ht="30" hidden="1" customHeight="1" x14ac:dyDescent="0.25"/>
    <row r="12677" ht="30" hidden="1" customHeight="1" x14ac:dyDescent="0.25"/>
    <row r="12678" ht="30" hidden="1" customHeight="1" x14ac:dyDescent="0.25"/>
    <row r="12679" ht="30" hidden="1" customHeight="1" x14ac:dyDescent="0.25"/>
    <row r="12680" ht="30" hidden="1" customHeight="1" x14ac:dyDescent="0.25"/>
    <row r="12681" ht="30" hidden="1" customHeight="1" x14ac:dyDescent="0.25"/>
    <row r="12682" ht="30" hidden="1" customHeight="1" x14ac:dyDescent="0.25"/>
    <row r="12683" ht="30" hidden="1" customHeight="1" x14ac:dyDescent="0.25"/>
    <row r="12684" ht="30" hidden="1" customHeight="1" x14ac:dyDescent="0.25"/>
    <row r="12685" ht="30" hidden="1" customHeight="1" x14ac:dyDescent="0.25"/>
    <row r="12686" ht="30" hidden="1" customHeight="1" x14ac:dyDescent="0.25"/>
    <row r="12687" ht="30" hidden="1" customHeight="1" x14ac:dyDescent="0.25"/>
    <row r="12688" ht="30" hidden="1" customHeight="1" x14ac:dyDescent="0.25"/>
    <row r="12689" ht="30" hidden="1" customHeight="1" x14ac:dyDescent="0.25"/>
    <row r="12690" ht="30" hidden="1" customHeight="1" x14ac:dyDescent="0.25"/>
    <row r="12691" ht="30" hidden="1" customHeight="1" x14ac:dyDescent="0.25"/>
    <row r="12692" ht="30" hidden="1" customHeight="1" x14ac:dyDescent="0.25"/>
    <row r="12693" ht="30" hidden="1" customHeight="1" x14ac:dyDescent="0.25"/>
    <row r="12694" ht="30" hidden="1" customHeight="1" x14ac:dyDescent="0.25"/>
    <row r="12695" ht="30" hidden="1" customHeight="1" x14ac:dyDescent="0.25"/>
    <row r="12696" ht="30" hidden="1" customHeight="1" x14ac:dyDescent="0.25"/>
    <row r="12697" ht="30" hidden="1" customHeight="1" x14ac:dyDescent="0.25"/>
    <row r="12698" ht="30" hidden="1" customHeight="1" x14ac:dyDescent="0.25"/>
    <row r="12699" ht="30" hidden="1" customHeight="1" x14ac:dyDescent="0.25"/>
    <row r="12700" ht="30" hidden="1" customHeight="1" x14ac:dyDescent="0.25"/>
    <row r="12701" ht="30" hidden="1" customHeight="1" x14ac:dyDescent="0.25"/>
    <row r="12702" ht="30" hidden="1" customHeight="1" x14ac:dyDescent="0.25"/>
    <row r="12703" ht="30" hidden="1" customHeight="1" x14ac:dyDescent="0.25"/>
    <row r="12704" ht="30" hidden="1" customHeight="1" x14ac:dyDescent="0.25"/>
    <row r="12705" ht="30" hidden="1" customHeight="1" x14ac:dyDescent="0.25"/>
    <row r="12706" ht="30" hidden="1" customHeight="1" x14ac:dyDescent="0.25"/>
    <row r="12707" ht="30" hidden="1" customHeight="1" x14ac:dyDescent="0.25"/>
    <row r="12708" ht="30" hidden="1" customHeight="1" x14ac:dyDescent="0.25"/>
    <row r="12709" ht="30" hidden="1" customHeight="1" x14ac:dyDescent="0.25"/>
    <row r="12710" ht="30" hidden="1" customHeight="1" x14ac:dyDescent="0.25"/>
    <row r="12711" ht="30" hidden="1" customHeight="1" x14ac:dyDescent="0.25"/>
    <row r="12712" ht="30" hidden="1" customHeight="1" x14ac:dyDescent="0.25"/>
    <row r="12713" ht="30" hidden="1" customHeight="1" x14ac:dyDescent="0.25"/>
    <row r="12714" ht="30" hidden="1" customHeight="1" x14ac:dyDescent="0.25"/>
    <row r="12715" ht="30" hidden="1" customHeight="1" x14ac:dyDescent="0.25"/>
    <row r="12716" ht="30" hidden="1" customHeight="1" x14ac:dyDescent="0.25"/>
    <row r="12717" ht="30" hidden="1" customHeight="1" x14ac:dyDescent="0.25"/>
    <row r="12718" ht="30" hidden="1" customHeight="1" x14ac:dyDescent="0.25"/>
    <row r="12719" ht="30" hidden="1" customHeight="1" x14ac:dyDescent="0.25"/>
    <row r="12720" ht="30" hidden="1" customHeight="1" x14ac:dyDescent="0.25"/>
    <row r="12721" ht="30" hidden="1" customHeight="1" x14ac:dyDescent="0.25"/>
    <row r="12722" ht="30" hidden="1" customHeight="1" x14ac:dyDescent="0.25"/>
    <row r="12723" ht="30" hidden="1" customHeight="1" x14ac:dyDescent="0.25"/>
    <row r="12724" ht="30" hidden="1" customHeight="1" x14ac:dyDescent="0.25"/>
    <row r="12725" ht="30" hidden="1" customHeight="1" x14ac:dyDescent="0.25"/>
    <row r="12726" ht="30" hidden="1" customHeight="1" x14ac:dyDescent="0.25"/>
    <row r="12727" ht="30" hidden="1" customHeight="1" x14ac:dyDescent="0.25"/>
    <row r="12728" ht="30" hidden="1" customHeight="1" x14ac:dyDescent="0.25"/>
    <row r="12729" ht="30" hidden="1" customHeight="1" x14ac:dyDescent="0.25"/>
    <row r="12730" ht="30" hidden="1" customHeight="1" x14ac:dyDescent="0.25"/>
    <row r="12731" ht="30" hidden="1" customHeight="1" x14ac:dyDescent="0.25"/>
    <row r="12732" ht="30" hidden="1" customHeight="1" x14ac:dyDescent="0.25"/>
    <row r="12733" ht="30" hidden="1" customHeight="1" x14ac:dyDescent="0.25"/>
    <row r="12734" ht="30" hidden="1" customHeight="1" x14ac:dyDescent="0.25"/>
    <row r="12735" ht="30" hidden="1" customHeight="1" x14ac:dyDescent="0.25"/>
    <row r="12736" ht="30" hidden="1" customHeight="1" x14ac:dyDescent="0.25"/>
    <row r="12737" ht="30" hidden="1" customHeight="1" x14ac:dyDescent="0.25"/>
    <row r="12738" ht="30" hidden="1" customHeight="1" x14ac:dyDescent="0.25"/>
    <row r="12739" ht="30" hidden="1" customHeight="1" x14ac:dyDescent="0.25"/>
    <row r="12740" ht="30" hidden="1" customHeight="1" x14ac:dyDescent="0.25"/>
    <row r="12741" ht="30" hidden="1" customHeight="1" x14ac:dyDescent="0.25"/>
    <row r="12742" ht="30" hidden="1" customHeight="1" x14ac:dyDescent="0.25"/>
    <row r="12743" ht="30" hidden="1" customHeight="1" x14ac:dyDescent="0.25"/>
    <row r="12744" ht="30" hidden="1" customHeight="1" x14ac:dyDescent="0.25"/>
    <row r="12745" ht="30" hidden="1" customHeight="1" x14ac:dyDescent="0.25"/>
    <row r="12746" ht="30" hidden="1" customHeight="1" x14ac:dyDescent="0.25"/>
    <row r="12747" ht="30" hidden="1" customHeight="1" x14ac:dyDescent="0.25"/>
    <row r="12748" ht="30" hidden="1" customHeight="1" x14ac:dyDescent="0.25"/>
    <row r="12749" ht="30" hidden="1" customHeight="1" x14ac:dyDescent="0.25"/>
    <row r="12750" ht="30" hidden="1" customHeight="1" x14ac:dyDescent="0.25"/>
    <row r="12751" ht="30" hidden="1" customHeight="1" x14ac:dyDescent="0.25"/>
    <row r="12752" ht="30" hidden="1" customHeight="1" x14ac:dyDescent="0.25"/>
    <row r="12753" ht="30" hidden="1" customHeight="1" x14ac:dyDescent="0.25"/>
    <row r="12754" ht="30" hidden="1" customHeight="1" x14ac:dyDescent="0.25"/>
    <row r="12755" ht="30" hidden="1" customHeight="1" x14ac:dyDescent="0.25"/>
    <row r="12756" ht="30" hidden="1" customHeight="1" x14ac:dyDescent="0.25"/>
    <row r="12757" ht="30" hidden="1" customHeight="1" x14ac:dyDescent="0.25"/>
    <row r="12758" ht="30" hidden="1" customHeight="1" x14ac:dyDescent="0.25"/>
    <row r="12759" ht="30" hidden="1" customHeight="1" x14ac:dyDescent="0.25"/>
    <row r="12760" ht="30" hidden="1" customHeight="1" x14ac:dyDescent="0.25"/>
    <row r="12761" ht="30" hidden="1" customHeight="1" x14ac:dyDescent="0.25"/>
    <row r="12762" ht="30" hidden="1" customHeight="1" x14ac:dyDescent="0.25"/>
    <row r="12763" ht="30" hidden="1" customHeight="1" x14ac:dyDescent="0.25"/>
    <row r="12764" ht="30" hidden="1" customHeight="1" x14ac:dyDescent="0.25"/>
    <row r="12765" ht="30" hidden="1" customHeight="1" x14ac:dyDescent="0.25"/>
    <row r="12766" ht="30" hidden="1" customHeight="1" x14ac:dyDescent="0.25"/>
    <row r="12767" ht="30" hidden="1" customHeight="1" x14ac:dyDescent="0.25"/>
    <row r="12768" ht="30" hidden="1" customHeight="1" x14ac:dyDescent="0.25"/>
    <row r="12769" ht="30" hidden="1" customHeight="1" x14ac:dyDescent="0.25"/>
    <row r="12770" ht="30" hidden="1" customHeight="1" x14ac:dyDescent="0.25"/>
    <row r="12771" ht="30" hidden="1" customHeight="1" x14ac:dyDescent="0.25"/>
    <row r="12772" ht="30" hidden="1" customHeight="1" x14ac:dyDescent="0.25"/>
    <row r="12773" ht="30" hidden="1" customHeight="1" x14ac:dyDescent="0.25"/>
    <row r="12774" ht="30" hidden="1" customHeight="1" x14ac:dyDescent="0.25"/>
    <row r="12775" ht="30" hidden="1" customHeight="1" x14ac:dyDescent="0.25"/>
    <row r="12776" ht="30" hidden="1" customHeight="1" x14ac:dyDescent="0.25"/>
    <row r="12777" ht="30" hidden="1" customHeight="1" x14ac:dyDescent="0.25"/>
    <row r="12778" ht="30" hidden="1" customHeight="1" x14ac:dyDescent="0.25"/>
    <row r="12779" ht="30" hidden="1" customHeight="1" x14ac:dyDescent="0.25"/>
    <row r="12780" ht="30" hidden="1" customHeight="1" x14ac:dyDescent="0.25"/>
    <row r="12781" ht="30" hidden="1" customHeight="1" x14ac:dyDescent="0.25"/>
    <row r="12782" ht="30" hidden="1" customHeight="1" x14ac:dyDescent="0.25"/>
    <row r="12783" ht="30" hidden="1" customHeight="1" x14ac:dyDescent="0.25"/>
    <row r="12784" ht="30" hidden="1" customHeight="1" x14ac:dyDescent="0.25"/>
    <row r="12785" ht="30" hidden="1" customHeight="1" x14ac:dyDescent="0.25"/>
    <row r="12786" ht="30" hidden="1" customHeight="1" x14ac:dyDescent="0.25"/>
    <row r="12787" ht="30" hidden="1" customHeight="1" x14ac:dyDescent="0.25"/>
    <row r="12788" ht="30" hidden="1" customHeight="1" x14ac:dyDescent="0.25"/>
    <row r="12789" ht="30" hidden="1" customHeight="1" x14ac:dyDescent="0.25"/>
    <row r="12790" ht="30" hidden="1" customHeight="1" x14ac:dyDescent="0.25"/>
    <row r="12791" ht="30" hidden="1" customHeight="1" x14ac:dyDescent="0.25"/>
    <row r="12792" ht="30" hidden="1" customHeight="1" x14ac:dyDescent="0.25"/>
    <row r="12793" ht="30" hidden="1" customHeight="1" x14ac:dyDescent="0.25"/>
    <row r="12794" ht="30" hidden="1" customHeight="1" x14ac:dyDescent="0.25"/>
    <row r="12795" ht="30" hidden="1" customHeight="1" x14ac:dyDescent="0.25"/>
    <row r="12796" ht="30" hidden="1" customHeight="1" x14ac:dyDescent="0.25"/>
    <row r="12797" ht="30" hidden="1" customHeight="1" x14ac:dyDescent="0.25"/>
    <row r="12798" ht="30" hidden="1" customHeight="1" x14ac:dyDescent="0.25"/>
    <row r="12799" ht="30" hidden="1" customHeight="1" x14ac:dyDescent="0.25"/>
    <row r="12800" ht="30" hidden="1" customHeight="1" x14ac:dyDescent="0.25"/>
    <row r="12801" ht="30" hidden="1" customHeight="1" x14ac:dyDescent="0.25"/>
    <row r="12802" ht="30" hidden="1" customHeight="1" x14ac:dyDescent="0.25"/>
    <row r="12803" ht="30" hidden="1" customHeight="1" x14ac:dyDescent="0.25"/>
    <row r="12804" ht="30" hidden="1" customHeight="1" x14ac:dyDescent="0.25"/>
    <row r="12805" ht="30" hidden="1" customHeight="1" x14ac:dyDescent="0.25"/>
    <row r="12806" ht="30" hidden="1" customHeight="1" x14ac:dyDescent="0.25"/>
    <row r="12807" ht="30" hidden="1" customHeight="1" x14ac:dyDescent="0.25"/>
    <row r="12808" ht="30" hidden="1" customHeight="1" x14ac:dyDescent="0.25"/>
    <row r="12809" ht="30" hidden="1" customHeight="1" x14ac:dyDescent="0.25"/>
    <row r="12810" ht="30" hidden="1" customHeight="1" x14ac:dyDescent="0.25"/>
    <row r="12811" ht="30" hidden="1" customHeight="1" x14ac:dyDescent="0.25"/>
    <row r="12812" ht="30" hidden="1" customHeight="1" x14ac:dyDescent="0.25"/>
    <row r="12813" ht="30" hidden="1" customHeight="1" x14ac:dyDescent="0.25"/>
    <row r="12814" ht="30" hidden="1" customHeight="1" x14ac:dyDescent="0.25"/>
    <row r="12815" ht="30" hidden="1" customHeight="1" x14ac:dyDescent="0.25"/>
    <row r="12816" ht="30" hidden="1" customHeight="1" x14ac:dyDescent="0.25"/>
    <row r="12817" ht="30" hidden="1" customHeight="1" x14ac:dyDescent="0.25"/>
    <row r="12818" ht="30" hidden="1" customHeight="1" x14ac:dyDescent="0.25"/>
    <row r="12819" ht="30" hidden="1" customHeight="1" x14ac:dyDescent="0.25"/>
    <row r="12820" ht="30" hidden="1" customHeight="1" x14ac:dyDescent="0.25"/>
    <row r="12821" ht="30" hidden="1" customHeight="1" x14ac:dyDescent="0.25"/>
    <row r="12822" ht="30" hidden="1" customHeight="1" x14ac:dyDescent="0.25"/>
    <row r="12823" ht="30" hidden="1" customHeight="1" x14ac:dyDescent="0.25"/>
    <row r="12824" ht="30" hidden="1" customHeight="1" x14ac:dyDescent="0.25"/>
    <row r="12825" ht="30" hidden="1" customHeight="1" x14ac:dyDescent="0.25"/>
    <row r="12826" ht="30" hidden="1" customHeight="1" x14ac:dyDescent="0.25"/>
    <row r="12827" ht="30" hidden="1" customHeight="1" x14ac:dyDescent="0.25"/>
    <row r="12828" ht="30" hidden="1" customHeight="1" x14ac:dyDescent="0.25"/>
    <row r="12829" ht="30" hidden="1" customHeight="1" x14ac:dyDescent="0.25"/>
    <row r="12830" ht="30" hidden="1" customHeight="1" x14ac:dyDescent="0.25"/>
    <row r="12831" ht="30" hidden="1" customHeight="1" x14ac:dyDescent="0.25"/>
    <row r="12832" ht="30" hidden="1" customHeight="1" x14ac:dyDescent="0.25"/>
    <row r="12833" ht="30" hidden="1" customHeight="1" x14ac:dyDescent="0.25"/>
    <row r="12834" ht="30" hidden="1" customHeight="1" x14ac:dyDescent="0.25"/>
    <row r="12835" ht="30" hidden="1" customHeight="1" x14ac:dyDescent="0.25"/>
    <row r="12836" ht="30" hidden="1" customHeight="1" x14ac:dyDescent="0.25"/>
    <row r="12837" ht="30" hidden="1" customHeight="1" x14ac:dyDescent="0.25"/>
    <row r="12838" ht="30" hidden="1" customHeight="1" x14ac:dyDescent="0.25"/>
    <row r="12839" ht="30" hidden="1" customHeight="1" x14ac:dyDescent="0.25"/>
    <row r="12840" ht="30" hidden="1" customHeight="1" x14ac:dyDescent="0.25"/>
    <row r="12841" ht="30" hidden="1" customHeight="1" x14ac:dyDescent="0.25"/>
    <row r="12842" ht="30" hidden="1" customHeight="1" x14ac:dyDescent="0.25"/>
    <row r="12843" ht="30" hidden="1" customHeight="1" x14ac:dyDescent="0.25"/>
    <row r="12844" ht="30" hidden="1" customHeight="1" x14ac:dyDescent="0.25"/>
    <row r="12845" ht="30" hidden="1" customHeight="1" x14ac:dyDescent="0.25"/>
    <row r="12846" ht="30" hidden="1" customHeight="1" x14ac:dyDescent="0.25"/>
    <row r="12847" ht="30" hidden="1" customHeight="1" x14ac:dyDescent="0.25"/>
    <row r="12848" ht="30" hidden="1" customHeight="1" x14ac:dyDescent="0.25"/>
    <row r="12849" ht="30" hidden="1" customHeight="1" x14ac:dyDescent="0.25"/>
    <row r="12850" ht="30" hidden="1" customHeight="1" x14ac:dyDescent="0.25"/>
    <row r="12851" ht="30" hidden="1" customHeight="1" x14ac:dyDescent="0.25"/>
    <row r="12852" ht="30" hidden="1" customHeight="1" x14ac:dyDescent="0.25"/>
    <row r="12853" ht="30" hidden="1" customHeight="1" x14ac:dyDescent="0.25"/>
    <row r="12854" ht="30" hidden="1" customHeight="1" x14ac:dyDescent="0.25"/>
    <row r="12855" ht="30" hidden="1" customHeight="1" x14ac:dyDescent="0.25"/>
    <row r="12856" ht="30" hidden="1" customHeight="1" x14ac:dyDescent="0.25"/>
    <row r="12857" ht="30" hidden="1" customHeight="1" x14ac:dyDescent="0.25"/>
    <row r="12858" ht="30" hidden="1" customHeight="1" x14ac:dyDescent="0.25"/>
    <row r="12859" ht="30" hidden="1" customHeight="1" x14ac:dyDescent="0.25"/>
    <row r="12860" ht="30" hidden="1" customHeight="1" x14ac:dyDescent="0.25"/>
    <row r="12861" ht="30" hidden="1" customHeight="1" x14ac:dyDescent="0.25"/>
    <row r="12862" ht="30" hidden="1" customHeight="1" x14ac:dyDescent="0.25"/>
    <row r="12863" ht="30" hidden="1" customHeight="1" x14ac:dyDescent="0.25"/>
    <row r="12864" ht="30" hidden="1" customHeight="1" x14ac:dyDescent="0.25"/>
    <row r="12865" ht="30" hidden="1" customHeight="1" x14ac:dyDescent="0.25"/>
    <row r="12866" ht="30" hidden="1" customHeight="1" x14ac:dyDescent="0.25"/>
    <row r="12867" ht="30" hidden="1" customHeight="1" x14ac:dyDescent="0.25"/>
    <row r="12868" ht="30" hidden="1" customHeight="1" x14ac:dyDescent="0.25"/>
    <row r="12869" ht="30" hidden="1" customHeight="1" x14ac:dyDescent="0.25"/>
    <row r="12870" ht="30" hidden="1" customHeight="1" x14ac:dyDescent="0.25"/>
    <row r="12871" ht="30" hidden="1" customHeight="1" x14ac:dyDescent="0.25"/>
    <row r="12872" ht="30" hidden="1" customHeight="1" x14ac:dyDescent="0.25"/>
    <row r="12873" ht="30" hidden="1" customHeight="1" x14ac:dyDescent="0.25"/>
    <row r="12874" ht="30" hidden="1" customHeight="1" x14ac:dyDescent="0.25"/>
    <row r="12875" ht="30" hidden="1" customHeight="1" x14ac:dyDescent="0.25"/>
    <row r="12876" ht="30" hidden="1" customHeight="1" x14ac:dyDescent="0.25"/>
    <row r="12877" ht="30" hidden="1" customHeight="1" x14ac:dyDescent="0.25"/>
    <row r="12878" ht="30" hidden="1" customHeight="1" x14ac:dyDescent="0.25"/>
    <row r="12879" ht="30" hidden="1" customHeight="1" x14ac:dyDescent="0.25"/>
    <row r="12880" ht="30" hidden="1" customHeight="1" x14ac:dyDescent="0.25"/>
    <row r="12881" ht="30" hidden="1" customHeight="1" x14ac:dyDescent="0.25"/>
    <row r="12882" ht="30" hidden="1" customHeight="1" x14ac:dyDescent="0.25"/>
    <row r="12883" ht="30" hidden="1" customHeight="1" x14ac:dyDescent="0.25"/>
    <row r="12884" ht="30" hidden="1" customHeight="1" x14ac:dyDescent="0.25"/>
    <row r="12885" ht="30" hidden="1" customHeight="1" x14ac:dyDescent="0.25"/>
    <row r="12886" ht="30" hidden="1" customHeight="1" x14ac:dyDescent="0.25"/>
    <row r="12887" ht="30" hidden="1" customHeight="1" x14ac:dyDescent="0.25"/>
    <row r="12888" ht="30" hidden="1" customHeight="1" x14ac:dyDescent="0.25"/>
    <row r="12889" ht="30" hidden="1" customHeight="1" x14ac:dyDescent="0.25"/>
    <row r="12890" ht="30" hidden="1" customHeight="1" x14ac:dyDescent="0.25"/>
    <row r="12891" ht="30" hidden="1" customHeight="1" x14ac:dyDescent="0.25"/>
    <row r="12892" ht="30" hidden="1" customHeight="1" x14ac:dyDescent="0.25"/>
    <row r="12893" ht="30" hidden="1" customHeight="1" x14ac:dyDescent="0.25"/>
    <row r="12894" ht="30" hidden="1" customHeight="1" x14ac:dyDescent="0.25"/>
    <row r="12895" ht="30" hidden="1" customHeight="1" x14ac:dyDescent="0.25"/>
    <row r="12896" ht="30" hidden="1" customHeight="1" x14ac:dyDescent="0.25"/>
    <row r="12897" ht="30" hidden="1" customHeight="1" x14ac:dyDescent="0.25"/>
    <row r="12898" ht="30" hidden="1" customHeight="1" x14ac:dyDescent="0.25"/>
    <row r="12899" ht="30" hidden="1" customHeight="1" x14ac:dyDescent="0.25"/>
    <row r="12900" ht="30" hidden="1" customHeight="1" x14ac:dyDescent="0.25"/>
    <row r="12901" ht="30" hidden="1" customHeight="1" x14ac:dyDescent="0.25"/>
    <row r="12902" ht="30" hidden="1" customHeight="1" x14ac:dyDescent="0.25"/>
    <row r="12903" ht="30" hidden="1" customHeight="1" x14ac:dyDescent="0.25"/>
    <row r="12904" ht="30" hidden="1" customHeight="1" x14ac:dyDescent="0.25"/>
    <row r="12905" ht="30" hidden="1" customHeight="1" x14ac:dyDescent="0.25"/>
    <row r="12906" ht="30" hidden="1" customHeight="1" x14ac:dyDescent="0.25"/>
    <row r="12907" ht="30" hidden="1" customHeight="1" x14ac:dyDescent="0.25"/>
    <row r="12908" ht="30" hidden="1" customHeight="1" x14ac:dyDescent="0.25"/>
    <row r="12909" ht="30" hidden="1" customHeight="1" x14ac:dyDescent="0.25"/>
    <row r="12910" ht="30" hidden="1" customHeight="1" x14ac:dyDescent="0.25"/>
    <row r="12911" ht="30" hidden="1" customHeight="1" x14ac:dyDescent="0.25"/>
    <row r="12912" ht="30" hidden="1" customHeight="1" x14ac:dyDescent="0.25"/>
    <row r="12913" ht="30" hidden="1" customHeight="1" x14ac:dyDescent="0.25"/>
    <row r="12914" ht="30" hidden="1" customHeight="1" x14ac:dyDescent="0.25"/>
    <row r="12915" ht="30" hidden="1" customHeight="1" x14ac:dyDescent="0.25"/>
    <row r="12916" ht="30" hidden="1" customHeight="1" x14ac:dyDescent="0.25"/>
    <row r="12917" ht="30" hidden="1" customHeight="1" x14ac:dyDescent="0.25"/>
    <row r="12918" ht="30" hidden="1" customHeight="1" x14ac:dyDescent="0.25"/>
    <row r="12919" ht="30" hidden="1" customHeight="1" x14ac:dyDescent="0.25"/>
    <row r="12920" ht="30" hidden="1" customHeight="1" x14ac:dyDescent="0.25"/>
    <row r="12921" ht="30" hidden="1" customHeight="1" x14ac:dyDescent="0.25"/>
    <row r="12922" ht="30" hidden="1" customHeight="1" x14ac:dyDescent="0.25"/>
    <row r="12923" ht="30" hidden="1" customHeight="1" x14ac:dyDescent="0.25"/>
    <row r="12924" ht="30" hidden="1" customHeight="1" x14ac:dyDescent="0.25"/>
    <row r="12925" ht="30" hidden="1" customHeight="1" x14ac:dyDescent="0.25"/>
    <row r="12926" ht="30" hidden="1" customHeight="1" x14ac:dyDescent="0.25"/>
    <row r="12927" ht="30" hidden="1" customHeight="1" x14ac:dyDescent="0.25"/>
    <row r="12928" ht="30" hidden="1" customHeight="1" x14ac:dyDescent="0.25"/>
    <row r="12929" ht="30" hidden="1" customHeight="1" x14ac:dyDescent="0.25"/>
    <row r="12930" ht="30" hidden="1" customHeight="1" x14ac:dyDescent="0.25"/>
    <row r="12931" ht="30" hidden="1" customHeight="1" x14ac:dyDescent="0.25"/>
    <row r="12932" ht="30" hidden="1" customHeight="1" x14ac:dyDescent="0.25"/>
    <row r="12933" ht="30" hidden="1" customHeight="1" x14ac:dyDescent="0.25"/>
    <row r="12934" ht="30" hidden="1" customHeight="1" x14ac:dyDescent="0.25"/>
    <row r="12935" ht="30" hidden="1" customHeight="1" x14ac:dyDescent="0.25"/>
    <row r="12936" ht="30" hidden="1" customHeight="1" x14ac:dyDescent="0.25"/>
    <row r="12937" ht="30" hidden="1" customHeight="1" x14ac:dyDescent="0.25"/>
    <row r="12938" ht="30" hidden="1" customHeight="1" x14ac:dyDescent="0.25"/>
    <row r="12939" ht="30" hidden="1" customHeight="1" x14ac:dyDescent="0.25"/>
    <row r="12940" ht="30" hidden="1" customHeight="1" x14ac:dyDescent="0.25"/>
    <row r="12941" ht="30" hidden="1" customHeight="1" x14ac:dyDescent="0.25"/>
    <row r="12942" ht="30" hidden="1" customHeight="1" x14ac:dyDescent="0.25"/>
    <row r="12943" ht="30" hidden="1" customHeight="1" x14ac:dyDescent="0.25"/>
    <row r="12944" ht="30" hidden="1" customHeight="1" x14ac:dyDescent="0.25"/>
    <row r="12945" ht="30" hidden="1" customHeight="1" x14ac:dyDescent="0.25"/>
    <row r="12946" ht="30" hidden="1" customHeight="1" x14ac:dyDescent="0.25"/>
    <row r="12947" ht="30" hidden="1" customHeight="1" x14ac:dyDescent="0.25"/>
    <row r="12948" ht="30" hidden="1" customHeight="1" x14ac:dyDescent="0.25"/>
    <row r="12949" ht="30" hidden="1" customHeight="1" x14ac:dyDescent="0.25"/>
    <row r="12950" ht="30" hidden="1" customHeight="1" x14ac:dyDescent="0.25"/>
    <row r="12951" ht="30" hidden="1" customHeight="1" x14ac:dyDescent="0.25"/>
    <row r="12952" ht="30" hidden="1" customHeight="1" x14ac:dyDescent="0.25"/>
    <row r="12953" ht="30" hidden="1" customHeight="1" x14ac:dyDescent="0.25"/>
    <row r="12954" ht="30" hidden="1" customHeight="1" x14ac:dyDescent="0.25"/>
    <row r="12955" ht="30" hidden="1" customHeight="1" x14ac:dyDescent="0.25"/>
    <row r="12956" ht="30" hidden="1" customHeight="1" x14ac:dyDescent="0.25"/>
    <row r="12957" ht="30" hidden="1" customHeight="1" x14ac:dyDescent="0.25"/>
    <row r="12958" ht="30" hidden="1" customHeight="1" x14ac:dyDescent="0.25"/>
    <row r="12959" ht="30" hidden="1" customHeight="1" x14ac:dyDescent="0.25"/>
    <row r="12960" ht="30" hidden="1" customHeight="1" x14ac:dyDescent="0.25"/>
    <row r="12961" ht="30" hidden="1" customHeight="1" x14ac:dyDescent="0.25"/>
    <row r="12962" ht="30" hidden="1" customHeight="1" x14ac:dyDescent="0.25"/>
    <row r="12963" ht="30" hidden="1" customHeight="1" x14ac:dyDescent="0.25"/>
    <row r="12964" ht="30" hidden="1" customHeight="1" x14ac:dyDescent="0.25"/>
    <row r="12965" ht="30" hidden="1" customHeight="1" x14ac:dyDescent="0.25"/>
    <row r="12966" ht="30" hidden="1" customHeight="1" x14ac:dyDescent="0.25"/>
    <row r="12967" ht="30" hidden="1" customHeight="1" x14ac:dyDescent="0.25"/>
    <row r="12968" ht="30" hidden="1" customHeight="1" x14ac:dyDescent="0.25"/>
    <row r="12969" ht="30" hidden="1" customHeight="1" x14ac:dyDescent="0.25"/>
    <row r="12970" ht="30" hidden="1" customHeight="1" x14ac:dyDescent="0.25"/>
    <row r="12971" ht="30" hidden="1" customHeight="1" x14ac:dyDescent="0.25"/>
    <row r="12972" ht="30" hidden="1" customHeight="1" x14ac:dyDescent="0.25"/>
    <row r="12973" ht="30" hidden="1" customHeight="1" x14ac:dyDescent="0.25"/>
    <row r="12974" ht="30" hidden="1" customHeight="1" x14ac:dyDescent="0.25"/>
    <row r="12975" ht="30" hidden="1" customHeight="1" x14ac:dyDescent="0.25"/>
    <row r="12976" ht="30" hidden="1" customHeight="1" x14ac:dyDescent="0.25"/>
    <row r="12977" ht="30" hidden="1" customHeight="1" x14ac:dyDescent="0.25"/>
    <row r="12978" ht="30" hidden="1" customHeight="1" x14ac:dyDescent="0.25"/>
    <row r="12979" ht="30" hidden="1" customHeight="1" x14ac:dyDescent="0.25"/>
    <row r="12980" ht="30" hidden="1" customHeight="1" x14ac:dyDescent="0.25"/>
    <row r="12981" ht="30" hidden="1" customHeight="1" x14ac:dyDescent="0.25"/>
    <row r="12982" ht="30" hidden="1" customHeight="1" x14ac:dyDescent="0.25"/>
    <row r="12983" ht="30" hidden="1" customHeight="1" x14ac:dyDescent="0.25"/>
    <row r="12984" ht="30" hidden="1" customHeight="1" x14ac:dyDescent="0.25"/>
    <row r="12985" ht="30" hidden="1" customHeight="1" x14ac:dyDescent="0.25"/>
    <row r="12986" ht="30" hidden="1" customHeight="1" x14ac:dyDescent="0.25"/>
    <row r="12987" ht="30" hidden="1" customHeight="1" x14ac:dyDescent="0.25"/>
    <row r="12988" ht="30" hidden="1" customHeight="1" x14ac:dyDescent="0.25"/>
    <row r="12989" ht="30" hidden="1" customHeight="1" x14ac:dyDescent="0.25"/>
    <row r="12990" ht="30" hidden="1" customHeight="1" x14ac:dyDescent="0.25"/>
    <row r="12991" ht="30" hidden="1" customHeight="1" x14ac:dyDescent="0.25"/>
    <row r="12992" ht="30" hidden="1" customHeight="1" x14ac:dyDescent="0.25"/>
    <row r="12993" ht="30" hidden="1" customHeight="1" x14ac:dyDescent="0.25"/>
    <row r="12994" ht="30" hidden="1" customHeight="1" x14ac:dyDescent="0.25"/>
    <row r="12995" ht="30" hidden="1" customHeight="1" x14ac:dyDescent="0.25"/>
    <row r="12996" ht="30" hidden="1" customHeight="1" x14ac:dyDescent="0.25"/>
    <row r="12997" ht="30" hidden="1" customHeight="1" x14ac:dyDescent="0.25"/>
    <row r="12998" ht="30" hidden="1" customHeight="1" x14ac:dyDescent="0.25"/>
    <row r="12999" ht="30" hidden="1" customHeight="1" x14ac:dyDescent="0.25"/>
    <row r="13000" ht="30" hidden="1" customHeight="1" x14ac:dyDescent="0.25"/>
    <row r="13001" ht="30" hidden="1" customHeight="1" x14ac:dyDescent="0.25"/>
    <row r="13002" ht="30" hidden="1" customHeight="1" x14ac:dyDescent="0.25"/>
    <row r="13003" ht="30" hidden="1" customHeight="1" x14ac:dyDescent="0.25"/>
    <row r="13004" ht="30" hidden="1" customHeight="1" x14ac:dyDescent="0.25"/>
    <row r="13005" ht="30" hidden="1" customHeight="1" x14ac:dyDescent="0.25"/>
    <row r="13006" ht="30" hidden="1" customHeight="1" x14ac:dyDescent="0.25"/>
    <row r="13007" ht="30" hidden="1" customHeight="1" x14ac:dyDescent="0.25"/>
    <row r="13008" ht="30" hidden="1" customHeight="1" x14ac:dyDescent="0.25"/>
    <row r="13009" ht="30" hidden="1" customHeight="1" x14ac:dyDescent="0.25"/>
    <row r="13010" ht="30" hidden="1" customHeight="1" x14ac:dyDescent="0.25"/>
    <row r="13011" ht="30" hidden="1" customHeight="1" x14ac:dyDescent="0.25"/>
    <row r="13012" ht="30" hidden="1" customHeight="1" x14ac:dyDescent="0.25"/>
    <row r="13013" ht="30" hidden="1" customHeight="1" x14ac:dyDescent="0.25"/>
    <row r="13014" ht="30" hidden="1" customHeight="1" x14ac:dyDescent="0.25"/>
    <row r="13015" ht="30" hidden="1" customHeight="1" x14ac:dyDescent="0.25"/>
    <row r="13016" ht="30" hidden="1" customHeight="1" x14ac:dyDescent="0.25"/>
    <row r="13017" ht="30" hidden="1" customHeight="1" x14ac:dyDescent="0.25"/>
    <row r="13018" ht="30" hidden="1" customHeight="1" x14ac:dyDescent="0.25"/>
    <row r="13019" ht="30" hidden="1" customHeight="1" x14ac:dyDescent="0.25"/>
    <row r="13020" ht="30" hidden="1" customHeight="1" x14ac:dyDescent="0.25"/>
    <row r="13021" ht="30" hidden="1" customHeight="1" x14ac:dyDescent="0.25"/>
    <row r="13022" ht="30" hidden="1" customHeight="1" x14ac:dyDescent="0.25"/>
    <row r="13023" ht="30" hidden="1" customHeight="1" x14ac:dyDescent="0.25"/>
    <row r="13024" ht="30" hidden="1" customHeight="1" x14ac:dyDescent="0.25"/>
    <row r="13025" ht="30" hidden="1" customHeight="1" x14ac:dyDescent="0.25"/>
    <row r="13026" ht="30" hidden="1" customHeight="1" x14ac:dyDescent="0.25"/>
    <row r="13027" ht="30" hidden="1" customHeight="1" x14ac:dyDescent="0.25"/>
    <row r="13028" ht="30" hidden="1" customHeight="1" x14ac:dyDescent="0.25"/>
    <row r="13029" ht="30" hidden="1" customHeight="1" x14ac:dyDescent="0.25"/>
    <row r="13030" ht="30" hidden="1" customHeight="1" x14ac:dyDescent="0.25"/>
    <row r="13031" ht="30" hidden="1" customHeight="1" x14ac:dyDescent="0.25"/>
    <row r="13032" ht="30" hidden="1" customHeight="1" x14ac:dyDescent="0.25"/>
    <row r="13033" ht="30" hidden="1" customHeight="1" x14ac:dyDescent="0.25"/>
    <row r="13034" ht="30" hidden="1" customHeight="1" x14ac:dyDescent="0.25"/>
    <row r="13035" ht="30" hidden="1" customHeight="1" x14ac:dyDescent="0.25"/>
    <row r="13036" ht="30" hidden="1" customHeight="1" x14ac:dyDescent="0.25"/>
    <row r="13037" ht="30" hidden="1" customHeight="1" x14ac:dyDescent="0.25"/>
    <row r="13038" ht="30" hidden="1" customHeight="1" x14ac:dyDescent="0.25"/>
    <row r="13039" ht="30" hidden="1" customHeight="1" x14ac:dyDescent="0.25"/>
    <row r="13040" ht="30" hidden="1" customHeight="1" x14ac:dyDescent="0.25"/>
    <row r="13041" ht="30" hidden="1" customHeight="1" x14ac:dyDescent="0.25"/>
    <row r="13042" ht="30" hidden="1" customHeight="1" x14ac:dyDescent="0.25"/>
    <row r="13043" ht="30" hidden="1" customHeight="1" x14ac:dyDescent="0.25"/>
    <row r="13044" ht="30" hidden="1" customHeight="1" x14ac:dyDescent="0.25"/>
    <row r="13045" ht="30" hidden="1" customHeight="1" x14ac:dyDescent="0.25"/>
    <row r="13046" ht="30" hidden="1" customHeight="1" x14ac:dyDescent="0.25"/>
    <row r="13047" ht="30" hidden="1" customHeight="1" x14ac:dyDescent="0.25"/>
    <row r="13048" ht="30" hidden="1" customHeight="1" x14ac:dyDescent="0.25"/>
    <row r="13049" ht="30" hidden="1" customHeight="1" x14ac:dyDescent="0.25"/>
    <row r="13050" ht="30" hidden="1" customHeight="1" x14ac:dyDescent="0.25"/>
    <row r="13051" ht="30" hidden="1" customHeight="1" x14ac:dyDescent="0.25"/>
    <row r="13052" ht="30" hidden="1" customHeight="1" x14ac:dyDescent="0.25"/>
    <row r="13053" ht="30" hidden="1" customHeight="1" x14ac:dyDescent="0.25"/>
    <row r="13054" ht="30" hidden="1" customHeight="1" x14ac:dyDescent="0.25"/>
    <row r="13055" ht="30" hidden="1" customHeight="1" x14ac:dyDescent="0.25"/>
    <row r="13056" ht="30" hidden="1" customHeight="1" x14ac:dyDescent="0.25"/>
    <row r="13057" ht="30" hidden="1" customHeight="1" x14ac:dyDescent="0.25"/>
    <row r="13058" ht="30" hidden="1" customHeight="1" x14ac:dyDescent="0.25"/>
    <row r="13059" ht="30" hidden="1" customHeight="1" x14ac:dyDescent="0.25"/>
    <row r="13060" ht="30" hidden="1" customHeight="1" x14ac:dyDescent="0.25"/>
    <row r="13061" ht="30" hidden="1" customHeight="1" x14ac:dyDescent="0.25"/>
    <row r="13062" ht="30" hidden="1" customHeight="1" x14ac:dyDescent="0.25"/>
    <row r="13063" ht="30" hidden="1" customHeight="1" x14ac:dyDescent="0.25"/>
    <row r="13064" ht="30" hidden="1" customHeight="1" x14ac:dyDescent="0.25"/>
    <row r="13065" ht="30" hidden="1" customHeight="1" x14ac:dyDescent="0.25"/>
    <row r="13066" ht="30" hidden="1" customHeight="1" x14ac:dyDescent="0.25"/>
    <row r="13067" ht="30" hidden="1" customHeight="1" x14ac:dyDescent="0.25"/>
    <row r="13068" ht="30" hidden="1" customHeight="1" x14ac:dyDescent="0.25"/>
    <row r="13069" ht="30" hidden="1" customHeight="1" x14ac:dyDescent="0.25"/>
    <row r="13070" ht="30" hidden="1" customHeight="1" x14ac:dyDescent="0.25"/>
    <row r="13071" ht="30" hidden="1" customHeight="1" x14ac:dyDescent="0.25"/>
    <row r="13072" ht="30" hidden="1" customHeight="1" x14ac:dyDescent="0.25"/>
    <row r="13073" ht="30" hidden="1" customHeight="1" x14ac:dyDescent="0.25"/>
    <row r="13074" ht="30" hidden="1" customHeight="1" x14ac:dyDescent="0.25"/>
    <row r="13075" ht="30" hidden="1" customHeight="1" x14ac:dyDescent="0.25"/>
    <row r="13076" ht="30" hidden="1" customHeight="1" x14ac:dyDescent="0.25"/>
    <row r="13077" ht="30" hidden="1" customHeight="1" x14ac:dyDescent="0.25"/>
    <row r="13078" ht="30" hidden="1" customHeight="1" x14ac:dyDescent="0.25"/>
    <row r="13079" ht="30" hidden="1" customHeight="1" x14ac:dyDescent="0.25"/>
    <row r="13080" ht="30" hidden="1" customHeight="1" x14ac:dyDescent="0.25"/>
    <row r="13081" ht="30" hidden="1" customHeight="1" x14ac:dyDescent="0.25"/>
    <row r="13082" ht="30" hidden="1" customHeight="1" x14ac:dyDescent="0.25"/>
    <row r="13083" ht="30" hidden="1" customHeight="1" x14ac:dyDescent="0.25"/>
    <row r="13084" ht="30" hidden="1" customHeight="1" x14ac:dyDescent="0.25"/>
    <row r="13085" ht="30" hidden="1" customHeight="1" x14ac:dyDescent="0.25"/>
    <row r="13086" ht="30" hidden="1" customHeight="1" x14ac:dyDescent="0.25"/>
    <row r="13087" ht="30" hidden="1" customHeight="1" x14ac:dyDescent="0.25"/>
    <row r="13088" ht="30" hidden="1" customHeight="1" x14ac:dyDescent="0.25"/>
    <row r="13089" ht="30" hidden="1" customHeight="1" x14ac:dyDescent="0.25"/>
    <row r="13090" ht="30" hidden="1" customHeight="1" x14ac:dyDescent="0.25"/>
    <row r="13091" ht="30" hidden="1" customHeight="1" x14ac:dyDescent="0.25"/>
    <row r="13092" ht="30" hidden="1" customHeight="1" x14ac:dyDescent="0.25"/>
    <row r="13093" ht="30" hidden="1" customHeight="1" x14ac:dyDescent="0.25"/>
    <row r="13094" ht="30" hidden="1" customHeight="1" x14ac:dyDescent="0.25"/>
    <row r="13095" ht="30" hidden="1" customHeight="1" x14ac:dyDescent="0.25"/>
    <row r="13096" ht="30" hidden="1" customHeight="1" x14ac:dyDescent="0.25"/>
    <row r="13097" ht="30" hidden="1" customHeight="1" x14ac:dyDescent="0.25"/>
    <row r="13098" ht="30" hidden="1" customHeight="1" x14ac:dyDescent="0.25"/>
    <row r="13099" ht="30" hidden="1" customHeight="1" x14ac:dyDescent="0.25"/>
    <row r="13100" ht="30" hidden="1" customHeight="1" x14ac:dyDescent="0.25"/>
    <row r="13101" ht="30" hidden="1" customHeight="1" x14ac:dyDescent="0.25"/>
    <row r="13102" ht="30" hidden="1" customHeight="1" x14ac:dyDescent="0.25"/>
    <row r="13103" ht="30" hidden="1" customHeight="1" x14ac:dyDescent="0.25"/>
    <row r="13104" ht="30" hidden="1" customHeight="1" x14ac:dyDescent="0.25"/>
    <row r="13105" ht="30" hidden="1" customHeight="1" x14ac:dyDescent="0.25"/>
    <row r="13106" ht="30" hidden="1" customHeight="1" x14ac:dyDescent="0.25"/>
    <row r="13107" ht="30" hidden="1" customHeight="1" x14ac:dyDescent="0.25"/>
    <row r="13108" ht="30" hidden="1" customHeight="1" x14ac:dyDescent="0.25"/>
    <row r="13109" ht="30" hidden="1" customHeight="1" x14ac:dyDescent="0.25"/>
    <row r="13110" ht="30" hidden="1" customHeight="1" x14ac:dyDescent="0.25"/>
    <row r="13111" ht="30" hidden="1" customHeight="1" x14ac:dyDescent="0.25"/>
    <row r="13112" ht="30" hidden="1" customHeight="1" x14ac:dyDescent="0.25"/>
    <row r="13113" ht="30" hidden="1" customHeight="1" x14ac:dyDescent="0.25"/>
    <row r="13114" ht="30" hidden="1" customHeight="1" x14ac:dyDescent="0.25"/>
    <row r="13115" ht="30" hidden="1" customHeight="1" x14ac:dyDescent="0.25"/>
    <row r="13116" ht="30" hidden="1" customHeight="1" x14ac:dyDescent="0.25"/>
    <row r="13117" ht="30" hidden="1" customHeight="1" x14ac:dyDescent="0.25"/>
    <row r="13118" ht="30" hidden="1" customHeight="1" x14ac:dyDescent="0.25"/>
    <row r="13119" ht="30" hidden="1" customHeight="1" x14ac:dyDescent="0.25"/>
    <row r="13120" ht="30" hidden="1" customHeight="1" x14ac:dyDescent="0.25"/>
    <row r="13121" ht="30" hidden="1" customHeight="1" x14ac:dyDescent="0.25"/>
    <row r="13122" ht="30" hidden="1" customHeight="1" x14ac:dyDescent="0.25"/>
    <row r="13123" ht="30" hidden="1" customHeight="1" x14ac:dyDescent="0.25"/>
    <row r="13124" ht="30" hidden="1" customHeight="1" x14ac:dyDescent="0.25"/>
    <row r="13125" ht="30" hidden="1" customHeight="1" x14ac:dyDescent="0.25"/>
    <row r="13126" ht="30" hidden="1" customHeight="1" x14ac:dyDescent="0.25"/>
    <row r="13127" ht="30" hidden="1" customHeight="1" x14ac:dyDescent="0.25"/>
    <row r="13128" ht="30" hidden="1" customHeight="1" x14ac:dyDescent="0.25"/>
    <row r="13129" ht="30" hidden="1" customHeight="1" x14ac:dyDescent="0.25"/>
    <row r="13130" ht="30" hidden="1" customHeight="1" x14ac:dyDescent="0.25"/>
    <row r="13131" ht="30" hidden="1" customHeight="1" x14ac:dyDescent="0.25"/>
    <row r="13132" ht="30" hidden="1" customHeight="1" x14ac:dyDescent="0.25"/>
    <row r="13133" ht="30" hidden="1" customHeight="1" x14ac:dyDescent="0.25"/>
    <row r="13134" ht="30" hidden="1" customHeight="1" x14ac:dyDescent="0.25"/>
    <row r="13135" ht="30" hidden="1" customHeight="1" x14ac:dyDescent="0.25"/>
    <row r="13136" ht="30" hidden="1" customHeight="1" x14ac:dyDescent="0.25"/>
    <row r="13137" ht="30" hidden="1" customHeight="1" x14ac:dyDescent="0.25"/>
    <row r="13138" ht="30" hidden="1" customHeight="1" x14ac:dyDescent="0.25"/>
    <row r="13139" ht="30" hidden="1" customHeight="1" x14ac:dyDescent="0.25"/>
    <row r="13140" ht="30" hidden="1" customHeight="1" x14ac:dyDescent="0.25"/>
    <row r="13141" ht="30" hidden="1" customHeight="1" x14ac:dyDescent="0.25"/>
    <row r="13142" ht="30" hidden="1" customHeight="1" x14ac:dyDescent="0.25"/>
    <row r="13143" ht="30" hidden="1" customHeight="1" x14ac:dyDescent="0.25"/>
    <row r="13144" ht="30" hidden="1" customHeight="1" x14ac:dyDescent="0.25"/>
    <row r="13145" ht="30" hidden="1" customHeight="1" x14ac:dyDescent="0.25"/>
    <row r="13146" ht="30" hidden="1" customHeight="1" x14ac:dyDescent="0.25"/>
    <row r="13147" ht="30" hidden="1" customHeight="1" x14ac:dyDescent="0.25"/>
    <row r="13148" ht="30" hidden="1" customHeight="1" x14ac:dyDescent="0.25"/>
    <row r="13149" ht="30" hidden="1" customHeight="1" x14ac:dyDescent="0.25"/>
    <row r="13150" ht="30" hidden="1" customHeight="1" x14ac:dyDescent="0.25"/>
    <row r="13151" ht="30" hidden="1" customHeight="1" x14ac:dyDescent="0.25"/>
    <row r="13152" ht="30" hidden="1" customHeight="1" x14ac:dyDescent="0.25"/>
    <row r="13153" ht="30" hidden="1" customHeight="1" x14ac:dyDescent="0.25"/>
    <row r="13154" ht="30" hidden="1" customHeight="1" x14ac:dyDescent="0.25"/>
    <row r="13155" ht="30" hidden="1" customHeight="1" x14ac:dyDescent="0.25"/>
    <row r="13156" ht="30" hidden="1" customHeight="1" x14ac:dyDescent="0.25"/>
    <row r="13157" ht="30" hidden="1" customHeight="1" x14ac:dyDescent="0.25"/>
    <row r="13158" ht="30" hidden="1" customHeight="1" x14ac:dyDescent="0.25"/>
    <row r="13159" ht="30" hidden="1" customHeight="1" x14ac:dyDescent="0.25"/>
    <row r="13160" ht="30" hidden="1" customHeight="1" x14ac:dyDescent="0.25"/>
    <row r="13161" ht="30" hidden="1" customHeight="1" x14ac:dyDescent="0.25"/>
    <row r="13162" ht="30" hidden="1" customHeight="1" x14ac:dyDescent="0.25"/>
    <row r="13163" ht="30" hidden="1" customHeight="1" x14ac:dyDescent="0.25"/>
    <row r="13164" ht="30" hidden="1" customHeight="1" x14ac:dyDescent="0.25"/>
    <row r="13165" ht="30" hidden="1" customHeight="1" x14ac:dyDescent="0.25"/>
    <row r="13166" ht="30" hidden="1" customHeight="1" x14ac:dyDescent="0.25"/>
    <row r="13167" ht="30" hidden="1" customHeight="1" x14ac:dyDescent="0.25"/>
    <row r="13168" ht="30" hidden="1" customHeight="1" x14ac:dyDescent="0.25"/>
    <row r="13169" ht="30" hidden="1" customHeight="1" x14ac:dyDescent="0.25"/>
    <row r="13170" ht="30" hidden="1" customHeight="1" x14ac:dyDescent="0.25"/>
    <row r="13171" ht="30" hidden="1" customHeight="1" x14ac:dyDescent="0.25"/>
    <row r="13172" ht="30" hidden="1" customHeight="1" x14ac:dyDescent="0.25"/>
    <row r="13173" ht="30" hidden="1" customHeight="1" x14ac:dyDescent="0.25"/>
    <row r="13174" ht="30" hidden="1" customHeight="1" x14ac:dyDescent="0.25"/>
    <row r="13175" ht="30" hidden="1" customHeight="1" x14ac:dyDescent="0.25"/>
    <row r="13176" ht="30" hidden="1" customHeight="1" x14ac:dyDescent="0.25"/>
    <row r="13177" ht="30" hidden="1" customHeight="1" x14ac:dyDescent="0.25"/>
    <row r="13178" ht="30" hidden="1" customHeight="1" x14ac:dyDescent="0.25"/>
    <row r="13179" ht="30" hidden="1" customHeight="1" x14ac:dyDescent="0.25"/>
    <row r="13180" ht="30" hidden="1" customHeight="1" x14ac:dyDescent="0.25"/>
    <row r="13181" ht="30" hidden="1" customHeight="1" x14ac:dyDescent="0.25"/>
    <row r="13182" ht="30" hidden="1" customHeight="1" x14ac:dyDescent="0.25"/>
    <row r="13183" ht="30" hidden="1" customHeight="1" x14ac:dyDescent="0.25"/>
    <row r="13184" ht="30" hidden="1" customHeight="1" x14ac:dyDescent="0.25"/>
    <row r="13185" ht="30" hidden="1" customHeight="1" x14ac:dyDescent="0.25"/>
    <row r="13186" ht="30" hidden="1" customHeight="1" x14ac:dyDescent="0.25"/>
    <row r="13187" ht="30" hidden="1" customHeight="1" x14ac:dyDescent="0.25"/>
    <row r="13188" ht="30" hidden="1" customHeight="1" x14ac:dyDescent="0.25"/>
    <row r="13189" ht="30" hidden="1" customHeight="1" x14ac:dyDescent="0.25"/>
    <row r="13190" ht="30" hidden="1" customHeight="1" x14ac:dyDescent="0.25"/>
    <row r="13191" ht="30" hidden="1" customHeight="1" x14ac:dyDescent="0.25"/>
    <row r="13192" ht="30" hidden="1" customHeight="1" x14ac:dyDescent="0.25"/>
    <row r="13193" ht="30" hidden="1" customHeight="1" x14ac:dyDescent="0.25"/>
    <row r="13194" ht="30" hidden="1" customHeight="1" x14ac:dyDescent="0.25"/>
    <row r="13195" ht="30" hidden="1" customHeight="1" x14ac:dyDescent="0.25"/>
    <row r="13196" ht="30" hidden="1" customHeight="1" x14ac:dyDescent="0.25"/>
    <row r="13197" ht="30" hidden="1" customHeight="1" x14ac:dyDescent="0.25"/>
    <row r="13198" ht="30" hidden="1" customHeight="1" x14ac:dyDescent="0.25"/>
    <row r="13199" ht="30" hidden="1" customHeight="1" x14ac:dyDescent="0.25"/>
    <row r="13200" ht="30" hidden="1" customHeight="1" x14ac:dyDescent="0.25"/>
    <row r="13201" ht="30" hidden="1" customHeight="1" x14ac:dyDescent="0.25"/>
    <row r="13202" ht="30" hidden="1" customHeight="1" x14ac:dyDescent="0.25"/>
    <row r="13203" ht="30" hidden="1" customHeight="1" x14ac:dyDescent="0.25"/>
    <row r="13204" ht="30" hidden="1" customHeight="1" x14ac:dyDescent="0.25"/>
    <row r="13205" ht="30" hidden="1" customHeight="1" x14ac:dyDescent="0.25"/>
    <row r="13206" ht="30" hidden="1" customHeight="1" x14ac:dyDescent="0.25"/>
    <row r="13207" ht="30" hidden="1" customHeight="1" x14ac:dyDescent="0.25"/>
    <row r="13208" ht="30" hidden="1" customHeight="1" x14ac:dyDescent="0.25"/>
    <row r="13209" ht="30" hidden="1" customHeight="1" x14ac:dyDescent="0.25"/>
    <row r="13210" ht="30" hidden="1" customHeight="1" x14ac:dyDescent="0.25"/>
    <row r="13211" ht="30" hidden="1" customHeight="1" x14ac:dyDescent="0.25"/>
    <row r="13212" ht="30" hidden="1" customHeight="1" x14ac:dyDescent="0.25"/>
    <row r="13213" ht="30" hidden="1" customHeight="1" x14ac:dyDescent="0.25"/>
    <row r="13214" ht="30" hidden="1" customHeight="1" x14ac:dyDescent="0.25"/>
    <row r="13215" ht="30" hidden="1" customHeight="1" x14ac:dyDescent="0.25"/>
    <row r="13216" ht="30" hidden="1" customHeight="1" x14ac:dyDescent="0.25"/>
    <row r="13217" ht="30" hidden="1" customHeight="1" x14ac:dyDescent="0.25"/>
    <row r="13218" ht="30" hidden="1" customHeight="1" x14ac:dyDescent="0.25"/>
    <row r="13219" ht="30" hidden="1" customHeight="1" x14ac:dyDescent="0.25"/>
    <row r="13220" ht="30" hidden="1" customHeight="1" x14ac:dyDescent="0.25"/>
    <row r="13221" ht="30" hidden="1" customHeight="1" x14ac:dyDescent="0.25"/>
    <row r="13222" ht="30" hidden="1" customHeight="1" x14ac:dyDescent="0.25"/>
    <row r="13223" ht="30" hidden="1" customHeight="1" x14ac:dyDescent="0.25"/>
    <row r="13224" ht="30" hidden="1" customHeight="1" x14ac:dyDescent="0.25"/>
    <row r="13225" ht="30" hidden="1" customHeight="1" x14ac:dyDescent="0.25"/>
    <row r="13226" ht="30" hidden="1" customHeight="1" x14ac:dyDescent="0.25"/>
    <row r="13227" ht="30" hidden="1" customHeight="1" x14ac:dyDescent="0.25"/>
    <row r="13228" ht="30" hidden="1" customHeight="1" x14ac:dyDescent="0.25"/>
    <row r="13229" ht="30" hidden="1" customHeight="1" x14ac:dyDescent="0.25"/>
    <row r="13230" ht="30" hidden="1" customHeight="1" x14ac:dyDescent="0.25"/>
    <row r="13231" ht="30" hidden="1" customHeight="1" x14ac:dyDescent="0.25"/>
    <row r="13232" ht="30" hidden="1" customHeight="1" x14ac:dyDescent="0.25"/>
    <row r="13233" ht="30" hidden="1" customHeight="1" x14ac:dyDescent="0.25"/>
    <row r="13234" ht="30" hidden="1" customHeight="1" x14ac:dyDescent="0.25"/>
    <row r="13235" ht="30" hidden="1" customHeight="1" x14ac:dyDescent="0.25"/>
    <row r="13236" ht="30" hidden="1" customHeight="1" x14ac:dyDescent="0.25"/>
    <row r="13237" ht="30" hidden="1" customHeight="1" x14ac:dyDescent="0.25"/>
    <row r="13238" ht="30" hidden="1" customHeight="1" x14ac:dyDescent="0.25"/>
    <row r="13239" ht="30" hidden="1" customHeight="1" x14ac:dyDescent="0.25"/>
    <row r="13240" ht="30" hidden="1" customHeight="1" x14ac:dyDescent="0.25"/>
    <row r="13241" ht="30" hidden="1" customHeight="1" x14ac:dyDescent="0.25"/>
    <row r="13242" ht="30" hidden="1" customHeight="1" x14ac:dyDescent="0.25"/>
    <row r="13243" ht="30" hidden="1" customHeight="1" x14ac:dyDescent="0.25"/>
    <row r="13244" ht="30" hidden="1" customHeight="1" x14ac:dyDescent="0.25"/>
    <row r="13245" ht="30" hidden="1" customHeight="1" x14ac:dyDescent="0.25"/>
    <row r="13246" ht="30" hidden="1" customHeight="1" x14ac:dyDescent="0.25"/>
    <row r="13247" ht="30" hidden="1" customHeight="1" x14ac:dyDescent="0.25"/>
    <row r="13248" ht="30" hidden="1" customHeight="1" x14ac:dyDescent="0.25"/>
    <row r="13249" ht="30" hidden="1" customHeight="1" x14ac:dyDescent="0.25"/>
    <row r="13250" ht="30" hidden="1" customHeight="1" x14ac:dyDescent="0.25"/>
    <row r="13251" ht="30" hidden="1" customHeight="1" x14ac:dyDescent="0.25"/>
    <row r="13252" ht="30" hidden="1" customHeight="1" x14ac:dyDescent="0.25"/>
    <row r="13253" ht="30" hidden="1" customHeight="1" x14ac:dyDescent="0.25"/>
    <row r="13254" ht="30" hidden="1" customHeight="1" x14ac:dyDescent="0.25"/>
    <row r="13255" ht="30" hidden="1" customHeight="1" x14ac:dyDescent="0.25"/>
    <row r="13256" ht="30" hidden="1" customHeight="1" x14ac:dyDescent="0.25"/>
    <row r="13257" ht="30" hidden="1" customHeight="1" x14ac:dyDescent="0.25"/>
    <row r="13258" ht="30" hidden="1" customHeight="1" x14ac:dyDescent="0.25"/>
    <row r="13259" ht="30" hidden="1" customHeight="1" x14ac:dyDescent="0.25"/>
    <row r="13260" ht="30" hidden="1" customHeight="1" x14ac:dyDescent="0.25"/>
    <row r="13261" ht="30" hidden="1" customHeight="1" x14ac:dyDescent="0.25"/>
    <row r="13262" ht="30" hidden="1" customHeight="1" x14ac:dyDescent="0.25"/>
    <row r="13263" ht="30" hidden="1" customHeight="1" x14ac:dyDescent="0.25"/>
    <row r="13264" ht="30" hidden="1" customHeight="1" x14ac:dyDescent="0.25"/>
    <row r="13265" ht="30" hidden="1" customHeight="1" x14ac:dyDescent="0.25"/>
    <row r="13266" ht="30" hidden="1" customHeight="1" x14ac:dyDescent="0.25"/>
    <row r="13267" ht="30" hidden="1" customHeight="1" x14ac:dyDescent="0.25"/>
    <row r="13268" ht="30" hidden="1" customHeight="1" x14ac:dyDescent="0.25"/>
    <row r="13269" ht="30" hidden="1" customHeight="1" x14ac:dyDescent="0.25"/>
    <row r="13270" ht="30" hidden="1" customHeight="1" x14ac:dyDescent="0.25"/>
    <row r="13271" ht="30" hidden="1" customHeight="1" x14ac:dyDescent="0.25"/>
    <row r="13272" ht="30" hidden="1" customHeight="1" x14ac:dyDescent="0.25"/>
    <row r="13273" ht="30" hidden="1" customHeight="1" x14ac:dyDescent="0.25"/>
    <row r="13274" ht="30" hidden="1" customHeight="1" x14ac:dyDescent="0.25"/>
    <row r="13275" ht="30" hidden="1" customHeight="1" x14ac:dyDescent="0.25"/>
    <row r="13276" ht="30" hidden="1" customHeight="1" x14ac:dyDescent="0.25"/>
    <row r="13277" ht="30" hidden="1" customHeight="1" x14ac:dyDescent="0.25"/>
    <row r="13278" ht="30" hidden="1" customHeight="1" x14ac:dyDescent="0.25"/>
    <row r="13279" ht="30" hidden="1" customHeight="1" x14ac:dyDescent="0.25"/>
    <row r="13280" ht="30" hidden="1" customHeight="1" x14ac:dyDescent="0.25"/>
    <row r="13281" ht="30" hidden="1" customHeight="1" x14ac:dyDescent="0.25"/>
    <row r="13282" ht="30" hidden="1" customHeight="1" x14ac:dyDescent="0.25"/>
    <row r="13283" ht="30" hidden="1" customHeight="1" x14ac:dyDescent="0.25"/>
    <row r="13284" ht="30" hidden="1" customHeight="1" x14ac:dyDescent="0.25"/>
    <row r="13285" ht="30" hidden="1" customHeight="1" x14ac:dyDescent="0.25"/>
    <row r="13286" ht="30" hidden="1" customHeight="1" x14ac:dyDescent="0.25"/>
    <row r="13287" ht="30" hidden="1" customHeight="1" x14ac:dyDescent="0.25"/>
    <row r="13288" ht="30" hidden="1" customHeight="1" x14ac:dyDescent="0.25"/>
    <row r="13289" ht="30" hidden="1" customHeight="1" x14ac:dyDescent="0.25"/>
    <row r="13290" ht="30" hidden="1" customHeight="1" x14ac:dyDescent="0.25"/>
    <row r="13291" ht="30" hidden="1" customHeight="1" x14ac:dyDescent="0.25"/>
    <row r="13292" ht="30" hidden="1" customHeight="1" x14ac:dyDescent="0.25"/>
    <row r="13293" ht="30" hidden="1" customHeight="1" x14ac:dyDescent="0.25"/>
    <row r="13294" ht="30" hidden="1" customHeight="1" x14ac:dyDescent="0.25"/>
    <row r="13295" ht="30" hidden="1" customHeight="1" x14ac:dyDescent="0.25"/>
    <row r="13296" ht="30" hidden="1" customHeight="1" x14ac:dyDescent="0.25"/>
    <row r="13297" ht="30" hidden="1" customHeight="1" x14ac:dyDescent="0.25"/>
    <row r="13298" ht="30" hidden="1" customHeight="1" x14ac:dyDescent="0.25"/>
    <row r="13299" ht="30" hidden="1" customHeight="1" x14ac:dyDescent="0.25"/>
    <row r="13300" ht="30" hidden="1" customHeight="1" x14ac:dyDescent="0.25"/>
    <row r="13301" ht="30" hidden="1" customHeight="1" x14ac:dyDescent="0.25"/>
    <row r="13302" ht="30" hidden="1" customHeight="1" x14ac:dyDescent="0.25"/>
    <row r="13303" ht="30" hidden="1" customHeight="1" x14ac:dyDescent="0.25"/>
    <row r="13304" ht="30" hidden="1" customHeight="1" x14ac:dyDescent="0.25"/>
    <row r="13305" ht="30" hidden="1" customHeight="1" x14ac:dyDescent="0.25"/>
    <row r="13306" ht="30" hidden="1" customHeight="1" x14ac:dyDescent="0.25"/>
    <row r="13307" ht="30" hidden="1" customHeight="1" x14ac:dyDescent="0.25"/>
    <row r="13308" ht="30" hidden="1" customHeight="1" x14ac:dyDescent="0.25"/>
    <row r="13309" ht="30" hidden="1" customHeight="1" x14ac:dyDescent="0.25"/>
    <row r="13310" ht="30" hidden="1" customHeight="1" x14ac:dyDescent="0.25"/>
    <row r="13311" ht="30" hidden="1" customHeight="1" x14ac:dyDescent="0.25"/>
    <row r="13312" ht="30" hidden="1" customHeight="1" x14ac:dyDescent="0.25"/>
    <row r="13313" ht="30" hidden="1" customHeight="1" x14ac:dyDescent="0.25"/>
    <row r="13314" ht="30" hidden="1" customHeight="1" x14ac:dyDescent="0.25"/>
    <row r="13315" ht="30" hidden="1" customHeight="1" x14ac:dyDescent="0.25"/>
    <row r="13316" ht="30" hidden="1" customHeight="1" x14ac:dyDescent="0.25"/>
    <row r="13317" ht="30" hidden="1" customHeight="1" x14ac:dyDescent="0.25"/>
    <row r="13318" ht="30" hidden="1" customHeight="1" x14ac:dyDescent="0.25"/>
    <row r="13319" ht="30" hidden="1" customHeight="1" x14ac:dyDescent="0.25"/>
    <row r="13320" ht="30" hidden="1" customHeight="1" x14ac:dyDescent="0.25"/>
    <row r="13321" ht="30" hidden="1" customHeight="1" x14ac:dyDescent="0.25"/>
    <row r="13322" ht="30" hidden="1" customHeight="1" x14ac:dyDescent="0.25"/>
    <row r="13323" ht="30" hidden="1" customHeight="1" x14ac:dyDescent="0.25"/>
    <row r="13324" ht="30" hidden="1" customHeight="1" x14ac:dyDescent="0.25"/>
    <row r="13325" ht="30" hidden="1" customHeight="1" x14ac:dyDescent="0.25"/>
    <row r="13326" ht="30" hidden="1" customHeight="1" x14ac:dyDescent="0.25"/>
    <row r="13327" ht="30" hidden="1" customHeight="1" x14ac:dyDescent="0.25"/>
    <row r="13328" ht="30" hidden="1" customHeight="1" x14ac:dyDescent="0.25"/>
    <row r="13329" ht="30" hidden="1" customHeight="1" x14ac:dyDescent="0.25"/>
    <row r="13330" ht="30" hidden="1" customHeight="1" x14ac:dyDescent="0.25"/>
    <row r="13331" ht="30" hidden="1" customHeight="1" x14ac:dyDescent="0.25"/>
    <row r="13332" ht="30" hidden="1" customHeight="1" x14ac:dyDescent="0.25"/>
    <row r="13333" ht="30" hidden="1" customHeight="1" x14ac:dyDescent="0.25"/>
    <row r="13334" ht="30" hidden="1" customHeight="1" x14ac:dyDescent="0.25"/>
    <row r="13335" ht="30" hidden="1" customHeight="1" x14ac:dyDescent="0.25"/>
    <row r="13336" ht="30" hidden="1" customHeight="1" x14ac:dyDescent="0.25"/>
    <row r="13337" ht="30" hidden="1" customHeight="1" x14ac:dyDescent="0.25"/>
    <row r="13338" ht="30" hidden="1" customHeight="1" x14ac:dyDescent="0.25"/>
    <row r="13339" ht="30" hidden="1" customHeight="1" x14ac:dyDescent="0.25"/>
    <row r="13340" ht="30" hidden="1" customHeight="1" x14ac:dyDescent="0.25"/>
    <row r="13341" ht="30" hidden="1" customHeight="1" x14ac:dyDescent="0.25"/>
    <row r="13342" ht="30" hidden="1" customHeight="1" x14ac:dyDescent="0.25"/>
    <row r="13343" ht="30" hidden="1" customHeight="1" x14ac:dyDescent="0.25"/>
    <row r="13344" ht="30" hidden="1" customHeight="1" x14ac:dyDescent="0.25"/>
    <row r="13345" ht="30" hidden="1" customHeight="1" x14ac:dyDescent="0.25"/>
    <row r="13346" ht="30" hidden="1" customHeight="1" x14ac:dyDescent="0.25"/>
    <row r="13347" ht="30" hidden="1" customHeight="1" x14ac:dyDescent="0.25"/>
    <row r="13348" ht="30" hidden="1" customHeight="1" x14ac:dyDescent="0.25"/>
    <row r="13349" ht="30" hidden="1" customHeight="1" x14ac:dyDescent="0.25"/>
    <row r="13350" ht="30" hidden="1" customHeight="1" x14ac:dyDescent="0.25"/>
    <row r="13351" ht="30" hidden="1" customHeight="1" x14ac:dyDescent="0.25"/>
    <row r="13352" ht="30" hidden="1" customHeight="1" x14ac:dyDescent="0.25"/>
    <row r="13353" ht="30" hidden="1" customHeight="1" x14ac:dyDescent="0.25"/>
    <row r="13354" ht="30" hidden="1" customHeight="1" x14ac:dyDescent="0.25"/>
    <row r="13355" ht="30" hidden="1" customHeight="1" x14ac:dyDescent="0.25"/>
    <row r="13356" ht="30" hidden="1" customHeight="1" x14ac:dyDescent="0.25"/>
    <row r="13357" ht="30" hidden="1" customHeight="1" x14ac:dyDescent="0.25"/>
    <row r="13358" ht="30" hidden="1" customHeight="1" x14ac:dyDescent="0.25"/>
    <row r="13359" ht="30" hidden="1" customHeight="1" x14ac:dyDescent="0.25"/>
    <row r="13360" ht="30" hidden="1" customHeight="1" x14ac:dyDescent="0.25"/>
    <row r="13361" ht="30" hidden="1" customHeight="1" x14ac:dyDescent="0.25"/>
    <row r="13362" ht="30" hidden="1" customHeight="1" x14ac:dyDescent="0.25"/>
    <row r="13363" ht="30" hidden="1" customHeight="1" x14ac:dyDescent="0.25"/>
    <row r="13364" ht="30" hidden="1" customHeight="1" x14ac:dyDescent="0.25"/>
    <row r="13365" ht="30" hidden="1" customHeight="1" x14ac:dyDescent="0.25"/>
    <row r="13366" ht="30" hidden="1" customHeight="1" x14ac:dyDescent="0.25"/>
    <row r="13367" ht="30" hidden="1" customHeight="1" x14ac:dyDescent="0.25"/>
    <row r="13368" ht="30" hidden="1" customHeight="1" x14ac:dyDescent="0.25"/>
    <row r="13369" ht="30" hidden="1" customHeight="1" x14ac:dyDescent="0.25"/>
    <row r="13370" ht="30" hidden="1" customHeight="1" x14ac:dyDescent="0.25"/>
    <row r="13371" ht="30" hidden="1" customHeight="1" x14ac:dyDescent="0.25"/>
    <row r="13372" ht="30" hidden="1" customHeight="1" x14ac:dyDescent="0.25"/>
    <row r="13373" ht="30" hidden="1" customHeight="1" x14ac:dyDescent="0.25"/>
    <row r="13374" ht="30" hidden="1" customHeight="1" x14ac:dyDescent="0.25"/>
    <row r="13375" ht="30" hidden="1" customHeight="1" x14ac:dyDescent="0.25"/>
    <row r="13376" ht="30" hidden="1" customHeight="1" x14ac:dyDescent="0.25"/>
    <row r="13377" ht="30" hidden="1" customHeight="1" x14ac:dyDescent="0.25"/>
    <row r="13378" ht="30" hidden="1" customHeight="1" x14ac:dyDescent="0.25"/>
    <row r="13379" ht="30" hidden="1" customHeight="1" x14ac:dyDescent="0.25"/>
    <row r="13380" ht="30" hidden="1" customHeight="1" x14ac:dyDescent="0.25"/>
    <row r="13381" ht="30" hidden="1" customHeight="1" x14ac:dyDescent="0.25"/>
    <row r="13382" ht="30" hidden="1" customHeight="1" x14ac:dyDescent="0.25"/>
    <row r="13383" ht="30" hidden="1" customHeight="1" x14ac:dyDescent="0.25"/>
    <row r="13384" ht="30" hidden="1" customHeight="1" x14ac:dyDescent="0.25"/>
    <row r="13385" ht="30" hidden="1" customHeight="1" x14ac:dyDescent="0.25"/>
    <row r="13386" ht="30" hidden="1" customHeight="1" x14ac:dyDescent="0.25"/>
    <row r="13387" ht="30" hidden="1" customHeight="1" x14ac:dyDescent="0.25"/>
    <row r="13388" ht="30" hidden="1" customHeight="1" x14ac:dyDescent="0.25"/>
    <row r="13389" ht="30" hidden="1" customHeight="1" x14ac:dyDescent="0.25"/>
    <row r="13390" ht="30" hidden="1" customHeight="1" x14ac:dyDescent="0.25"/>
    <row r="13391" ht="30" hidden="1" customHeight="1" x14ac:dyDescent="0.25"/>
    <row r="13392" ht="30" hidden="1" customHeight="1" x14ac:dyDescent="0.25"/>
    <row r="13393" ht="30" hidden="1" customHeight="1" x14ac:dyDescent="0.25"/>
    <row r="13394" ht="30" hidden="1" customHeight="1" x14ac:dyDescent="0.25"/>
    <row r="13395" ht="30" hidden="1" customHeight="1" x14ac:dyDescent="0.25"/>
    <row r="13396" ht="30" hidden="1" customHeight="1" x14ac:dyDescent="0.25"/>
    <row r="13397" ht="30" hidden="1" customHeight="1" x14ac:dyDescent="0.25"/>
    <row r="13398" ht="30" hidden="1" customHeight="1" x14ac:dyDescent="0.25"/>
    <row r="13399" ht="30" hidden="1" customHeight="1" x14ac:dyDescent="0.25"/>
    <row r="13400" ht="30" hidden="1" customHeight="1" x14ac:dyDescent="0.25"/>
    <row r="13401" ht="30" hidden="1" customHeight="1" x14ac:dyDescent="0.25"/>
    <row r="13402" ht="30" hidden="1" customHeight="1" x14ac:dyDescent="0.25"/>
    <row r="13403" ht="30" hidden="1" customHeight="1" x14ac:dyDescent="0.25"/>
    <row r="13404" ht="30" hidden="1" customHeight="1" x14ac:dyDescent="0.25"/>
    <row r="13405" ht="30" hidden="1" customHeight="1" x14ac:dyDescent="0.25"/>
    <row r="13406" ht="30" hidden="1" customHeight="1" x14ac:dyDescent="0.25"/>
    <row r="13407" ht="30" hidden="1" customHeight="1" x14ac:dyDescent="0.25"/>
    <row r="13408" ht="30" hidden="1" customHeight="1" x14ac:dyDescent="0.25"/>
    <row r="13409" ht="30" hidden="1" customHeight="1" x14ac:dyDescent="0.25"/>
    <row r="13410" ht="30" hidden="1" customHeight="1" x14ac:dyDescent="0.25"/>
    <row r="13411" ht="30" hidden="1" customHeight="1" x14ac:dyDescent="0.25"/>
    <row r="13412" ht="30" hidden="1" customHeight="1" x14ac:dyDescent="0.25"/>
    <row r="13413" ht="30" hidden="1" customHeight="1" x14ac:dyDescent="0.25"/>
    <row r="13414" ht="30" hidden="1" customHeight="1" x14ac:dyDescent="0.25"/>
    <row r="13415" ht="30" hidden="1" customHeight="1" x14ac:dyDescent="0.25"/>
    <row r="13416" ht="30" hidden="1" customHeight="1" x14ac:dyDescent="0.25"/>
    <row r="13417" ht="30" hidden="1" customHeight="1" x14ac:dyDescent="0.25"/>
    <row r="13418" ht="30" hidden="1" customHeight="1" x14ac:dyDescent="0.25"/>
    <row r="13419" ht="30" hidden="1" customHeight="1" x14ac:dyDescent="0.25"/>
    <row r="13420" ht="30" hidden="1" customHeight="1" x14ac:dyDescent="0.25"/>
    <row r="13421" ht="30" hidden="1" customHeight="1" x14ac:dyDescent="0.25"/>
    <row r="13422" ht="30" hidden="1" customHeight="1" x14ac:dyDescent="0.25"/>
    <row r="13423" ht="30" hidden="1" customHeight="1" x14ac:dyDescent="0.25"/>
    <row r="13424" ht="30" hidden="1" customHeight="1" x14ac:dyDescent="0.25"/>
    <row r="13425" ht="30" hidden="1" customHeight="1" x14ac:dyDescent="0.25"/>
    <row r="13426" ht="30" hidden="1" customHeight="1" x14ac:dyDescent="0.25"/>
    <row r="13427" ht="30" hidden="1" customHeight="1" x14ac:dyDescent="0.25"/>
    <row r="13428" ht="30" hidden="1" customHeight="1" x14ac:dyDescent="0.25"/>
    <row r="13429" ht="30" hidden="1" customHeight="1" x14ac:dyDescent="0.25"/>
    <row r="13430" ht="30" hidden="1" customHeight="1" x14ac:dyDescent="0.25"/>
    <row r="13431" ht="30" hidden="1" customHeight="1" x14ac:dyDescent="0.25"/>
    <row r="13432" ht="30" hidden="1" customHeight="1" x14ac:dyDescent="0.25"/>
    <row r="13433" ht="30" hidden="1" customHeight="1" x14ac:dyDescent="0.25"/>
    <row r="13434" ht="30" hidden="1" customHeight="1" x14ac:dyDescent="0.25"/>
    <row r="13435" ht="30" hidden="1" customHeight="1" x14ac:dyDescent="0.25"/>
    <row r="13436" ht="30" hidden="1" customHeight="1" x14ac:dyDescent="0.25"/>
    <row r="13437" ht="30" hidden="1" customHeight="1" x14ac:dyDescent="0.25"/>
    <row r="13438" ht="30" hidden="1" customHeight="1" x14ac:dyDescent="0.25"/>
    <row r="13439" ht="30" hidden="1" customHeight="1" x14ac:dyDescent="0.25"/>
    <row r="13440" ht="30" hidden="1" customHeight="1" x14ac:dyDescent="0.25"/>
    <row r="13441" ht="30" hidden="1" customHeight="1" x14ac:dyDescent="0.25"/>
    <row r="13442" ht="30" hidden="1" customHeight="1" x14ac:dyDescent="0.25"/>
    <row r="13443" ht="30" hidden="1" customHeight="1" x14ac:dyDescent="0.25"/>
    <row r="13444" ht="30" hidden="1" customHeight="1" x14ac:dyDescent="0.25"/>
    <row r="13445" ht="30" hidden="1" customHeight="1" x14ac:dyDescent="0.25"/>
    <row r="13446" ht="30" hidden="1" customHeight="1" x14ac:dyDescent="0.25"/>
    <row r="13447" ht="30" hidden="1" customHeight="1" x14ac:dyDescent="0.25"/>
    <row r="13448" ht="30" hidden="1" customHeight="1" x14ac:dyDescent="0.25"/>
    <row r="13449" ht="30" hidden="1" customHeight="1" x14ac:dyDescent="0.25"/>
    <row r="13450" ht="30" hidden="1" customHeight="1" x14ac:dyDescent="0.25"/>
    <row r="13451" ht="30" hidden="1" customHeight="1" x14ac:dyDescent="0.25"/>
    <row r="13452" ht="30" hidden="1" customHeight="1" x14ac:dyDescent="0.25"/>
    <row r="13453" ht="30" hidden="1" customHeight="1" x14ac:dyDescent="0.25"/>
    <row r="13454" ht="30" hidden="1" customHeight="1" x14ac:dyDescent="0.25"/>
    <row r="13455" ht="30" hidden="1" customHeight="1" x14ac:dyDescent="0.25"/>
    <row r="13456" ht="30" hidden="1" customHeight="1" x14ac:dyDescent="0.25"/>
    <row r="13457" ht="30" hidden="1" customHeight="1" x14ac:dyDescent="0.25"/>
    <row r="13458" ht="30" hidden="1" customHeight="1" x14ac:dyDescent="0.25"/>
    <row r="13459" ht="30" hidden="1" customHeight="1" x14ac:dyDescent="0.25"/>
    <row r="13460" ht="30" hidden="1" customHeight="1" x14ac:dyDescent="0.25"/>
    <row r="13461" ht="30" hidden="1" customHeight="1" x14ac:dyDescent="0.25"/>
    <row r="13462" ht="30" hidden="1" customHeight="1" x14ac:dyDescent="0.25"/>
    <row r="13463" ht="30" hidden="1" customHeight="1" x14ac:dyDescent="0.25"/>
    <row r="13464" ht="30" hidden="1" customHeight="1" x14ac:dyDescent="0.25"/>
    <row r="13465" ht="30" hidden="1" customHeight="1" x14ac:dyDescent="0.25"/>
    <row r="13466" ht="30" hidden="1" customHeight="1" x14ac:dyDescent="0.25"/>
    <row r="13467" ht="30" hidden="1" customHeight="1" x14ac:dyDescent="0.25"/>
    <row r="13468" ht="30" hidden="1" customHeight="1" x14ac:dyDescent="0.25"/>
    <row r="13469" ht="30" hidden="1" customHeight="1" x14ac:dyDescent="0.25"/>
    <row r="13470" ht="30" hidden="1" customHeight="1" x14ac:dyDescent="0.25"/>
    <row r="13471" ht="30" hidden="1" customHeight="1" x14ac:dyDescent="0.25"/>
    <row r="13472" ht="30" hidden="1" customHeight="1" x14ac:dyDescent="0.25"/>
    <row r="13473" ht="30" hidden="1" customHeight="1" x14ac:dyDescent="0.25"/>
    <row r="13474" ht="30" hidden="1" customHeight="1" x14ac:dyDescent="0.25"/>
    <row r="13475" ht="30" hidden="1" customHeight="1" x14ac:dyDescent="0.25"/>
    <row r="13476" ht="30" hidden="1" customHeight="1" x14ac:dyDescent="0.25"/>
    <row r="13477" ht="30" hidden="1" customHeight="1" x14ac:dyDescent="0.25"/>
    <row r="13478" ht="30" hidden="1" customHeight="1" x14ac:dyDescent="0.25"/>
    <row r="13479" ht="30" hidden="1" customHeight="1" x14ac:dyDescent="0.25"/>
    <row r="13480" ht="30" hidden="1" customHeight="1" x14ac:dyDescent="0.25"/>
    <row r="13481" ht="30" hidden="1" customHeight="1" x14ac:dyDescent="0.25"/>
    <row r="13482" ht="30" hidden="1" customHeight="1" x14ac:dyDescent="0.25"/>
    <row r="13483" ht="30" hidden="1" customHeight="1" x14ac:dyDescent="0.25"/>
    <row r="13484" ht="30" hidden="1" customHeight="1" x14ac:dyDescent="0.25"/>
    <row r="13485" ht="30" hidden="1" customHeight="1" x14ac:dyDescent="0.25"/>
    <row r="13486" ht="30" hidden="1" customHeight="1" x14ac:dyDescent="0.25"/>
    <row r="13487" ht="30" hidden="1" customHeight="1" x14ac:dyDescent="0.25"/>
    <row r="13488" ht="30" hidden="1" customHeight="1" x14ac:dyDescent="0.25"/>
    <row r="13489" ht="30" hidden="1" customHeight="1" x14ac:dyDescent="0.25"/>
    <row r="13490" ht="30" hidden="1" customHeight="1" x14ac:dyDescent="0.25"/>
    <row r="13491" ht="30" hidden="1" customHeight="1" x14ac:dyDescent="0.25"/>
    <row r="13492" ht="30" hidden="1" customHeight="1" x14ac:dyDescent="0.25"/>
    <row r="13493" ht="30" hidden="1" customHeight="1" x14ac:dyDescent="0.25"/>
    <row r="13494" ht="30" hidden="1" customHeight="1" x14ac:dyDescent="0.25"/>
    <row r="13495" ht="30" hidden="1" customHeight="1" x14ac:dyDescent="0.25"/>
    <row r="13496" ht="30" hidden="1" customHeight="1" x14ac:dyDescent="0.25"/>
    <row r="13497" ht="30" hidden="1" customHeight="1" x14ac:dyDescent="0.25"/>
    <row r="13498" ht="30" hidden="1" customHeight="1" x14ac:dyDescent="0.25"/>
    <row r="13499" ht="30" hidden="1" customHeight="1" x14ac:dyDescent="0.25"/>
    <row r="13500" ht="30" hidden="1" customHeight="1" x14ac:dyDescent="0.25"/>
    <row r="13501" ht="30" hidden="1" customHeight="1" x14ac:dyDescent="0.25"/>
    <row r="13502" ht="30" hidden="1" customHeight="1" x14ac:dyDescent="0.25"/>
    <row r="13503" ht="30" hidden="1" customHeight="1" x14ac:dyDescent="0.25"/>
    <row r="13504" ht="30" hidden="1" customHeight="1" x14ac:dyDescent="0.25"/>
    <row r="13505" ht="30" hidden="1" customHeight="1" x14ac:dyDescent="0.25"/>
    <row r="13506" ht="30" hidden="1" customHeight="1" x14ac:dyDescent="0.25"/>
    <row r="13507" ht="30" hidden="1" customHeight="1" x14ac:dyDescent="0.25"/>
    <row r="13508" ht="30" hidden="1" customHeight="1" x14ac:dyDescent="0.25"/>
    <row r="13509" ht="30" hidden="1" customHeight="1" x14ac:dyDescent="0.25"/>
    <row r="13510" ht="30" hidden="1" customHeight="1" x14ac:dyDescent="0.25"/>
    <row r="13511" ht="30" hidden="1" customHeight="1" x14ac:dyDescent="0.25"/>
    <row r="13512" ht="30" hidden="1" customHeight="1" x14ac:dyDescent="0.25"/>
    <row r="13513" ht="30" hidden="1" customHeight="1" x14ac:dyDescent="0.25"/>
    <row r="13514" ht="30" hidden="1" customHeight="1" x14ac:dyDescent="0.25"/>
    <row r="13515" ht="30" hidden="1" customHeight="1" x14ac:dyDescent="0.25"/>
    <row r="13516" ht="30" hidden="1" customHeight="1" x14ac:dyDescent="0.25"/>
    <row r="13517" ht="30" hidden="1" customHeight="1" x14ac:dyDescent="0.25"/>
    <row r="13518" ht="30" hidden="1" customHeight="1" x14ac:dyDescent="0.25"/>
    <row r="13519" ht="30" hidden="1" customHeight="1" x14ac:dyDescent="0.25"/>
    <row r="13520" ht="30" hidden="1" customHeight="1" x14ac:dyDescent="0.25"/>
    <row r="13521" ht="30" hidden="1" customHeight="1" x14ac:dyDescent="0.25"/>
    <row r="13522" ht="30" hidden="1" customHeight="1" x14ac:dyDescent="0.25"/>
    <row r="13523" ht="30" hidden="1" customHeight="1" x14ac:dyDescent="0.25"/>
    <row r="13524" ht="30" hidden="1" customHeight="1" x14ac:dyDescent="0.25"/>
    <row r="13525" ht="30" hidden="1" customHeight="1" x14ac:dyDescent="0.25"/>
    <row r="13526" ht="30" hidden="1" customHeight="1" x14ac:dyDescent="0.25"/>
    <row r="13527" ht="30" hidden="1" customHeight="1" x14ac:dyDescent="0.25"/>
    <row r="13528" ht="30" hidden="1" customHeight="1" x14ac:dyDescent="0.25"/>
    <row r="13529" ht="30" hidden="1" customHeight="1" x14ac:dyDescent="0.25"/>
    <row r="13530" ht="30" hidden="1" customHeight="1" x14ac:dyDescent="0.25"/>
    <row r="13531" ht="30" hidden="1" customHeight="1" x14ac:dyDescent="0.25"/>
    <row r="13532" ht="30" hidden="1" customHeight="1" x14ac:dyDescent="0.25"/>
    <row r="13533" ht="30" hidden="1" customHeight="1" x14ac:dyDescent="0.25"/>
    <row r="13534" ht="30" hidden="1" customHeight="1" x14ac:dyDescent="0.25"/>
    <row r="13535" ht="30" hidden="1" customHeight="1" x14ac:dyDescent="0.25"/>
    <row r="13536" ht="30" hidden="1" customHeight="1" x14ac:dyDescent="0.25"/>
    <row r="13537" ht="30" hidden="1" customHeight="1" x14ac:dyDescent="0.25"/>
    <row r="13538" ht="30" hidden="1" customHeight="1" x14ac:dyDescent="0.25"/>
    <row r="13539" ht="30" hidden="1" customHeight="1" x14ac:dyDescent="0.25"/>
    <row r="13540" ht="30" hidden="1" customHeight="1" x14ac:dyDescent="0.25"/>
    <row r="13541" ht="30" hidden="1" customHeight="1" x14ac:dyDescent="0.25"/>
    <row r="13542" ht="30" hidden="1" customHeight="1" x14ac:dyDescent="0.25"/>
    <row r="13543" ht="30" hidden="1" customHeight="1" x14ac:dyDescent="0.25"/>
    <row r="13544" ht="30" hidden="1" customHeight="1" x14ac:dyDescent="0.25"/>
    <row r="13545" ht="30" hidden="1" customHeight="1" x14ac:dyDescent="0.25"/>
    <row r="13546" ht="30" hidden="1" customHeight="1" x14ac:dyDescent="0.25"/>
    <row r="13547" ht="30" hidden="1" customHeight="1" x14ac:dyDescent="0.25"/>
    <row r="13548" ht="30" hidden="1" customHeight="1" x14ac:dyDescent="0.25"/>
    <row r="13549" ht="30" hidden="1" customHeight="1" x14ac:dyDescent="0.25"/>
    <row r="13550" ht="30" hidden="1" customHeight="1" x14ac:dyDescent="0.25"/>
    <row r="13551" ht="30" hidden="1" customHeight="1" x14ac:dyDescent="0.25"/>
    <row r="13552" ht="30" hidden="1" customHeight="1" x14ac:dyDescent="0.25"/>
    <row r="13553" ht="30" hidden="1" customHeight="1" x14ac:dyDescent="0.25"/>
    <row r="13554" ht="30" hidden="1" customHeight="1" x14ac:dyDescent="0.25"/>
    <row r="13555" ht="30" hidden="1" customHeight="1" x14ac:dyDescent="0.25"/>
    <row r="13556" ht="30" hidden="1" customHeight="1" x14ac:dyDescent="0.25"/>
    <row r="13557" ht="30" hidden="1" customHeight="1" x14ac:dyDescent="0.25"/>
    <row r="13558" ht="30" hidden="1" customHeight="1" x14ac:dyDescent="0.25"/>
    <row r="13559" ht="30" hidden="1" customHeight="1" x14ac:dyDescent="0.25"/>
    <row r="13560" ht="30" hidden="1" customHeight="1" x14ac:dyDescent="0.25"/>
    <row r="13561" ht="30" hidden="1" customHeight="1" x14ac:dyDescent="0.25"/>
    <row r="13562" ht="30" hidden="1" customHeight="1" x14ac:dyDescent="0.25"/>
    <row r="13563" ht="30" hidden="1" customHeight="1" x14ac:dyDescent="0.25"/>
    <row r="13564" ht="30" hidden="1" customHeight="1" x14ac:dyDescent="0.25"/>
    <row r="13565" ht="30" hidden="1" customHeight="1" x14ac:dyDescent="0.25"/>
    <row r="13566" ht="30" hidden="1" customHeight="1" x14ac:dyDescent="0.25"/>
    <row r="13567" ht="30" hidden="1" customHeight="1" x14ac:dyDescent="0.25"/>
    <row r="13568" ht="30" hidden="1" customHeight="1" x14ac:dyDescent="0.25"/>
    <row r="13569" ht="30" hidden="1" customHeight="1" x14ac:dyDescent="0.25"/>
    <row r="13570" ht="30" hidden="1" customHeight="1" x14ac:dyDescent="0.25"/>
    <row r="13571" ht="30" hidden="1" customHeight="1" x14ac:dyDescent="0.25"/>
    <row r="13572" ht="30" hidden="1" customHeight="1" x14ac:dyDescent="0.25"/>
    <row r="13573" ht="30" hidden="1" customHeight="1" x14ac:dyDescent="0.25"/>
    <row r="13574" ht="30" hidden="1" customHeight="1" x14ac:dyDescent="0.25"/>
    <row r="13575" ht="30" hidden="1" customHeight="1" x14ac:dyDescent="0.25"/>
    <row r="13576" ht="30" hidden="1" customHeight="1" x14ac:dyDescent="0.25"/>
    <row r="13577" ht="30" hidden="1" customHeight="1" x14ac:dyDescent="0.25"/>
    <row r="13578" ht="30" hidden="1" customHeight="1" x14ac:dyDescent="0.25"/>
    <row r="13579" ht="30" hidden="1" customHeight="1" x14ac:dyDescent="0.25"/>
    <row r="13580" ht="30" hidden="1" customHeight="1" x14ac:dyDescent="0.25"/>
    <row r="13581" ht="30" hidden="1" customHeight="1" x14ac:dyDescent="0.25"/>
    <row r="13582" ht="30" hidden="1" customHeight="1" x14ac:dyDescent="0.25"/>
    <row r="13583" ht="30" hidden="1" customHeight="1" x14ac:dyDescent="0.25"/>
    <row r="13584" ht="30" hidden="1" customHeight="1" x14ac:dyDescent="0.25"/>
    <row r="13585" ht="30" hidden="1" customHeight="1" x14ac:dyDescent="0.25"/>
    <row r="13586" ht="30" hidden="1" customHeight="1" x14ac:dyDescent="0.25"/>
    <row r="13587" ht="30" hidden="1" customHeight="1" x14ac:dyDescent="0.25"/>
    <row r="13588" ht="30" hidden="1" customHeight="1" x14ac:dyDescent="0.25"/>
    <row r="13589" ht="30" hidden="1" customHeight="1" x14ac:dyDescent="0.25"/>
    <row r="13590" ht="30" hidden="1" customHeight="1" x14ac:dyDescent="0.25"/>
    <row r="13591" ht="30" hidden="1" customHeight="1" x14ac:dyDescent="0.25"/>
    <row r="13592" ht="30" hidden="1" customHeight="1" x14ac:dyDescent="0.25"/>
    <row r="13593" ht="30" hidden="1" customHeight="1" x14ac:dyDescent="0.25"/>
    <row r="13594" ht="30" hidden="1" customHeight="1" x14ac:dyDescent="0.25"/>
    <row r="13595" ht="30" hidden="1" customHeight="1" x14ac:dyDescent="0.25"/>
    <row r="13596" ht="30" hidden="1" customHeight="1" x14ac:dyDescent="0.25"/>
    <row r="13597" ht="30" hidden="1" customHeight="1" x14ac:dyDescent="0.25"/>
    <row r="13598" ht="30" hidden="1" customHeight="1" x14ac:dyDescent="0.25"/>
    <row r="13599" ht="30" hidden="1" customHeight="1" x14ac:dyDescent="0.25"/>
    <row r="13600" ht="30" hidden="1" customHeight="1" x14ac:dyDescent="0.25"/>
    <row r="13601" ht="30" hidden="1" customHeight="1" x14ac:dyDescent="0.25"/>
    <row r="13602" ht="30" hidden="1" customHeight="1" x14ac:dyDescent="0.25"/>
    <row r="13603" ht="30" hidden="1" customHeight="1" x14ac:dyDescent="0.25"/>
    <row r="13604" ht="30" hidden="1" customHeight="1" x14ac:dyDescent="0.25"/>
    <row r="13605" ht="30" hidden="1" customHeight="1" x14ac:dyDescent="0.25"/>
    <row r="13606" ht="30" hidden="1" customHeight="1" x14ac:dyDescent="0.25"/>
    <row r="13607" ht="30" hidden="1" customHeight="1" x14ac:dyDescent="0.25"/>
    <row r="13608" ht="30" hidden="1" customHeight="1" x14ac:dyDescent="0.25"/>
    <row r="13609" ht="30" hidden="1" customHeight="1" x14ac:dyDescent="0.25"/>
    <row r="13610" ht="30" hidden="1" customHeight="1" x14ac:dyDescent="0.25"/>
    <row r="13611" ht="30" hidden="1" customHeight="1" x14ac:dyDescent="0.25"/>
    <row r="13612" ht="30" hidden="1" customHeight="1" x14ac:dyDescent="0.25"/>
    <row r="13613" ht="30" hidden="1" customHeight="1" x14ac:dyDescent="0.25"/>
    <row r="13614" ht="30" hidden="1" customHeight="1" x14ac:dyDescent="0.25"/>
    <row r="13615" ht="30" hidden="1" customHeight="1" x14ac:dyDescent="0.25"/>
    <row r="13616" ht="30" hidden="1" customHeight="1" x14ac:dyDescent="0.25"/>
    <row r="13617" ht="30" hidden="1" customHeight="1" x14ac:dyDescent="0.25"/>
    <row r="13618" ht="30" hidden="1" customHeight="1" x14ac:dyDescent="0.25"/>
    <row r="13619" ht="30" hidden="1" customHeight="1" x14ac:dyDescent="0.25"/>
    <row r="13620" ht="30" hidden="1" customHeight="1" x14ac:dyDescent="0.25"/>
    <row r="13621" ht="30" hidden="1" customHeight="1" x14ac:dyDescent="0.25"/>
    <row r="13622" ht="30" hidden="1" customHeight="1" x14ac:dyDescent="0.25"/>
    <row r="13623" ht="30" hidden="1" customHeight="1" x14ac:dyDescent="0.25"/>
    <row r="13624" ht="30" hidden="1" customHeight="1" x14ac:dyDescent="0.25"/>
    <row r="13625" ht="30" hidden="1" customHeight="1" x14ac:dyDescent="0.25"/>
    <row r="13626" ht="30" hidden="1" customHeight="1" x14ac:dyDescent="0.25"/>
    <row r="13627" ht="30" hidden="1" customHeight="1" x14ac:dyDescent="0.25"/>
    <row r="13628" ht="30" hidden="1" customHeight="1" x14ac:dyDescent="0.25"/>
    <row r="13629" ht="30" hidden="1" customHeight="1" x14ac:dyDescent="0.25"/>
    <row r="13630" ht="30" hidden="1" customHeight="1" x14ac:dyDescent="0.25"/>
    <row r="13631" ht="30" hidden="1" customHeight="1" x14ac:dyDescent="0.25"/>
    <row r="13632" ht="30" hidden="1" customHeight="1" x14ac:dyDescent="0.25"/>
    <row r="13633" ht="30" hidden="1" customHeight="1" x14ac:dyDescent="0.25"/>
    <row r="13634" ht="30" hidden="1" customHeight="1" x14ac:dyDescent="0.25"/>
    <row r="13635" ht="30" hidden="1" customHeight="1" x14ac:dyDescent="0.25"/>
    <row r="13636" ht="30" hidden="1" customHeight="1" x14ac:dyDescent="0.25"/>
    <row r="13637" ht="30" hidden="1" customHeight="1" x14ac:dyDescent="0.25"/>
    <row r="13638" ht="30" hidden="1" customHeight="1" x14ac:dyDescent="0.25"/>
    <row r="13639" ht="30" hidden="1" customHeight="1" x14ac:dyDescent="0.25"/>
    <row r="13640" ht="30" hidden="1" customHeight="1" x14ac:dyDescent="0.25"/>
    <row r="13641" ht="30" hidden="1" customHeight="1" x14ac:dyDescent="0.25"/>
    <row r="13642" ht="30" hidden="1" customHeight="1" x14ac:dyDescent="0.25"/>
    <row r="13643" ht="30" hidden="1" customHeight="1" x14ac:dyDescent="0.25"/>
    <row r="13644" ht="30" hidden="1" customHeight="1" x14ac:dyDescent="0.25"/>
    <row r="13645" ht="30" hidden="1" customHeight="1" x14ac:dyDescent="0.25"/>
    <row r="13646" ht="30" hidden="1" customHeight="1" x14ac:dyDescent="0.25"/>
    <row r="13647" ht="30" hidden="1" customHeight="1" x14ac:dyDescent="0.25"/>
    <row r="13648" ht="30" hidden="1" customHeight="1" x14ac:dyDescent="0.25"/>
    <row r="13649" ht="30" hidden="1" customHeight="1" x14ac:dyDescent="0.25"/>
    <row r="13650" ht="30" hidden="1" customHeight="1" x14ac:dyDescent="0.25"/>
    <row r="13651" ht="30" hidden="1" customHeight="1" x14ac:dyDescent="0.25"/>
    <row r="13652" ht="30" hidden="1" customHeight="1" x14ac:dyDescent="0.25"/>
    <row r="13653" ht="30" hidden="1" customHeight="1" x14ac:dyDescent="0.25"/>
    <row r="13654" ht="30" hidden="1" customHeight="1" x14ac:dyDescent="0.25"/>
    <row r="13655" ht="30" hidden="1" customHeight="1" x14ac:dyDescent="0.25"/>
    <row r="13656" ht="30" hidden="1" customHeight="1" x14ac:dyDescent="0.25"/>
    <row r="13657" ht="30" hidden="1" customHeight="1" x14ac:dyDescent="0.25"/>
    <row r="13658" ht="30" hidden="1" customHeight="1" x14ac:dyDescent="0.25"/>
    <row r="13659" ht="30" hidden="1" customHeight="1" x14ac:dyDescent="0.25"/>
    <row r="13660" ht="30" hidden="1" customHeight="1" x14ac:dyDescent="0.25"/>
    <row r="13661" ht="30" hidden="1" customHeight="1" x14ac:dyDescent="0.25"/>
    <row r="13662" ht="30" hidden="1" customHeight="1" x14ac:dyDescent="0.25"/>
    <row r="13663" ht="30" hidden="1" customHeight="1" x14ac:dyDescent="0.25"/>
    <row r="13664" ht="30" hidden="1" customHeight="1" x14ac:dyDescent="0.25"/>
    <row r="13665" ht="30" hidden="1" customHeight="1" x14ac:dyDescent="0.25"/>
    <row r="13666" ht="30" hidden="1" customHeight="1" x14ac:dyDescent="0.25"/>
    <row r="13667" ht="30" hidden="1" customHeight="1" x14ac:dyDescent="0.25"/>
    <row r="13668" ht="30" hidden="1" customHeight="1" x14ac:dyDescent="0.25"/>
    <row r="13669" ht="30" hidden="1" customHeight="1" x14ac:dyDescent="0.25"/>
    <row r="13670" ht="30" hidden="1" customHeight="1" x14ac:dyDescent="0.25"/>
    <row r="13671" ht="30" hidden="1" customHeight="1" x14ac:dyDescent="0.25"/>
    <row r="13672" ht="30" hidden="1" customHeight="1" x14ac:dyDescent="0.25"/>
    <row r="13673" ht="30" hidden="1" customHeight="1" x14ac:dyDescent="0.25"/>
    <row r="13674" ht="30" hidden="1" customHeight="1" x14ac:dyDescent="0.25"/>
    <row r="13675" ht="30" hidden="1" customHeight="1" x14ac:dyDescent="0.25"/>
    <row r="13676" ht="30" hidden="1" customHeight="1" x14ac:dyDescent="0.25"/>
    <row r="13677" ht="30" hidden="1" customHeight="1" x14ac:dyDescent="0.25"/>
    <row r="13678" ht="30" hidden="1" customHeight="1" x14ac:dyDescent="0.25"/>
    <row r="13679" ht="30" hidden="1" customHeight="1" x14ac:dyDescent="0.25"/>
    <row r="13680" ht="30" hidden="1" customHeight="1" x14ac:dyDescent="0.25"/>
    <row r="13681" ht="30" hidden="1" customHeight="1" x14ac:dyDescent="0.25"/>
    <row r="13682" ht="30" hidden="1" customHeight="1" x14ac:dyDescent="0.25"/>
    <row r="13683" ht="30" hidden="1" customHeight="1" x14ac:dyDescent="0.25"/>
    <row r="13684" ht="30" hidden="1" customHeight="1" x14ac:dyDescent="0.25"/>
    <row r="13685" ht="30" hidden="1" customHeight="1" x14ac:dyDescent="0.25"/>
    <row r="13686" ht="30" hidden="1" customHeight="1" x14ac:dyDescent="0.25"/>
    <row r="13687" ht="30" hidden="1" customHeight="1" x14ac:dyDescent="0.25"/>
    <row r="13688" ht="30" hidden="1" customHeight="1" x14ac:dyDescent="0.25"/>
    <row r="13689" ht="30" hidden="1" customHeight="1" x14ac:dyDescent="0.25"/>
    <row r="13690" ht="30" hidden="1" customHeight="1" x14ac:dyDescent="0.25"/>
    <row r="13691" ht="30" hidden="1" customHeight="1" x14ac:dyDescent="0.25"/>
    <row r="13692" ht="30" hidden="1" customHeight="1" x14ac:dyDescent="0.25"/>
    <row r="13693" ht="30" hidden="1" customHeight="1" x14ac:dyDescent="0.25"/>
    <row r="13694" ht="30" hidden="1" customHeight="1" x14ac:dyDescent="0.25"/>
    <row r="13695" ht="30" hidden="1" customHeight="1" x14ac:dyDescent="0.25"/>
    <row r="13696" ht="30" hidden="1" customHeight="1" x14ac:dyDescent="0.25"/>
    <row r="13697" ht="30" hidden="1" customHeight="1" x14ac:dyDescent="0.25"/>
    <row r="13698" ht="30" hidden="1" customHeight="1" x14ac:dyDescent="0.25"/>
    <row r="13699" ht="30" hidden="1" customHeight="1" x14ac:dyDescent="0.25"/>
    <row r="13700" ht="30" hidden="1" customHeight="1" x14ac:dyDescent="0.25"/>
    <row r="13701" ht="30" hidden="1" customHeight="1" x14ac:dyDescent="0.25"/>
    <row r="13702" ht="30" hidden="1" customHeight="1" x14ac:dyDescent="0.25"/>
    <row r="13703" ht="30" hidden="1" customHeight="1" x14ac:dyDescent="0.25"/>
    <row r="13704" ht="30" hidden="1" customHeight="1" x14ac:dyDescent="0.25"/>
    <row r="13705" ht="30" hidden="1" customHeight="1" x14ac:dyDescent="0.25"/>
    <row r="13706" ht="30" hidden="1" customHeight="1" x14ac:dyDescent="0.25"/>
    <row r="13707" ht="30" hidden="1" customHeight="1" x14ac:dyDescent="0.25"/>
    <row r="13708" ht="30" hidden="1" customHeight="1" x14ac:dyDescent="0.25"/>
    <row r="13709" ht="30" hidden="1" customHeight="1" x14ac:dyDescent="0.25"/>
    <row r="13710" ht="30" hidden="1" customHeight="1" x14ac:dyDescent="0.25"/>
    <row r="13711" ht="30" hidden="1" customHeight="1" x14ac:dyDescent="0.25"/>
    <row r="13712" ht="30" hidden="1" customHeight="1" x14ac:dyDescent="0.25"/>
    <row r="13713" ht="30" hidden="1" customHeight="1" x14ac:dyDescent="0.25"/>
    <row r="13714" ht="30" hidden="1" customHeight="1" x14ac:dyDescent="0.25"/>
    <row r="13715" ht="30" hidden="1" customHeight="1" x14ac:dyDescent="0.25"/>
    <row r="13716" ht="30" hidden="1" customHeight="1" x14ac:dyDescent="0.25"/>
    <row r="13717" ht="30" hidden="1" customHeight="1" x14ac:dyDescent="0.25"/>
    <row r="13718" ht="30" hidden="1" customHeight="1" x14ac:dyDescent="0.25"/>
    <row r="13719" ht="30" hidden="1" customHeight="1" x14ac:dyDescent="0.25"/>
    <row r="13720" ht="30" hidden="1" customHeight="1" x14ac:dyDescent="0.25"/>
    <row r="13721" ht="30" hidden="1" customHeight="1" x14ac:dyDescent="0.25"/>
    <row r="13722" ht="30" hidden="1" customHeight="1" x14ac:dyDescent="0.25"/>
    <row r="13723" ht="30" hidden="1" customHeight="1" x14ac:dyDescent="0.25"/>
    <row r="13724" ht="30" hidden="1" customHeight="1" x14ac:dyDescent="0.25"/>
    <row r="13725" ht="30" hidden="1" customHeight="1" x14ac:dyDescent="0.25"/>
    <row r="13726" ht="30" hidden="1" customHeight="1" x14ac:dyDescent="0.25"/>
    <row r="13727" ht="30" hidden="1" customHeight="1" x14ac:dyDescent="0.25"/>
    <row r="13728" ht="30" hidden="1" customHeight="1" x14ac:dyDescent="0.25"/>
    <row r="13729" ht="30" hidden="1" customHeight="1" x14ac:dyDescent="0.25"/>
    <row r="13730" ht="30" hidden="1" customHeight="1" x14ac:dyDescent="0.25"/>
    <row r="13731" ht="30" hidden="1" customHeight="1" x14ac:dyDescent="0.25"/>
    <row r="13732" ht="30" hidden="1" customHeight="1" x14ac:dyDescent="0.25"/>
    <row r="13733" ht="30" hidden="1" customHeight="1" x14ac:dyDescent="0.25"/>
    <row r="13734" ht="30" hidden="1" customHeight="1" x14ac:dyDescent="0.25"/>
    <row r="13735" ht="30" hidden="1" customHeight="1" x14ac:dyDescent="0.25"/>
    <row r="13736" ht="30" hidden="1" customHeight="1" x14ac:dyDescent="0.25"/>
    <row r="13737" ht="30" hidden="1" customHeight="1" x14ac:dyDescent="0.25"/>
    <row r="13738" ht="30" hidden="1" customHeight="1" x14ac:dyDescent="0.25"/>
    <row r="13739" ht="30" hidden="1" customHeight="1" x14ac:dyDescent="0.25"/>
    <row r="13740" ht="30" hidden="1" customHeight="1" x14ac:dyDescent="0.25"/>
    <row r="13741" ht="30" hidden="1" customHeight="1" x14ac:dyDescent="0.25"/>
    <row r="13742" ht="30" hidden="1" customHeight="1" x14ac:dyDescent="0.25"/>
    <row r="13743" ht="30" hidden="1" customHeight="1" x14ac:dyDescent="0.25"/>
    <row r="13744" ht="30" hidden="1" customHeight="1" x14ac:dyDescent="0.25"/>
    <row r="13745" ht="30" hidden="1" customHeight="1" x14ac:dyDescent="0.25"/>
    <row r="13746" ht="30" hidden="1" customHeight="1" x14ac:dyDescent="0.25"/>
    <row r="13747" ht="30" hidden="1" customHeight="1" x14ac:dyDescent="0.25"/>
    <row r="13748" ht="30" hidden="1" customHeight="1" x14ac:dyDescent="0.25"/>
    <row r="13749" ht="30" hidden="1" customHeight="1" x14ac:dyDescent="0.25"/>
    <row r="13750" ht="30" hidden="1" customHeight="1" x14ac:dyDescent="0.25"/>
    <row r="13751" ht="30" hidden="1" customHeight="1" x14ac:dyDescent="0.25"/>
    <row r="13752" ht="30" hidden="1" customHeight="1" x14ac:dyDescent="0.25"/>
    <row r="13753" ht="30" hidden="1" customHeight="1" x14ac:dyDescent="0.25"/>
    <row r="13754" ht="30" hidden="1" customHeight="1" x14ac:dyDescent="0.25"/>
    <row r="13755" ht="30" hidden="1" customHeight="1" x14ac:dyDescent="0.25"/>
    <row r="13756" ht="30" hidden="1" customHeight="1" x14ac:dyDescent="0.25"/>
    <row r="13757" ht="30" hidden="1" customHeight="1" x14ac:dyDescent="0.25"/>
    <row r="13758" ht="30" hidden="1" customHeight="1" x14ac:dyDescent="0.25"/>
    <row r="13759" ht="30" hidden="1" customHeight="1" x14ac:dyDescent="0.25"/>
    <row r="13760" ht="30" hidden="1" customHeight="1" x14ac:dyDescent="0.25"/>
    <row r="13761" ht="30" hidden="1" customHeight="1" x14ac:dyDescent="0.25"/>
    <row r="13762" ht="30" hidden="1" customHeight="1" x14ac:dyDescent="0.25"/>
    <row r="13763" ht="30" hidden="1" customHeight="1" x14ac:dyDescent="0.25"/>
    <row r="13764" ht="30" hidden="1" customHeight="1" x14ac:dyDescent="0.25"/>
    <row r="13765" ht="30" hidden="1" customHeight="1" x14ac:dyDescent="0.25"/>
    <row r="13766" ht="30" hidden="1" customHeight="1" x14ac:dyDescent="0.25"/>
    <row r="13767" ht="30" hidden="1" customHeight="1" x14ac:dyDescent="0.25"/>
    <row r="13768" ht="30" hidden="1" customHeight="1" x14ac:dyDescent="0.25"/>
    <row r="13769" ht="30" hidden="1" customHeight="1" x14ac:dyDescent="0.25"/>
    <row r="13770" ht="30" hidden="1" customHeight="1" x14ac:dyDescent="0.25"/>
    <row r="13771" ht="30" hidden="1" customHeight="1" x14ac:dyDescent="0.25"/>
    <row r="13772" ht="30" hidden="1" customHeight="1" x14ac:dyDescent="0.25"/>
    <row r="13773" ht="30" hidden="1" customHeight="1" x14ac:dyDescent="0.25"/>
    <row r="13774" ht="30" hidden="1" customHeight="1" x14ac:dyDescent="0.25"/>
    <row r="13775" ht="30" hidden="1" customHeight="1" x14ac:dyDescent="0.25"/>
    <row r="13776" ht="30" hidden="1" customHeight="1" x14ac:dyDescent="0.25"/>
    <row r="13777" ht="30" hidden="1" customHeight="1" x14ac:dyDescent="0.25"/>
    <row r="13778" ht="30" hidden="1" customHeight="1" x14ac:dyDescent="0.25"/>
    <row r="13779" ht="30" hidden="1" customHeight="1" x14ac:dyDescent="0.25"/>
    <row r="13780" ht="30" hidden="1" customHeight="1" x14ac:dyDescent="0.25"/>
    <row r="13781" ht="30" hidden="1" customHeight="1" x14ac:dyDescent="0.25"/>
    <row r="13782" ht="30" hidden="1" customHeight="1" x14ac:dyDescent="0.25"/>
    <row r="13783" ht="30" hidden="1" customHeight="1" x14ac:dyDescent="0.25"/>
    <row r="13784" ht="30" hidden="1" customHeight="1" x14ac:dyDescent="0.25"/>
    <row r="13785" ht="30" hidden="1" customHeight="1" x14ac:dyDescent="0.25"/>
    <row r="13786" ht="30" hidden="1" customHeight="1" x14ac:dyDescent="0.25"/>
    <row r="13787" ht="30" hidden="1" customHeight="1" x14ac:dyDescent="0.25"/>
    <row r="13788" ht="30" hidden="1" customHeight="1" x14ac:dyDescent="0.25"/>
    <row r="13789" ht="30" hidden="1" customHeight="1" x14ac:dyDescent="0.25"/>
    <row r="13790" ht="30" hidden="1" customHeight="1" x14ac:dyDescent="0.25"/>
    <row r="13791" ht="30" hidden="1" customHeight="1" x14ac:dyDescent="0.25"/>
    <row r="13792" ht="30" hidden="1" customHeight="1" x14ac:dyDescent="0.25"/>
    <row r="13793" ht="30" hidden="1" customHeight="1" x14ac:dyDescent="0.25"/>
    <row r="13794" ht="30" hidden="1" customHeight="1" x14ac:dyDescent="0.25"/>
    <row r="13795" ht="30" hidden="1" customHeight="1" x14ac:dyDescent="0.25"/>
    <row r="13796" ht="30" hidden="1" customHeight="1" x14ac:dyDescent="0.25"/>
    <row r="13797" ht="30" hidden="1" customHeight="1" x14ac:dyDescent="0.25"/>
    <row r="13798" ht="30" hidden="1" customHeight="1" x14ac:dyDescent="0.25"/>
    <row r="13799" ht="30" hidden="1" customHeight="1" x14ac:dyDescent="0.25"/>
    <row r="13800" ht="30" hidden="1" customHeight="1" x14ac:dyDescent="0.25"/>
    <row r="13801" ht="30" hidden="1" customHeight="1" x14ac:dyDescent="0.25"/>
    <row r="13802" ht="30" hidden="1" customHeight="1" x14ac:dyDescent="0.25"/>
    <row r="13803" ht="30" hidden="1" customHeight="1" x14ac:dyDescent="0.25"/>
    <row r="13804" ht="30" hidden="1" customHeight="1" x14ac:dyDescent="0.25"/>
    <row r="13805" ht="30" hidden="1" customHeight="1" x14ac:dyDescent="0.25"/>
    <row r="13806" ht="30" hidden="1" customHeight="1" x14ac:dyDescent="0.25"/>
    <row r="13807" ht="30" hidden="1" customHeight="1" x14ac:dyDescent="0.25"/>
    <row r="13808" ht="30" hidden="1" customHeight="1" x14ac:dyDescent="0.25"/>
    <row r="13809" ht="30" hidden="1" customHeight="1" x14ac:dyDescent="0.25"/>
    <row r="13810" ht="30" hidden="1" customHeight="1" x14ac:dyDescent="0.25"/>
    <row r="13811" ht="30" hidden="1" customHeight="1" x14ac:dyDescent="0.25"/>
    <row r="13812" ht="30" hidden="1" customHeight="1" x14ac:dyDescent="0.25"/>
    <row r="13813" ht="30" hidden="1" customHeight="1" x14ac:dyDescent="0.25"/>
    <row r="13814" ht="30" hidden="1" customHeight="1" x14ac:dyDescent="0.25"/>
    <row r="13815" ht="30" hidden="1" customHeight="1" x14ac:dyDescent="0.25"/>
    <row r="13816" ht="30" hidden="1" customHeight="1" x14ac:dyDescent="0.25"/>
    <row r="13817" ht="30" hidden="1" customHeight="1" x14ac:dyDescent="0.25"/>
    <row r="13818" ht="30" hidden="1" customHeight="1" x14ac:dyDescent="0.25"/>
    <row r="13819" ht="30" hidden="1" customHeight="1" x14ac:dyDescent="0.25"/>
    <row r="13820" ht="30" hidden="1" customHeight="1" x14ac:dyDescent="0.25"/>
    <row r="13821" ht="30" hidden="1" customHeight="1" x14ac:dyDescent="0.25"/>
    <row r="13822" ht="30" hidden="1" customHeight="1" x14ac:dyDescent="0.25"/>
    <row r="13823" ht="30" hidden="1" customHeight="1" x14ac:dyDescent="0.25"/>
    <row r="13824" ht="30" hidden="1" customHeight="1" x14ac:dyDescent="0.25"/>
    <row r="13825" ht="30" hidden="1" customHeight="1" x14ac:dyDescent="0.25"/>
    <row r="13826" ht="30" hidden="1" customHeight="1" x14ac:dyDescent="0.25"/>
    <row r="13827" ht="30" hidden="1" customHeight="1" x14ac:dyDescent="0.25"/>
    <row r="13828" ht="30" hidden="1" customHeight="1" x14ac:dyDescent="0.25"/>
    <row r="13829" ht="30" hidden="1" customHeight="1" x14ac:dyDescent="0.25"/>
    <row r="13830" ht="30" hidden="1" customHeight="1" x14ac:dyDescent="0.25"/>
    <row r="13831" ht="30" hidden="1" customHeight="1" x14ac:dyDescent="0.25"/>
    <row r="13832" ht="30" hidden="1" customHeight="1" x14ac:dyDescent="0.25"/>
    <row r="13833" ht="30" hidden="1" customHeight="1" x14ac:dyDescent="0.25"/>
    <row r="13834" ht="30" hidden="1" customHeight="1" x14ac:dyDescent="0.25"/>
    <row r="13835" ht="30" hidden="1" customHeight="1" x14ac:dyDescent="0.25"/>
    <row r="13836" ht="30" hidden="1" customHeight="1" x14ac:dyDescent="0.25"/>
    <row r="13837" ht="30" hidden="1" customHeight="1" x14ac:dyDescent="0.25"/>
    <row r="13838" ht="30" hidden="1" customHeight="1" x14ac:dyDescent="0.25"/>
    <row r="13839" ht="30" hidden="1" customHeight="1" x14ac:dyDescent="0.25"/>
    <row r="13840" ht="30" hidden="1" customHeight="1" x14ac:dyDescent="0.25"/>
    <row r="13841" ht="30" hidden="1" customHeight="1" x14ac:dyDescent="0.25"/>
    <row r="13842" ht="30" hidden="1" customHeight="1" x14ac:dyDescent="0.25"/>
    <row r="13843" ht="30" hidden="1" customHeight="1" x14ac:dyDescent="0.25"/>
    <row r="13844" ht="30" hidden="1" customHeight="1" x14ac:dyDescent="0.25"/>
    <row r="13845" ht="30" hidden="1" customHeight="1" x14ac:dyDescent="0.25"/>
    <row r="13846" ht="30" hidden="1" customHeight="1" x14ac:dyDescent="0.25"/>
    <row r="13847" ht="30" hidden="1" customHeight="1" x14ac:dyDescent="0.25"/>
    <row r="13848" ht="30" hidden="1" customHeight="1" x14ac:dyDescent="0.25"/>
    <row r="13849" ht="30" hidden="1" customHeight="1" x14ac:dyDescent="0.25"/>
    <row r="13850" ht="30" hidden="1" customHeight="1" x14ac:dyDescent="0.25"/>
    <row r="13851" ht="30" hidden="1" customHeight="1" x14ac:dyDescent="0.25"/>
    <row r="13852" ht="30" hidden="1" customHeight="1" x14ac:dyDescent="0.25"/>
    <row r="13853" ht="30" hidden="1" customHeight="1" x14ac:dyDescent="0.25"/>
    <row r="13854" ht="30" hidden="1" customHeight="1" x14ac:dyDescent="0.25"/>
    <row r="13855" ht="30" hidden="1" customHeight="1" x14ac:dyDescent="0.25"/>
    <row r="13856" ht="30" hidden="1" customHeight="1" x14ac:dyDescent="0.25"/>
    <row r="13857" ht="30" hidden="1" customHeight="1" x14ac:dyDescent="0.25"/>
    <row r="13858" ht="30" hidden="1" customHeight="1" x14ac:dyDescent="0.25"/>
    <row r="13859" ht="30" hidden="1" customHeight="1" x14ac:dyDescent="0.25"/>
    <row r="13860" ht="30" hidden="1" customHeight="1" x14ac:dyDescent="0.25"/>
    <row r="13861" ht="30" hidden="1" customHeight="1" x14ac:dyDescent="0.25"/>
    <row r="13862" ht="30" hidden="1" customHeight="1" x14ac:dyDescent="0.25"/>
    <row r="13863" ht="30" hidden="1" customHeight="1" x14ac:dyDescent="0.25"/>
    <row r="13864" ht="30" hidden="1" customHeight="1" x14ac:dyDescent="0.25"/>
    <row r="13865" ht="30" hidden="1" customHeight="1" x14ac:dyDescent="0.25"/>
    <row r="13866" ht="30" hidden="1" customHeight="1" x14ac:dyDescent="0.25"/>
    <row r="13867" ht="30" hidden="1" customHeight="1" x14ac:dyDescent="0.25"/>
    <row r="13868" ht="30" hidden="1" customHeight="1" x14ac:dyDescent="0.25"/>
    <row r="13869" ht="30" hidden="1" customHeight="1" x14ac:dyDescent="0.25"/>
    <row r="13870" ht="30" hidden="1" customHeight="1" x14ac:dyDescent="0.25"/>
    <row r="13871" ht="30" hidden="1" customHeight="1" x14ac:dyDescent="0.25"/>
    <row r="13872" ht="30" hidden="1" customHeight="1" x14ac:dyDescent="0.25"/>
    <row r="13873" ht="30" hidden="1" customHeight="1" x14ac:dyDescent="0.25"/>
    <row r="13874" ht="30" hidden="1" customHeight="1" x14ac:dyDescent="0.25"/>
    <row r="13875" ht="30" hidden="1" customHeight="1" x14ac:dyDescent="0.25"/>
    <row r="13876" ht="30" hidden="1" customHeight="1" x14ac:dyDescent="0.25"/>
    <row r="13877" ht="30" hidden="1" customHeight="1" x14ac:dyDescent="0.25"/>
    <row r="13878" ht="30" hidden="1" customHeight="1" x14ac:dyDescent="0.25"/>
    <row r="13879" ht="30" hidden="1" customHeight="1" x14ac:dyDescent="0.25"/>
    <row r="13880" ht="30" hidden="1" customHeight="1" x14ac:dyDescent="0.25"/>
    <row r="13881" ht="30" hidden="1" customHeight="1" x14ac:dyDescent="0.25"/>
    <row r="13882" ht="30" hidden="1" customHeight="1" x14ac:dyDescent="0.25"/>
    <row r="13883" ht="30" hidden="1" customHeight="1" x14ac:dyDescent="0.25"/>
    <row r="13884" ht="30" hidden="1" customHeight="1" x14ac:dyDescent="0.25"/>
    <row r="13885" ht="30" hidden="1" customHeight="1" x14ac:dyDescent="0.25"/>
    <row r="13886" ht="30" hidden="1" customHeight="1" x14ac:dyDescent="0.25"/>
    <row r="13887" ht="30" hidden="1" customHeight="1" x14ac:dyDescent="0.25"/>
    <row r="13888" ht="30" hidden="1" customHeight="1" x14ac:dyDescent="0.25"/>
    <row r="13889" ht="30" hidden="1" customHeight="1" x14ac:dyDescent="0.25"/>
    <row r="13890" ht="30" hidden="1" customHeight="1" x14ac:dyDescent="0.25"/>
    <row r="13891" ht="30" hidden="1" customHeight="1" x14ac:dyDescent="0.25"/>
    <row r="13892" ht="30" hidden="1" customHeight="1" x14ac:dyDescent="0.25"/>
    <row r="13893" ht="30" hidden="1" customHeight="1" x14ac:dyDescent="0.25"/>
    <row r="13894" ht="30" hidden="1" customHeight="1" x14ac:dyDescent="0.25"/>
    <row r="13895" ht="30" hidden="1" customHeight="1" x14ac:dyDescent="0.25"/>
    <row r="13896" ht="30" hidden="1" customHeight="1" x14ac:dyDescent="0.25"/>
    <row r="13897" ht="30" hidden="1" customHeight="1" x14ac:dyDescent="0.25"/>
    <row r="13898" ht="30" hidden="1" customHeight="1" x14ac:dyDescent="0.25"/>
    <row r="13899" ht="30" hidden="1" customHeight="1" x14ac:dyDescent="0.25"/>
    <row r="13900" ht="30" hidden="1" customHeight="1" x14ac:dyDescent="0.25"/>
    <row r="13901" ht="30" hidden="1" customHeight="1" x14ac:dyDescent="0.25"/>
    <row r="13902" ht="30" hidden="1" customHeight="1" x14ac:dyDescent="0.25"/>
    <row r="13903" ht="30" hidden="1" customHeight="1" x14ac:dyDescent="0.25"/>
    <row r="13904" ht="30" hidden="1" customHeight="1" x14ac:dyDescent="0.25"/>
    <row r="13905" ht="30" hidden="1" customHeight="1" x14ac:dyDescent="0.25"/>
    <row r="13906" ht="30" hidden="1" customHeight="1" x14ac:dyDescent="0.25"/>
    <row r="13907" ht="30" hidden="1" customHeight="1" x14ac:dyDescent="0.25"/>
    <row r="13908" ht="30" hidden="1" customHeight="1" x14ac:dyDescent="0.25"/>
    <row r="13909" ht="30" hidden="1" customHeight="1" x14ac:dyDescent="0.25"/>
    <row r="13910" ht="30" hidden="1" customHeight="1" x14ac:dyDescent="0.25"/>
    <row r="13911" ht="30" hidden="1" customHeight="1" x14ac:dyDescent="0.25"/>
    <row r="13912" ht="30" hidden="1" customHeight="1" x14ac:dyDescent="0.25"/>
    <row r="13913" ht="30" hidden="1" customHeight="1" x14ac:dyDescent="0.25"/>
    <row r="13914" ht="30" hidden="1" customHeight="1" x14ac:dyDescent="0.25"/>
    <row r="13915" ht="30" hidden="1" customHeight="1" x14ac:dyDescent="0.25"/>
    <row r="13916" ht="30" hidden="1" customHeight="1" x14ac:dyDescent="0.25"/>
    <row r="13917" ht="30" hidden="1" customHeight="1" x14ac:dyDescent="0.25"/>
    <row r="13918" ht="30" hidden="1" customHeight="1" x14ac:dyDescent="0.25"/>
    <row r="13919" ht="30" hidden="1" customHeight="1" x14ac:dyDescent="0.25"/>
    <row r="13920" ht="30" hidden="1" customHeight="1" x14ac:dyDescent="0.25"/>
    <row r="13921" ht="30" hidden="1" customHeight="1" x14ac:dyDescent="0.25"/>
    <row r="13922" ht="30" hidden="1" customHeight="1" x14ac:dyDescent="0.25"/>
    <row r="13923" ht="30" hidden="1" customHeight="1" x14ac:dyDescent="0.25"/>
    <row r="13924" ht="30" hidden="1" customHeight="1" x14ac:dyDescent="0.25"/>
    <row r="13925" ht="30" hidden="1" customHeight="1" x14ac:dyDescent="0.25"/>
    <row r="13926" ht="30" hidden="1" customHeight="1" x14ac:dyDescent="0.25"/>
    <row r="13927" ht="30" hidden="1" customHeight="1" x14ac:dyDescent="0.25"/>
    <row r="13928" ht="30" hidden="1" customHeight="1" x14ac:dyDescent="0.25"/>
    <row r="13929" ht="30" hidden="1" customHeight="1" x14ac:dyDescent="0.25"/>
    <row r="13930" ht="30" hidden="1" customHeight="1" x14ac:dyDescent="0.25"/>
    <row r="13931" ht="30" hidden="1" customHeight="1" x14ac:dyDescent="0.25"/>
    <row r="13932" ht="30" hidden="1" customHeight="1" x14ac:dyDescent="0.25"/>
    <row r="13933" ht="30" hidden="1" customHeight="1" x14ac:dyDescent="0.25"/>
    <row r="13934" ht="30" hidden="1" customHeight="1" x14ac:dyDescent="0.25"/>
    <row r="13935" ht="30" hidden="1" customHeight="1" x14ac:dyDescent="0.25"/>
    <row r="13936" ht="30" hidden="1" customHeight="1" x14ac:dyDescent="0.25"/>
    <row r="13937" ht="30" hidden="1" customHeight="1" x14ac:dyDescent="0.25"/>
    <row r="13938" ht="30" hidden="1" customHeight="1" x14ac:dyDescent="0.25"/>
    <row r="13939" ht="30" hidden="1" customHeight="1" x14ac:dyDescent="0.25"/>
    <row r="13940" ht="30" hidden="1" customHeight="1" x14ac:dyDescent="0.25"/>
    <row r="13941" ht="30" hidden="1" customHeight="1" x14ac:dyDescent="0.25"/>
    <row r="13942" ht="30" hidden="1" customHeight="1" x14ac:dyDescent="0.25"/>
    <row r="13943" ht="30" hidden="1" customHeight="1" x14ac:dyDescent="0.25"/>
    <row r="13944" ht="30" hidden="1" customHeight="1" x14ac:dyDescent="0.25"/>
    <row r="13945" ht="30" hidden="1" customHeight="1" x14ac:dyDescent="0.25"/>
    <row r="13946" ht="30" hidden="1" customHeight="1" x14ac:dyDescent="0.25"/>
    <row r="13947" ht="30" hidden="1" customHeight="1" x14ac:dyDescent="0.25"/>
    <row r="13948" ht="30" hidden="1" customHeight="1" x14ac:dyDescent="0.25"/>
    <row r="13949" ht="30" hidden="1" customHeight="1" x14ac:dyDescent="0.25"/>
    <row r="13950" ht="30" hidden="1" customHeight="1" x14ac:dyDescent="0.25"/>
    <row r="13951" ht="30" hidden="1" customHeight="1" x14ac:dyDescent="0.25"/>
    <row r="13952" ht="30" hidden="1" customHeight="1" x14ac:dyDescent="0.25"/>
    <row r="13953" ht="30" hidden="1" customHeight="1" x14ac:dyDescent="0.25"/>
    <row r="13954" ht="30" hidden="1" customHeight="1" x14ac:dyDescent="0.25"/>
    <row r="13955" ht="30" hidden="1" customHeight="1" x14ac:dyDescent="0.25"/>
    <row r="13956" ht="30" hidden="1" customHeight="1" x14ac:dyDescent="0.25"/>
    <row r="13957" ht="30" hidden="1" customHeight="1" x14ac:dyDescent="0.25"/>
    <row r="13958" ht="30" hidden="1" customHeight="1" x14ac:dyDescent="0.25"/>
    <row r="13959" ht="30" hidden="1" customHeight="1" x14ac:dyDescent="0.25"/>
    <row r="13960" ht="30" hidden="1" customHeight="1" x14ac:dyDescent="0.25"/>
    <row r="13961" ht="30" hidden="1" customHeight="1" x14ac:dyDescent="0.25"/>
    <row r="13962" ht="30" hidden="1" customHeight="1" x14ac:dyDescent="0.25"/>
    <row r="13963" ht="30" hidden="1" customHeight="1" x14ac:dyDescent="0.25"/>
    <row r="13964" ht="30" hidden="1" customHeight="1" x14ac:dyDescent="0.25"/>
    <row r="13965" ht="30" hidden="1" customHeight="1" x14ac:dyDescent="0.25"/>
    <row r="13966" ht="30" hidden="1" customHeight="1" x14ac:dyDescent="0.25"/>
    <row r="13967" ht="30" hidden="1" customHeight="1" x14ac:dyDescent="0.25"/>
    <row r="13968" ht="30" hidden="1" customHeight="1" x14ac:dyDescent="0.25"/>
    <row r="13969" ht="30" hidden="1" customHeight="1" x14ac:dyDescent="0.25"/>
    <row r="13970" ht="30" hidden="1" customHeight="1" x14ac:dyDescent="0.25"/>
    <row r="13971" ht="30" hidden="1" customHeight="1" x14ac:dyDescent="0.25"/>
    <row r="13972" ht="30" hidden="1" customHeight="1" x14ac:dyDescent="0.25"/>
    <row r="13973" ht="30" hidden="1" customHeight="1" x14ac:dyDescent="0.25"/>
    <row r="13974" ht="30" hidden="1" customHeight="1" x14ac:dyDescent="0.25"/>
    <row r="13975" ht="30" hidden="1" customHeight="1" x14ac:dyDescent="0.25"/>
    <row r="13976" ht="30" hidden="1" customHeight="1" x14ac:dyDescent="0.25"/>
    <row r="13977" ht="30" hidden="1" customHeight="1" x14ac:dyDescent="0.25"/>
    <row r="13978" ht="30" hidden="1" customHeight="1" x14ac:dyDescent="0.25"/>
    <row r="13979" ht="30" hidden="1" customHeight="1" x14ac:dyDescent="0.25"/>
    <row r="13980" ht="30" hidden="1" customHeight="1" x14ac:dyDescent="0.25"/>
    <row r="13981" ht="30" hidden="1" customHeight="1" x14ac:dyDescent="0.25"/>
    <row r="13982" ht="30" hidden="1" customHeight="1" x14ac:dyDescent="0.25"/>
    <row r="13983" ht="30" hidden="1" customHeight="1" x14ac:dyDescent="0.25"/>
    <row r="13984" ht="30" hidden="1" customHeight="1" x14ac:dyDescent="0.25"/>
    <row r="13985" ht="30" hidden="1" customHeight="1" x14ac:dyDescent="0.25"/>
    <row r="13986" ht="30" hidden="1" customHeight="1" x14ac:dyDescent="0.25"/>
    <row r="13987" ht="30" hidden="1" customHeight="1" x14ac:dyDescent="0.25"/>
    <row r="13988" ht="30" hidden="1" customHeight="1" x14ac:dyDescent="0.25"/>
    <row r="13989" ht="30" hidden="1" customHeight="1" x14ac:dyDescent="0.25"/>
    <row r="13990" ht="30" hidden="1" customHeight="1" x14ac:dyDescent="0.25"/>
    <row r="13991" ht="30" hidden="1" customHeight="1" x14ac:dyDescent="0.25"/>
    <row r="13992" ht="30" hidden="1" customHeight="1" x14ac:dyDescent="0.25"/>
    <row r="13993" ht="30" hidden="1" customHeight="1" x14ac:dyDescent="0.25"/>
    <row r="13994" ht="30" hidden="1" customHeight="1" x14ac:dyDescent="0.25"/>
    <row r="13995" ht="30" hidden="1" customHeight="1" x14ac:dyDescent="0.25"/>
    <row r="13996" ht="30" hidden="1" customHeight="1" x14ac:dyDescent="0.25"/>
    <row r="13997" ht="30" hidden="1" customHeight="1" x14ac:dyDescent="0.25"/>
    <row r="13998" ht="30" hidden="1" customHeight="1" x14ac:dyDescent="0.25"/>
    <row r="13999" ht="30" hidden="1" customHeight="1" x14ac:dyDescent="0.25"/>
    <row r="14000" ht="30" hidden="1" customHeight="1" x14ac:dyDescent="0.25"/>
    <row r="14001" ht="30" hidden="1" customHeight="1" x14ac:dyDescent="0.25"/>
    <row r="14002" ht="30" hidden="1" customHeight="1" x14ac:dyDescent="0.25"/>
    <row r="14003" ht="30" hidden="1" customHeight="1" x14ac:dyDescent="0.25"/>
    <row r="14004" ht="30" hidden="1" customHeight="1" x14ac:dyDescent="0.25"/>
    <row r="14005" ht="30" hidden="1" customHeight="1" x14ac:dyDescent="0.25"/>
    <row r="14006" ht="30" hidden="1" customHeight="1" x14ac:dyDescent="0.25"/>
    <row r="14007" ht="30" hidden="1" customHeight="1" x14ac:dyDescent="0.25"/>
    <row r="14008" ht="30" hidden="1" customHeight="1" x14ac:dyDescent="0.25"/>
    <row r="14009" ht="30" hidden="1" customHeight="1" x14ac:dyDescent="0.25"/>
    <row r="14010" ht="30" hidden="1" customHeight="1" x14ac:dyDescent="0.25"/>
    <row r="14011" ht="30" hidden="1" customHeight="1" x14ac:dyDescent="0.25"/>
    <row r="14012" ht="30" hidden="1" customHeight="1" x14ac:dyDescent="0.25"/>
    <row r="14013" ht="30" hidden="1" customHeight="1" x14ac:dyDescent="0.25"/>
    <row r="14014" ht="30" hidden="1" customHeight="1" x14ac:dyDescent="0.25"/>
    <row r="14015" ht="30" hidden="1" customHeight="1" x14ac:dyDescent="0.25"/>
    <row r="14016" ht="30" hidden="1" customHeight="1" x14ac:dyDescent="0.25"/>
    <row r="14017" ht="30" hidden="1" customHeight="1" x14ac:dyDescent="0.25"/>
    <row r="14018" ht="30" hidden="1" customHeight="1" x14ac:dyDescent="0.25"/>
    <row r="14019" ht="30" hidden="1" customHeight="1" x14ac:dyDescent="0.25"/>
    <row r="14020" ht="30" hidden="1" customHeight="1" x14ac:dyDescent="0.25"/>
    <row r="14021" ht="30" hidden="1" customHeight="1" x14ac:dyDescent="0.25"/>
    <row r="14022" ht="30" hidden="1" customHeight="1" x14ac:dyDescent="0.25"/>
    <row r="14023" ht="30" hidden="1" customHeight="1" x14ac:dyDescent="0.25"/>
    <row r="14024" ht="30" hidden="1" customHeight="1" x14ac:dyDescent="0.25"/>
    <row r="14025" ht="30" hidden="1" customHeight="1" x14ac:dyDescent="0.25"/>
    <row r="14026" ht="30" hidden="1" customHeight="1" x14ac:dyDescent="0.25"/>
    <row r="14027" ht="30" hidden="1" customHeight="1" x14ac:dyDescent="0.25"/>
    <row r="14028" ht="30" hidden="1" customHeight="1" x14ac:dyDescent="0.25"/>
    <row r="14029" ht="30" hidden="1" customHeight="1" x14ac:dyDescent="0.25"/>
    <row r="14030" ht="30" hidden="1" customHeight="1" x14ac:dyDescent="0.25"/>
    <row r="14031" ht="30" hidden="1" customHeight="1" x14ac:dyDescent="0.25"/>
    <row r="14032" ht="30" hidden="1" customHeight="1" x14ac:dyDescent="0.25"/>
    <row r="14033" ht="30" hidden="1" customHeight="1" x14ac:dyDescent="0.25"/>
    <row r="14034" ht="30" hidden="1" customHeight="1" x14ac:dyDescent="0.25"/>
    <row r="14035" ht="30" hidden="1" customHeight="1" x14ac:dyDescent="0.25"/>
    <row r="14036" ht="30" hidden="1" customHeight="1" x14ac:dyDescent="0.25"/>
    <row r="14037" ht="30" hidden="1" customHeight="1" x14ac:dyDescent="0.25"/>
    <row r="14038" ht="30" hidden="1" customHeight="1" x14ac:dyDescent="0.25"/>
    <row r="14039" ht="30" hidden="1" customHeight="1" x14ac:dyDescent="0.25"/>
    <row r="14040" ht="30" hidden="1" customHeight="1" x14ac:dyDescent="0.25"/>
    <row r="14041" ht="30" hidden="1" customHeight="1" x14ac:dyDescent="0.25"/>
    <row r="14042" ht="30" hidden="1" customHeight="1" x14ac:dyDescent="0.25"/>
    <row r="14043" ht="30" hidden="1" customHeight="1" x14ac:dyDescent="0.25"/>
    <row r="14044" ht="30" hidden="1" customHeight="1" x14ac:dyDescent="0.25"/>
    <row r="14045" ht="30" hidden="1" customHeight="1" x14ac:dyDescent="0.25"/>
    <row r="14046" ht="30" hidden="1" customHeight="1" x14ac:dyDescent="0.25"/>
    <row r="14047" ht="30" hidden="1" customHeight="1" x14ac:dyDescent="0.25"/>
    <row r="14048" ht="30" hidden="1" customHeight="1" x14ac:dyDescent="0.25"/>
    <row r="14049" ht="30" hidden="1" customHeight="1" x14ac:dyDescent="0.25"/>
    <row r="14050" ht="30" hidden="1" customHeight="1" x14ac:dyDescent="0.25"/>
    <row r="14051" ht="30" hidden="1" customHeight="1" x14ac:dyDescent="0.25"/>
    <row r="14052" ht="30" hidden="1" customHeight="1" x14ac:dyDescent="0.25"/>
    <row r="14053" ht="30" hidden="1" customHeight="1" x14ac:dyDescent="0.25"/>
    <row r="14054" ht="30" hidden="1" customHeight="1" x14ac:dyDescent="0.25"/>
    <row r="14055" ht="30" hidden="1" customHeight="1" x14ac:dyDescent="0.25"/>
    <row r="14056" ht="30" hidden="1" customHeight="1" x14ac:dyDescent="0.25"/>
    <row r="14057" ht="30" hidden="1" customHeight="1" x14ac:dyDescent="0.25"/>
    <row r="14058" ht="30" hidden="1" customHeight="1" x14ac:dyDescent="0.25"/>
    <row r="14059" ht="30" hidden="1" customHeight="1" x14ac:dyDescent="0.25"/>
    <row r="14060" ht="30" hidden="1" customHeight="1" x14ac:dyDescent="0.25"/>
    <row r="14061" ht="30" hidden="1" customHeight="1" x14ac:dyDescent="0.25"/>
    <row r="14062" ht="30" hidden="1" customHeight="1" x14ac:dyDescent="0.25"/>
    <row r="14063" ht="30" hidden="1" customHeight="1" x14ac:dyDescent="0.25"/>
    <row r="14064" ht="30" hidden="1" customHeight="1" x14ac:dyDescent="0.25"/>
    <row r="14065" ht="30" hidden="1" customHeight="1" x14ac:dyDescent="0.25"/>
    <row r="14066" ht="30" hidden="1" customHeight="1" x14ac:dyDescent="0.25"/>
    <row r="14067" ht="30" hidden="1" customHeight="1" x14ac:dyDescent="0.25"/>
    <row r="14068" ht="30" hidden="1" customHeight="1" x14ac:dyDescent="0.25"/>
    <row r="14069" ht="30" hidden="1" customHeight="1" x14ac:dyDescent="0.25"/>
    <row r="14070" ht="30" hidden="1" customHeight="1" x14ac:dyDescent="0.25"/>
    <row r="14071" ht="30" hidden="1" customHeight="1" x14ac:dyDescent="0.25"/>
    <row r="14072" ht="30" hidden="1" customHeight="1" x14ac:dyDescent="0.25"/>
    <row r="14073" ht="30" hidden="1" customHeight="1" x14ac:dyDescent="0.25"/>
    <row r="14074" ht="30" hidden="1" customHeight="1" x14ac:dyDescent="0.25"/>
    <row r="14075" ht="30" hidden="1" customHeight="1" x14ac:dyDescent="0.25"/>
    <row r="14076" ht="30" hidden="1" customHeight="1" x14ac:dyDescent="0.25"/>
    <row r="14077" ht="30" hidden="1" customHeight="1" x14ac:dyDescent="0.25"/>
    <row r="14078" ht="30" hidden="1" customHeight="1" x14ac:dyDescent="0.25"/>
    <row r="14079" ht="30" hidden="1" customHeight="1" x14ac:dyDescent="0.25"/>
    <row r="14080" ht="30" hidden="1" customHeight="1" x14ac:dyDescent="0.25"/>
    <row r="14081" ht="30" hidden="1" customHeight="1" x14ac:dyDescent="0.25"/>
    <row r="14082" ht="30" hidden="1" customHeight="1" x14ac:dyDescent="0.25"/>
    <row r="14083" ht="30" hidden="1" customHeight="1" x14ac:dyDescent="0.25"/>
    <row r="14084" ht="30" hidden="1" customHeight="1" x14ac:dyDescent="0.25"/>
    <row r="14085" ht="30" hidden="1" customHeight="1" x14ac:dyDescent="0.25"/>
    <row r="14086" ht="30" hidden="1" customHeight="1" x14ac:dyDescent="0.25"/>
    <row r="14087" ht="30" hidden="1" customHeight="1" x14ac:dyDescent="0.25"/>
    <row r="14088" ht="30" hidden="1" customHeight="1" x14ac:dyDescent="0.25"/>
    <row r="14089" ht="30" hidden="1" customHeight="1" x14ac:dyDescent="0.25"/>
    <row r="14090" ht="30" hidden="1" customHeight="1" x14ac:dyDescent="0.25"/>
    <row r="14091" ht="30" hidden="1" customHeight="1" x14ac:dyDescent="0.25"/>
    <row r="14092" ht="30" hidden="1" customHeight="1" x14ac:dyDescent="0.25"/>
    <row r="14093" ht="30" hidden="1" customHeight="1" x14ac:dyDescent="0.25"/>
    <row r="14094" ht="30" hidden="1" customHeight="1" x14ac:dyDescent="0.25"/>
    <row r="14095" ht="30" hidden="1" customHeight="1" x14ac:dyDescent="0.25"/>
    <row r="14096" ht="30" hidden="1" customHeight="1" x14ac:dyDescent="0.25"/>
    <row r="14097" ht="30" hidden="1" customHeight="1" x14ac:dyDescent="0.25"/>
    <row r="14098" ht="30" hidden="1" customHeight="1" x14ac:dyDescent="0.25"/>
    <row r="14099" ht="30" hidden="1" customHeight="1" x14ac:dyDescent="0.25"/>
    <row r="14100" ht="30" hidden="1" customHeight="1" x14ac:dyDescent="0.25"/>
    <row r="14101" ht="30" hidden="1" customHeight="1" x14ac:dyDescent="0.25"/>
    <row r="14102" ht="30" hidden="1" customHeight="1" x14ac:dyDescent="0.25"/>
    <row r="14103" ht="30" hidden="1" customHeight="1" x14ac:dyDescent="0.25"/>
    <row r="14104" ht="30" hidden="1" customHeight="1" x14ac:dyDescent="0.25"/>
    <row r="14105" ht="30" hidden="1" customHeight="1" x14ac:dyDescent="0.25"/>
    <row r="14106" ht="30" hidden="1" customHeight="1" x14ac:dyDescent="0.25"/>
    <row r="14107" ht="30" hidden="1" customHeight="1" x14ac:dyDescent="0.25"/>
    <row r="14108" ht="30" hidden="1" customHeight="1" x14ac:dyDescent="0.25"/>
    <row r="14109" ht="30" hidden="1" customHeight="1" x14ac:dyDescent="0.25"/>
    <row r="14110" ht="30" hidden="1" customHeight="1" x14ac:dyDescent="0.25"/>
    <row r="14111" ht="30" hidden="1" customHeight="1" x14ac:dyDescent="0.25"/>
    <row r="14112" ht="30" hidden="1" customHeight="1" x14ac:dyDescent="0.25"/>
    <row r="14113" ht="30" hidden="1" customHeight="1" x14ac:dyDescent="0.25"/>
    <row r="14114" ht="30" hidden="1" customHeight="1" x14ac:dyDescent="0.25"/>
    <row r="14115" ht="30" hidden="1" customHeight="1" x14ac:dyDescent="0.25"/>
    <row r="14116" ht="30" hidden="1" customHeight="1" x14ac:dyDescent="0.25"/>
    <row r="14117" ht="30" hidden="1" customHeight="1" x14ac:dyDescent="0.25"/>
    <row r="14118" ht="30" hidden="1" customHeight="1" x14ac:dyDescent="0.25"/>
    <row r="14119" ht="30" hidden="1" customHeight="1" x14ac:dyDescent="0.25"/>
    <row r="14120" ht="30" hidden="1" customHeight="1" x14ac:dyDescent="0.25"/>
    <row r="14121" ht="30" hidden="1" customHeight="1" x14ac:dyDescent="0.25"/>
    <row r="14122" ht="30" hidden="1" customHeight="1" x14ac:dyDescent="0.25"/>
    <row r="14123" ht="30" hidden="1" customHeight="1" x14ac:dyDescent="0.25"/>
    <row r="14124" ht="30" hidden="1" customHeight="1" x14ac:dyDescent="0.25"/>
    <row r="14125" ht="30" hidden="1" customHeight="1" x14ac:dyDescent="0.25"/>
    <row r="14126" ht="30" hidden="1" customHeight="1" x14ac:dyDescent="0.25"/>
    <row r="14127" ht="30" hidden="1" customHeight="1" x14ac:dyDescent="0.25"/>
    <row r="14128" ht="30" hidden="1" customHeight="1" x14ac:dyDescent="0.25"/>
    <row r="14129" ht="30" hidden="1" customHeight="1" x14ac:dyDescent="0.25"/>
    <row r="14130" ht="30" hidden="1" customHeight="1" x14ac:dyDescent="0.25"/>
    <row r="14131" ht="30" hidden="1" customHeight="1" x14ac:dyDescent="0.25"/>
    <row r="14132" ht="30" hidden="1" customHeight="1" x14ac:dyDescent="0.25"/>
    <row r="14133" ht="30" hidden="1" customHeight="1" x14ac:dyDescent="0.25"/>
    <row r="14134" ht="30" hidden="1" customHeight="1" x14ac:dyDescent="0.25"/>
    <row r="14135" ht="30" hidden="1" customHeight="1" x14ac:dyDescent="0.25"/>
    <row r="14136" ht="30" hidden="1" customHeight="1" x14ac:dyDescent="0.25"/>
    <row r="14137" ht="30" hidden="1" customHeight="1" x14ac:dyDescent="0.25"/>
    <row r="14138" ht="30" hidden="1" customHeight="1" x14ac:dyDescent="0.25"/>
    <row r="14139" ht="30" hidden="1" customHeight="1" x14ac:dyDescent="0.25"/>
    <row r="14140" ht="30" hidden="1" customHeight="1" x14ac:dyDescent="0.25"/>
    <row r="14141" ht="30" hidden="1" customHeight="1" x14ac:dyDescent="0.25"/>
    <row r="14142" ht="30" hidden="1" customHeight="1" x14ac:dyDescent="0.25"/>
    <row r="14143" ht="30" hidden="1" customHeight="1" x14ac:dyDescent="0.25"/>
    <row r="14144" ht="30" hidden="1" customHeight="1" x14ac:dyDescent="0.25"/>
    <row r="14145" ht="30" hidden="1" customHeight="1" x14ac:dyDescent="0.25"/>
    <row r="14146" ht="30" hidden="1" customHeight="1" x14ac:dyDescent="0.25"/>
    <row r="14147" ht="30" hidden="1" customHeight="1" x14ac:dyDescent="0.25"/>
    <row r="14148" ht="30" hidden="1" customHeight="1" x14ac:dyDescent="0.25"/>
    <row r="14149" ht="30" hidden="1" customHeight="1" x14ac:dyDescent="0.25"/>
    <row r="14150" ht="30" hidden="1" customHeight="1" x14ac:dyDescent="0.25"/>
    <row r="14151" ht="30" hidden="1" customHeight="1" x14ac:dyDescent="0.25"/>
    <row r="14152" ht="30" hidden="1" customHeight="1" x14ac:dyDescent="0.25"/>
    <row r="14153" ht="30" hidden="1" customHeight="1" x14ac:dyDescent="0.25"/>
    <row r="14154" ht="30" hidden="1" customHeight="1" x14ac:dyDescent="0.25"/>
    <row r="14155" ht="30" hidden="1" customHeight="1" x14ac:dyDescent="0.25"/>
    <row r="14156" ht="30" hidden="1" customHeight="1" x14ac:dyDescent="0.25"/>
    <row r="14157" ht="30" hidden="1" customHeight="1" x14ac:dyDescent="0.25"/>
    <row r="14158" ht="30" hidden="1" customHeight="1" x14ac:dyDescent="0.25"/>
    <row r="14159" ht="30" hidden="1" customHeight="1" x14ac:dyDescent="0.25"/>
    <row r="14160" ht="30" hidden="1" customHeight="1" x14ac:dyDescent="0.25"/>
    <row r="14161" ht="30" hidden="1" customHeight="1" x14ac:dyDescent="0.25"/>
    <row r="14162" ht="30" hidden="1" customHeight="1" x14ac:dyDescent="0.25"/>
    <row r="14163" ht="30" hidden="1" customHeight="1" x14ac:dyDescent="0.25"/>
    <row r="14164" ht="30" hidden="1" customHeight="1" x14ac:dyDescent="0.25"/>
    <row r="14165" ht="30" hidden="1" customHeight="1" x14ac:dyDescent="0.25"/>
    <row r="14166" ht="30" hidden="1" customHeight="1" x14ac:dyDescent="0.25"/>
    <row r="14167" ht="30" hidden="1" customHeight="1" x14ac:dyDescent="0.25"/>
    <row r="14168" ht="30" hidden="1" customHeight="1" x14ac:dyDescent="0.25"/>
    <row r="14169" ht="30" hidden="1" customHeight="1" x14ac:dyDescent="0.25"/>
    <row r="14170" ht="30" hidden="1" customHeight="1" x14ac:dyDescent="0.25"/>
    <row r="14171" ht="30" hidden="1" customHeight="1" x14ac:dyDescent="0.25"/>
    <row r="14172" ht="30" hidden="1" customHeight="1" x14ac:dyDescent="0.25"/>
    <row r="14173" ht="30" hidden="1" customHeight="1" x14ac:dyDescent="0.25"/>
    <row r="14174" ht="30" hidden="1" customHeight="1" x14ac:dyDescent="0.25"/>
    <row r="14175" ht="30" hidden="1" customHeight="1" x14ac:dyDescent="0.25"/>
    <row r="14176" ht="30" hidden="1" customHeight="1" x14ac:dyDescent="0.25"/>
    <row r="14177" ht="30" hidden="1" customHeight="1" x14ac:dyDescent="0.25"/>
    <row r="14178" ht="30" hidden="1" customHeight="1" x14ac:dyDescent="0.25"/>
    <row r="14179" ht="30" hidden="1" customHeight="1" x14ac:dyDescent="0.25"/>
    <row r="14180" ht="30" hidden="1" customHeight="1" x14ac:dyDescent="0.25"/>
    <row r="14181" ht="30" hidden="1" customHeight="1" x14ac:dyDescent="0.25"/>
    <row r="14182" ht="30" hidden="1" customHeight="1" x14ac:dyDescent="0.25"/>
    <row r="14183" ht="30" hidden="1" customHeight="1" x14ac:dyDescent="0.25"/>
    <row r="14184" ht="30" hidden="1" customHeight="1" x14ac:dyDescent="0.25"/>
    <row r="14185" ht="30" hidden="1" customHeight="1" x14ac:dyDescent="0.25"/>
    <row r="14186" ht="30" hidden="1" customHeight="1" x14ac:dyDescent="0.25"/>
    <row r="14187" ht="30" hidden="1" customHeight="1" x14ac:dyDescent="0.25"/>
    <row r="14188" ht="30" hidden="1" customHeight="1" x14ac:dyDescent="0.25"/>
    <row r="14189" ht="30" hidden="1" customHeight="1" x14ac:dyDescent="0.25"/>
    <row r="14190" ht="30" hidden="1" customHeight="1" x14ac:dyDescent="0.25"/>
    <row r="14191" ht="30" hidden="1" customHeight="1" x14ac:dyDescent="0.25"/>
    <row r="14192" ht="30" hidden="1" customHeight="1" x14ac:dyDescent="0.25"/>
    <row r="14193" ht="30" hidden="1" customHeight="1" x14ac:dyDescent="0.25"/>
    <row r="14194" ht="30" hidden="1" customHeight="1" x14ac:dyDescent="0.25"/>
    <row r="14195" ht="30" hidden="1" customHeight="1" x14ac:dyDescent="0.25"/>
    <row r="14196" ht="30" hidden="1" customHeight="1" x14ac:dyDescent="0.25"/>
    <row r="14197" ht="30" hidden="1" customHeight="1" x14ac:dyDescent="0.25"/>
    <row r="14198" ht="30" hidden="1" customHeight="1" x14ac:dyDescent="0.25"/>
    <row r="14199" ht="30" hidden="1" customHeight="1" x14ac:dyDescent="0.25"/>
    <row r="14200" ht="30" hidden="1" customHeight="1" x14ac:dyDescent="0.25"/>
    <row r="14201" ht="30" hidden="1" customHeight="1" x14ac:dyDescent="0.25"/>
    <row r="14202" ht="30" hidden="1" customHeight="1" x14ac:dyDescent="0.25"/>
    <row r="14203" ht="30" hidden="1" customHeight="1" x14ac:dyDescent="0.25"/>
    <row r="14204" ht="30" hidden="1" customHeight="1" x14ac:dyDescent="0.25"/>
    <row r="14205" ht="30" hidden="1" customHeight="1" x14ac:dyDescent="0.25"/>
    <row r="14206" ht="30" hidden="1" customHeight="1" x14ac:dyDescent="0.25"/>
    <row r="14207" ht="30" hidden="1" customHeight="1" x14ac:dyDescent="0.25"/>
    <row r="14208" ht="30" hidden="1" customHeight="1" x14ac:dyDescent="0.25"/>
    <row r="14209" ht="30" hidden="1" customHeight="1" x14ac:dyDescent="0.25"/>
    <row r="14210" ht="30" hidden="1" customHeight="1" x14ac:dyDescent="0.25"/>
    <row r="14211" ht="30" hidden="1" customHeight="1" x14ac:dyDescent="0.25"/>
    <row r="14212" ht="30" hidden="1" customHeight="1" x14ac:dyDescent="0.25"/>
    <row r="14213" ht="30" hidden="1" customHeight="1" x14ac:dyDescent="0.25"/>
    <row r="14214" ht="30" hidden="1" customHeight="1" x14ac:dyDescent="0.25"/>
    <row r="14215" ht="30" hidden="1" customHeight="1" x14ac:dyDescent="0.25"/>
    <row r="14216" ht="30" hidden="1" customHeight="1" x14ac:dyDescent="0.25"/>
    <row r="14217" ht="30" hidden="1" customHeight="1" x14ac:dyDescent="0.25"/>
    <row r="14218" ht="30" hidden="1" customHeight="1" x14ac:dyDescent="0.25"/>
    <row r="14219" ht="30" hidden="1" customHeight="1" x14ac:dyDescent="0.25"/>
    <row r="14220" ht="30" hidden="1" customHeight="1" x14ac:dyDescent="0.25"/>
    <row r="14221" ht="30" hidden="1" customHeight="1" x14ac:dyDescent="0.25"/>
    <row r="14222" ht="30" hidden="1" customHeight="1" x14ac:dyDescent="0.25"/>
    <row r="14223" ht="30" hidden="1" customHeight="1" x14ac:dyDescent="0.25"/>
    <row r="14224" ht="30" hidden="1" customHeight="1" x14ac:dyDescent="0.25"/>
    <row r="14225" ht="30" hidden="1" customHeight="1" x14ac:dyDescent="0.25"/>
    <row r="14226" ht="30" hidden="1" customHeight="1" x14ac:dyDescent="0.25"/>
    <row r="14227" ht="30" hidden="1" customHeight="1" x14ac:dyDescent="0.25"/>
    <row r="14228" ht="30" hidden="1" customHeight="1" x14ac:dyDescent="0.25"/>
    <row r="14229" ht="30" hidden="1" customHeight="1" x14ac:dyDescent="0.25"/>
    <row r="14230" ht="30" hidden="1" customHeight="1" x14ac:dyDescent="0.25"/>
    <row r="14231" ht="30" hidden="1" customHeight="1" x14ac:dyDescent="0.25"/>
    <row r="14232" ht="30" hidden="1" customHeight="1" x14ac:dyDescent="0.25"/>
    <row r="14233" ht="30" hidden="1" customHeight="1" x14ac:dyDescent="0.25"/>
    <row r="14234" ht="30" hidden="1" customHeight="1" x14ac:dyDescent="0.25"/>
    <row r="14235" ht="30" hidden="1" customHeight="1" x14ac:dyDescent="0.25"/>
    <row r="14236" ht="30" hidden="1" customHeight="1" x14ac:dyDescent="0.25"/>
    <row r="14237" ht="30" hidden="1" customHeight="1" x14ac:dyDescent="0.25"/>
    <row r="14238" ht="30" hidden="1" customHeight="1" x14ac:dyDescent="0.25"/>
    <row r="14239" ht="30" hidden="1" customHeight="1" x14ac:dyDescent="0.25"/>
    <row r="14240" ht="30" hidden="1" customHeight="1" x14ac:dyDescent="0.25"/>
    <row r="14241" ht="30" hidden="1" customHeight="1" x14ac:dyDescent="0.25"/>
    <row r="14242" ht="30" hidden="1" customHeight="1" x14ac:dyDescent="0.25"/>
    <row r="14243" ht="30" hidden="1" customHeight="1" x14ac:dyDescent="0.25"/>
    <row r="14244" ht="30" hidden="1" customHeight="1" x14ac:dyDescent="0.25"/>
    <row r="14245" ht="30" hidden="1" customHeight="1" x14ac:dyDescent="0.25"/>
    <row r="14246" ht="30" hidden="1" customHeight="1" x14ac:dyDescent="0.25"/>
    <row r="14247" ht="30" hidden="1" customHeight="1" x14ac:dyDescent="0.25"/>
    <row r="14248" ht="30" hidden="1" customHeight="1" x14ac:dyDescent="0.25"/>
    <row r="14249" ht="30" hidden="1" customHeight="1" x14ac:dyDescent="0.25"/>
    <row r="14250" ht="30" hidden="1" customHeight="1" x14ac:dyDescent="0.25"/>
    <row r="14251" ht="30" hidden="1" customHeight="1" x14ac:dyDescent="0.25"/>
    <row r="14252" ht="30" hidden="1" customHeight="1" x14ac:dyDescent="0.25"/>
    <row r="14253" ht="30" hidden="1" customHeight="1" x14ac:dyDescent="0.25"/>
    <row r="14254" ht="30" hidden="1" customHeight="1" x14ac:dyDescent="0.25"/>
    <row r="14255" ht="30" hidden="1" customHeight="1" x14ac:dyDescent="0.25"/>
    <row r="14256" ht="30" hidden="1" customHeight="1" x14ac:dyDescent="0.25"/>
    <row r="14257" ht="30" hidden="1" customHeight="1" x14ac:dyDescent="0.25"/>
    <row r="14258" ht="30" hidden="1" customHeight="1" x14ac:dyDescent="0.25"/>
    <row r="14259" ht="30" hidden="1" customHeight="1" x14ac:dyDescent="0.25"/>
    <row r="14260" ht="30" hidden="1" customHeight="1" x14ac:dyDescent="0.25"/>
    <row r="14261" ht="30" hidden="1" customHeight="1" x14ac:dyDescent="0.25"/>
    <row r="14262" ht="30" hidden="1" customHeight="1" x14ac:dyDescent="0.25"/>
    <row r="14263" ht="30" hidden="1" customHeight="1" x14ac:dyDescent="0.25"/>
    <row r="14264" ht="30" hidden="1" customHeight="1" x14ac:dyDescent="0.25"/>
    <row r="14265" ht="30" hidden="1" customHeight="1" x14ac:dyDescent="0.25"/>
    <row r="14266" ht="30" hidden="1" customHeight="1" x14ac:dyDescent="0.25"/>
    <row r="14267" ht="30" hidden="1" customHeight="1" x14ac:dyDescent="0.25"/>
    <row r="14268" ht="30" hidden="1" customHeight="1" x14ac:dyDescent="0.25"/>
    <row r="14269" ht="30" hidden="1" customHeight="1" x14ac:dyDescent="0.25"/>
    <row r="14270" ht="30" hidden="1" customHeight="1" x14ac:dyDescent="0.25"/>
    <row r="14271" ht="30" hidden="1" customHeight="1" x14ac:dyDescent="0.25"/>
    <row r="14272" ht="30" hidden="1" customHeight="1" x14ac:dyDescent="0.25"/>
    <row r="14273" ht="30" hidden="1" customHeight="1" x14ac:dyDescent="0.25"/>
    <row r="14274" ht="30" hidden="1" customHeight="1" x14ac:dyDescent="0.25"/>
    <row r="14275" ht="30" hidden="1" customHeight="1" x14ac:dyDescent="0.25"/>
    <row r="14276" ht="30" hidden="1" customHeight="1" x14ac:dyDescent="0.25"/>
    <row r="14277" ht="30" hidden="1" customHeight="1" x14ac:dyDescent="0.25"/>
    <row r="14278" ht="30" hidden="1" customHeight="1" x14ac:dyDescent="0.25"/>
    <row r="14279" ht="30" hidden="1" customHeight="1" x14ac:dyDescent="0.25"/>
    <row r="14280" ht="30" hidden="1" customHeight="1" x14ac:dyDescent="0.25"/>
    <row r="14281" ht="30" hidden="1" customHeight="1" x14ac:dyDescent="0.25"/>
    <row r="14282" ht="30" hidden="1" customHeight="1" x14ac:dyDescent="0.25"/>
    <row r="14283" ht="30" hidden="1" customHeight="1" x14ac:dyDescent="0.25"/>
    <row r="14284" ht="30" hidden="1" customHeight="1" x14ac:dyDescent="0.25"/>
    <row r="14285" ht="30" hidden="1" customHeight="1" x14ac:dyDescent="0.25"/>
    <row r="14286" ht="30" hidden="1" customHeight="1" x14ac:dyDescent="0.25"/>
    <row r="14287" ht="30" hidden="1" customHeight="1" x14ac:dyDescent="0.25"/>
    <row r="14288" ht="30" hidden="1" customHeight="1" x14ac:dyDescent="0.25"/>
    <row r="14289" ht="30" hidden="1" customHeight="1" x14ac:dyDescent="0.25"/>
    <row r="14290" ht="30" hidden="1" customHeight="1" x14ac:dyDescent="0.25"/>
    <row r="14291" ht="30" hidden="1" customHeight="1" x14ac:dyDescent="0.25"/>
    <row r="14292" ht="30" hidden="1" customHeight="1" x14ac:dyDescent="0.25"/>
    <row r="14293" ht="30" hidden="1" customHeight="1" x14ac:dyDescent="0.25"/>
    <row r="14294" ht="30" hidden="1" customHeight="1" x14ac:dyDescent="0.25"/>
    <row r="14295" ht="30" hidden="1" customHeight="1" x14ac:dyDescent="0.25"/>
    <row r="14296" ht="30" hidden="1" customHeight="1" x14ac:dyDescent="0.25"/>
    <row r="14297" ht="30" hidden="1" customHeight="1" x14ac:dyDescent="0.25"/>
    <row r="14298" ht="30" hidden="1" customHeight="1" x14ac:dyDescent="0.25"/>
    <row r="14299" ht="30" hidden="1" customHeight="1" x14ac:dyDescent="0.25"/>
    <row r="14300" ht="30" hidden="1" customHeight="1" x14ac:dyDescent="0.25"/>
    <row r="14301" ht="30" hidden="1" customHeight="1" x14ac:dyDescent="0.25"/>
    <row r="14302" ht="30" hidden="1" customHeight="1" x14ac:dyDescent="0.25"/>
    <row r="14303" ht="30" hidden="1" customHeight="1" x14ac:dyDescent="0.25"/>
    <row r="14304" ht="30" hidden="1" customHeight="1" x14ac:dyDescent="0.25"/>
    <row r="14305" ht="30" hidden="1" customHeight="1" x14ac:dyDescent="0.25"/>
    <row r="14306" ht="30" hidden="1" customHeight="1" x14ac:dyDescent="0.25"/>
    <row r="14307" ht="30" hidden="1" customHeight="1" x14ac:dyDescent="0.25"/>
    <row r="14308" ht="30" hidden="1" customHeight="1" x14ac:dyDescent="0.25"/>
    <row r="14309" ht="30" hidden="1" customHeight="1" x14ac:dyDescent="0.25"/>
    <row r="14310" ht="30" hidden="1" customHeight="1" x14ac:dyDescent="0.25"/>
    <row r="14311" ht="30" hidden="1" customHeight="1" x14ac:dyDescent="0.25"/>
    <row r="14312" ht="30" hidden="1" customHeight="1" x14ac:dyDescent="0.25"/>
    <row r="14313" ht="30" hidden="1" customHeight="1" x14ac:dyDescent="0.25"/>
    <row r="14314" ht="30" hidden="1" customHeight="1" x14ac:dyDescent="0.25"/>
    <row r="14315" ht="30" hidden="1" customHeight="1" x14ac:dyDescent="0.25"/>
    <row r="14316" ht="30" hidden="1" customHeight="1" x14ac:dyDescent="0.25"/>
    <row r="14317" ht="30" hidden="1" customHeight="1" x14ac:dyDescent="0.25"/>
    <row r="14318" ht="30" hidden="1" customHeight="1" x14ac:dyDescent="0.25"/>
    <row r="14319" ht="30" hidden="1" customHeight="1" x14ac:dyDescent="0.25"/>
    <row r="14320" ht="30" hidden="1" customHeight="1" x14ac:dyDescent="0.25"/>
    <row r="14321" ht="30" hidden="1" customHeight="1" x14ac:dyDescent="0.25"/>
    <row r="14322" ht="30" hidden="1" customHeight="1" x14ac:dyDescent="0.25"/>
    <row r="14323" ht="30" hidden="1" customHeight="1" x14ac:dyDescent="0.25"/>
    <row r="14324" ht="30" hidden="1" customHeight="1" x14ac:dyDescent="0.25"/>
    <row r="14325" ht="30" hidden="1" customHeight="1" x14ac:dyDescent="0.25"/>
    <row r="14326" ht="30" hidden="1" customHeight="1" x14ac:dyDescent="0.25"/>
    <row r="14327" ht="30" hidden="1" customHeight="1" x14ac:dyDescent="0.25"/>
    <row r="14328" ht="30" hidden="1" customHeight="1" x14ac:dyDescent="0.25"/>
    <row r="14329" ht="30" hidden="1" customHeight="1" x14ac:dyDescent="0.25"/>
    <row r="14330" ht="30" hidden="1" customHeight="1" x14ac:dyDescent="0.25"/>
    <row r="14331" ht="30" hidden="1" customHeight="1" x14ac:dyDescent="0.25"/>
    <row r="14332" ht="30" hidden="1" customHeight="1" x14ac:dyDescent="0.25"/>
    <row r="14333" ht="30" hidden="1" customHeight="1" x14ac:dyDescent="0.25"/>
    <row r="14334" ht="30" hidden="1" customHeight="1" x14ac:dyDescent="0.25"/>
    <row r="14335" ht="30" hidden="1" customHeight="1" x14ac:dyDescent="0.25"/>
    <row r="14336" ht="30" hidden="1" customHeight="1" x14ac:dyDescent="0.25"/>
    <row r="14337" ht="30" hidden="1" customHeight="1" x14ac:dyDescent="0.25"/>
    <row r="14338" ht="30" hidden="1" customHeight="1" x14ac:dyDescent="0.25"/>
    <row r="14339" ht="30" hidden="1" customHeight="1" x14ac:dyDescent="0.25"/>
    <row r="14340" ht="30" hidden="1" customHeight="1" x14ac:dyDescent="0.25"/>
    <row r="14341" ht="30" hidden="1" customHeight="1" x14ac:dyDescent="0.25"/>
    <row r="14342" ht="30" hidden="1" customHeight="1" x14ac:dyDescent="0.25"/>
    <row r="14343" ht="30" hidden="1" customHeight="1" x14ac:dyDescent="0.25"/>
    <row r="14344" ht="30" hidden="1" customHeight="1" x14ac:dyDescent="0.25"/>
    <row r="14345" ht="30" hidden="1" customHeight="1" x14ac:dyDescent="0.25"/>
    <row r="14346" ht="30" hidden="1" customHeight="1" x14ac:dyDescent="0.25"/>
    <row r="14347" ht="30" hidden="1" customHeight="1" x14ac:dyDescent="0.25"/>
    <row r="14348" ht="30" hidden="1" customHeight="1" x14ac:dyDescent="0.25"/>
    <row r="14349" ht="30" hidden="1" customHeight="1" x14ac:dyDescent="0.25"/>
    <row r="14350" ht="30" hidden="1" customHeight="1" x14ac:dyDescent="0.25"/>
    <row r="14351" ht="30" hidden="1" customHeight="1" x14ac:dyDescent="0.25"/>
    <row r="14352" ht="30" hidden="1" customHeight="1" x14ac:dyDescent="0.25"/>
    <row r="14353" ht="30" hidden="1" customHeight="1" x14ac:dyDescent="0.25"/>
    <row r="14354" ht="30" hidden="1" customHeight="1" x14ac:dyDescent="0.25"/>
    <row r="14355" ht="30" hidden="1" customHeight="1" x14ac:dyDescent="0.25"/>
    <row r="14356" ht="30" hidden="1" customHeight="1" x14ac:dyDescent="0.25"/>
    <row r="14357" ht="30" hidden="1" customHeight="1" x14ac:dyDescent="0.25"/>
    <row r="14358" ht="30" hidden="1" customHeight="1" x14ac:dyDescent="0.25"/>
    <row r="14359" ht="30" hidden="1" customHeight="1" x14ac:dyDescent="0.25"/>
    <row r="14360" ht="30" hidden="1" customHeight="1" x14ac:dyDescent="0.25"/>
    <row r="14361" ht="30" hidden="1" customHeight="1" x14ac:dyDescent="0.25"/>
    <row r="14362" ht="30" hidden="1" customHeight="1" x14ac:dyDescent="0.25"/>
    <row r="14363" ht="30" hidden="1" customHeight="1" x14ac:dyDescent="0.25"/>
    <row r="14364" ht="30" hidden="1" customHeight="1" x14ac:dyDescent="0.25"/>
    <row r="14365" ht="30" hidden="1" customHeight="1" x14ac:dyDescent="0.25"/>
    <row r="14366" ht="30" hidden="1" customHeight="1" x14ac:dyDescent="0.25"/>
    <row r="14367" ht="30" hidden="1" customHeight="1" x14ac:dyDescent="0.25"/>
    <row r="14368" ht="30" hidden="1" customHeight="1" x14ac:dyDescent="0.25"/>
    <row r="14369" ht="30" hidden="1" customHeight="1" x14ac:dyDescent="0.25"/>
    <row r="14370" ht="30" hidden="1" customHeight="1" x14ac:dyDescent="0.25"/>
    <row r="14371" ht="30" hidden="1" customHeight="1" x14ac:dyDescent="0.25"/>
    <row r="14372" ht="30" hidden="1" customHeight="1" x14ac:dyDescent="0.25"/>
    <row r="14373" ht="30" hidden="1" customHeight="1" x14ac:dyDescent="0.25"/>
    <row r="14374" ht="30" hidden="1" customHeight="1" x14ac:dyDescent="0.25"/>
    <row r="14375" ht="30" hidden="1" customHeight="1" x14ac:dyDescent="0.25"/>
    <row r="14376" ht="30" hidden="1" customHeight="1" x14ac:dyDescent="0.25"/>
    <row r="14377" ht="30" hidden="1" customHeight="1" x14ac:dyDescent="0.25"/>
    <row r="14378" ht="30" hidden="1" customHeight="1" x14ac:dyDescent="0.25"/>
    <row r="14379" ht="30" hidden="1" customHeight="1" x14ac:dyDescent="0.25"/>
    <row r="14380" ht="30" hidden="1" customHeight="1" x14ac:dyDescent="0.25"/>
    <row r="14381" ht="30" hidden="1" customHeight="1" x14ac:dyDescent="0.25"/>
    <row r="14382" ht="30" hidden="1" customHeight="1" x14ac:dyDescent="0.25"/>
    <row r="14383" ht="30" hidden="1" customHeight="1" x14ac:dyDescent="0.25"/>
    <row r="14384" ht="30" hidden="1" customHeight="1" x14ac:dyDescent="0.25"/>
    <row r="14385" ht="30" hidden="1" customHeight="1" x14ac:dyDescent="0.25"/>
    <row r="14386" ht="30" hidden="1" customHeight="1" x14ac:dyDescent="0.25"/>
    <row r="14387" ht="30" hidden="1" customHeight="1" x14ac:dyDescent="0.25"/>
    <row r="14388" ht="30" hidden="1" customHeight="1" x14ac:dyDescent="0.25"/>
    <row r="14389" ht="30" hidden="1" customHeight="1" x14ac:dyDescent="0.25"/>
    <row r="14390" ht="30" hidden="1" customHeight="1" x14ac:dyDescent="0.25"/>
    <row r="14391" ht="30" hidden="1" customHeight="1" x14ac:dyDescent="0.25"/>
    <row r="14392" ht="30" hidden="1" customHeight="1" x14ac:dyDescent="0.25"/>
    <row r="14393" ht="30" hidden="1" customHeight="1" x14ac:dyDescent="0.25"/>
    <row r="14394" ht="30" hidden="1" customHeight="1" x14ac:dyDescent="0.25"/>
    <row r="14395" ht="30" hidden="1" customHeight="1" x14ac:dyDescent="0.25"/>
    <row r="14396" ht="30" hidden="1" customHeight="1" x14ac:dyDescent="0.25"/>
    <row r="14397" ht="30" hidden="1" customHeight="1" x14ac:dyDescent="0.25"/>
    <row r="14398" ht="30" hidden="1" customHeight="1" x14ac:dyDescent="0.25"/>
    <row r="14399" ht="30" hidden="1" customHeight="1" x14ac:dyDescent="0.25"/>
    <row r="14400" ht="30" hidden="1" customHeight="1" x14ac:dyDescent="0.25"/>
    <row r="14401" ht="30" hidden="1" customHeight="1" x14ac:dyDescent="0.25"/>
    <row r="14402" ht="30" hidden="1" customHeight="1" x14ac:dyDescent="0.25"/>
    <row r="14403" ht="30" hidden="1" customHeight="1" x14ac:dyDescent="0.25"/>
    <row r="14404" ht="30" hidden="1" customHeight="1" x14ac:dyDescent="0.25"/>
    <row r="14405" ht="30" hidden="1" customHeight="1" x14ac:dyDescent="0.25"/>
    <row r="14406" ht="30" hidden="1" customHeight="1" x14ac:dyDescent="0.25"/>
    <row r="14407" ht="30" hidden="1" customHeight="1" x14ac:dyDescent="0.25"/>
    <row r="14408" ht="30" hidden="1" customHeight="1" x14ac:dyDescent="0.25"/>
    <row r="14409" ht="30" hidden="1" customHeight="1" x14ac:dyDescent="0.25"/>
    <row r="14410" ht="30" hidden="1" customHeight="1" x14ac:dyDescent="0.25"/>
    <row r="14411" ht="30" hidden="1" customHeight="1" x14ac:dyDescent="0.25"/>
    <row r="14412" ht="30" hidden="1" customHeight="1" x14ac:dyDescent="0.25"/>
    <row r="14413" ht="30" hidden="1" customHeight="1" x14ac:dyDescent="0.25"/>
    <row r="14414" ht="30" hidden="1" customHeight="1" x14ac:dyDescent="0.25"/>
    <row r="14415" ht="30" hidden="1" customHeight="1" x14ac:dyDescent="0.25"/>
    <row r="14416" ht="30" hidden="1" customHeight="1" x14ac:dyDescent="0.25"/>
    <row r="14417" ht="30" hidden="1" customHeight="1" x14ac:dyDescent="0.25"/>
    <row r="14418" ht="30" hidden="1" customHeight="1" x14ac:dyDescent="0.25"/>
    <row r="14419" ht="30" hidden="1" customHeight="1" x14ac:dyDescent="0.25"/>
    <row r="14420" ht="30" hidden="1" customHeight="1" x14ac:dyDescent="0.25"/>
    <row r="14421" ht="30" hidden="1" customHeight="1" x14ac:dyDescent="0.25"/>
    <row r="14422" ht="30" hidden="1" customHeight="1" x14ac:dyDescent="0.25"/>
    <row r="14423" ht="30" hidden="1" customHeight="1" x14ac:dyDescent="0.25"/>
    <row r="14424" ht="30" hidden="1" customHeight="1" x14ac:dyDescent="0.25"/>
    <row r="14425" ht="30" hidden="1" customHeight="1" x14ac:dyDescent="0.25"/>
    <row r="14426" ht="30" hidden="1" customHeight="1" x14ac:dyDescent="0.25"/>
    <row r="14427" ht="30" hidden="1" customHeight="1" x14ac:dyDescent="0.25"/>
    <row r="14428" ht="30" hidden="1" customHeight="1" x14ac:dyDescent="0.25"/>
    <row r="14429" ht="30" hidden="1" customHeight="1" x14ac:dyDescent="0.25"/>
    <row r="14430" ht="30" hidden="1" customHeight="1" x14ac:dyDescent="0.25"/>
    <row r="14431" ht="30" hidden="1" customHeight="1" x14ac:dyDescent="0.25"/>
    <row r="14432" ht="30" hidden="1" customHeight="1" x14ac:dyDescent="0.25"/>
    <row r="14433" ht="30" hidden="1" customHeight="1" x14ac:dyDescent="0.25"/>
    <row r="14434" ht="30" hidden="1" customHeight="1" x14ac:dyDescent="0.25"/>
    <row r="14435" ht="30" hidden="1" customHeight="1" x14ac:dyDescent="0.25"/>
    <row r="14436" ht="30" hidden="1" customHeight="1" x14ac:dyDescent="0.25"/>
    <row r="14437" ht="30" hidden="1" customHeight="1" x14ac:dyDescent="0.25"/>
    <row r="14438" ht="30" hidden="1" customHeight="1" x14ac:dyDescent="0.25"/>
    <row r="14439" ht="30" hidden="1" customHeight="1" x14ac:dyDescent="0.25"/>
    <row r="14440" ht="30" hidden="1" customHeight="1" x14ac:dyDescent="0.25"/>
    <row r="14441" ht="30" hidden="1" customHeight="1" x14ac:dyDescent="0.25"/>
    <row r="14442" ht="30" hidden="1" customHeight="1" x14ac:dyDescent="0.25"/>
    <row r="14443" ht="30" hidden="1" customHeight="1" x14ac:dyDescent="0.25"/>
    <row r="14444" ht="30" hidden="1" customHeight="1" x14ac:dyDescent="0.25"/>
    <row r="14445" ht="30" hidden="1" customHeight="1" x14ac:dyDescent="0.25"/>
    <row r="14446" ht="30" hidden="1" customHeight="1" x14ac:dyDescent="0.25"/>
    <row r="14447" ht="30" hidden="1" customHeight="1" x14ac:dyDescent="0.25"/>
    <row r="14448" ht="30" hidden="1" customHeight="1" x14ac:dyDescent="0.25"/>
    <row r="14449" ht="30" hidden="1" customHeight="1" x14ac:dyDescent="0.25"/>
    <row r="14450" ht="30" hidden="1" customHeight="1" x14ac:dyDescent="0.25"/>
    <row r="14451" ht="30" hidden="1" customHeight="1" x14ac:dyDescent="0.25"/>
    <row r="14452" ht="30" hidden="1" customHeight="1" x14ac:dyDescent="0.25"/>
    <row r="14453" ht="30" hidden="1" customHeight="1" x14ac:dyDescent="0.25"/>
    <row r="14454" ht="30" hidden="1" customHeight="1" x14ac:dyDescent="0.25"/>
    <row r="14455" ht="30" hidden="1" customHeight="1" x14ac:dyDescent="0.25"/>
    <row r="14456" ht="30" hidden="1" customHeight="1" x14ac:dyDescent="0.25"/>
    <row r="14457" ht="30" hidden="1" customHeight="1" x14ac:dyDescent="0.25"/>
    <row r="14458" ht="30" hidden="1" customHeight="1" x14ac:dyDescent="0.25"/>
    <row r="14459" ht="30" hidden="1" customHeight="1" x14ac:dyDescent="0.25"/>
    <row r="14460" ht="30" hidden="1" customHeight="1" x14ac:dyDescent="0.25"/>
    <row r="14461" ht="30" hidden="1" customHeight="1" x14ac:dyDescent="0.25"/>
    <row r="14462" ht="30" hidden="1" customHeight="1" x14ac:dyDescent="0.25"/>
    <row r="14463" ht="30" hidden="1" customHeight="1" x14ac:dyDescent="0.25"/>
    <row r="14464" ht="30" hidden="1" customHeight="1" x14ac:dyDescent="0.25"/>
    <row r="14465" ht="30" hidden="1" customHeight="1" x14ac:dyDescent="0.25"/>
    <row r="14466" ht="30" hidden="1" customHeight="1" x14ac:dyDescent="0.25"/>
    <row r="14467" ht="30" hidden="1" customHeight="1" x14ac:dyDescent="0.25"/>
    <row r="14468" ht="30" hidden="1" customHeight="1" x14ac:dyDescent="0.25"/>
    <row r="14469" ht="30" hidden="1" customHeight="1" x14ac:dyDescent="0.25"/>
    <row r="14470" ht="30" hidden="1" customHeight="1" x14ac:dyDescent="0.25"/>
    <row r="14471" ht="30" hidden="1" customHeight="1" x14ac:dyDescent="0.25"/>
    <row r="14472" ht="30" hidden="1" customHeight="1" x14ac:dyDescent="0.25"/>
    <row r="14473" ht="30" hidden="1" customHeight="1" x14ac:dyDescent="0.25"/>
    <row r="14474" ht="30" hidden="1" customHeight="1" x14ac:dyDescent="0.25"/>
    <row r="14475" ht="30" hidden="1" customHeight="1" x14ac:dyDescent="0.25"/>
    <row r="14476" ht="30" hidden="1" customHeight="1" x14ac:dyDescent="0.25"/>
    <row r="14477" ht="30" hidden="1" customHeight="1" x14ac:dyDescent="0.25"/>
    <row r="14478" ht="30" hidden="1" customHeight="1" x14ac:dyDescent="0.25"/>
    <row r="14479" ht="30" hidden="1" customHeight="1" x14ac:dyDescent="0.25"/>
    <row r="14480" ht="30" hidden="1" customHeight="1" x14ac:dyDescent="0.25"/>
    <row r="14481" ht="30" hidden="1" customHeight="1" x14ac:dyDescent="0.25"/>
    <row r="14482" ht="30" hidden="1" customHeight="1" x14ac:dyDescent="0.25"/>
    <row r="14483" ht="30" hidden="1" customHeight="1" x14ac:dyDescent="0.25"/>
    <row r="14484" ht="30" hidden="1" customHeight="1" x14ac:dyDescent="0.25"/>
    <row r="14485" ht="30" hidden="1" customHeight="1" x14ac:dyDescent="0.25"/>
    <row r="14486" ht="30" hidden="1" customHeight="1" x14ac:dyDescent="0.25"/>
    <row r="14487" ht="30" hidden="1" customHeight="1" x14ac:dyDescent="0.25"/>
    <row r="14488" ht="30" hidden="1" customHeight="1" x14ac:dyDescent="0.25"/>
    <row r="14489" ht="30" hidden="1" customHeight="1" x14ac:dyDescent="0.25"/>
    <row r="14490" ht="30" hidden="1" customHeight="1" x14ac:dyDescent="0.25"/>
    <row r="14491" ht="30" hidden="1" customHeight="1" x14ac:dyDescent="0.25"/>
    <row r="14492" ht="30" hidden="1" customHeight="1" x14ac:dyDescent="0.25"/>
    <row r="14493" ht="30" hidden="1" customHeight="1" x14ac:dyDescent="0.25"/>
    <row r="14494" ht="30" hidden="1" customHeight="1" x14ac:dyDescent="0.25"/>
    <row r="14495" ht="30" hidden="1" customHeight="1" x14ac:dyDescent="0.25"/>
    <row r="14496" ht="30" hidden="1" customHeight="1" x14ac:dyDescent="0.25"/>
    <row r="14497" ht="30" hidden="1" customHeight="1" x14ac:dyDescent="0.25"/>
    <row r="14498" ht="30" hidden="1" customHeight="1" x14ac:dyDescent="0.25"/>
    <row r="14499" ht="30" hidden="1" customHeight="1" x14ac:dyDescent="0.25"/>
    <row r="14500" ht="30" hidden="1" customHeight="1" x14ac:dyDescent="0.25"/>
    <row r="14501" ht="30" hidden="1" customHeight="1" x14ac:dyDescent="0.25"/>
    <row r="14502" ht="30" hidden="1" customHeight="1" x14ac:dyDescent="0.25"/>
    <row r="14503" ht="30" hidden="1" customHeight="1" x14ac:dyDescent="0.25"/>
    <row r="14504" ht="30" hidden="1" customHeight="1" x14ac:dyDescent="0.25"/>
    <row r="14505" ht="30" hidden="1" customHeight="1" x14ac:dyDescent="0.25"/>
    <row r="14506" ht="30" hidden="1" customHeight="1" x14ac:dyDescent="0.25"/>
    <row r="14507" ht="30" hidden="1" customHeight="1" x14ac:dyDescent="0.25"/>
    <row r="14508" ht="30" hidden="1" customHeight="1" x14ac:dyDescent="0.25"/>
    <row r="14509" ht="30" hidden="1" customHeight="1" x14ac:dyDescent="0.25"/>
    <row r="14510" ht="30" hidden="1" customHeight="1" x14ac:dyDescent="0.25"/>
    <row r="14511" ht="30" hidden="1" customHeight="1" x14ac:dyDescent="0.25"/>
    <row r="14512" ht="30" hidden="1" customHeight="1" x14ac:dyDescent="0.25"/>
    <row r="14513" ht="30" hidden="1" customHeight="1" x14ac:dyDescent="0.25"/>
    <row r="14514" ht="30" hidden="1" customHeight="1" x14ac:dyDescent="0.25"/>
    <row r="14515" ht="30" hidden="1" customHeight="1" x14ac:dyDescent="0.25"/>
    <row r="14516" ht="30" hidden="1" customHeight="1" x14ac:dyDescent="0.25"/>
    <row r="14517" ht="30" hidden="1" customHeight="1" x14ac:dyDescent="0.25"/>
    <row r="14518" ht="30" hidden="1" customHeight="1" x14ac:dyDescent="0.25"/>
    <row r="14519" ht="30" hidden="1" customHeight="1" x14ac:dyDescent="0.25"/>
    <row r="14520" ht="30" hidden="1" customHeight="1" x14ac:dyDescent="0.25"/>
    <row r="14521" ht="30" hidden="1" customHeight="1" x14ac:dyDescent="0.25"/>
    <row r="14522" ht="30" hidden="1" customHeight="1" x14ac:dyDescent="0.25"/>
    <row r="14523" ht="30" hidden="1" customHeight="1" x14ac:dyDescent="0.25"/>
    <row r="14524" ht="30" hidden="1" customHeight="1" x14ac:dyDescent="0.25"/>
    <row r="14525" ht="30" hidden="1" customHeight="1" x14ac:dyDescent="0.25"/>
    <row r="14526" ht="30" hidden="1" customHeight="1" x14ac:dyDescent="0.25"/>
    <row r="14527" ht="30" hidden="1" customHeight="1" x14ac:dyDescent="0.25"/>
    <row r="14528" ht="30" hidden="1" customHeight="1" x14ac:dyDescent="0.25"/>
    <row r="14529" ht="30" hidden="1" customHeight="1" x14ac:dyDescent="0.25"/>
    <row r="14530" ht="30" hidden="1" customHeight="1" x14ac:dyDescent="0.25"/>
    <row r="14531" ht="30" hidden="1" customHeight="1" x14ac:dyDescent="0.25"/>
    <row r="14532" ht="30" hidden="1" customHeight="1" x14ac:dyDescent="0.25"/>
    <row r="14533" ht="30" hidden="1" customHeight="1" x14ac:dyDescent="0.25"/>
    <row r="14534" ht="30" hidden="1" customHeight="1" x14ac:dyDescent="0.25"/>
    <row r="14535" ht="30" hidden="1" customHeight="1" x14ac:dyDescent="0.25"/>
    <row r="14536" ht="30" hidden="1" customHeight="1" x14ac:dyDescent="0.25"/>
    <row r="14537" ht="30" hidden="1" customHeight="1" x14ac:dyDescent="0.25"/>
    <row r="14538" ht="30" hidden="1" customHeight="1" x14ac:dyDescent="0.25"/>
    <row r="14539" ht="30" hidden="1" customHeight="1" x14ac:dyDescent="0.25"/>
    <row r="14540" ht="30" hidden="1" customHeight="1" x14ac:dyDescent="0.25"/>
    <row r="14541" ht="30" hidden="1" customHeight="1" x14ac:dyDescent="0.25"/>
    <row r="14542" ht="30" hidden="1" customHeight="1" x14ac:dyDescent="0.25"/>
    <row r="14543" ht="30" hidden="1" customHeight="1" x14ac:dyDescent="0.25"/>
    <row r="14544" ht="30" hidden="1" customHeight="1" x14ac:dyDescent="0.25"/>
    <row r="14545" ht="30" hidden="1" customHeight="1" x14ac:dyDescent="0.25"/>
    <row r="14546" ht="30" hidden="1" customHeight="1" x14ac:dyDescent="0.25"/>
    <row r="14547" ht="30" hidden="1" customHeight="1" x14ac:dyDescent="0.25"/>
    <row r="14548" ht="30" hidden="1" customHeight="1" x14ac:dyDescent="0.25"/>
    <row r="14549" ht="30" hidden="1" customHeight="1" x14ac:dyDescent="0.25"/>
    <row r="14550" ht="30" hidden="1" customHeight="1" x14ac:dyDescent="0.25"/>
    <row r="14551" ht="30" hidden="1" customHeight="1" x14ac:dyDescent="0.25"/>
    <row r="14552" ht="30" hidden="1" customHeight="1" x14ac:dyDescent="0.25"/>
    <row r="14553" ht="30" hidden="1" customHeight="1" x14ac:dyDescent="0.25"/>
    <row r="14554" ht="30" hidden="1" customHeight="1" x14ac:dyDescent="0.25"/>
    <row r="14555" ht="30" hidden="1" customHeight="1" x14ac:dyDescent="0.25"/>
    <row r="14556" ht="30" hidden="1" customHeight="1" x14ac:dyDescent="0.25"/>
    <row r="14557" ht="30" hidden="1" customHeight="1" x14ac:dyDescent="0.25"/>
    <row r="14558" ht="30" hidden="1" customHeight="1" x14ac:dyDescent="0.25"/>
    <row r="14559" ht="30" hidden="1" customHeight="1" x14ac:dyDescent="0.25"/>
    <row r="14560" ht="30" hidden="1" customHeight="1" x14ac:dyDescent="0.25"/>
    <row r="14561" ht="30" hidden="1" customHeight="1" x14ac:dyDescent="0.25"/>
    <row r="14562" ht="30" hidden="1" customHeight="1" x14ac:dyDescent="0.25"/>
    <row r="14563" ht="30" hidden="1" customHeight="1" x14ac:dyDescent="0.25"/>
    <row r="14564" ht="30" hidden="1" customHeight="1" x14ac:dyDescent="0.25"/>
    <row r="14565" ht="30" hidden="1" customHeight="1" x14ac:dyDescent="0.25"/>
    <row r="14566" ht="30" hidden="1" customHeight="1" x14ac:dyDescent="0.25"/>
    <row r="14567" ht="30" hidden="1" customHeight="1" x14ac:dyDescent="0.25"/>
    <row r="14568" ht="30" hidden="1" customHeight="1" x14ac:dyDescent="0.25"/>
    <row r="14569" ht="30" hidden="1" customHeight="1" x14ac:dyDescent="0.25"/>
    <row r="14570" ht="30" hidden="1" customHeight="1" x14ac:dyDescent="0.25"/>
    <row r="14571" ht="30" hidden="1" customHeight="1" x14ac:dyDescent="0.25"/>
    <row r="14572" ht="30" hidden="1" customHeight="1" x14ac:dyDescent="0.25"/>
    <row r="14573" ht="30" hidden="1" customHeight="1" x14ac:dyDescent="0.25"/>
    <row r="14574" ht="30" hidden="1" customHeight="1" x14ac:dyDescent="0.25"/>
    <row r="14575" ht="30" hidden="1" customHeight="1" x14ac:dyDescent="0.25"/>
    <row r="14576" ht="30" hidden="1" customHeight="1" x14ac:dyDescent="0.25"/>
    <row r="14577" ht="30" hidden="1" customHeight="1" x14ac:dyDescent="0.25"/>
    <row r="14578" ht="30" hidden="1" customHeight="1" x14ac:dyDescent="0.25"/>
    <row r="14579" ht="30" hidden="1" customHeight="1" x14ac:dyDescent="0.25"/>
    <row r="14580" ht="30" hidden="1" customHeight="1" x14ac:dyDescent="0.25"/>
    <row r="14581" ht="30" hidden="1" customHeight="1" x14ac:dyDescent="0.25"/>
    <row r="14582" ht="30" hidden="1" customHeight="1" x14ac:dyDescent="0.25"/>
    <row r="14583" ht="30" hidden="1" customHeight="1" x14ac:dyDescent="0.25"/>
    <row r="14584" ht="30" hidden="1" customHeight="1" x14ac:dyDescent="0.25"/>
    <row r="14585" ht="30" hidden="1" customHeight="1" x14ac:dyDescent="0.25"/>
    <row r="14586" ht="30" hidden="1" customHeight="1" x14ac:dyDescent="0.25"/>
    <row r="14587" ht="30" hidden="1" customHeight="1" x14ac:dyDescent="0.25"/>
    <row r="14588" ht="30" hidden="1" customHeight="1" x14ac:dyDescent="0.25"/>
    <row r="14589" ht="30" hidden="1" customHeight="1" x14ac:dyDescent="0.25"/>
    <row r="14590" ht="30" hidden="1" customHeight="1" x14ac:dyDescent="0.25"/>
    <row r="14591" ht="30" hidden="1" customHeight="1" x14ac:dyDescent="0.25"/>
    <row r="14592" ht="30" hidden="1" customHeight="1" x14ac:dyDescent="0.25"/>
    <row r="14593" ht="30" hidden="1" customHeight="1" x14ac:dyDescent="0.25"/>
    <row r="14594" ht="30" hidden="1" customHeight="1" x14ac:dyDescent="0.25"/>
    <row r="14595" ht="30" hidden="1" customHeight="1" x14ac:dyDescent="0.25"/>
    <row r="14596" ht="30" hidden="1" customHeight="1" x14ac:dyDescent="0.25"/>
    <row r="14597" ht="30" hidden="1" customHeight="1" x14ac:dyDescent="0.25"/>
    <row r="14598" ht="30" hidden="1" customHeight="1" x14ac:dyDescent="0.25"/>
    <row r="14599" ht="30" hidden="1" customHeight="1" x14ac:dyDescent="0.25"/>
    <row r="14600" ht="30" hidden="1" customHeight="1" x14ac:dyDescent="0.25"/>
    <row r="14601" ht="30" hidden="1" customHeight="1" x14ac:dyDescent="0.25"/>
    <row r="14602" ht="30" hidden="1" customHeight="1" x14ac:dyDescent="0.25"/>
    <row r="14603" ht="30" hidden="1" customHeight="1" x14ac:dyDescent="0.25"/>
    <row r="14604" ht="30" hidden="1" customHeight="1" x14ac:dyDescent="0.25"/>
    <row r="14605" ht="30" hidden="1" customHeight="1" x14ac:dyDescent="0.25"/>
    <row r="14606" ht="30" hidden="1" customHeight="1" x14ac:dyDescent="0.25"/>
    <row r="14607" ht="30" hidden="1" customHeight="1" x14ac:dyDescent="0.25"/>
    <row r="14608" ht="30" hidden="1" customHeight="1" x14ac:dyDescent="0.25"/>
    <row r="14609" ht="30" hidden="1" customHeight="1" x14ac:dyDescent="0.25"/>
    <row r="14610" ht="30" hidden="1" customHeight="1" x14ac:dyDescent="0.25"/>
    <row r="14611" ht="30" hidden="1" customHeight="1" x14ac:dyDescent="0.25"/>
    <row r="14612" ht="30" hidden="1" customHeight="1" x14ac:dyDescent="0.25"/>
    <row r="14613" ht="30" hidden="1" customHeight="1" x14ac:dyDescent="0.25"/>
    <row r="14614" ht="30" hidden="1" customHeight="1" x14ac:dyDescent="0.25"/>
    <row r="14615" ht="30" hidden="1" customHeight="1" x14ac:dyDescent="0.25"/>
    <row r="14616" ht="30" hidden="1" customHeight="1" x14ac:dyDescent="0.25"/>
    <row r="14617" ht="30" hidden="1" customHeight="1" x14ac:dyDescent="0.25"/>
    <row r="14618" ht="30" hidden="1" customHeight="1" x14ac:dyDescent="0.25"/>
    <row r="14619" ht="30" hidden="1" customHeight="1" x14ac:dyDescent="0.25"/>
    <row r="14620" ht="30" hidden="1" customHeight="1" x14ac:dyDescent="0.25"/>
    <row r="14621" ht="30" hidden="1" customHeight="1" x14ac:dyDescent="0.25"/>
    <row r="14622" ht="30" hidden="1" customHeight="1" x14ac:dyDescent="0.25"/>
    <row r="14623" ht="30" hidden="1" customHeight="1" x14ac:dyDescent="0.25"/>
    <row r="14624" ht="30" hidden="1" customHeight="1" x14ac:dyDescent="0.25"/>
    <row r="14625" ht="30" hidden="1" customHeight="1" x14ac:dyDescent="0.25"/>
    <row r="14626" ht="30" hidden="1" customHeight="1" x14ac:dyDescent="0.25"/>
    <row r="14627" ht="30" hidden="1" customHeight="1" x14ac:dyDescent="0.25"/>
    <row r="14628" ht="30" hidden="1" customHeight="1" x14ac:dyDescent="0.25"/>
    <row r="14629" ht="30" hidden="1" customHeight="1" x14ac:dyDescent="0.25"/>
    <row r="14630" ht="30" hidden="1" customHeight="1" x14ac:dyDescent="0.25"/>
    <row r="14631" ht="30" hidden="1" customHeight="1" x14ac:dyDescent="0.25"/>
    <row r="14632" ht="30" hidden="1" customHeight="1" x14ac:dyDescent="0.25"/>
    <row r="14633" ht="30" hidden="1" customHeight="1" x14ac:dyDescent="0.25"/>
    <row r="14634" ht="30" hidden="1" customHeight="1" x14ac:dyDescent="0.25"/>
    <row r="14635" ht="30" hidden="1" customHeight="1" x14ac:dyDescent="0.25"/>
    <row r="14636" ht="30" hidden="1" customHeight="1" x14ac:dyDescent="0.25"/>
    <row r="14637" ht="30" hidden="1" customHeight="1" x14ac:dyDescent="0.25"/>
    <row r="14638" ht="30" hidden="1" customHeight="1" x14ac:dyDescent="0.25"/>
    <row r="14639" ht="30" hidden="1" customHeight="1" x14ac:dyDescent="0.25"/>
    <row r="14640" ht="30" hidden="1" customHeight="1" x14ac:dyDescent="0.25"/>
    <row r="14641" ht="30" hidden="1" customHeight="1" x14ac:dyDescent="0.25"/>
    <row r="14642" ht="30" hidden="1" customHeight="1" x14ac:dyDescent="0.25"/>
    <row r="14643" ht="30" hidden="1" customHeight="1" x14ac:dyDescent="0.25"/>
    <row r="14644" ht="30" hidden="1" customHeight="1" x14ac:dyDescent="0.25"/>
    <row r="14645" ht="30" hidden="1" customHeight="1" x14ac:dyDescent="0.25"/>
    <row r="14646" ht="30" hidden="1" customHeight="1" x14ac:dyDescent="0.25"/>
    <row r="14647" ht="30" hidden="1" customHeight="1" x14ac:dyDescent="0.25"/>
    <row r="14648" ht="30" hidden="1" customHeight="1" x14ac:dyDescent="0.25"/>
    <row r="14649" ht="30" hidden="1" customHeight="1" x14ac:dyDescent="0.25"/>
    <row r="14650" ht="30" hidden="1" customHeight="1" x14ac:dyDescent="0.25"/>
    <row r="14651" ht="30" hidden="1" customHeight="1" x14ac:dyDescent="0.25"/>
    <row r="14652" ht="30" hidden="1" customHeight="1" x14ac:dyDescent="0.25"/>
    <row r="14653" ht="30" hidden="1" customHeight="1" x14ac:dyDescent="0.25"/>
    <row r="14654" ht="30" hidden="1" customHeight="1" x14ac:dyDescent="0.25"/>
    <row r="14655" ht="30" hidden="1" customHeight="1" x14ac:dyDescent="0.25"/>
    <row r="14656" ht="30" hidden="1" customHeight="1" x14ac:dyDescent="0.25"/>
    <row r="14657" ht="30" hidden="1" customHeight="1" x14ac:dyDescent="0.25"/>
    <row r="14658" ht="30" hidden="1" customHeight="1" x14ac:dyDescent="0.25"/>
    <row r="14659" ht="30" hidden="1" customHeight="1" x14ac:dyDescent="0.25"/>
    <row r="14660" ht="30" hidden="1" customHeight="1" x14ac:dyDescent="0.25"/>
    <row r="14661" ht="30" hidden="1" customHeight="1" x14ac:dyDescent="0.25"/>
    <row r="14662" ht="30" hidden="1" customHeight="1" x14ac:dyDescent="0.25"/>
    <row r="14663" ht="30" hidden="1" customHeight="1" x14ac:dyDescent="0.25"/>
    <row r="14664" ht="30" hidden="1" customHeight="1" x14ac:dyDescent="0.25"/>
    <row r="14665" ht="30" hidden="1" customHeight="1" x14ac:dyDescent="0.25"/>
    <row r="14666" ht="30" hidden="1" customHeight="1" x14ac:dyDescent="0.25"/>
    <row r="14667" ht="30" hidden="1" customHeight="1" x14ac:dyDescent="0.25"/>
    <row r="14668" ht="30" hidden="1" customHeight="1" x14ac:dyDescent="0.25"/>
    <row r="14669" ht="30" hidden="1" customHeight="1" x14ac:dyDescent="0.25"/>
    <row r="14670" ht="30" hidden="1" customHeight="1" x14ac:dyDescent="0.25"/>
    <row r="14671" ht="30" hidden="1" customHeight="1" x14ac:dyDescent="0.25"/>
    <row r="14672" ht="30" hidden="1" customHeight="1" x14ac:dyDescent="0.25"/>
    <row r="14673" ht="30" hidden="1" customHeight="1" x14ac:dyDescent="0.25"/>
    <row r="14674" ht="30" hidden="1" customHeight="1" x14ac:dyDescent="0.25"/>
    <row r="14675" ht="30" hidden="1" customHeight="1" x14ac:dyDescent="0.25"/>
    <row r="14676" ht="30" hidden="1" customHeight="1" x14ac:dyDescent="0.25"/>
    <row r="14677" ht="30" hidden="1" customHeight="1" x14ac:dyDescent="0.25"/>
    <row r="14678" ht="30" hidden="1" customHeight="1" x14ac:dyDescent="0.25"/>
    <row r="14679" ht="30" hidden="1" customHeight="1" x14ac:dyDescent="0.25"/>
    <row r="14680" ht="30" hidden="1" customHeight="1" x14ac:dyDescent="0.25"/>
    <row r="14681" ht="30" hidden="1" customHeight="1" x14ac:dyDescent="0.25"/>
    <row r="14682" ht="30" hidden="1" customHeight="1" x14ac:dyDescent="0.25"/>
    <row r="14683" ht="30" hidden="1" customHeight="1" x14ac:dyDescent="0.25"/>
    <row r="14684" ht="30" hidden="1" customHeight="1" x14ac:dyDescent="0.25"/>
    <row r="14685" ht="30" hidden="1" customHeight="1" x14ac:dyDescent="0.25"/>
    <row r="14686" ht="30" hidden="1" customHeight="1" x14ac:dyDescent="0.25"/>
    <row r="14687" ht="30" hidden="1" customHeight="1" x14ac:dyDescent="0.25"/>
    <row r="14688" ht="30" hidden="1" customHeight="1" x14ac:dyDescent="0.25"/>
    <row r="14689" ht="30" hidden="1" customHeight="1" x14ac:dyDescent="0.25"/>
    <row r="14690" ht="30" hidden="1" customHeight="1" x14ac:dyDescent="0.25"/>
    <row r="14691" ht="30" hidden="1" customHeight="1" x14ac:dyDescent="0.25"/>
    <row r="14692" ht="30" hidden="1" customHeight="1" x14ac:dyDescent="0.25"/>
    <row r="14693" ht="30" hidden="1" customHeight="1" x14ac:dyDescent="0.25"/>
    <row r="14694" ht="30" hidden="1" customHeight="1" x14ac:dyDescent="0.25"/>
    <row r="14695" ht="30" hidden="1" customHeight="1" x14ac:dyDescent="0.25"/>
    <row r="14696" ht="30" hidden="1" customHeight="1" x14ac:dyDescent="0.25"/>
    <row r="14697" ht="30" hidden="1" customHeight="1" x14ac:dyDescent="0.25"/>
    <row r="14698" ht="30" hidden="1" customHeight="1" x14ac:dyDescent="0.25"/>
    <row r="14699" ht="30" hidden="1" customHeight="1" x14ac:dyDescent="0.25"/>
    <row r="14700" ht="30" hidden="1" customHeight="1" x14ac:dyDescent="0.25"/>
    <row r="14701" ht="30" hidden="1" customHeight="1" x14ac:dyDescent="0.25"/>
    <row r="14702" ht="30" hidden="1" customHeight="1" x14ac:dyDescent="0.25"/>
    <row r="14703" ht="30" hidden="1" customHeight="1" x14ac:dyDescent="0.25"/>
    <row r="14704" ht="30" hidden="1" customHeight="1" x14ac:dyDescent="0.25"/>
    <row r="14705" ht="30" hidden="1" customHeight="1" x14ac:dyDescent="0.25"/>
    <row r="14706" ht="30" hidden="1" customHeight="1" x14ac:dyDescent="0.25"/>
    <row r="14707" ht="30" hidden="1" customHeight="1" x14ac:dyDescent="0.25"/>
    <row r="14708" ht="30" hidden="1" customHeight="1" x14ac:dyDescent="0.25"/>
    <row r="14709" ht="30" hidden="1" customHeight="1" x14ac:dyDescent="0.25"/>
    <row r="14710" ht="30" hidden="1" customHeight="1" x14ac:dyDescent="0.25"/>
    <row r="14711" ht="30" hidden="1" customHeight="1" x14ac:dyDescent="0.25"/>
    <row r="14712" ht="30" hidden="1" customHeight="1" x14ac:dyDescent="0.25"/>
    <row r="14713" ht="30" hidden="1" customHeight="1" x14ac:dyDescent="0.25"/>
    <row r="14714" ht="30" hidden="1" customHeight="1" x14ac:dyDescent="0.25"/>
    <row r="14715" ht="30" hidden="1" customHeight="1" x14ac:dyDescent="0.25"/>
    <row r="14716" ht="30" hidden="1" customHeight="1" x14ac:dyDescent="0.25"/>
    <row r="14717" ht="30" hidden="1" customHeight="1" x14ac:dyDescent="0.25"/>
    <row r="14718" ht="30" hidden="1" customHeight="1" x14ac:dyDescent="0.25"/>
    <row r="14719" ht="30" hidden="1" customHeight="1" x14ac:dyDescent="0.25"/>
    <row r="14720" ht="30" hidden="1" customHeight="1" x14ac:dyDescent="0.25"/>
    <row r="14721" ht="30" hidden="1" customHeight="1" x14ac:dyDescent="0.25"/>
    <row r="14722" ht="30" hidden="1" customHeight="1" x14ac:dyDescent="0.25"/>
    <row r="14723" ht="30" hidden="1" customHeight="1" x14ac:dyDescent="0.25"/>
    <row r="14724" ht="30" hidden="1" customHeight="1" x14ac:dyDescent="0.25"/>
    <row r="14725" ht="30" hidden="1" customHeight="1" x14ac:dyDescent="0.25"/>
    <row r="14726" ht="30" hidden="1" customHeight="1" x14ac:dyDescent="0.25"/>
    <row r="14727" ht="30" hidden="1" customHeight="1" x14ac:dyDescent="0.25"/>
    <row r="14728" ht="30" hidden="1" customHeight="1" x14ac:dyDescent="0.25"/>
    <row r="14729" ht="30" hidden="1" customHeight="1" x14ac:dyDescent="0.25"/>
    <row r="14730" ht="30" hidden="1" customHeight="1" x14ac:dyDescent="0.25"/>
    <row r="14731" ht="30" hidden="1" customHeight="1" x14ac:dyDescent="0.25"/>
    <row r="14732" ht="30" hidden="1" customHeight="1" x14ac:dyDescent="0.25"/>
    <row r="14733" ht="30" hidden="1" customHeight="1" x14ac:dyDescent="0.25"/>
    <row r="14734" ht="30" hidden="1" customHeight="1" x14ac:dyDescent="0.25"/>
    <row r="14735" ht="30" hidden="1" customHeight="1" x14ac:dyDescent="0.25"/>
    <row r="14736" ht="30" hidden="1" customHeight="1" x14ac:dyDescent="0.25"/>
    <row r="14737" ht="30" hidden="1" customHeight="1" x14ac:dyDescent="0.25"/>
    <row r="14738" ht="30" hidden="1" customHeight="1" x14ac:dyDescent="0.25"/>
    <row r="14739" ht="30" hidden="1" customHeight="1" x14ac:dyDescent="0.25"/>
    <row r="14740" ht="30" hidden="1" customHeight="1" x14ac:dyDescent="0.25"/>
    <row r="14741" ht="30" hidden="1" customHeight="1" x14ac:dyDescent="0.25"/>
    <row r="14742" ht="30" hidden="1" customHeight="1" x14ac:dyDescent="0.25"/>
    <row r="14743" ht="30" hidden="1" customHeight="1" x14ac:dyDescent="0.25"/>
    <row r="14744" ht="30" hidden="1" customHeight="1" x14ac:dyDescent="0.25"/>
    <row r="14745" ht="30" hidden="1" customHeight="1" x14ac:dyDescent="0.25"/>
    <row r="14746" ht="30" hidden="1" customHeight="1" x14ac:dyDescent="0.25"/>
    <row r="14747" ht="30" hidden="1" customHeight="1" x14ac:dyDescent="0.25"/>
    <row r="14748" ht="30" hidden="1" customHeight="1" x14ac:dyDescent="0.25"/>
    <row r="14749" ht="30" hidden="1" customHeight="1" x14ac:dyDescent="0.25"/>
    <row r="14750" ht="30" hidden="1" customHeight="1" x14ac:dyDescent="0.25"/>
    <row r="14751" ht="30" hidden="1" customHeight="1" x14ac:dyDescent="0.25"/>
    <row r="14752" ht="30" hidden="1" customHeight="1" x14ac:dyDescent="0.25"/>
    <row r="14753" ht="30" hidden="1" customHeight="1" x14ac:dyDescent="0.25"/>
    <row r="14754" ht="30" hidden="1" customHeight="1" x14ac:dyDescent="0.25"/>
    <row r="14755" ht="30" hidden="1" customHeight="1" x14ac:dyDescent="0.25"/>
    <row r="14756" ht="30" hidden="1" customHeight="1" x14ac:dyDescent="0.25"/>
    <row r="14757" ht="30" hidden="1" customHeight="1" x14ac:dyDescent="0.25"/>
    <row r="14758" ht="30" hidden="1" customHeight="1" x14ac:dyDescent="0.25"/>
    <row r="14759" ht="30" hidden="1" customHeight="1" x14ac:dyDescent="0.25"/>
    <row r="14760" ht="30" hidden="1" customHeight="1" x14ac:dyDescent="0.25"/>
    <row r="14761" ht="30" hidden="1" customHeight="1" x14ac:dyDescent="0.25"/>
    <row r="14762" ht="30" hidden="1" customHeight="1" x14ac:dyDescent="0.25"/>
    <row r="14763" ht="30" hidden="1" customHeight="1" x14ac:dyDescent="0.25"/>
    <row r="14764" ht="30" hidden="1" customHeight="1" x14ac:dyDescent="0.25"/>
    <row r="14765" ht="30" hidden="1" customHeight="1" x14ac:dyDescent="0.25"/>
    <row r="14766" ht="30" hidden="1" customHeight="1" x14ac:dyDescent="0.25"/>
    <row r="14767" ht="30" hidden="1" customHeight="1" x14ac:dyDescent="0.25"/>
    <row r="14768" ht="30" hidden="1" customHeight="1" x14ac:dyDescent="0.25"/>
    <row r="14769" ht="30" hidden="1" customHeight="1" x14ac:dyDescent="0.25"/>
    <row r="14770" ht="30" hidden="1" customHeight="1" x14ac:dyDescent="0.25"/>
    <row r="14771" ht="30" hidden="1" customHeight="1" x14ac:dyDescent="0.25"/>
    <row r="14772" ht="30" hidden="1" customHeight="1" x14ac:dyDescent="0.25"/>
    <row r="14773" ht="30" hidden="1" customHeight="1" x14ac:dyDescent="0.25"/>
    <row r="14774" ht="30" hidden="1" customHeight="1" x14ac:dyDescent="0.25"/>
    <row r="14775" ht="30" hidden="1" customHeight="1" x14ac:dyDescent="0.25"/>
    <row r="14776" ht="30" hidden="1" customHeight="1" x14ac:dyDescent="0.25"/>
    <row r="14777" ht="30" hidden="1" customHeight="1" x14ac:dyDescent="0.25"/>
    <row r="14778" ht="30" hidden="1" customHeight="1" x14ac:dyDescent="0.25"/>
    <row r="14779" ht="30" hidden="1" customHeight="1" x14ac:dyDescent="0.25"/>
    <row r="14780" ht="30" hidden="1" customHeight="1" x14ac:dyDescent="0.25"/>
    <row r="14781" ht="30" hidden="1" customHeight="1" x14ac:dyDescent="0.25"/>
    <row r="14782" ht="30" hidden="1" customHeight="1" x14ac:dyDescent="0.25"/>
    <row r="14783" ht="30" hidden="1" customHeight="1" x14ac:dyDescent="0.25"/>
    <row r="14784" ht="30" hidden="1" customHeight="1" x14ac:dyDescent="0.25"/>
    <row r="14785" ht="30" hidden="1" customHeight="1" x14ac:dyDescent="0.25"/>
    <row r="14786" ht="30" hidden="1" customHeight="1" x14ac:dyDescent="0.25"/>
    <row r="14787" ht="30" hidden="1" customHeight="1" x14ac:dyDescent="0.25"/>
    <row r="14788" ht="30" hidden="1" customHeight="1" x14ac:dyDescent="0.25"/>
    <row r="14789" ht="30" hidden="1" customHeight="1" x14ac:dyDescent="0.25"/>
    <row r="14790" ht="30" hidden="1" customHeight="1" x14ac:dyDescent="0.25"/>
    <row r="14791" ht="30" hidden="1" customHeight="1" x14ac:dyDescent="0.25"/>
    <row r="14792" ht="30" hidden="1" customHeight="1" x14ac:dyDescent="0.25"/>
    <row r="14793" ht="30" hidden="1" customHeight="1" x14ac:dyDescent="0.25"/>
    <row r="14794" ht="30" hidden="1" customHeight="1" x14ac:dyDescent="0.25"/>
    <row r="14795" ht="30" hidden="1" customHeight="1" x14ac:dyDescent="0.25"/>
    <row r="14796" ht="30" hidden="1" customHeight="1" x14ac:dyDescent="0.25"/>
    <row r="14797" ht="30" hidden="1" customHeight="1" x14ac:dyDescent="0.25"/>
    <row r="14798" ht="30" hidden="1" customHeight="1" x14ac:dyDescent="0.25"/>
    <row r="14799" ht="30" hidden="1" customHeight="1" x14ac:dyDescent="0.25"/>
    <row r="14800" ht="30" hidden="1" customHeight="1" x14ac:dyDescent="0.25"/>
    <row r="14801" ht="30" hidden="1" customHeight="1" x14ac:dyDescent="0.25"/>
    <row r="14802" ht="30" hidden="1" customHeight="1" x14ac:dyDescent="0.25"/>
    <row r="14803" ht="30" hidden="1" customHeight="1" x14ac:dyDescent="0.25"/>
    <row r="14804" ht="30" hidden="1" customHeight="1" x14ac:dyDescent="0.25"/>
    <row r="14805" ht="30" hidden="1" customHeight="1" x14ac:dyDescent="0.25"/>
    <row r="14806" ht="30" hidden="1" customHeight="1" x14ac:dyDescent="0.25"/>
    <row r="14807" ht="30" hidden="1" customHeight="1" x14ac:dyDescent="0.25"/>
    <row r="14808" ht="30" hidden="1" customHeight="1" x14ac:dyDescent="0.25"/>
    <row r="14809" ht="30" hidden="1" customHeight="1" x14ac:dyDescent="0.25"/>
    <row r="14810" ht="30" hidden="1" customHeight="1" x14ac:dyDescent="0.25"/>
    <row r="14811" ht="30" hidden="1" customHeight="1" x14ac:dyDescent="0.25"/>
    <row r="14812" ht="30" hidden="1" customHeight="1" x14ac:dyDescent="0.25"/>
    <row r="14813" ht="30" hidden="1" customHeight="1" x14ac:dyDescent="0.25"/>
    <row r="14814" ht="30" hidden="1" customHeight="1" x14ac:dyDescent="0.25"/>
    <row r="14815" ht="30" hidden="1" customHeight="1" x14ac:dyDescent="0.25"/>
    <row r="14816" ht="30" hidden="1" customHeight="1" x14ac:dyDescent="0.25"/>
    <row r="14817" ht="30" hidden="1" customHeight="1" x14ac:dyDescent="0.25"/>
    <row r="14818" ht="30" hidden="1" customHeight="1" x14ac:dyDescent="0.25"/>
    <row r="14819" ht="30" hidden="1" customHeight="1" x14ac:dyDescent="0.25"/>
    <row r="14820" ht="30" hidden="1" customHeight="1" x14ac:dyDescent="0.25"/>
    <row r="14821" ht="30" hidden="1" customHeight="1" x14ac:dyDescent="0.25"/>
    <row r="14822" ht="30" hidden="1" customHeight="1" x14ac:dyDescent="0.25"/>
    <row r="14823" ht="30" hidden="1" customHeight="1" x14ac:dyDescent="0.25"/>
    <row r="14824" ht="30" hidden="1" customHeight="1" x14ac:dyDescent="0.25"/>
    <row r="14825" ht="30" hidden="1" customHeight="1" x14ac:dyDescent="0.25"/>
    <row r="14826" ht="30" hidden="1" customHeight="1" x14ac:dyDescent="0.25"/>
    <row r="14827" ht="30" hidden="1" customHeight="1" x14ac:dyDescent="0.25"/>
    <row r="14828" ht="30" hidden="1" customHeight="1" x14ac:dyDescent="0.25"/>
    <row r="14829" ht="30" hidden="1" customHeight="1" x14ac:dyDescent="0.25"/>
    <row r="14830" ht="30" hidden="1" customHeight="1" x14ac:dyDescent="0.25"/>
    <row r="14831" ht="30" hidden="1" customHeight="1" x14ac:dyDescent="0.25"/>
    <row r="14832" ht="30" hidden="1" customHeight="1" x14ac:dyDescent="0.25"/>
    <row r="14833" ht="30" hidden="1" customHeight="1" x14ac:dyDescent="0.25"/>
    <row r="14834" ht="30" hidden="1" customHeight="1" x14ac:dyDescent="0.25"/>
    <row r="14835" ht="30" hidden="1" customHeight="1" x14ac:dyDescent="0.25"/>
    <row r="14836" ht="30" hidden="1" customHeight="1" x14ac:dyDescent="0.25"/>
    <row r="14837" ht="30" hidden="1" customHeight="1" x14ac:dyDescent="0.25"/>
    <row r="14838" ht="30" hidden="1" customHeight="1" x14ac:dyDescent="0.25"/>
    <row r="14839" ht="30" hidden="1" customHeight="1" x14ac:dyDescent="0.25"/>
    <row r="14840" ht="30" hidden="1" customHeight="1" x14ac:dyDescent="0.25"/>
    <row r="14841" ht="30" hidden="1" customHeight="1" x14ac:dyDescent="0.25"/>
    <row r="14842" ht="30" hidden="1" customHeight="1" x14ac:dyDescent="0.25"/>
    <row r="14843" ht="30" hidden="1" customHeight="1" x14ac:dyDescent="0.25"/>
    <row r="14844" ht="30" hidden="1" customHeight="1" x14ac:dyDescent="0.25"/>
    <row r="14845" ht="30" hidden="1" customHeight="1" x14ac:dyDescent="0.25"/>
    <row r="14846" ht="30" hidden="1" customHeight="1" x14ac:dyDescent="0.25"/>
    <row r="14847" ht="30" hidden="1" customHeight="1" x14ac:dyDescent="0.25"/>
    <row r="14848" ht="30" hidden="1" customHeight="1" x14ac:dyDescent="0.25"/>
    <row r="14849" ht="30" hidden="1" customHeight="1" x14ac:dyDescent="0.25"/>
    <row r="14850" ht="30" hidden="1" customHeight="1" x14ac:dyDescent="0.25"/>
    <row r="14851" ht="30" hidden="1" customHeight="1" x14ac:dyDescent="0.25"/>
    <row r="14852" ht="30" hidden="1" customHeight="1" x14ac:dyDescent="0.25"/>
    <row r="14853" ht="30" hidden="1" customHeight="1" x14ac:dyDescent="0.25"/>
    <row r="14854" ht="30" hidden="1" customHeight="1" x14ac:dyDescent="0.25"/>
    <row r="14855" ht="30" hidden="1" customHeight="1" x14ac:dyDescent="0.25"/>
    <row r="14856" ht="30" hidden="1" customHeight="1" x14ac:dyDescent="0.25"/>
    <row r="14857" ht="30" hidden="1" customHeight="1" x14ac:dyDescent="0.25"/>
    <row r="14858" ht="30" hidden="1" customHeight="1" x14ac:dyDescent="0.25"/>
    <row r="14859" ht="30" hidden="1" customHeight="1" x14ac:dyDescent="0.25"/>
    <row r="14860" ht="30" hidden="1" customHeight="1" x14ac:dyDescent="0.25"/>
    <row r="14861" ht="30" hidden="1" customHeight="1" x14ac:dyDescent="0.25"/>
    <row r="14862" ht="30" hidden="1" customHeight="1" x14ac:dyDescent="0.25"/>
    <row r="14863" ht="30" hidden="1" customHeight="1" x14ac:dyDescent="0.25"/>
    <row r="14864" ht="30" hidden="1" customHeight="1" x14ac:dyDescent="0.25"/>
    <row r="14865" ht="30" hidden="1" customHeight="1" x14ac:dyDescent="0.25"/>
    <row r="14866" ht="30" hidden="1" customHeight="1" x14ac:dyDescent="0.25"/>
    <row r="14867" ht="30" hidden="1" customHeight="1" x14ac:dyDescent="0.25"/>
    <row r="14868" ht="30" hidden="1" customHeight="1" x14ac:dyDescent="0.25"/>
    <row r="14869" ht="30" hidden="1" customHeight="1" x14ac:dyDescent="0.25"/>
    <row r="14870" ht="30" hidden="1" customHeight="1" x14ac:dyDescent="0.25"/>
    <row r="14871" ht="30" hidden="1" customHeight="1" x14ac:dyDescent="0.25"/>
    <row r="14872" ht="30" hidden="1" customHeight="1" x14ac:dyDescent="0.25"/>
    <row r="14873" ht="30" hidden="1" customHeight="1" x14ac:dyDescent="0.25"/>
    <row r="14874" ht="30" hidden="1" customHeight="1" x14ac:dyDescent="0.25"/>
    <row r="14875" ht="30" hidden="1" customHeight="1" x14ac:dyDescent="0.25"/>
    <row r="14876" ht="30" hidden="1" customHeight="1" x14ac:dyDescent="0.25"/>
    <row r="14877" ht="30" hidden="1" customHeight="1" x14ac:dyDescent="0.25"/>
    <row r="14878" ht="30" hidden="1" customHeight="1" x14ac:dyDescent="0.25"/>
    <row r="14879" ht="30" hidden="1" customHeight="1" x14ac:dyDescent="0.25"/>
    <row r="14880" ht="30" hidden="1" customHeight="1" x14ac:dyDescent="0.25"/>
    <row r="14881" ht="30" hidden="1" customHeight="1" x14ac:dyDescent="0.25"/>
    <row r="14882" ht="30" hidden="1" customHeight="1" x14ac:dyDescent="0.25"/>
    <row r="14883" ht="30" hidden="1" customHeight="1" x14ac:dyDescent="0.25"/>
    <row r="14884" ht="30" hidden="1" customHeight="1" x14ac:dyDescent="0.25"/>
    <row r="14885" ht="30" hidden="1" customHeight="1" x14ac:dyDescent="0.25"/>
    <row r="14886" ht="30" hidden="1" customHeight="1" x14ac:dyDescent="0.25"/>
    <row r="14887" ht="30" hidden="1" customHeight="1" x14ac:dyDescent="0.25"/>
    <row r="14888" ht="30" hidden="1" customHeight="1" x14ac:dyDescent="0.25"/>
    <row r="14889" ht="30" hidden="1" customHeight="1" x14ac:dyDescent="0.25"/>
    <row r="14890" ht="30" hidden="1" customHeight="1" x14ac:dyDescent="0.25"/>
    <row r="14891" ht="30" hidden="1" customHeight="1" x14ac:dyDescent="0.25"/>
    <row r="14892" ht="30" hidden="1" customHeight="1" x14ac:dyDescent="0.25"/>
    <row r="14893" ht="30" hidden="1" customHeight="1" x14ac:dyDescent="0.25"/>
    <row r="14894" ht="30" hidden="1" customHeight="1" x14ac:dyDescent="0.25"/>
    <row r="14895" ht="30" hidden="1" customHeight="1" x14ac:dyDescent="0.25"/>
    <row r="14896" ht="30" hidden="1" customHeight="1" x14ac:dyDescent="0.25"/>
    <row r="14897" ht="30" hidden="1" customHeight="1" x14ac:dyDescent="0.25"/>
    <row r="14898" ht="30" hidden="1" customHeight="1" x14ac:dyDescent="0.25"/>
    <row r="14899" ht="30" hidden="1" customHeight="1" x14ac:dyDescent="0.25"/>
    <row r="14900" ht="30" hidden="1" customHeight="1" x14ac:dyDescent="0.25"/>
    <row r="14901" ht="30" hidden="1" customHeight="1" x14ac:dyDescent="0.25"/>
    <row r="14902" ht="30" hidden="1" customHeight="1" x14ac:dyDescent="0.25"/>
    <row r="14903" ht="30" hidden="1" customHeight="1" x14ac:dyDescent="0.25"/>
    <row r="14904" ht="30" hidden="1" customHeight="1" x14ac:dyDescent="0.25"/>
    <row r="14905" ht="30" hidden="1" customHeight="1" x14ac:dyDescent="0.25"/>
    <row r="14906" ht="30" hidden="1" customHeight="1" x14ac:dyDescent="0.25"/>
    <row r="14907" ht="30" hidden="1" customHeight="1" x14ac:dyDescent="0.25"/>
    <row r="14908" ht="30" hidden="1" customHeight="1" x14ac:dyDescent="0.25"/>
    <row r="14909" ht="30" hidden="1" customHeight="1" x14ac:dyDescent="0.25"/>
    <row r="14910" ht="30" hidden="1" customHeight="1" x14ac:dyDescent="0.25"/>
    <row r="14911" ht="30" hidden="1" customHeight="1" x14ac:dyDescent="0.25"/>
    <row r="14912" ht="30" hidden="1" customHeight="1" x14ac:dyDescent="0.25"/>
    <row r="14913" ht="30" hidden="1" customHeight="1" x14ac:dyDescent="0.25"/>
    <row r="14914" ht="30" hidden="1" customHeight="1" x14ac:dyDescent="0.25"/>
    <row r="14915" ht="30" hidden="1" customHeight="1" x14ac:dyDescent="0.25"/>
    <row r="14916" ht="30" hidden="1" customHeight="1" x14ac:dyDescent="0.25"/>
    <row r="14917" ht="30" hidden="1" customHeight="1" x14ac:dyDescent="0.25"/>
    <row r="14918" ht="30" hidden="1" customHeight="1" x14ac:dyDescent="0.25"/>
    <row r="14919" ht="30" hidden="1" customHeight="1" x14ac:dyDescent="0.25"/>
    <row r="14920" ht="30" hidden="1" customHeight="1" x14ac:dyDescent="0.25"/>
    <row r="14921" ht="30" hidden="1" customHeight="1" x14ac:dyDescent="0.25"/>
    <row r="14922" ht="30" hidden="1" customHeight="1" x14ac:dyDescent="0.25"/>
    <row r="14923" ht="30" hidden="1" customHeight="1" x14ac:dyDescent="0.25"/>
    <row r="14924" ht="30" hidden="1" customHeight="1" x14ac:dyDescent="0.25"/>
    <row r="14925" ht="30" hidden="1" customHeight="1" x14ac:dyDescent="0.25"/>
    <row r="14926" ht="30" hidden="1" customHeight="1" x14ac:dyDescent="0.25"/>
    <row r="14927" ht="30" hidden="1" customHeight="1" x14ac:dyDescent="0.25"/>
    <row r="14928" ht="30" hidden="1" customHeight="1" x14ac:dyDescent="0.25"/>
    <row r="14929" ht="30" hidden="1" customHeight="1" x14ac:dyDescent="0.25"/>
    <row r="14930" ht="30" hidden="1" customHeight="1" x14ac:dyDescent="0.25"/>
    <row r="14931" ht="30" hidden="1" customHeight="1" x14ac:dyDescent="0.25"/>
    <row r="14932" ht="30" hidden="1" customHeight="1" x14ac:dyDescent="0.25"/>
    <row r="14933" ht="30" hidden="1" customHeight="1" x14ac:dyDescent="0.25"/>
    <row r="14934" ht="30" hidden="1" customHeight="1" x14ac:dyDescent="0.25"/>
    <row r="14935" ht="30" hidden="1" customHeight="1" x14ac:dyDescent="0.25"/>
    <row r="14936" ht="30" hidden="1" customHeight="1" x14ac:dyDescent="0.25"/>
    <row r="14937" ht="30" hidden="1" customHeight="1" x14ac:dyDescent="0.25"/>
    <row r="14938" ht="30" hidden="1" customHeight="1" x14ac:dyDescent="0.25"/>
    <row r="14939" ht="30" hidden="1" customHeight="1" x14ac:dyDescent="0.25"/>
    <row r="14940" ht="30" hidden="1" customHeight="1" x14ac:dyDescent="0.25"/>
    <row r="14941" ht="30" hidden="1" customHeight="1" x14ac:dyDescent="0.25"/>
    <row r="14942" ht="30" hidden="1" customHeight="1" x14ac:dyDescent="0.25"/>
    <row r="14943" ht="30" hidden="1" customHeight="1" x14ac:dyDescent="0.25"/>
    <row r="14944" ht="30" hidden="1" customHeight="1" x14ac:dyDescent="0.25"/>
    <row r="14945" ht="30" hidden="1" customHeight="1" x14ac:dyDescent="0.25"/>
    <row r="14946" ht="30" hidden="1" customHeight="1" x14ac:dyDescent="0.25"/>
    <row r="14947" ht="30" hidden="1" customHeight="1" x14ac:dyDescent="0.25"/>
    <row r="14948" ht="30" hidden="1" customHeight="1" x14ac:dyDescent="0.25"/>
    <row r="14949" ht="30" hidden="1" customHeight="1" x14ac:dyDescent="0.25"/>
    <row r="14950" ht="30" hidden="1" customHeight="1" x14ac:dyDescent="0.25"/>
    <row r="14951" ht="30" hidden="1" customHeight="1" x14ac:dyDescent="0.25"/>
    <row r="14952" ht="30" hidden="1" customHeight="1" x14ac:dyDescent="0.25"/>
    <row r="14953" ht="30" hidden="1" customHeight="1" x14ac:dyDescent="0.25"/>
    <row r="14954" ht="30" hidden="1" customHeight="1" x14ac:dyDescent="0.25"/>
    <row r="14955" ht="30" hidden="1" customHeight="1" x14ac:dyDescent="0.25"/>
    <row r="14956" ht="30" hidden="1" customHeight="1" x14ac:dyDescent="0.25"/>
    <row r="14957" ht="30" hidden="1" customHeight="1" x14ac:dyDescent="0.25"/>
    <row r="14958" ht="30" hidden="1" customHeight="1" x14ac:dyDescent="0.25"/>
    <row r="14959" ht="30" hidden="1" customHeight="1" x14ac:dyDescent="0.25"/>
    <row r="14960" ht="30" hidden="1" customHeight="1" x14ac:dyDescent="0.25"/>
    <row r="14961" ht="30" hidden="1" customHeight="1" x14ac:dyDescent="0.25"/>
    <row r="14962" ht="30" hidden="1" customHeight="1" x14ac:dyDescent="0.25"/>
    <row r="14963" ht="30" hidden="1" customHeight="1" x14ac:dyDescent="0.25"/>
    <row r="14964" ht="30" hidden="1" customHeight="1" x14ac:dyDescent="0.25"/>
    <row r="14965" ht="30" hidden="1" customHeight="1" x14ac:dyDescent="0.25"/>
    <row r="14966" ht="30" hidden="1" customHeight="1" x14ac:dyDescent="0.25"/>
    <row r="14967" ht="30" hidden="1" customHeight="1" x14ac:dyDescent="0.25"/>
    <row r="14968" ht="30" hidden="1" customHeight="1" x14ac:dyDescent="0.25"/>
    <row r="14969" ht="30" hidden="1" customHeight="1" x14ac:dyDescent="0.25"/>
    <row r="14970" ht="30" hidden="1" customHeight="1" x14ac:dyDescent="0.25"/>
    <row r="14971" ht="30" hidden="1" customHeight="1" x14ac:dyDescent="0.25"/>
    <row r="14972" ht="30" hidden="1" customHeight="1" x14ac:dyDescent="0.25"/>
    <row r="14973" ht="30" hidden="1" customHeight="1" x14ac:dyDescent="0.25"/>
    <row r="14974" ht="30" hidden="1" customHeight="1" x14ac:dyDescent="0.25"/>
    <row r="14975" ht="30" hidden="1" customHeight="1" x14ac:dyDescent="0.25"/>
    <row r="14976" ht="30" hidden="1" customHeight="1" x14ac:dyDescent="0.25"/>
    <row r="14977" ht="30" hidden="1" customHeight="1" x14ac:dyDescent="0.25"/>
    <row r="14978" ht="30" hidden="1" customHeight="1" x14ac:dyDescent="0.25"/>
    <row r="14979" ht="30" hidden="1" customHeight="1" x14ac:dyDescent="0.25"/>
    <row r="14980" ht="30" hidden="1" customHeight="1" x14ac:dyDescent="0.25"/>
    <row r="14981" ht="30" hidden="1" customHeight="1" x14ac:dyDescent="0.25"/>
    <row r="14982" ht="30" hidden="1" customHeight="1" x14ac:dyDescent="0.25"/>
    <row r="14983" ht="30" hidden="1" customHeight="1" x14ac:dyDescent="0.25"/>
    <row r="14984" ht="30" hidden="1" customHeight="1" x14ac:dyDescent="0.25"/>
    <row r="14985" ht="30" hidden="1" customHeight="1" x14ac:dyDescent="0.25"/>
    <row r="14986" ht="30" hidden="1" customHeight="1" x14ac:dyDescent="0.25"/>
    <row r="14987" ht="30" hidden="1" customHeight="1" x14ac:dyDescent="0.25"/>
    <row r="14988" ht="30" hidden="1" customHeight="1" x14ac:dyDescent="0.25"/>
    <row r="14989" ht="30" hidden="1" customHeight="1" x14ac:dyDescent="0.25"/>
    <row r="14990" ht="30" hidden="1" customHeight="1" x14ac:dyDescent="0.25"/>
    <row r="14991" ht="30" hidden="1" customHeight="1" x14ac:dyDescent="0.25"/>
    <row r="14992" ht="30" hidden="1" customHeight="1" x14ac:dyDescent="0.25"/>
    <row r="14993" ht="30" hidden="1" customHeight="1" x14ac:dyDescent="0.25"/>
    <row r="14994" ht="30" hidden="1" customHeight="1" x14ac:dyDescent="0.25"/>
    <row r="14995" ht="30" hidden="1" customHeight="1" x14ac:dyDescent="0.25"/>
    <row r="14996" ht="30" hidden="1" customHeight="1" x14ac:dyDescent="0.25"/>
    <row r="14997" ht="30" hidden="1" customHeight="1" x14ac:dyDescent="0.25"/>
    <row r="14998" ht="30" hidden="1" customHeight="1" x14ac:dyDescent="0.25"/>
    <row r="14999" ht="30" hidden="1" customHeight="1" x14ac:dyDescent="0.25"/>
    <row r="15000" ht="30" hidden="1" customHeight="1" x14ac:dyDescent="0.25"/>
    <row r="15001" ht="30" hidden="1" customHeight="1" x14ac:dyDescent="0.25"/>
    <row r="15002" ht="30" hidden="1" customHeight="1" x14ac:dyDescent="0.25"/>
    <row r="15003" ht="30" hidden="1" customHeight="1" x14ac:dyDescent="0.25"/>
    <row r="15004" ht="30" hidden="1" customHeight="1" x14ac:dyDescent="0.25"/>
    <row r="15005" ht="30" hidden="1" customHeight="1" x14ac:dyDescent="0.25"/>
    <row r="15006" ht="30" hidden="1" customHeight="1" x14ac:dyDescent="0.25"/>
    <row r="15007" ht="30" hidden="1" customHeight="1" x14ac:dyDescent="0.25"/>
    <row r="15008" ht="30" hidden="1" customHeight="1" x14ac:dyDescent="0.25"/>
    <row r="15009" ht="30" hidden="1" customHeight="1" x14ac:dyDescent="0.25"/>
    <row r="15010" ht="30" hidden="1" customHeight="1" x14ac:dyDescent="0.25"/>
    <row r="15011" ht="30" hidden="1" customHeight="1" x14ac:dyDescent="0.25"/>
    <row r="15012" ht="30" hidden="1" customHeight="1" x14ac:dyDescent="0.25"/>
    <row r="15013" ht="30" hidden="1" customHeight="1" x14ac:dyDescent="0.25"/>
    <row r="15014" ht="30" hidden="1" customHeight="1" x14ac:dyDescent="0.25"/>
    <row r="15015" ht="30" hidden="1" customHeight="1" x14ac:dyDescent="0.25"/>
    <row r="15016" ht="30" hidden="1" customHeight="1" x14ac:dyDescent="0.25"/>
    <row r="15017" ht="30" hidden="1" customHeight="1" x14ac:dyDescent="0.25"/>
    <row r="15018" ht="30" hidden="1" customHeight="1" x14ac:dyDescent="0.25"/>
    <row r="15019" ht="30" hidden="1" customHeight="1" x14ac:dyDescent="0.25"/>
    <row r="15020" ht="30" hidden="1" customHeight="1" x14ac:dyDescent="0.25"/>
    <row r="15021" ht="30" hidden="1" customHeight="1" x14ac:dyDescent="0.25"/>
    <row r="15022" ht="30" hidden="1" customHeight="1" x14ac:dyDescent="0.25"/>
    <row r="15023" ht="30" hidden="1" customHeight="1" x14ac:dyDescent="0.25"/>
    <row r="15024" ht="30" hidden="1" customHeight="1" x14ac:dyDescent="0.25"/>
    <row r="15025" ht="30" hidden="1" customHeight="1" x14ac:dyDescent="0.25"/>
    <row r="15026" ht="30" hidden="1" customHeight="1" x14ac:dyDescent="0.25"/>
    <row r="15027" ht="30" hidden="1" customHeight="1" x14ac:dyDescent="0.25"/>
    <row r="15028" ht="30" hidden="1" customHeight="1" x14ac:dyDescent="0.25"/>
    <row r="15029" ht="30" hidden="1" customHeight="1" x14ac:dyDescent="0.25"/>
    <row r="15030" ht="30" hidden="1" customHeight="1" x14ac:dyDescent="0.25"/>
    <row r="15031" ht="30" hidden="1" customHeight="1" x14ac:dyDescent="0.25"/>
    <row r="15032" ht="30" hidden="1" customHeight="1" x14ac:dyDescent="0.25"/>
    <row r="15033" ht="30" hidden="1" customHeight="1" x14ac:dyDescent="0.25"/>
    <row r="15034" ht="30" hidden="1" customHeight="1" x14ac:dyDescent="0.25"/>
    <row r="15035" ht="30" hidden="1" customHeight="1" x14ac:dyDescent="0.25"/>
    <row r="15036" ht="30" hidden="1" customHeight="1" x14ac:dyDescent="0.25"/>
    <row r="15037" ht="30" hidden="1" customHeight="1" x14ac:dyDescent="0.25"/>
    <row r="15038" ht="30" hidden="1" customHeight="1" x14ac:dyDescent="0.25"/>
    <row r="15039" ht="30" hidden="1" customHeight="1" x14ac:dyDescent="0.25"/>
    <row r="15040" ht="30" hidden="1" customHeight="1" x14ac:dyDescent="0.25"/>
    <row r="15041" ht="30" hidden="1" customHeight="1" x14ac:dyDescent="0.25"/>
    <row r="15042" ht="30" hidden="1" customHeight="1" x14ac:dyDescent="0.25"/>
    <row r="15043" ht="30" hidden="1" customHeight="1" x14ac:dyDescent="0.25"/>
    <row r="15044" ht="30" hidden="1" customHeight="1" x14ac:dyDescent="0.25"/>
    <row r="15045" ht="30" hidden="1" customHeight="1" x14ac:dyDescent="0.25"/>
    <row r="15046" ht="30" hidden="1" customHeight="1" x14ac:dyDescent="0.25"/>
    <row r="15047" ht="30" hidden="1" customHeight="1" x14ac:dyDescent="0.25"/>
    <row r="15048" ht="30" hidden="1" customHeight="1" x14ac:dyDescent="0.25"/>
    <row r="15049" ht="30" hidden="1" customHeight="1" x14ac:dyDescent="0.25"/>
    <row r="15050" ht="30" hidden="1" customHeight="1" x14ac:dyDescent="0.25"/>
    <row r="15051" ht="30" hidden="1" customHeight="1" x14ac:dyDescent="0.25"/>
    <row r="15052" ht="30" hidden="1" customHeight="1" x14ac:dyDescent="0.25"/>
    <row r="15053" ht="30" hidden="1" customHeight="1" x14ac:dyDescent="0.25"/>
    <row r="15054" ht="30" hidden="1" customHeight="1" x14ac:dyDescent="0.25"/>
    <row r="15055" ht="30" hidden="1" customHeight="1" x14ac:dyDescent="0.25"/>
    <row r="15056" ht="30" hidden="1" customHeight="1" x14ac:dyDescent="0.25"/>
    <row r="15057" ht="30" hidden="1" customHeight="1" x14ac:dyDescent="0.25"/>
    <row r="15058" ht="30" hidden="1" customHeight="1" x14ac:dyDescent="0.25"/>
    <row r="15059" ht="30" hidden="1" customHeight="1" x14ac:dyDescent="0.25"/>
    <row r="15060" ht="30" hidden="1" customHeight="1" x14ac:dyDescent="0.25"/>
    <row r="15061" ht="30" hidden="1" customHeight="1" x14ac:dyDescent="0.25"/>
    <row r="15062" ht="30" hidden="1" customHeight="1" x14ac:dyDescent="0.25"/>
    <row r="15063" ht="30" hidden="1" customHeight="1" x14ac:dyDescent="0.25"/>
    <row r="15064" ht="30" hidden="1" customHeight="1" x14ac:dyDescent="0.25"/>
    <row r="15065" ht="30" hidden="1" customHeight="1" x14ac:dyDescent="0.25"/>
    <row r="15066" ht="30" hidden="1" customHeight="1" x14ac:dyDescent="0.25"/>
    <row r="15067" ht="30" hidden="1" customHeight="1" x14ac:dyDescent="0.25"/>
    <row r="15068" ht="30" hidden="1" customHeight="1" x14ac:dyDescent="0.25"/>
    <row r="15069" ht="30" hidden="1" customHeight="1" x14ac:dyDescent="0.25"/>
    <row r="15070" ht="30" hidden="1" customHeight="1" x14ac:dyDescent="0.25"/>
    <row r="15071" ht="30" hidden="1" customHeight="1" x14ac:dyDescent="0.25"/>
    <row r="15072" ht="30" hidden="1" customHeight="1" x14ac:dyDescent="0.25"/>
    <row r="15073" ht="30" hidden="1" customHeight="1" x14ac:dyDescent="0.25"/>
    <row r="15074" ht="30" hidden="1" customHeight="1" x14ac:dyDescent="0.25"/>
    <row r="15075" ht="30" hidden="1" customHeight="1" x14ac:dyDescent="0.25"/>
    <row r="15076" ht="30" hidden="1" customHeight="1" x14ac:dyDescent="0.25"/>
    <row r="15077" ht="30" hidden="1" customHeight="1" x14ac:dyDescent="0.25"/>
    <row r="15078" ht="30" hidden="1" customHeight="1" x14ac:dyDescent="0.25"/>
    <row r="15079" ht="30" hidden="1" customHeight="1" x14ac:dyDescent="0.25"/>
    <row r="15080" ht="30" hidden="1" customHeight="1" x14ac:dyDescent="0.25"/>
    <row r="15081" ht="30" hidden="1" customHeight="1" x14ac:dyDescent="0.25"/>
    <row r="15082" ht="30" hidden="1" customHeight="1" x14ac:dyDescent="0.25"/>
    <row r="15083" ht="30" hidden="1" customHeight="1" x14ac:dyDescent="0.25"/>
    <row r="15084" ht="30" hidden="1" customHeight="1" x14ac:dyDescent="0.25"/>
    <row r="15085" ht="30" hidden="1" customHeight="1" x14ac:dyDescent="0.25"/>
    <row r="15086" ht="30" hidden="1" customHeight="1" x14ac:dyDescent="0.25"/>
    <row r="15087" ht="30" hidden="1" customHeight="1" x14ac:dyDescent="0.25"/>
    <row r="15088" ht="30" hidden="1" customHeight="1" x14ac:dyDescent="0.25"/>
    <row r="15089" ht="30" hidden="1" customHeight="1" x14ac:dyDescent="0.25"/>
    <row r="15090" ht="30" hidden="1" customHeight="1" x14ac:dyDescent="0.25"/>
    <row r="15091" ht="30" hidden="1" customHeight="1" x14ac:dyDescent="0.25"/>
    <row r="15092" ht="30" hidden="1" customHeight="1" x14ac:dyDescent="0.25"/>
    <row r="15093" ht="30" hidden="1" customHeight="1" x14ac:dyDescent="0.25"/>
    <row r="15094" ht="30" hidden="1" customHeight="1" x14ac:dyDescent="0.25"/>
    <row r="15095" ht="30" hidden="1" customHeight="1" x14ac:dyDescent="0.25"/>
    <row r="15096" ht="30" hidden="1" customHeight="1" x14ac:dyDescent="0.25"/>
    <row r="15097" ht="30" hidden="1" customHeight="1" x14ac:dyDescent="0.25"/>
    <row r="15098" ht="30" hidden="1" customHeight="1" x14ac:dyDescent="0.25"/>
    <row r="15099" ht="30" hidden="1" customHeight="1" x14ac:dyDescent="0.25"/>
    <row r="15100" ht="30" hidden="1" customHeight="1" x14ac:dyDescent="0.25"/>
    <row r="15101" ht="30" hidden="1" customHeight="1" x14ac:dyDescent="0.25"/>
    <row r="15102" ht="30" hidden="1" customHeight="1" x14ac:dyDescent="0.25"/>
    <row r="15103" ht="30" hidden="1" customHeight="1" x14ac:dyDescent="0.25"/>
    <row r="15104" ht="30" hidden="1" customHeight="1" x14ac:dyDescent="0.25"/>
    <row r="15105" ht="30" hidden="1" customHeight="1" x14ac:dyDescent="0.25"/>
    <row r="15106" ht="30" hidden="1" customHeight="1" x14ac:dyDescent="0.25"/>
    <row r="15107" ht="30" hidden="1" customHeight="1" x14ac:dyDescent="0.25"/>
    <row r="15108" ht="30" hidden="1" customHeight="1" x14ac:dyDescent="0.25"/>
    <row r="15109" ht="30" hidden="1" customHeight="1" x14ac:dyDescent="0.25"/>
    <row r="15110" ht="30" hidden="1" customHeight="1" x14ac:dyDescent="0.25"/>
    <row r="15111" ht="30" hidden="1" customHeight="1" x14ac:dyDescent="0.25"/>
    <row r="15112" ht="30" hidden="1" customHeight="1" x14ac:dyDescent="0.25"/>
    <row r="15113" ht="30" hidden="1" customHeight="1" x14ac:dyDescent="0.25"/>
    <row r="15114" ht="30" hidden="1" customHeight="1" x14ac:dyDescent="0.25"/>
    <row r="15115" ht="30" hidden="1" customHeight="1" x14ac:dyDescent="0.25"/>
    <row r="15116" ht="30" hidden="1" customHeight="1" x14ac:dyDescent="0.25"/>
    <row r="15117" ht="30" hidden="1" customHeight="1" x14ac:dyDescent="0.25"/>
    <row r="15118" ht="30" hidden="1" customHeight="1" x14ac:dyDescent="0.25"/>
    <row r="15119" ht="30" hidden="1" customHeight="1" x14ac:dyDescent="0.25"/>
    <row r="15120" ht="30" hidden="1" customHeight="1" x14ac:dyDescent="0.25"/>
    <row r="15121" ht="30" hidden="1" customHeight="1" x14ac:dyDescent="0.25"/>
    <row r="15122" ht="30" hidden="1" customHeight="1" x14ac:dyDescent="0.25"/>
    <row r="15123" ht="30" hidden="1" customHeight="1" x14ac:dyDescent="0.25"/>
    <row r="15124" ht="30" hidden="1" customHeight="1" x14ac:dyDescent="0.25"/>
    <row r="15125" ht="30" hidden="1" customHeight="1" x14ac:dyDescent="0.25"/>
    <row r="15126" ht="30" hidden="1" customHeight="1" x14ac:dyDescent="0.25"/>
    <row r="15127" ht="30" hidden="1" customHeight="1" x14ac:dyDescent="0.25"/>
    <row r="15128" ht="30" hidden="1" customHeight="1" x14ac:dyDescent="0.25"/>
    <row r="15129" ht="30" hidden="1" customHeight="1" x14ac:dyDescent="0.25"/>
    <row r="15130" ht="30" hidden="1" customHeight="1" x14ac:dyDescent="0.25"/>
    <row r="15131" ht="30" hidden="1" customHeight="1" x14ac:dyDescent="0.25"/>
    <row r="15132" ht="30" hidden="1" customHeight="1" x14ac:dyDescent="0.25"/>
    <row r="15133" ht="30" hidden="1" customHeight="1" x14ac:dyDescent="0.25"/>
    <row r="15134" ht="30" hidden="1" customHeight="1" x14ac:dyDescent="0.25"/>
    <row r="15135" ht="30" hidden="1" customHeight="1" x14ac:dyDescent="0.25"/>
    <row r="15136" ht="30" hidden="1" customHeight="1" x14ac:dyDescent="0.25"/>
    <row r="15137" ht="30" hidden="1" customHeight="1" x14ac:dyDescent="0.25"/>
    <row r="15138" ht="30" hidden="1" customHeight="1" x14ac:dyDescent="0.25"/>
    <row r="15139" ht="30" hidden="1" customHeight="1" x14ac:dyDescent="0.25"/>
    <row r="15140" ht="30" hidden="1" customHeight="1" x14ac:dyDescent="0.25"/>
    <row r="15141" ht="30" hidden="1" customHeight="1" x14ac:dyDescent="0.25"/>
    <row r="15142" ht="30" hidden="1" customHeight="1" x14ac:dyDescent="0.25"/>
    <row r="15143" ht="30" hidden="1" customHeight="1" x14ac:dyDescent="0.25"/>
    <row r="15144" ht="30" hidden="1" customHeight="1" x14ac:dyDescent="0.25"/>
    <row r="15145" ht="30" hidden="1" customHeight="1" x14ac:dyDescent="0.25"/>
    <row r="15146" ht="30" hidden="1" customHeight="1" x14ac:dyDescent="0.25"/>
    <row r="15147" ht="30" hidden="1" customHeight="1" x14ac:dyDescent="0.25"/>
    <row r="15148" ht="30" hidden="1" customHeight="1" x14ac:dyDescent="0.25"/>
    <row r="15149" ht="30" hidden="1" customHeight="1" x14ac:dyDescent="0.25"/>
    <row r="15150" ht="30" hidden="1" customHeight="1" x14ac:dyDescent="0.25"/>
    <row r="15151" ht="30" hidden="1" customHeight="1" x14ac:dyDescent="0.25"/>
    <row r="15152" ht="30" hidden="1" customHeight="1" x14ac:dyDescent="0.25"/>
    <row r="15153" ht="30" hidden="1" customHeight="1" x14ac:dyDescent="0.25"/>
    <row r="15154" ht="30" hidden="1" customHeight="1" x14ac:dyDescent="0.25"/>
    <row r="15155" ht="30" hidden="1" customHeight="1" x14ac:dyDescent="0.25"/>
    <row r="15156" ht="30" hidden="1" customHeight="1" x14ac:dyDescent="0.25"/>
    <row r="15157" ht="30" hidden="1" customHeight="1" x14ac:dyDescent="0.25"/>
    <row r="15158" ht="30" hidden="1" customHeight="1" x14ac:dyDescent="0.25"/>
    <row r="15159" ht="30" hidden="1" customHeight="1" x14ac:dyDescent="0.25"/>
    <row r="15160" ht="30" hidden="1" customHeight="1" x14ac:dyDescent="0.25"/>
    <row r="15161" ht="30" hidden="1" customHeight="1" x14ac:dyDescent="0.25"/>
    <row r="15162" ht="30" hidden="1" customHeight="1" x14ac:dyDescent="0.25"/>
    <row r="15163" ht="30" hidden="1" customHeight="1" x14ac:dyDescent="0.25"/>
    <row r="15164" ht="30" hidden="1" customHeight="1" x14ac:dyDescent="0.25"/>
    <row r="15165" ht="30" hidden="1" customHeight="1" x14ac:dyDescent="0.25"/>
    <row r="15166" ht="30" hidden="1" customHeight="1" x14ac:dyDescent="0.25"/>
    <row r="15167" ht="30" hidden="1" customHeight="1" x14ac:dyDescent="0.25"/>
    <row r="15168" ht="30" hidden="1" customHeight="1" x14ac:dyDescent="0.25"/>
    <row r="15169" ht="30" hidden="1" customHeight="1" x14ac:dyDescent="0.25"/>
    <row r="15170" ht="30" hidden="1" customHeight="1" x14ac:dyDescent="0.25"/>
    <row r="15171" ht="30" hidden="1" customHeight="1" x14ac:dyDescent="0.25"/>
    <row r="15172" ht="30" hidden="1" customHeight="1" x14ac:dyDescent="0.25"/>
    <row r="15173" ht="30" hidden="1" customHeight="1" x14ac:dyDescent="0.25"/>
    <row r="15174" ht="30" hidden="1" customHeight="1" x14ac:dyDescent="0.25"/>
    <row r="15175" ht="30" hidden="1" customHeight="1" x14ac:dyDescent="0.25"/>
    <row r="15176" ht="30" hidden="1" customHeight="1" x14ac:dyDescent="0.25"/>
    <row r="15177" ht="30" hidden="1" customHeight="1" x14ac:dyDescent="0.25"/>
    <row r="15178" ht="30" hidden="1" customHeight="1" x14ac:dyDescent="0.25"/>
    <row r="15179" ht="30" hidden="1" customHeight="1" x14ac:dyDescent="0.25"/>
    <row r="15180" ht="30" hidden="1" customHeight="1" x14ac:dyDescent="0.25"/>
    <row r="15181" ht="30" hidden="1" customHeight="1" x14ac:dyDescent="0.25"/>
    <row r="15182" ht="30" hidden="1" customHeight="1" x14ac:dyDescent="0.25"/>
    <row r="15183" ht="30" hidden="1" customHeight="1" x14ac:dyDescent="0.25"/>
    <row r="15184" ht="30" hidden="1" customHeight="1" x14ac:dyDescent="0.25"/>
    <row r="15185" ht="30" hidden="1" customHeight="1" x14ac:dyDescent="0.25"/>
    <row r="15186" ht="30" hidden="1" customHeight="1" x14ac:dyDescent="0.25"/>
    <row r="15187" ht="30" hidden="1" customHeight="1" x14ac:dyDescent="0.25"/>
    <row r="15188" ht="30" hidden="1" customHeight="1" x14ac:dyDescent="0.25"/>
    <row r="15189" ht="30" hidden="1" customHeight="1" x14ac:dyDescent="0.25"/>
    <row r="15190" ht="30" hidden="1" customHeight="1" x14ac:dyDescent="0.25"/>
    <row r="15191" ht="30" hidden="1" customHeight="1" x14ac:dyDescent="0.25"/>
    <row r="15192" ht="30" hidden="1" customHeight="1" x14ac:dyDescent="0.25"/>
    <row r="15193" ht="30" hidden="1" customHeight="1" x14ac:dyDescent="0.25"/>
    <row r="15194" ht="30" hidden="1" customHeight="1" x14ac:dyDescent="0.25"/>
    <row r="15195" ht="30" hidden="1" customHeight="1" x14ac:dyDescent="0.25"/>
    <row r="15196" ht="30" hidden="1" customHeight="1" x14ac:dyDescent="0.25"/>
    <row r="15197" ht="30" hidden="1" customHeight="1" x14ac:dyDescent="0.25"/>
    <row r="15198" ht="30" hidden="1" customHeight="1" x14ac:dyDescent="0.25"/>
    <row r="15199" ht="30" hidden="1" customHeight="1" x14ac:dyDescent="0.25"/>
    <row r="15200" ht="30" hidden="1" customHeight="1" x14ac:dyDescent="0.25"/>
    <row r="15201" ht="30" hidden="1" customHeight="1" x14ac:dyDescent="0.25"/>
    <row r="15202" ht="30" hidden="1" customHeight="1" x14ac:dyDescent="0.25"/>
    <row r="15203" ht="30" hidden="1" customHeight="1" x14ac:dyDescent="0.25"/>
    <row r="15204" ht="30" hidden="1" customHeight="1" x14ac:dyDescent="0.25"/>
    <row r="15205" ht="30" hidden="1" customHeight="1" x14ac:dyDescent="0.25"/>
    <row r="15206" ht="30" hidden="1" customHeight="1" x14ac:dyDescent="0.25"/>
    <row r="15207" ht="30" hidden="1" customHeight="1" x14ac:dyDescent="0.25"/>
    <row r="15208" ht="30" hidden="1" customHeight="1" x14ac:dyDescent="0.25"/>
    <row r="15209" ht="30" hidden="1" customHeight="1" x14ac:dyDescent="0.25"/>
    <row r="15210" ht="30" hidden="1" customHeight="1" x14ac:dyDescent="0.25"/>
    <row r="15211" ht="30" hidden="1" customHeight="1" x14ac:dyDescent="0.25"/>
    <row r="15212" ht="30" hidden="1" customHeight="1" x14ac:dyDescent="0.25"/>
    <row r="15213" ht="30" hidden="1" customHeight="1" x14ac:dyDescent="0.25"/>
    <row r="15214" ht="30" hidden="1" customHeight="1" x14ac:dyDescent="0.25"/>
    <row r="15215" ht="30" hidden="1" customHeight="1" x14ac:dyDescent="0.25"/>
    <row r="15216" ht="30" hidden="1" customHeight="1" x14ac:dyDescent="0.25"/>
    <row r="15217" ht="30" hidden="1" customHeight="1" x14ac:dyDescent="0.25"/>
    <row r="15218" ht="30" hidden="1" customHeight="1" x14ac:dyDescent="0.25"/>
    <row r="15219" ht="30" hidden="1" customHeight="1" x14ac:dyDescent="0.25"/>
    <row r="15220" ht="30" hidden="1" customHeight="1" x14ac:dyDescent="0.25"/>
    <row r="15221" ht="30" hidden="1" customHeight="1" x14ac:dyDescent="0.25"/>
    <row r="15222" ht="30" hidden="1" customHeight="1" x14ac:dyDescent="0.25"/>
    <row r="15223" ht="30" hidden="1" customHeight="1" x14ac:dyDescent="0.25"/>
    <row r="15224" ht="30" hidden="1" customHeight="1" x14ac:dyDescent="0.25"/>
    <row r="15225" ht="30" hidden="1" customHeight="1" x14ac:dyDescent="0.25"/>
    <row r="15226" ht="30" hidden="1" customHeight="1" x14ac:dyDescent="0.25"/>
    <row r="15227" ht="30" hidden="1" customHeight="1" x14ac:dyDescent="0.25"/>
    <row r="15228" ht="30" hidden="1" customHeight="1" x14ac:dyDescent="0.25"/>
    <row r="15229" ht="30" hidden="1" customHeight="1" x14ac:dyDescent="0.25"/>
    <row r="15230" ht="30" hidden="1" customHeight="1" x14ac:dyDescent="0.25"/>
    <row r="15231" ht="30" hidden="1" customHeight="1" x14ac:dyDescent="0.25"/>
    <row r="15232" ht="30" hidden="1" customHeight="1" x14ac:dyDescent="0.25"/>
    <row r="15233" ht="30" hidden="1" customHeight="1" x14ac:dyDescent="0.25"/>
    <row r="15234" ht="30" hidden="1" customHeight="1" x14ac:dyDescent="0.25"/>
    <row r="15235" ht="30" hidden="1" customHeight="1" x14ac:dyDescent="0.25"/>
    <row r="15236" ht="30" hidden="1" customHeight="1" x14ac:dyDescent="0.25"/>
    <row r="15237" ht="30" hidden="1" customHeight="1" x14ac:dyDescent="0.25"/>
    <row r="15238" ht="30" hidden="1" customHeight="1" x14ac:dyDescent="0.25"/>
    <row r="15239" ht="30" hidden="1" customHeight="1" x14ac:dyDescent="0.25"/>
    <row r="15240" ht="30" hidden="1" customHeight="1" x14ac:dyDescent="0.25"/>
    <row r="15241" ht="30" hidden="1" customHeight="1" x14ac:dyDescent="0.25"/>
    <row r="15242" ht="30" hidden="1" customHeight="1" x14ac:dyDescent="0.25"/>
    <row r="15243" ht="30" hidden="1" customHeight="1" x14ac:dyDescent="0.25"/>
    <row r="15244" ht="30" hidden="1" customHeight="1" x14ac:dyDescent="0.25"/>
    <row r="15245" ht="30" hidden="1" customHeight="1" x14ac:dyDescent="0.25"/>
    <row r="15246" ht="30" hidden="1" customHeight="1" x14ac:dyDescent="0.25"/>
    <row r="15247" ht="30" hidden="1" customHeight="1" x14ac:dyDescent="0.25"/>
    <row r="15248" ht="30" hidden="1" customHeight="1" x14ac:dyDescent="0.25"/>
    <row r="15249" ht="30" hidden="1" customHeight="1" x14ac:dyDescent="0.25"/>
    <row r="15250" ht="30" hidden="1" customHeight="1" x14ac:dyDescent="0.25"/>
    <row r="15251" ht="30" hidden="1" customHeight="1" x14ac:dyDescent="0.25"/>
    <row r="15252" ht="30" hidden="1" customHeight="1" x14ac:dyDescent="0.25"/>
    <row r="15253" ht="30" hidden="1" customHeight="1" x14ac:dyDescent="0.25"/>
    <row r="15254" ht="30" hidden="1" customHeight="1" x14ac:dyDescent="0.25"/>
    <row r="15255" ht="30" hidden="1" customHeight="1" x14ac:dyDescent="0.25"/>
    <row r="15256" ht="30" hidden="1" customHeight="1" x14ac:dyDescent="0.25"/>
    <row r="15257" ht="30" hidden="1" customHeight="1" x14ac:dyDescent="0.25"/>
    <row r="15258" ht="30" hidden="1" customHeight="1" x14ac:dyDescent="0.25"/>
    <row r="15259" ht="30" hidden="1" customHeight="1" x14ac:dyDescent="0.25"/>
    <row r="15260" ht="30" hidden="1" customHeight="1" x14ac:dyDescent="0.25"/>
    <row r="15261" ht="30" hidden="1" customHeight="1" x14ac:dyDescent="0.25"/>
    <row r="15262" ht="30" hidden="1" customHeight="1" x14ac:dyDescent="0.25"/>
    <row r="15263" ht="30" hidden="1" customHeight="1" x14ac:dyDescent="0.25"/>
    <row r="15264" ht="30" hidden="1" customHeight="1" x14ac:dyDescent="0.25"/>
    <row r="15265" ht="30" hidden="1" customHeight="1" x14ac:dyDescent="0.25"/>
    <row r="15266" ht="30" hidden="1" customHeight="1" x14ac:dyDescent="0.25"/>
    <row r="15267" ht="30" hidden="1" customHeight="1" x14ac:dyDescent="0.25"/>
    <row r="15268" ht="30" hidden="1" customHeight="1" x14ac:dyDescent="0.25"/>
    <row r="15269" ht="30" hidden="1" customHeight="1" x14ac:dyDescent="0.25"/>
    <row r="15270" ht="30" hidden="1" customHeight="1" x14ac:dyDescent="0.25"/>
    <row r="15271" ht="30" hidden="1" customHeight="1" x14ac:dyDescent="0.25"/>
    <row r="15272" ht="30" hidden="1" customHeight="1" x14ac:dyDescent="0.25"/>
    <row r="15273" ht="30" hidden="1" customHeight="1" x14ac:dyDescent="0.25"/>
    <row r="15274" ht="30" hidden="1" customHeight="1" x14ac:dyDescent="0.25"/>
    <row r="15275" ht="30" hidden="1" customHeight="1" x14ac:dyDescent="0.25"/>
    <row r="15276" ht="30" hidden="1" customHeight="1" x14ac:dyDescent="0.25"/>
    <row r="15277" ht="30" hidden="1" customHeight="1" x14ac:dyDescent="0.25"/>
    <row r="15278" ht="30" hidden="1" customHeight="1" x14ac:dyDescent="0.25"/>
    <row r="15279" ht="30" hidden="1" customHeight="1" x14ac:dyDescent="0.25"/>
    <row r="15280" ht="30" hidden="1" customHeight="1" x14ac:dyDescent="0.25"/>
    <row r="15281" ht="30" hidden="1" customHeight="1" x14ac:dyDescent="0.25"/>
    <row r="15282" ht="30" hidden="1" customHeight="1" x14ac:dyDescent="0.25"/>
    <row r="15283" ht="30" hidden="1" customHeight="1" x14ac:dyDescent="0.25"/>
    <row r="15284" ht="30" hidden="1" customHeight="1" x14ac:dyDescent="0.25"/>
    <row r="15285" ht="30" hidden="1" customHeight="1" x14ac:dyDescent="0.25"/>
    <row r="15286" ht="30" hidden="1" customHeight="1" x14ac:dyDescent="0.25"/>
    <row r="15287" ht="30" hidden="1" customHeight="1" x14ac:dyDescent="0.25"/>
    <row r="15288" ht="30" hidden="1" customHeight="1" x14ac:dyDescent="0.25"/>
    <row r="15289" ht="30" hidden="1" customHeight="1" x14ac:dyDescent="0.25"/>
    <row r="15290" ht="30" hidden="1" customHeight="1" x14ac:dyDescent="0.25"/>
    <row r="15291" ht="30" hidden="1" customHeight="1" x14ac:dyDescent="0.25"/>
    <row r="15292" ht="30" hidden="1" customHeight="1" x14ac:dyDescent="0.25"/>
    <row r="15293" ht="30" hidden="1" customHeight="1" x14ac:dyDescent="0.25"/>
    <row r="15294" ht="30" hidden="1" customHeight="1" x14ac:dyDescent="0.25"/>
    <row r="15295" ht="30" hidden="1" customHeight="1" x14ac:dyDescent="0.25"/>
    <row r="15296" ht="30" hidden="1" customHeight="1" x14ac:dyDescent="0.25"/>
    <row r="15297" ht="30" hidden="1" customHeight="1" x14ac:dyDescent="0.25"/>
    <row r="15298" ht="30" hidden="1" customHeight="1" x14ac:dyDescent="0.25"/>
    <row r="15299" ht="30" hidden="1" customHeight="1" x14ac:dyDescent="0.25"/>
    <row r="15300" ht="30" hidden="1" customHeight="1" x14ac:dyDescent="0.25"/>
    <row r="15301" ht="30" hidden="1" customHeight="1" x14ac:dyDescent="0.25"/>
    <row r="15302" ht="30" hidden="1" customHeight="1" x14ac:dyDescent="0.25"/>
    <row r="15303" ht="30" hidden="1" customHeight="1" x14ac:dyDescent="0.25"/>
    <row r="15304" ht="30" hidden="1" customHeight="1" x14ac:dyDescent="0.25"/>
    <row r="15305" ht="30" hidden="1" customHeight="1" x14ac:dyDescent="0.25"/>
    <row r="15306" ht="30" hidden="1" customHeight="1" x14ac:dyDescent="0.25"/>
    <row r="15307" ht="30" hidden="1" customHeight="1" x14ac:dyDescent="0.25"/>
    <row r="15308" ht="30" hidden="1" customHeight="1" x14ac:dyDescent="0.25"/>
    <row r="15309" ht="30" hidden="1" customHeight="1" x14ac:dyDescent="0.25"/>
    <row r="15310" ht="30" hidden="1" customHeight="1" x14ac:dyDescent="0.25"/>
    <row r="15311" ht="30" hidden="1" customHeight="1" x14ac:dyDescent="0.25"/>
    <row r="15312" ht="30" hidden="1" customHeight="1" x14ac:dyDescent="0.25"/>
    <row r="15313" ht="30" hidden="1" customHeight="1" x14ac:dyDescent="0.25"/>
    <row r="15314" ht="30" hidden="1" customHeight="1" x14ac:dyDescent="0.25"/>
    <row r="15315" ht="30" hidden="1" customHeight="1" x14ac:dyDescent="0.25"/>
    <row r="15316" ht="30" hidden="1" customHeight="1" x14ac:dyDescent="0.25"/>
    <row r="15317" ht="30" hidden="1" customHeight="1" x14ac:dyDescent="0.25"/>
    <row r="15318" ht="30" hidden="1" customHeight="1" x14ac:dyDescent="0.25"/>
    <row r="15319" ht="30" hidden="1" customHeight="1" x14ac:dyDescent="0.25"/>
    <row r="15320" ht="30" hidden="1" customHeight="1" x14ac:dyDescent="0.25"/>
    <row r="15321" ht="30" hidden="1" customHeight="1" x14ac:dyDescent="0.25"/>
    <row r="15322" ht="30" hidden="1" customHeight="1" x14ac:dyDescent="0.25"/>
    <row r="15323" ht="30" hidden="1" customHeight="1" x14ac:dyDescent="0.25"/>
    <row r="15324" ht="30" hidden="1" customHeight="1" x14ac:dyDescent="0.25"/>
    <row r="15325" ht="30" hidden="1" customHeight="1" x14ac:dyDescent="0.25"/>
    <row r="15326" ht="30" hidden="1" customHeight="1" x14ac:dyDescent="0.25"/>
    <row r="15327" ht="30" hidden="1" customHeight="1" x14ac:dyDescent="0.25"/>
    <row r="15328" ht="30" hidden="1" customHeight="1" x14ac:dyDescent="0.25"/>
    <row r="15329" ht="30" hidden="1" customHeight="1" x14ac:dyDescent="0.25"/>
    <row r="15330" ht="30" hidden="1" customHeight="1" x14ac:dyDescent="0.25"/>
    <row r="15331" ht="30" hidden="1" customHeight="1" x14ac:dyDescent="0.25"/>
    <row r="15332" ht="30" hidden="1" customHeight="1" x14ac:dyDescent="0.25"/>
    <row r="15333" ht="30" hidden="1" customHeight="1" x14ac:dyDescent="0.25"/>
    <row r="15334" ht="30" hidden="1" customHeight="1" x14ac:dyDescent="0.25"/>
    <row r="15335" ht="30" hidden="1" customHeight="1" x14ac:dyDescent="0.25"/>
    <row r="15336" ht="30" hidden="1" customHeight="1" x14ac:dyDescent="0.25"/>
    <row r="15337" ht="30" hidden="1" customHeight="1" x14ac:dyDescent="0.25"/>
    <row r="15338" ht="30" hidden="1" customHeight="1" x14ac:dyDescent="0.25"/>
    <row r="15339" ht="30" hidden="1" customHeight="1" x14ac:dyDescent="0.25"/>
    <row r="15340" ht="30" hidden="1" customHeight="1" x14ac:dyDescent="0.25"/>
    <row r="15341" ht="30" hidden="1" customHeight="1" x14ac:dyDescent="0.25"/>
    <row r="15342" ht="30" hidden="1" customHeight="1" x14ac:dyDescent="0.25"/>
    <row r="15343" ht="30" hidden="1" customHeight="1" x14ac:dyDescent="0.25"/>
    <row r="15344" ht="30" hidden="1" customHeight="1" x14ac:dyDescent="0.25"/>
    <row r="15345" ht="30" hidden="1" customHeight="1" x14ac:dyDescent="0.25"/>
    <row r="15346" ht="30" hidden="1" customHeight="1" x14ac:dyDescent="0.25"/>
    <row r="15347" ht="30" hidden="1" customHeight="1" x14ac:dyDescent="0.25"/>
    <row r="15348" ht="30" hidden="1" customHeight="1" x14ac:dyDescent="0.25"/>
    <row r="15349" ht="30" hidden="1" customHeight="1" x14ac:dyDescent="0.25"/>
    <row r="15350" ht="30" hidden="1" customHeight="1" x14ac:dyDescent="0.25"/>
    <row r="15351" ht="30" hidden="1" customHeight="1" x14ac:dyDescent="0.25"/>
    <row r="15352" ht="30" hidden="1" customHeight="1" x14ac:dyDescent="0.25"/>
    <row r="15353" ht="30" hidden="1" customHeight="1" x14ac:dyDescent="0.25"/>
    <row r="15354" ht="30" hidden="1" customHeight="1" x14ac:dyDescent="0.25"/>
    <row r="15355" ht="30" hidden="1" customHeight="1" x14ac:dyDescent="0.25"/>
    <row r="15356" ht="30" hidden="1" customHeight="1" x14ac:dyDescent="0.25"/>
    <row r="15357" ht="30" hidden="1" customHeight="1" x14ac:dyDescent="0.25"/>
    <row r="15358" ht="30" hidden="1" customHeight="1" x14ac:dyDescent="0.25"/>
    <row r="15359" ht="30" hidden="1" customHeight="1" x14ac:dyDescent="0.25"/>
    <row r="15360" ht="30" hidden="1" customHeight="1" x14ac:dyDescent="0.25"/>
    <row r="15361" ht="30" hidden="1" customHeight="1" x14ac:dyDescent="0.25"/>
    <row r="15362" ht="30" hidden="1" customHeight="1" x14ac:dyDescent="0.25"/>
    <row r="15363" ht="30" hidden="1" customHeight="1" x14ac:dyDescent="0.25"/>
    <row r="15364" ht="30" hidden="1" customHeight="1" x14ac:dyDescent="0.25"/>
    <row r="15365" ht="30" hidden="1" customHeight="1" x14ac:dyDescent="0.25"/>
    <row r="15366" ht="30" hidden="1" customHeight="1" x14ac:dyDescent="0.25"/>
    <row r="15367" ht="30" hidden="1" customHeight="1" x14ac:dyDescent="0.25"/>
    <row r="15368" ht="30" hidden="1" customHeight="1" x14ac:dyDescent="0.25"/>
    <row r="15369" ht="30" hidden="1" customHeight="1" x14ac:dyDescent="0.25"/>
    <row r="15370" ht="30" hidden="1" customHeight="1" x14ac:dyDescent="0.25"/>
    <row r="15371" ht="30" hidden="1" customHeight="1" x14ac:dyDescent="0.25"/>
    <row r="15372" ht="30" hidden="1" customHeight="1" x14ac:dyDescent="0.25"/>
    <row r="15373" ht="30" hidden="1" customHeight="1" x14ac:dyDescent="0.25"/>
    <row r="15374" ht="30" hidden="1" customHeight="1" x14ac:dyDescent="0.25"/>
    <row r="15375" ht="30" hidden="1" customHeight="1" x14ac:dyDescent="0.25"/>
    <row r="15376" ht="30" hidden="1" customHeight="1" x14ac:dyDescent="0.25"/>
    <row r="15377" ht="30" hidden="1" customHeight="1" x14ac:dyDescent="0.25"/>
    <row r="15378" ht="30" hidden="1" customHeight="1" x14ac:dyDescent="0.25"/>
    <row r="15379" ht="30" hidden="1" customHeight="1" x14ac:dyDescent="0.25"/>
    <row r="15380" ht="30" hidden="1" customHeight="1" x14ac:dyDescent="0.25"/>
    <row r="15381" ht="30" hidden="1" customHeight="1" x14ac:dyDescent="0.25"/>
    <row r="15382" ht="30" hidden="1" customHeight="1" x14ac:dyDescent="0.25"/>
    <row r="15383" ht="30" hidden="1" customHeight="1" x14ac:dyDescent="0.25"/>
    <row r="15384" ht="30" hidden="1" customHeight="1" x14ac:dyDescent="0.25"/>
    <row r="15385" ht="30" hidden="1" customHeight="1" x14ac:dyDescent="0.25"/>
    <row r="15386" ht="30" hidden="1" customHeight="1" x14ac:dyDescent="0.25"/>
    <row r="15387" ht="30" hidden="1" customHeight="1" x14ac:dyDescent="0.25"/>
    <row r="15388" ht="30" hidden="1" customHeight="1" x14ac:dyDescent="0.25"/>
    <row r="15389" ht="30" hidden="1" customHeight="1" x14ac:dyDescent="0.25"/>
    <row r="15390" ht="30" hidden="1" customHeight="1" x14ac:dyDescent="0.25"/>
    <row r="15391" ht="30" hidden="1" customHeight="1" x14ac:dyDescent="0.25"/>
    <row r="15392" ht="30" hidden="1" customHeight="1" x14ac:dyDescent="0.25"/>
    <row r="15393" ht="30" hidden="1" customHeight="1" x14ac:dyDescent="0.25"/>
    <row r="15394" ht="30" hidden="1" customHeight="1" x14ac:dyDescent="0.25"/>
    <row r="15395" ht="30" hidden="1" customHeight="1" x14ac:dyDescent="0.25"/>
    <row r="15396" ht="30" hidden="1" customHeight="1" x14ac:dyDescent="0.25"/>
    <row r="15397" ht="30" hidden="1" customHeight="1" x14ac:dyDescent="0.25"/>
    <row r="15398" ht="30" hidden="1" customHeight="1" x14ac:dyDescent="0.25"/>
    <row r="15399" ht="30" hidden="1" customHeight="1" x14ac:dyDescent="0.25"/>
    <row r="15400" ht="30" hidden="1" customHeight="1" x14ac:dyDescent="0.25"/>
    <row r="15401" ht="30" hidden="1" customHeight="1" x14ac:dyDescent="0.25"/>
    <row r="15402" ht="30" hidden="1" customHeight="1" x14ac:dyDescent="0.25"/>
    <row r="15403" ht="30" hidden="1" customHeight="1" x14ac:dyDescent="0.25"/>
    <row r="15404" ht="30" hidden="1" customHeight="1" x14ac:dyDescent="0.25"/>
    <row r="15405" ht="30" hidden="1" customHeight="1" x14ac:dyDescent="0.25"/>
    <row r="15406" ht="30" hidden="1" customHeight="1" x14ac:dyDescent="0.25"/>
    <row r="15407" ht="30" hidden="1" customHeight="1" x14ac:dyDescent="0.25"/>
    <row r="15408" ht="30" hidden="1" customHeight="1" x14ac:dyDescent="0.25"/>
    <row r="15409" ht="30" hidden="1" customHeight="1" x14ac:dyDescent="0.25"/>
    <row r="15410" ht="30" hidden="1" customHeight="1" x14ac:dyDescent="0.25"/>
    <row r="15411" ht="30" hidden="1" customHeight="1" x14ac:dyDescent="0.25"/>
    <row r="15412" ht="30" hidden="1" customHeight="1" x14ac:dyDescent="0.25"/>
    <row r="15413" ht="30" hidden="1" customHeight="1" x14ac:dyDescent="0.25"/>
    <row r="15414" ht="30" hidden="1" customHeight="1" x14ac:dyDescent="0.25"/>
    <row r="15415" ht="30" hidden="1" customHeight="1" x14ac:dyDescent="0.25"/>
    <row r="15416" ht="30" hidden="1" customHeight="1" x14ac:dyDescent="0.25"/>
    <row r="15417" ht="30" hidden="1" customHeight="1" x14ac:dyDescent="0.25"/>
    <row r="15418" ht="30" hidden="1" customHeight="1" x14ac:dyDescent="0.25"/>
    <row r="15419" ht="30" hidden="1" customHeight="1" x14ac:dyDescent="0.25"/>
    <row r="15420" ht="30" hidden="1" customHeight="1" x14ac:dyDescent="0.25"/>
    <row r="15421" ht="30" hidden="1" customHeight="1" x14ac:dyDescent="0.25"/>
    <row r="15422" ht="30" hidden="1" customHeight="1" x14ac:dyDescent="0.25"/>
    <row r="15423" ht="30" hidden="1" customHeight="1" x14ac:dyDescent="0.25"/>
    <row r="15424" ht="30" hidden="1" customHeight="1" x14ac:dyDescent="0.25"/>
    <row r="15425" ht="30" hidden="1" customHeight="1" x14ac:dyDescent="0.25"/>
    <row r="15426" ht="30" hidden="1" customHeight="1" x14ac:dyDescent="0.25"/>
    <row r="15427" ht="30" hidden="1" customHeight="1" x14ac:dyDescent="0.25"/>
    <row r="15428" ht="30" hidden="1" customHeight="1" x14ac:dyDescent="0.25"/>
    <row r="15429" ht="30" hidden="1" customHeight="1" x14ac:dyDescent="0.25"/>
    <row r="15430" ht="30" hidden="1" customHeight="1" x14ac:dyDescent="0.25"/>
    <row r="15431" ht="30" hidden="1" customHeight="1" x14ac:dyDescent="0.25"/>
    <row r="15432" ht="30" hidden="1" customHeight="1" x14ac:dyDescent="0.25"/>
    <row r="15433" ht="30" hidden="1" customHeight="1" x14ac:dyDescent="0.25"/>
    <row r="15434" ht="30" hidden="1" customHeight="1" x14ac:dyDescent="0.25"/>
    <row r="15435" ht="30" hidden="1" customHeight="1" x14ac:dyDescent="0.25"/>
    <row r="15436" ht="30" hidden="1" customHeight="1" x14ac:dyDescent="0.25"/>
    <row r="15437" ht="30" hidden="1" customHeight="1" x14ac:dyDescent="0.25"/>
    <row r="15438" ht="30" hidden="1" customHeight="1" x14ac:dyDescent="0.25"/>
    <row r="15439" ht="30" hidden="1" customHeight="1" x14ac:dyDescent="0.25"/>
    <row r="15440" ht="30" hidden="1" customHeight="1" x14ac:dyDescent="0.25"/>
    <row r="15441" ht="30" hidden="1" customHeight="1" x14ac:dyDescent="0.25"/>
    <row r="15442" ht="30" hidden="1" customHeight="1" x14ac:dyDescent="0.25"/>
    <row r="15443" ht="30" hidden="1" customHeight="1" x14ac:dyDescent="0.25"/>
    <row r="15444" ht="30" hidden="1" customHeight="1" x14ac:dyDescent="0.25"/>
    <row r="15445" ht="30" hidden="1" customHeight="1" x14ac:dyDescent="0.25"/>
    <row r="15446" ht="30" hidden="1" customHeight="1" x14ac:dyDescent="0.25"/>
    <row r="15447" ht="30" hidden="1" customHeight="1" x14ac:dyDescent="0.25"/>
    <row r="15448" ht="30" hidden="1" customHeight="1" x14ac:dyDescent="0.25"/>
    <row r="15449" ht="30" hidden="1" customHeight="1" x14ac:dyDescent="0.25"/>
    <row r="15450" ht="30" hidden="1" customHeight="1" x14ac:dyDescent="0.25"/>
    <row r="15451" ht="30" hidden="1" customHeight="1" x14ac:dyDescent="0.25"/>
    <row r="15452" ht="30" hidden="1" customHeight="1" x14ac:dyDescent="0.25"/>
    <row r="15453" ht="30" hidden="1" customHeight="1" x14ac:dyDescent="0.25"/>
    <row r="15454" ht="30" hidden="1" customHeight="1" x14ac:dyDescent="0.25"/>
    <row r="15455" ht="30" hidden="1" customHeight="1" x14ac:dyDescent="0.25"/>
    <row r="15456" ht="30" hidden="1" customHeight="1" x14ac:dyDescent="0.25"/>
    <row r="15457" ht="30" hidden="1" customHeight="1" x14ac:dyDescent="0.25"/>
    <row r="15458" ht="30" hidden="1" customHeight="1" x14ac:dyDescent="0.25"/>
    <row r="15459" ht="30" hidden="1" customHeight="1" x14ac:dyDescent="0.25"/>
    <row r="15460" ht="30" hidden="1" customHeight="1" x14ac:dyDescent="0.25"/>
    <row r="15461" ht="30" hidden="1" customHeight="1" x14ac:dyDescent="0.25"/>
    <row r="15462" ht="30" hidden="1" customHeight="1" x14ac:dyDescent="0.25"/>
    <row r="15463" ht="30" hidden="1" customHeight="1" x14ac:dyDescent="0.25"/>
    <row r="15464" ht="30" hidden="1" customHeight="1" x14ac:dyDescent="0.25"/>
    <row r="15465" ht="30" hidden="1" customHeight="1" x14ac:dyDescent="0.25"/>
    <row r="15466" ht="30" hidden="1" customHeight="1" x14ac:dyDescent="0.25"/>
    <row r="15467" ht="30" hidden="1" customHeight="1" x14ac:dyDescent="0.25"/>
    <row r="15468" ht="30" hidden="1" customHeight="1" x14ac:dyDescent="0.25"/>
    <row r="15469" ht="30" hidden="1" customHeight="1" x14ac:dyDescent="0.25"/>
    <row r="15470" ht="30" hidden="1" customHeight="1" x14ac:dyDescent="0.25"/>
    <row r="15471" ht="30" hidden="1" customHeight="1" x14ac:dyDescent="0.25"/>
    <row r="15472" ht="30" hidden="1" customHeight="1" x14ac:dyDescent="0.25"/>
    <row r="15473" ht="30" hidden="1" customHeight="1" x14ac:dyDescent="0.25"/>
    <row r="15474" ht="30" hidden="1" customHeight="1" x14ac:dyDescent="0.25"/>
    <row r="15475" ht="30" hidden="1" customHeight="1" x14ac:dyDescent="0.25"/>
    <row r="15476" ht="30" hidden="1" customHeight="1" x14ac:dyDescent="0.25"/>
    <row r="15477" ht="30" hidden="1" customHeight="1" x14ac:dyDescent="0.25"/>
    <row r="15478" ht="30" hidden="1" customHeight="1" x14ac:dyDescent="0.25"/>
    <row r="15479" ht="30" hidden="1" customHeight="1" x14ac:dyDescent="0.25"/>
    <row r="15480" ht="30" hidden="1" customHeight="1" x14ac:dyDescent="0.25"/>
    <row r="15481" ht="30" hidden="1" customHeight="1" x14ac:dyDescent="0.25"/>
    <row r="15482" ht="30" hidden="1" customHeight="1" x14ac:dyDescent="0.25"/>
    <row r="15483" ht="30" hidden="1" customHeight="1" x14ac:dyDescent="0.25"/>
    <row r="15484" ht="30" hidden="1" customHeight="1" x14ac:dyDescent="0.25"/>
    <row r="15485" ht="30" hidden="1" customHeight="1" x14ac:dyDescent="0.25"/>
    <row r="15486" ht="30" hidden="1" customHeight="1" x14ac:dyDescent="0.25"/>
    <row r="15487" ht="30" hidden="1" customHeight="1" x14ac:dyDescent="0.25"/>
    <row r="15488" ht="30" hidden="1" customHeight="1" x14ac:dyDescent="0.25"/>
    <row r="15489" ht="30" hidden="1" customHeight="1" x14ac:dyDescent="0.25"/>
    <row r="15490" ht="30" hidden="1" customHeight="1" x14ac:dyDescent="0.25"/>
    <row r="15491" ht="30" hidden="1" customHeight="1" x14ac:dyDescent="0.25"/>
    <row r="15492" ht="30" hidden="1" customHeight="1" x14ac:dyDescent="0.25"/>
    <row r="15493" ht="30" hidden="1" customHeight="1" x14ac:dyDescent="0.25"/>
    <row r="15494" ht="30" hidden="1" customHeight="1" x14ac:dyDescent="0.25"/>
    <row r="15495" ht="30" hidden="1" customHeight="1" x14ac:dyDescent="0.25"/>
    <row r="15496" ht="30" hidden="1" customHeight="1" x14ac:dyDescent="0.25"/>
    <row r="15497" ht="30" hidden="1" customHeight="1" x14ac:dyDescent="0.25"/>
    <row r="15498" ht="30" hidden="1" customHeight="1" x14ac:dyDescent="0.25"/>
    <row r="15499" ht="30" hidden="1" customHeight="1" x14ac:dyDescent="0.25"/>
    <row r="15500" ht="30" hidden="1" customHeight="1" x14ac:dyDescent="0.25"/>
    <row r="15501" ht="30" hidden="1" customHeight="1" x14ac:dyDescent="0.25"/>
    <row r="15502" ht="30" hidden="1" customHeight="1" x14ac:dyDescent="0.25"/>
    <row r="15503" ht="30" hidden="1" customHeight="1" x14ac:dyDescent="0.25"/>
    <row r="15504" ht="30" hidden="1" customHeight="1" x14ac:dyDescent="0.25"/>
    <row r="15505" ht="30" hidden="1" customHeight="1" x14ac:dyDescent="0.25"/>
    <row r="15506" ht="30" hidden="1" customHeight="1" x14ac:dyDescent="0.25"/>
    <row r="15507" ht="30" hidden="1" customHeight="1" x14ac:dyDescent="0.25"/>
    <row r="15508" ht="30" hidden="1" customHeight="1" x14ac:dyDescent="0.25"/>
    <row r="15509" ht="30" hidden="1" customHeight="1" x14ac:dyDescent="0.25"/>
    <row r="15510" ht="30" hidden="1" customHeight="1" x14ac:dyDescent="0.25"/>
    <row r="15511" ht="30" hidden="1" customHeight="1" x14ac:dyDescent="0.25"/>
    <row r="15512" ht="30" hidden="1" customHeight="1" x14ac:dyDescent="0.25"/>
    <row r="15513" ht="30" hidden="1" customHeight="1" x14ac:dyDescent="0.25"/>
    <row r="15514" ht="30" hidden="1" customHeight="1" x14ac:dyDescent="0.25"/>
    <row r="15515" ht="30" hidden="1" customHeight="1" x14ac:dyDescent="0.25"/>
    <row r="15516" ht="30" hidden="1" customHeight="1" x14ac:dyDescent="0.25"/>
    <row r="15517" ht="30" hidden="1" customHeight="1" x14ac:dyDescent="0.25"/>
    <row r="15518" ht="30" hidden="1" customHeight="1" x14ac:dyDescent="0.25"/>
    <row r="15519" ht="30" hidden="1" customHeight="1" x14ac:dyDescent="0.25"/>
    <row r="15520" ht="30" hidden="1" customHeight="1" x14ac:dyDescent="0.25"/>
    <row r="15521" ht="30" hidden="1" customHeight="1" x14ac:dyDescent="0.25"/>
    <row r="15522" ht="30" hidden="1" customHeight="1" x14ac:dyDescent="0.25"/>
    <row r="15523" ht="30" hidden="1" customHeight="1" x14ac:dyDescent="0.25"/>
    <row r="15524" ht="30" hidden="1" customHeight="1" x14ac:dyDescent="0.25"/>
    <row r="15525" ht="30" hidden="1" customHeight="1" x14ac:dyDescent="0.25"/>
    <row r="15526" ht="30" hidden="1" customHeight="1" x14ac:dyDescent="0.25"/>
    <row r="15527" ht="30" hidden="1" customHeight="1" x14ac:dyDescent="0.25"/>
    <row r="15528" ht="30" hidden="1" customHeight="1" x14ac:dyDescent="0.25"/>
    <row r="15529" ht="30" hidden="1" customHeight="1" x14ac:dyDescent="0.25"/>
    <row r="15530" ht="30" hidden="1" customHeight="1" x14ac:dyDescent="0.25"/>
    <row r="15531" ht="30" hidden="1" customHeight="1" x14ac:dyDescent="0.25"/>
    <row r="15532" ht="30" hidden="1" customHeight="1" x14ac:dyDescent="0.25"/>
    <row r="15533" ht="30" hidden="1" customHeight="1" x14ac:dyDescent="0.25"/>
    <row r="15534" ht="30" hidden="1" customHeight="1" x14ac:dyDescent="0.25"/>
    <row r="15535" ht="30" hidden="1" customHeight="1" x14ac:dyDescent="0.25"/>
    <row r="15536" ht="30" hidden="1" customHeight="1" x14ac:dyDescent="0.25"/>
    <row r="15537" ht="30" hidden="1" customHeight="1" x14ac:dyDescent="0.25"/>
    <row r="15538" ht="30" hidden="1" customHeight="1" x14ac:dyDescent="0.25"/>
    <row r="15539" ht="30" hidden="1" customHeight="1" x14ac:dyDescent="0.25"/>
    <row r="15540" ht="30" hidden="1" customHeight="1" x14ac:dyDescent="0.25"/>
    <row r="15541" ht="30" hidden="1" customHeight="1" x14ac:dyDescent="0.25"/>
    <row r="15542" ht="30" hidden="1" customHeight="1" x14ac:dyDescent="0.25"/>
    <row r="15543" ht="30" hidden="1" customHeight="1" x14ac:dyDescent="0.25"/>
    <row r="15544" ht="30" hidden="1" customHeight="1" x14ac:dyDescent="0.25"/>
    <row r="15545" ht="30" hidden="1" customHeight="1" x14ac:dyDescent="0.25"/>
    <row r="15546" ht="30" hidden="1" customHeight="1" x14ac:dyDescent="0.25"/>
    <row r="15547" ht="30" hidden="1" customHeight="1" x14ac:dyDescent="0.25"/>
    <row r="15548" ht="30" hidden="1" customHeight="1" x14ac:dyDescent="0.25"/>
    <row r="15549" ht="30" hidden="1" customHeight="1" x14ac:dyDescent="0.25"/>
    <row r="15550" ht="30" hidden="1" customHeight="1" x14ac:dyDescent="0.25"/>
    <row r="15551" ht="30" hidden="1" customHeight="1" x14ac:dyDescent="0.25"/>
    <row r="15552" ht="30" hidden="1" customHeight="1" x14ac:dyDescent="0.25"/>
    <row r="15553" ht="30" hidden="1" customHeight="1" x14ac:dyDescent="0.25"/>
    <row r="15554" ht="30" hidden="1" customHeight="1" x14ac:dyDescent="0.25"/>
    <row r="15555" ht="30" hidden="1" customHeight="1" x14ac:dyDescent="0.25"/>
    <row r="15556" ht="30" hidden="1" customHeight="1" x14ac:dyDescent="0.25"/>
    <row r="15557" ht="30" hidden="1" customHeight="1" x14ac:dyDescent="0.25"/>
    <row r="15558" ht="30" hidden="1" customHeight="1" x14ac:dyDescent="0.25"/>
    <row r="15559" ht="30" hidden="1" customHeight="1" x14ac:dyDescent="0.25"/>
    <row r="15560" ht="30" hidden="1" customHeight="1" x14ac:dyDescent="0.25"/>
    <row r="15561" ht="30" hidden="1" customHeight="1" x14ac:dyDescent="0.25"/>
    <row r="15562" ht="30" hidden="1" customHeight="1" x14ac:dyDescent="0.25"/>
    <row r="15563" ht="30" hidden="1" customHeight="1" x14ac:dyDescent="0.25"/>
    <row r="15564" ht="30" hidden="1" customHeight="1" x14ac:dyDescent="0.25"/>
    <row r="15565" ht="30" hidden="1" customHeight="1" x14ac:dyDescent="0.25"/>
    <row r="15566" ht="30" hidden="1" customHeight="1" x14ac:dyDescent="0.25"/>
    <row r="15567" ht="30" hidden="1" customHeight="1" x14ac:dyDescent="0.25"/>
    <row r="15568" ht="30" hidden="1" customHeight="1" x14ac:dyDescent="0.25"/>
    <row r="15569" ht="30" hidden="1" customHeight="1" x14ac:dyDescent="0.25"/>
    <row r="15570" ht="30" hidden="1" customHeight="1" x14ac:dyDescent="0.25"/>
    <row r="15571" ht="30" hidden="1" customHeight="1" x14ac:dyDescent="0.25"/>
    <row r="15572" ht="30" hidden="1" customHeight="1" x14ac:dyDescent="0.25"/>
    <row r="15573" ht="30" hidden="1" customHeight="1" x14ac:dyDescent="0.25"/>
    <row r="15574" ht="30" hidden="1" customHeight="1" x14ac:dyDescent="0.25"/>
    <row r="15575" ht="30" hidden="1" customHeight="1" x14ac:dyDescent="0.25"/>
    <row r="15576" ht="30" hidden="1" customHeight="1" x14ac:dyDescent="0.25"/>
    <row r="15577" ht="30" hidden="1" customHeight="1" x14ac:dyDescent="0.25"/>
    <row r="15578" ht="30" hidden="1" customHeight="1" x14ac:dyDescent="0.25"/>
    <row r="15579" ht="30" hidden="1" customHeight="1" x14ac:dyDescent="0.25"/>
    <row r="15580" ht="30" hidden="1" customHeight="1" x14ac:dyDescent="0.25"/>
    <row r="15581" ht="30" hidden="1" customHeight="1" x14ac:dyDescent="0.25"/>
    <row r="15582" ht="30" hidden="1" customHeight="1" x14ac:dyDescent="0.25"/>
    <row r="15583" ht="30" hidden="1" customHeight="1" x14ac:dyDescent="0.25"/>
    <row r="15584" ht="30" hidden="1" customHeight="1" x14ac:dyDescent="0.25"/>
    <row r="15585" ht="30" hidden="1" customHeight="1" x14ac:dyDescent="0.25"/>
    <row r="15586" ht="30" hidden="1" customHeight="1" x14ac:dyDescent="0.25"/>
    <row r="15587" ht="30" hidden="1" customHeight="1" x14ac:dyDescent="0.25"/>
    <row r="15588" ht="30" hidden="1" customHeight="1" x14ac:dyDescent="0.25"/>
    <row r="15589" ht="30" hidden="1" customHeight="1" x14ac:dyDescent="0.25"/>
    <row r="15590" ht="30" hidden="1" customHeight="1" x14ac:dyDescent="0.25"/>
    <row r="15591" ht="30" hidden="1" customHeight="1" x14ac:dyDescent="0.25"/>
    <row r="15592" ht="30" hidden="1" customHeight="1" x14ac:dyDescent="0.25"/>
    <row r="15593" ht="30" hidden="1" customHeight="1" x14ac:dyDescent="0.25"/>
    <row r="15594" ht="30" hidden="1" customHeight="1" x14ac:dyDescent="0.25"/>
    <row r="15595" ht="30" hidden="1" customHeight="1" x14ac:dyDescent="0.25"/>
    <row r="15596" ht="30" hidden="1" customHeight="1" x14ac:dyDescent="0.25"/>
    <row r="15597" ht="30" hidden="1" customHeight="1" x14ac:dyDescent="0.25"/>
    <row r="15598" ht="30" hidden="1" customHeight="1" x14ac:dyDescent="0.25"/>
    <row r="15599" ht="30" hidden="1" customHeight="1" x14ac:dyDescent="0.25"/>
    <row r="15600" ht="30" hidden="1" customHeight="1" x14ac:dyDescent="0.25"/>
    <row r="15601" ht="30" hidden="1" customHeight="1" x14ac:dyDescent="0.25"/>
    <row r="15602" ht="30" hidden="1" customHeight="1" x14ac:dyDescent="0.25"/>
    <row r="15603" ht="30" hidden="1" customHeight="1" x14ac:dyDescent="0.25"/>
    <row r="15604" ht="30" hidden="1" customHeight="1" x14ac:dyDescent="0.25"/>
    <row r="15605" ht="30" hidden="1" customHeight="1" x14ac:dyDescent="0.25"/>
    <row r="15606" ht="30" hidden="1" customHeight="1" x14ac:dyDescent="0.25"/>
    <row r="15607" ht="30" hidden="1" customHeight="1" x14ac:dyDescent="0.25"/>
    <row r="15608" ht="30" hidden="1" customHeight="1" x14ac:dyDescent="0.25"/>
    <row r="15609" ht="30" hidden="1" customHeight="1" x14ac:dyDescent="0.25"/>
    <row r="15610" ht="30" hidden="1" customHeight="1" x14ac:dyDescent="0.25"/>
    <row r="15611" ht="30" hidden="1" customHeight="1" x14ac:dyDescent="0.25"/>
    <row r="15612" ht="30" hidden="1" customHeight="1" x14ac:dyDescent="0.25"/>
    <row r="15613" ht="30" hidden="1" customHeight="1" x14ac:dyDescent="0.25"/>
    <row r="15614" ht="30" hidden="1" customHeight="1" x14ac:dyDescent="0.25"/>
    <row r="15615" ht="30" hidden="1" customHeight="1" x14ac:dyDescent="0.25"/>
    <row r="15616" ht="30" hidden="1" customHeight="1" x14ac:dyDescent="0.25"/>
    <row r="15617" ht="30" hidden="1" customHeight="1" x14ac:dyDescent="0.25"/>
    <row r="15618" ht="30" hidden="1" customHeight="1" x14ac:dyDescent="0.25"/>
    <row r="15619" ht="30" hidden="1" customHeight="1" x14ac:dyDescent="0.25"/>
    <row r="15620" ht="30" hidden="1" customHeight="1" x14ac:dyDescent="0.25"/>
    <row r="15621" ht="30" hidden="1" customHeight="1" x14ac:dyDescent="0.25"/>
    <row r="15622" ht="30" hidden="1" customHeight="1" x14ac:dyDescent="0.25"/>
    <row r="15623" ht="30" hidden="1" customHeight="1" x14ac:dyDescent="0.25"/>
    <row r="15624" ht="30" hidden="1" customHeight="1" x14ac:dyDescent="0.25"/>
    <row r="15625" ht="30" hidden="1" customHeight="1" x14ac:dyDescent="0.25"/>
    <row r="15626" ht="30" hidden="1" customHeight="1" x14ac:dyDescent="0.25"/>
    <row r="15627" ht="30" hidden="1" customHeight="1" x14ac:dyDescent="0.25"/>
    <row r="15628" ht="30" hidden="1" customHeight="1" x14ac:dyDescent="0.25"/>
    <row r="15629" ht="30" hidden="1" customHeight="1" x14ac:dyDescent="0.25"/>
    <row r="15630" ht="30" hidden="1" customHeight="1" x14ac:dyDescent="0.25"/>
    <row r="15631" ht="30" hidden="1" customHeight="1" x14ac:dyDescent="0.25"/>
    <row r="15632" ht="30" hidden="1" customHeight="1" x14ac:dyDescent="0.25"/>
    <row r="15633" ht="30" hidden="1" customHeight="1" x14ac:dyDescent="0.25"/>
    <row r="15634" ht="30" hidden="1" customHeight="1" x14ac:dyDescent="0.25"/>
    <row r="15635" ht="30" hidden="1" customHeight="1" x14ac:dyDescent="0.25"/>
    <row r="15636" ht="30" hidden="1" customHeight="1" x14ac:dyDescent="0.25"/>
    <row r="15637" ht="30" hidden="1" customHeight="1" x14ac:dyDescent="0.25"/>
    <row r="15638" ht="30" hidden="1" customHeight="1" x14ac:dyDescent="0.25"/>
    <row r="15639" ht="30" hidden="1" customHeight="1" x14ac:dyDescent="0.25"/>
    <row r="15640" ht="30" hidden="1" customHeight="1" x14ac:dyDescent="0.25"/>
    <row r="15641" ht="30" hidden="1" customHeight="1" x14ac:dyDescent="0.25"/>
    <row r="15642" ht="30" hidden="1" customHeight="1" x14ac:dyDescent="0.25"/>
    <row r="15643" ht="30" hidden="1" customHeight="1" x14ac:dyDescent="0.25"/>
    <row r="15644" ht="30" hidden="1" customHeight="1" x14ac:dyDescent="0.25"/>
    <row r="15645" ht="30" hidden="1" customHeight="1" x14ac:dyDescent="0.25"/>
    <row r="15646" ht="30" hidden="1" customHeight="1" x14ac:dyDescent="0.25"/>
    <row r="15647" ht="30" hidden="1" customHeight="1" x14ac:dyDescent="0.25"/>
    <row r="15648" ht="30" hidden="1" customHeight="1" x14ac:dyDescent="0.25"/>
    <row r="15649" ht="30" hidden="1" customHeight="1" x14ac:dyDescent="0.25"/>
    <row r="15650" ht="30" hidden="1" customHeight="1" x14ac:dyDescent="0.25"/>
    <row r="15651" ht="30" hidden="1" customHeight="1" x14ac:dyDescent="0.25"/>
    <row r="15652" ht="30" hidden="1" customHeight="1" x14ac:dyDescent="0.25"/>
    <row r="15653" ht="30" hidden="1" customHeight="1" x14ac:dyDescent="0.25"/>
    <row r="15654" ht="30" hidden="1" customHeight="1" x14ac:dyDescent="0.25"/>
    <row r="15655" ht="30" hidden="1" customHeight="1" x14ac:dyDescent="0.25"/>
    <row r="15656" ht="30" hidden="1" customHeight="1" x14ac:dyDescent="0.25"/>
    <row r="15657" ht="30" hidden="1" customHeight="1" x14ac:dyDescent="0.25"/>
    <row r="15658" ht="30" hidden="1" customHeight="1" x14ac:dyDescent="0.25"/>
    <row r="15659" ht="30" hidden="1" customHeight="1" x14ac:dyDescent="0.25"/>
    <row r="15660" ht="30" hidden="1" customHeight="1" x14ac:dyDescent="0.25"/>
    <row r="15661" ht="30" hidden="1" customHeight="1" x14ac:dyDescent="0.25"/>
    <row r="15662" ht="30" hidden="1" customHeight="1" x14ac:dyDescent="0.25"/>
    <row r="15663" ht="30" hidden="1" customHeight="1" x14ac:dyDescent="0.25"/>
    <row r="15664" ht="30" hidden="1" customHeight="1" x14ac:dyDescent="0.25"/>
    <row r="15665" ht="30" hidden="1" customHeight="1" x14ac:dyDescent="0.25"/>
    <row r="15666" ht="30" hidden="1" customHeight="1" x14ac:dyDescent="0.25"/>
    <row r="15667" ht="30" hidden="1" customHeight="1" x14ac:dyDescent="0.25"/>
    <row r="15668" ht="30" hidden="1" customHeight="1" x14ac:dyDescent="0.25"/>
    <row r="15669" ht="30" hidden="1" customHeight="1" x14ac:dyDescent="0.25"/>
    <row r="15670" ht="30" hidden="1" customHeight="1" x14ac:dyDescent="0.25"/>
    <row r="15671" ht="30" hidden="1" customHeight="1" x14ac:dyDescent="0.25"/>
    <row r="15672" ht="30" hidden="1" customHeight="1" x14ac:dyDescent="0.25"/>
    <row r="15673" ht="30" hidden="1" customHeight="1" x14ac:dyDescent="0.25"/>
    <row r="15674" ht="30" hidden="1" customHeight="1" x14ac:dyDescent="0.25"/>
    <row r="15675" ht="30" hidden="1" customHeight="1" x14ac:dyDescent="0.25"/>
    <row r="15676" ht="30" hidden="1" customHeight="1" x14ac:dyDescent="0.25"/>
    <row r="15677" ht="30" hidden="1" customHeight="1" x14ac:dyDescent="0.25"/>
    <row r="15678" ht="30" hidden="1" customHeight="1" x14ac:dyDescent="0.25"/>
    <row r="15679" ht="30" hidden="1" customHeight="1" x14ac:dyDescent="0.25"/>
    <row r="15680" ht="30" hidden="1" customHeight="1" x14ac:dyDescent="0.25"/>
    <row r="15681" ht="30" hidden="1" customHeight="1" x14ac:dyDescent="0.25"/>
    <row r="15682" ht="30" hidden="1" customHeight="1" x14ac:dyDescent="0.25"/>
    <row r="15683" ht="30" hidden="1" customHeight="1" x14ac:dyDescent="0.25"/>
    <row r="15684" ht="30" hidden="1" customHeight="1" x14ac:dyDescent="0.25"/>
    <row r="15685" ht="30" hidden="1" customHeight="1" x14ac:dyDescent="0.25"/>
    <row r="15686" ht="30" hidden="1" customHeight="1" x14ac:dyDescent="0.25"/>
    <row r="15687" ht="30" hidden="1" customHeight="1" x14ac:dyDescent="0.25"/>
    <row r="15688" ht="30" hidden="1" customHeight="1" x14ac:dyDescent="0.25"/>
    <row r="15689" ht="30" hidden="1" customHeight="1" x14ac:dyDescent="0.25"/>
    <row r="15690" ht="30" hidden="1" customHeight="1" x14ac:dyDescent="0.25"/>
    <row r="15691" ht="30" hidden="1" customHeight="1" x14ac:dyDescent="0.25"/>
    <row r="15692" ht="30" hidden="1" customHeight="1" x14ac:dyDescent="0.25"/>
    <row r="15693" ht="30" hidden="1" customHeight="1" x14ac:dyDescent="0.25"/>
    <row r="15694" ht="30" hidden="1" customHeight="1" x14ac:dyDescent="0.25"/>
    <row r="15695" ht="30" hidden="1" customHeight="1" x14ac:dyDescent="0.25"/>
    <row r="15696" ht="30" hidden="1" customHeight="1" x14ac:dyDescent="0.25"/>
    <row r="15697" ht="30" hidden="1" customHeight="1" x14ac:dyDescent="0.25"/>
    <row r="15698" ht="30" hidden="1" customHeight="1" x14ac:dyDescent="0.25"/>
    <row r="15699" ht="30" hidden="1" customHeight="1" x14ac:dyDescent="0.25"/>
    <row r="15700" ht="30" hidden="1" customHeight="1" x14ac:dyDescent="0.25"/>
    <row r="15701" ht="30" hidden="1" customHeight="1" x14ac:dyDescent="0.25"/>
    <row r="15702" ht="30" hidden="1" customHeight="1" x14ac:dyDescent="0.25"/>
    <row r="15703" ht="30" hidden="1" customHeight="1" x14ac:dyDescent="0.25"/>
    <row r="15704" ht="30" hidden="1" customHeight="1" x14ac:dyDescent="0.25"/>
    <row r="15705" ht="30" hidden="1" customHeight="1" x14ac:dyDescent="0.25"/>
    <row r="15706" ht="30" hidden="1" customHeight="1" x14ac:dyDescent="0.25"/>
    <row r="15707" ht="30" hidden="1" customHeight="1" x14ac:dyDescent="0.25"/>
    <row r="15708" ht="30" hidden="1" customHeight="1" x14ac:dyDescent="0.25"/>
    <row r="15709" ht="30" hidden="1" customHeight="1" x14ac:dyDescent="0.25"/>
    <row r="15710" ht="30" hidden="1" customHeight="1" x14ac:dyDescent="0.25"/>
    <row r="15711" ht="30" hidden="1" customHeight="1" x14ac:dyDescent="0.25"/>
    <row r="15712" ht="30" hidden="1" customHeight="1" x14ac:dyDescent="0.25"/>
    <row r="15713" ht="30" hidden="1" customHeight="1" x14ac:dyDescent="0.25"/>
    <row r="15714" ht="30" hidden="1" customHeight="1" x14ac:dyDescent="0.25"/>
    <row r="15715" ht="30" hidden="1" customHeight="1" x14ac:dyDescent="0.25"/>
    <row r="15716" ht="30" hidden="1" customHeight="1" x14ac:dyDescent="0.25"/>
    <row r="15717" ht="30" hidden="1" customHeight="1" x14ac:dyDescent="0.25"/>
    <row r="15718" ht="30" hidden="1" customHeight="1" x14ac:dyDescent="0.25"/>
    <row r="15719" ht="30" hidden="1" customHeight="1" x14ac:dyDescent="0.25"/>
    <row r="15720" ht="30" hidden="1" customHeight="1" x14ac:dyDescent="0.25"/>
    <row r="15721" ht="30" hidden="1" customHeight="1" x14ac:dyDescent="0.25"/>
    <row r="15722" ht="30" hidden="1" customHeight="1" x14ac:dyDescent="0.25"/>
    <row r="15723" ht="30" hidden="1" customHeight="1" x14ac:dyDescent="0.25"/>
    <row r="15724" ht="30" hidden="1" customHeight="1" x14ac:dyDescent="0.25"/>
    <row r="15725" ht="30" hidden="1" customHeight="1" x14ac:dyDescent="0.25"/>
    <row r="15726" ht="30" hidden="1" customHeight="1" x14ac:dyDescent="0.25"/>
    <row r="15727" ht="30" hidden="1" customHeight="1" x14ac:dyDescent="0.25"/>
    <row r="15728" ht="30" hidden="1" customHeight="1" x14ac:dyDescent="0.25"/>
    <row r="15729" ht="30" hidden="1" customHeight="1" x14ac:dyDescent="0.25"/>
    <row r="15730" ht="30" hidden="1" customHeight="1" x14ac:dyDescent="0.25"/>
    <row r="15731" ht="30" hidden="1" customHeight="1" x14ac:dyDescent="0.25"/>
    <row r="15732" ht="30" hidden="1" customHeight="1" x14ac:dyDescent="0.25"/>
    <row r="15733" ht="30" hidden="1" customHeight="1" x14ac:dyDescent="0.25"/>
    <row r="15734" ht="30" hidden="1" customHeight="1" x14ac:dyDescent="0.25"/>
    <row r="15735" ht="30" hidden="1" customHeight="1" x14ac:dyDescent="0.25"/>
    <row r="15736" ht="30" hidden="1" customHeight="1" x14ac:dyDescent="0.25"/>
    <row r="15737" ht="30" hidden="1" customHeight="1" x14ac:dyDescent="0.25"/>
    <row r="15738" ht="30" hidden="1" customHeight="1" x14ac:dyDescent="0.25"/>
    <row r="15739" ht="30" hidden="1" customHeight="1" x14ac:dyDescent="0.25"/>
    <row r="15740" ht="30" hidden="1" customHeight="1" x14ac:dyDescent="0.25"/>
    <row r="15741" ht="30" hidden="1" customHeight="1" x14ac:dyDescent="0.25"/>
    <row r="15742" ht="30" hidden="1" customHeight="1" x14ac:dyDescent="0.25"/>
    <row r="15743" ht="30" hidden="1" customHeight="1" x14ac:dyDescent="0.25"/>
    <row r="15744" ht="30" hidden="1" customHeight="1" x14ac:dyDescent="0.25"/>
    <row r="15745" ht="30" hidden="1" customHeight="1" x14ac:dyDescent="0.25"/>
    <row r="15746" ht="30" hidden="1" customHeight="1" x14ac:dyDescent="0.25"/>
    <row r="15747" ht="30" hidden="1" customHeight="1" x14ac:dyDescent="0.25"/>
    <row r="15748" ht="30" hidden="1" customHeight="1" x14ac:dyDescent="0.25"/>
    <row r="15749" ht="30" hidden="1" customHeight="1" x14ac:dyDescent="0.25"/>
    <row r="15750" ht="30" hidden="1" customHeight="1" x14ac:dyDescent="0.25"/>
    <row r="15751" ht="30" hidden="1" customHeight="1" x14ac:dyDescent="0.25"/>
    <row r="15752" ht="30" hidden="1" customHeight="1" x14ac:dyDescent="0.25"/>
    <row r="15753" ht="30" hidden="1" customHeight="1" x14ac:dyDescent="0.25"/>
    <row r="15754" ht="30" hidden="1" customHeight="1" x14ac:dyDescent="0.25"/>
    <row r="15755" ht="30" hidden="1" customHeight="1" x14ac:dyDescent="0.25"/>
    <row r="15756" ht="30" hidden="1" customHeight="1" x14ac:dyDescent="0.25"/>
    <row r="15757" ht="30" hidden="1" customHeight="1" x14ac:dyDescent="0.25"/>
    <row r="15758" ht="30" hidden="1" customHeight="1" x14ac:dyDescent="0.25"/>
    <row r="15759" ht="30" hidden="1" customHeight="1" x14ac:dyDescent="0.25"/>
    <row r="15760" ht="30" hidden="1" customHeight="1" x14ac:dyDescent="0.25"/>
    <row r="15761" ht="30" hidden="1" customHeight="1" x14ac:dyDescent="0.25"/>
    <row r="15762" ht="30" hidden="1" customHeight="1" x14ac:dyDescent="0.25"/>
    <row r="15763" ht="30" hidden="1" customHeight="1" x14ac:dyDescent="0.25"/>
    <row r="15764" ht="30" hidden="1" customHeight="1" x14ac:dyDescent="0.25"/>
    <row r="15765" ht="30" hidden="1" customHeight="1" x14ac:dyDescent="0.25"/>
    <row r="15766" ht="30" hidden="1" customHeight="1" x14ac:dyDescent="0.25"/>
    <row r="15767" ht="30" hidden="1" customHeight="1" x14ac:dyDescent="0.25"/>
    <row r="15768" ht="30" hidden="1" customHeight="1" x14ac:dyDescent="0.25"/>
    <row r="15769" ht="30" hidden="1" customHeight="1" x14ac:dyDescent="0.25"/>
    <row r="15770" ht="30" hidden="1" customHeight="1" x14ac:dyDescent="0.25"/>
    <row r="15771" ht="30" hidden="1" customHeight="1" x14ac:dyDescent="0.25"/>
    <row r="15772" ht="30" hidden="1" customHeight="1" x14ac:dyDescent="0.25"/>
    <row r="15773" ht="30" hidden="1" customHeight="1" x14ac:dyDescent="0.25"/>
    <row r="15774" ht="30" hidden="1" customHeight="1" x14ac:dyDescent="0.25"/>
    <row r="15775" ht="30" hidden="1" customHeight="1" x14ac:dyDescent="0.25"/>
    <row r="15776" ht="30" hidden="1" customHeight="1" x14ac:dyDescent="0.25"/>
    <row r="15777" ht="30" hidden="1" customHeight="1" x14ac:dyDescent="0.25"/>
    <row r="15778" ht="30" hidden="1" customHeight="1" x14ac:dyDescent="0.25"/>
    <row r="15779" ht="30" hidden="1" customHeight="1" x14ac:dyDescent="0.25"/>
    <row r="15780" ht="30" hidden="1" customHeight="1" x14ac:dyDescent="0.25"/>
    <row r="15781" ht="30" hidden="1" customHeight="1" x14ac:dyDescent="0.25"/>
    <row r="15782" ht="30" hidden="1" customHeight="1" x14ac:dyDescent="0.25"/>
    <row r="15783" ht="30" hidden="1" customHeight="1" x14ac:dyDescent="0.25"/>
    <row r="15784" ht="30" hidden="1" customHeight="1" x14ac:dyDescent="0.25"/>
    <row r="15785" ht="30" hidden="1" customHeight="1" x14ac:dyDescent="0.25"/>
    <row r="15786" ht="30" hidden="1" customHeight="1" x14ac:dyDescent="0.25"/>
    <row r="15787" ht="30" hidden="1" customHeight="1" x14ac:dyDescent="0.25"/>
    <row r="15788" ht="30" hidden="1" customHeight="1" x14ac:dyDescent="0.25"/>
    <row r="15789" ht="30" hidden="1" customHeight="1" x14ac:dyDescent="0.25"/>
    <row r="15790" ht="30" hidden="1" customHeight="1" x14ac:dyDescent="0.25"/>
    <row r="15791" ht="30" hidden="1" customHeight="1" x14ac:dyDescent="0.25"/>
    <row r="15792" ht="30" hidden="1" customHeight="1" x14ac:dyDescent="0.25"/>
    <row r="15793" ht="30" hidden="1" customHeight="1" x14ac:dyDescent="0.25"/>
    <row r="15794" ht="30" hidden="1" customHeight="1" x14ac:dyDescent="0.25"/>
    <row r="15795" ht="30" hidden="1" customHeight="1" x14ac:dyDescent="0.25"/>
    <row r="15796" ht="30" hidden="1" customHeight="1" x14ac:dyDescent="0.25"/>
    <row r="15797" ht="30" hidden="1" customHeight="1" x14ac:dyDescent="0.25"/>
    <row r="15798" ht="30" hidden="1" customHeight="1" x14ac:dyDescent="0.25"/>
    <row r="15799" ht="30" hidden="1" customHeight="1" x14ac:dyDescent="0.25"/>
    <row r="15800" ht="30" hidden="1" customHeight="1" x14ac:dyDescent="0.25"/>
    <row r="15801" ht="30" hidden="1" customHeight="1" x14ac:dyDescent="0.25"/>
    <row r="15802" ht="30" hidden="1" customHeight="1" x14ac:dyDescent="0.25"/>
    <row r="15803" ht="30" hidden="1" customHeight="1" x14ac:dyDescent="0.25"/>
    <row r="15804" ht="30" hidden="1" customHeight="1" x14ac:dyDescent="0.25"/>
    <row r="15805" ht="30" hidden="1" customHeight="1" x14ac:dyDescent="0.25"/>
    <row r="15806" ht="30" hidden="1" customHeight="1" x14ac:dyDescent="0.25"/>
    <row r="15807" ht="30" hidden="1" customHeight="1" x14ac:dyDescent="0.25"/>
    <row r="15808" ht="30" hidden="1" customHeight="1" x14ac:dyDescent="0.25"/>
    <row r="15809" ht="30" hidden="1" customHeight="1" x14ac:dyDescent="0.25"/>
    <row r="15810" ht="30" hidden="1" customHeight="1" x14ac:dyDescent="0.25"/>
    <row r="15811" ht="30" hidden="1" customHeight="1" x14ac:dyDescent="0.25"/>
    <row r="15812" ht="30" hidden="1" customHeight="1" x14ac:dyDescent="0.25"/>
    <row r="15813" ht="30" hidden="1" customHeight="1" x14ac:dyDescent="0.25"/>
    <row r="15814" ht="30" hidden="1" customHeight="1" x14ac:dyDescent="0.25"/>
    <row r="15815" ht="30" hidden="1" customHeight="1" x14ac:dyDescent="0.25"/>
    <row r="15816" ht="30" hidden="1" customHeight="1" x14ac:dyDescent="0.25"/>
    <row r="15817" ht="30" hidden="1" customHeight="1" x14ac:dyDescent="0.25"/>
    <row r="15818" ht="30" hidden="1" customHeight="1" x14ac:dyDescent="0.25"/>
    <row r="15819" ht="30" hidden="1" customHeight="1" x14ac:dyDescent="0.25"/>
    <row r="15820" ht="30" hidden="1" customHeight="1" x14ac:dyDescent="0.25"/>
    <row r="15821" ht="30" hidden="1" customHeight="1" x14ac:dyDescent="0.25"/>
    <row r="15822" ht="30" hidden="1" customHeight="1" x14ac:dyDescent="0.25"/>
    <row r="15823" ht="30" hidden="1" customHeight="1" x14ac:dyDescent="0.25"/>
    <row r="15824" ht="30" hidden="1" customHeight="1" x14ac:dyDescent="0.25"/>
    <row r="15825" ht="30" hidden="1" customHeight="1" x14ac:dyDescent="0.25"/>
    <row r="15826" ht="30" hidden="1" customHeight="1" x14ac:dyDescent="0.25"/>
    <row r="15827" ht="30" hidden="1" customHeight="1" x14ac:dyDescent="0.25"/>
    <row r="15828" ht="30" hidden="1" customHeight="1" x14ac:dyDescent="0.25"/>
    <row r="15829" ht="30" hidden="1" customHeight="1" x14ac:dyDescent="0.25"/>
    <row r="15830" ht="30" hidden="1" customHeight="1" x14ac:dyDescent="0.25"/>
    <row r="15831" ht="30" hidden="1" customHeight="1" x14ac:dyDescent="0.25"/>
    <row r="15832" ht="30" hidden="1" customHeight="1" x14ac:dyDescent="0.25"/>
    <row r="15833" ht="30" hidden="1" customHeight="1" x14ac:dyDescent="0.25"/>
    <row r="15834" ht="30" hidden="1" customHeight="1" x14ac:dyDescent="0.25"/>
    <row r="15835" ht="30" hidden="1" customHeight="1" x14ac:dyDescent="0.25"/>
    <row r="15836" ht="30" hidden="1" customHeight="1" x14ac:dyDescent="0.25"/>
    <row r="15837" ht="30" hidden="1" customHeight="1" x14ac:dyDescent="0.25"/>
    <row r="15838" ht="30" hidden="1" customHeight="1" x14ac:dyDescent="0.25"/>
    <row r="15839" ht="30" hidden="1" customHeight="1" x14ac:dyDescent="0.25"/>
    <row r="15840" ht="30" hidden="1" customHeight="1" x14ac:dyDescent="0.25"/>
    <row r="15841" ht="30" hidden="1" customHeight="1" x14ac:dyDescent="0.25"/>
    <row r="15842" ht="30" hidden="1" customHeight="1" x14ac:dyDescent="0.25"/>
    <row r="15843" ht="30" hidden="1" customHeight="1" x14ac:dyDescent="0.25"/>
    <row r="15844" ht="30" hidden="1" customHeight="1" x14ac:dyDescent="0.25"/>
    <row r="15845" ht="30" hidden="1" customHeight="1" x14ac:dyDescent="0.25"/>
    <row r="15846" ht="30" hidden="1" customHeight="1" x14ac:dyDescent="0.25"/>
    <row r="15847" ht="30" hidden="1" customHeight="1" x14ac:dyDescent="0.25"/>
    <row r="15848" ht="30" hidden="1" customHeight="1" x14ac:dyDescent="0.25"/>
    <row r="15849" ht="30" hidden="1" customHeight="1" x14ac:dyDescent="0.25"/>
    <row r="15850" ht="30" hidden="1" customHeight="1" x14ac:dyDescent="0.25"/>
    <row r="15851" ht="30" hidden="1" customHeight="1" x14ac:dyDescent="0.25"/>
    <row r="15852" ht="30" hidden="1" customHeight="1" x14ac:dyDescent="0.25"/>
    <row r="15853" ht="30" hidden="1" customHeight="1" x14ac:dyDescent="0.25"/>
    <row r="15854" ht="30" hidden="1" customHeight="1" x14ac:dyDescent="0.25"/>
    <row r="15855" ht="30" hidden="1" customHeight="1" x14ac:dyDescent="0.25"/>
    <row r="15856" ht="30" hidden="1" customHeight="1" x14ac:dyDescent="0.25"/>
    <row r="15857" ht="30" hidden="1" customHeight="1" x14ac:dyDescent="0.25"/>
    <row r="15858" ht="30" hidden="1" customHeight="1" x14ac:dyDescent="0.25"/>
    <row r="15859" ht="30" hidden="1" customHeight="1" x14ac:dyDescent="0.25"/>
    <row r="15860" ht="30" hidden="1" customHeight="1" x14ac:dyDescent="0.25"/>
    <row r="15861" ht="30" hidden="1" customHeight="1" x14ac:dyDescent="0.25"/>
    <row r="15862" ht="30" hidden="1" customHeight="1" x14ac:dyDescent="0.25"/>
    <row r="15863" ht="30" hidden="1" customHeight="1" x14ac:dyDescent="0.25"/>
    <row r="15864" ht="30" hidden="1" customHeight="1" x14ac:dyDescent="0.25"/>
    <row r="15865" ht="30" hidden="1" customHeight="1" x14ac:dyDescent="0.25"/>
    <row r="15866" ht="30" hidden="1" customHeight="1" x14ac:dyDescent="0.25"/>
    <row r="15867" ht="30" hidden="1" customHeight="1" x14ac:dyDescent="0.25"/>
    <row r="15868" ht="30" hidden="1" customHeight="1" x14ac:dyDescent="0.25"/>
    <row r="15869" ht="30" hidden="1" customHeight="1" x14ac:dyDescent="0.25"/>
    <row r="15870" ht="30" hidden="1" customHeight="1" x14ac:dyDescent="0.25"/>
    <row r="15871" ht="30" hidden="1" customHeight="1" x14ac:dyDescent="0.25"/>
    <row r="15872" ht="30" hidden="1" customHeight="1" x14ac:dyDescent="0.25"/>
    <row r="15873" ht="30" hidden="1" customHeight="1" x14ac:dyDescent="0.25"/>
    <row r="15874" ht="30" hidden="1" customHeight="1" x14ac:dyDescent="0.25"/>
    <row r="15875" ht="30" hidden="1" customHeight="1" x14ac:dyDescent="0.25"/>
    <row r="15876" ht="30" hidden="1" customHeight="1" x14ac:dyDescent="0.25"/>
    <row r="15877" ht="30" hidden="1" customHeight="1" x14ac:dyDescent="0.25"/>
    <row r="15878" ht="30" hidden="1" customHeight="1" x14ac:dyDescent="0.25"/>
    <row r="15879" ht="30" hidden="1" customHeight="1" x14ac:dyDescent="0.25"/>
    <row r="15880" ht="30" hidden="1" customHeight="1" x14ac:dyDescent="0.25"/>
    <row r="15881" ht="30" hidden="1" customHeight="1" x14ac:dyDescent="0.25"/>
    <row r="15882" ht="30" hidden="1" customHeight="1" x14ac:dyDescent="0.25"/>
    <row r="15883" ht="30" hidden="1" customHeight="1" x14ac:dyDescent="0.25"/>
    <row r="15884" ht="30" hidden="1" customHeight="1" x14ac:dyDescent="0.25"/>
    <row r="15885" ht="30" hidden="1" customHeight="1" x14ac:dyDescent="0.25"/>
    <row r="15886" ht="30" hidden="1" customHeight="1" x14ac:dyDescent="0.25"/>
    <row r="15887" ht="30" hidden="1" customHeight="1" x14ac:dyDescent="0.25"/>
    <row r="15888" ht="30" hidden="1" customHeight="1" x14ac:dyDescent="0.25"/>
    <row r="15889" ht="30" hidden="1" customHeight="1" x14ac:dyDescent="0.25"/>
    <row r="15890" ht="30" hidden="1" customHeight="1" x14ac:dyDescent="0.25"/>
    <row r="15891" ht="30" hidden="1" customHeight="1" x14ac:dyDescent="0.25"/>
    <row r="15892" ht="30" hidden="1" customHeight="1" x14ac:dyDescent="0.25"/>
    <row r="15893" ht="30" hidden="1" customHeight="1" x14ac:dyDescent="0.25"/>
    <row r="15894" ht="30" hidden="1" customHeight="1" x14ac:dyDescent="0.25"/>
    <row r="15895" ht="30" hidden="1" customHeight="1" x14ac:dyDescent="0.25"/>
    <row r="15896" ht="30" hidden="1" customHeight="1" x14ac:dyDescent="0.25"/>
    <row r="15897" ht="30" hidden="1" customHeight="1" x14ac:dyDescent="0.25"/>
    <row r="15898" ht="30" hidden="1" customHeight="1" x14ac:dyDescent="0.25"/>
    <row r="15899" ht="30" hidden="1" customHeight="1" x14ac:dyDescent="0.25"/>
    <row r="15900" ht="30" hidden="1" customHeight="1" x14ac:dyDescent="0.25"/>
    <row r="15901" ht="30" hidden="1" customHeight="1" x14ac:dyDescent="0.25"/>
    <row r="15902" ht="30" hidden="1" customHeight="1" x14ac:dyDescent="0.25"/>
    <row r="15903" ht="30" hidden="1" customHeight="1" x14ac:dyDescent="0.25"/>
    <row r="15904" ht="30" hidden="1" customHeight="1" x14ac:dyDescent="0.25"/>
    <row r="15905" ht="30" hidden="1" customHeight="1" x14ac:dyDescent="0.25"/>
    <row r="15906" ht="30" hidden="1" customHeight="1" x14ac:dyDescent="0.25"/>
    <row r="15907" ht="30" hidden="1" customHeight="1" x14ac:dyDescent="0.25"/>
    <row r="15908" ht="30" hidden="1" customHeight="1" x14ac:dyDescent="0.25"/>
    <row r="15909" ht="30" hidden="1" customHeight="1" x14ac:dyDescent="0.25"/>
    <row r="15910" ht="30" hidden="1" customHeight="1" x14ac:dyDescent="0.25"/>
    <row r="15911" ht="30" hidden="1" customHeight="1" x14ac:dyDescent="0.25"/>
    <row r="15912" ht="30" hidden="1" customHeight="1" x14ac:dyDescent="0.25"/>
    <row r="15913" ht="30" hidden="1" customHeight="1" x14ac:dyDescent="0.25"/>
    <row r="15914" ht="30" hidden="1" customHeight="1" x14ac:dyDescent="0.25"/>
    <row r="15915" ht="30" hidden="1" customHeight="1" x14ac:dyDescent="0.25"/>
    <row r="15916" ht="30" hidden="1" customHeight="1" x14ac:dyDescent="0.25"/>
    <row r="15917" ht="30" hidden="1" customHeight="1" x14ac:dyDescent="0.25"/>
    <row r="15918" ht="30" hidden="1" customHeight="1" x14ac:dyDescent="0.25"/>
    <row r="15919" ht="30" hidden="1" customHeight="1" x14ac:dyDescent="0.25"/>
    <row r="15920" ht="30" hidden="1" customHeight="1" x14ac:dyDescent="0.25"/>
    <row r="15921" ht="30" hidden="1" customHeight="1" x14ac:dyDescent="0.25"/>
    <row r="15922" ht="30" hidden="1" customHeight="1" x14ac:dyDescent="0.25"/>
    <row r="15923" ht="30" hidden="1" customHeight="1" x14ac:dyDescent="0.25"/>
    <row r="15924" ht="30" hidden="1" customHeight="1" x14ac:dyDescent="0.25"/>
    <row r="15925" ht="30" hidden="1" customHeight="1" x14ac:dyDescent="0.25"/>
    <row r="15926" ht="30" hidden="1" customHeight="1" x14ac:dyDescent="0.25"/>
    <row r="15927" ht="30" hidden="1" customHeight="1" x14ac:dyDescent="0.25"/>
    <row r="15928" ht="30" hidden="1" customHeight="1" x14ac:dyDescent="0.25"/>
    <row r="15929" ht="30" hidden="1" customHeight="1" x14ac:dyDescent="0.25"/>
    <row r="15930" ht="30" hidden="1" customHeight="1" x14ac:dyDescent="0.25"/>
    <row r="15931" ht="30" hidden="1" customHeight="1" x14ac:dyDescent="0.25"/>
    <row r="15932" ht="30" hidden="1" customHeight="1" x14ac:dyDescent="0.25"/>
    <row r="15933" ht="30" hidden="1" customHeight="1" x14ac:dyDescent="0.25"/>
    <row r="15934" ht="30" hidden="1" customHeight="1" x14ac:dyDescent="0.25"/>
    <row r="15935" ht="30" hidden="1" customHeight="1" x14ac:dyDescent="0.25"/>
    <row r="15936" ht="30" hidden="1" customHeight="1" x14ac:dyDescent="0.25"/>
    <row r="15937" ht="30" hidden="1" customHeight="1" x14ac:dyDescent="0.25"/>
    <row r="15938" ht="30" hidden="1" customHeight="1" x14ac:dyDescent="0.25"/>
    <row r="15939" ht="30" hidden="1" customHeight="1" x14ac:dyDescent="0.25"/>
    <row r="15940" ht="30" hidden="1" customHeight="1" x14ac:dyDescent="0.25"/>
    <row r="15941" ht="30" hidden="1" customHeight="1" x14ac:dyDescent="0.25"/>
    <row r="15942" ht="30" hidden="1" customHeight="1" x14ac:dyDescent="0.25"/>
    <row r="15943" ht="30" hidden="1" customHeight="1" x14ac:dyDescent="0.25"/>
    <row r="15944" ht="30" hidden="1" customHeight="1" x14ac:dyDescent="0.25"/>
    <row r="15945" ht="30" hidden="1" customHeight="1" x14ac:dyDescent="0.25"/>
    <row r="15946" ht="30" hidden="1" customHeight="1" x14ac:dyDescent="0.25"/>
    <row r="15947" ht="30" hidden="1" customHeight="1" x14ac:dyDescent="0.25"/>
    <row r="15948" ht="30" hidden="1" customHeight="1" x14ac:dyDescent="0.25"/>
    <row r="15949" ht="30" hidden="1" customHeight="1" x14ac:dyDescent="0.25"/>
    <row r="15950" ht="30" hidden="1" customHeight="1" x14ac:dyDescent="0.25"/>
    <row r="15951" ht="30" hidden="1" customHeight="1" x14ac:dyDescent="0.25"/>
    <row r="15952" ht="30" hidden="1" customHeight="1" x14ac:dyDescent="0.25"/>
    <row r="15953" ht="30" hidden="1" customHeight="1" x14ac:dyDescent="0.25"/>
    <row r="15954" ht="30" hidden="1" customHeight="1" x14ac:dyDescent="0.25"/>
    <row r="15955" ht="30" hidden="1" customHeight="1" x14ac:dyDescent="0.25"/>
    <row r="15956" ht="30" hidden="1" customHeight="1" x14ac:dyDescent="0.25"/>
    <row r="15957" ht="30" hidden="1" customHeight="1" x14ac:dyDescent="0.25"/>
    <row r="15958" ht="30" hidden="1" customHeight="1" x14ac:dyDescent="0.25"/>
    <row r="15959" ht="30" hidden="1" customHeight="1" x14ac:dyDescent="0.25"/>
    <row r="15960" ht="30" hidden="1" customHeight="1" x14ac:dyDescent="0.25"/>
    <row r="15961" ht="30" hidden="1" customHeight="1" x14ac:dyDescent="0.25"/>
    <row r="15962" ht="30" hidden="1" customHeight="1" x14ac:dyDescent="0.25"/>
    <row r="15963" ht="30" hidden="1" customHeight="1" x14ac:dyDescent="0.25"/>
    <row r="15964" ht="30" hidden="1" customHeight="1" x14ac:dyDescent="0.25"/>
    <row r="15965" ht="30" hidden="1" customHeight="1" x14ac:dyDescent="0.25"/>
    <row r="15966" ht="30" hidden="1" customHeight="1" x14ac:dyDescent="0.25"/>
    <row r="15967" ht="30" hidden="1" customHeight="1" x14ac:dyDescent="0.25"/>
    <row r="15968" ht="30" hidden="1" customHeight="1" x14ac:dyDescent="0.25"/>
    <row r="15969" ht="30" hidden="1" customHeight="1" x14ac:dyDescent="0.25"/>
    <row r="15970" ht="30" hidden="1" customHeight="1" x14ac:dyDescent="0.25"/>
    <row r="15971" ht="30" hidden="1" customHeight="1" x14ac:dyDescent="0.25"/>
    <row r="15972" ht="30" hidden="1" customHeight="1" x14ac:dyDescent="0.25"/>
    <row r="15973" ht="30" hidden="1" customHeight="1" x14ac:dyDescent="0.25"/>
    <row r="15974" ht="30" hidden="1" customHeight="1" x14ac:dyDescent="0.25"/>
    <row r="15975" ht="30" hidden="1" customHeight="1" x14ac:dyDescent="0.25"/>
    <row r="15976" ht="30" hidden="1" customHeight="1" x14ac:dyDescent="0.25"/>
    <row r="15977" ht="30" hidden="1" customHeight="1" x14ac:dyDescent="0.25"/>
    <row r="15978" ht="30" hidden="1" customHeight="1" x14ac:dyDescent="0.25"/>
    <row r="15979" ht="30" hidden="1" customHeight="1" x14ac:dyDescent="0.25"/>
    <row r="15980" ht="30" hidden="1" customHeight="1" x14ac:dyDescent="0.25"/>
    <row r="15981" ht="30" hidden="1" customHeight="1" x14ac:dyDescent="0.25"/>
    <row r="15982" ht="30" hidden="1" customHeight="1" x14ac:dyDescent="0.25"/>
    <row r="15983" ht="30" hidden="1" customHeight="1" x14ac:dyDescent="0.25"/>
    <row r="15984" ht="30" hidden="1" customHeight="1" x14ac:dyDescent="0.25"/>
    <row r="15985" ht="30" hidden="1" customHeight="1" x14ac:dyDescent="0.25"/>
    <row r="15986" ht="30" hidden="1" customHeight="1" x14ac:dyDescent="0.25"/>
    <row r="15987" ht="30" hidden="1" customHeight="1" x14ac:dyDescent="0.25"/>
    <row r="15988" ht="30" hidden="1" customHeight="1" x14ac:dyDescent="0.25"/>
    <row r="15989" ht="30" hidden="1" customHeight="1" x14ac:dyDescent="0.25"/>
    <row r="15990" ht="30" hidden="1" customHeight="1" x14ac:dyDescent="0.25"/>
    <row r="15991" ht="30" hidden="1" customHeight="1" x14ac:dyDescent="0.25"/>
    <row r="15992" ht="30" hidden="1" customHeight="1" x14ac:dyDescent="0.25"/>
    <row r="15993" ht="30" hidden="1" customHeight="1" x14ac:dyDescent="0.25"/>
    <row r="15994" ht="30" hidden="1" customHeight="1" x14ac:dyDescent="0.25"/>
    <row r="15995" ht="30" hidden="1" customHeight="1" x14ac:dyDescent="0.25"/>
    <row r="15996" ht="30" hidden="1" customHeight="1" x14ac:dyDescent="0.25"/>
    <row r="15997" ht="30" hidden="1" customHeight="1" x14ac:dyDescent="0.25"/>
    <row r="15998" ht="30" hidden="1" customHeight="1" x14ac:dyDescent="0.25"/>
    <row r="15999" ht="30" hidden="1" customHeight="1" x14ac:dyDescent="0.25"/>
    <row r="16000" ht="30" hidden="1" customHeight="1" x14ac:dyDescent="0.25"/>
    <row r="16001" ht="30" hidden="1" customHeight="1" x14ac:dyDescent="0.25"/>
    <row r="16002" ht="30" hidden="1" customHeight="1" x14ac:dyDescent="0.25"/>
    <row r="16003" ht="30" hidden="1" customHeight="1" x14ac:dyDescent="0.25"/>
    <row r="16004" ht="30" hidden="1" customHeight="1" x14ac:dyDescent="0.25"/>
    <row r="16005" ht="30" hidden="1" customHeight="1" x14ac:dyDescent="0.25"/>
    <row r="16006" ht="30" hidden="1" customHeight="1" x14ac:dyDescent="0.25"/>
    <row r="16007" ht="30" hidden="1" customHeight="1" x14ac:dyDescent="0.25"/>
    <row r="16008" ht="30" hidden="1" customHeight="1" x14ac:dyDescent="0.25"/>
    <row r="16009" ht="30" hidden="1" customHeight="1" x14ac:dyDescent="0.25"/>
    <row r="16010" ht="30" hidden="1" customHeight="1" x14ac:dyDescent="0.25"/>
    <row r="16011" ht="30" hidden="1" customHeight="1" x14ac:dyDescent="0.25"/>
    <row r="16012" ht="30" hidden="1" customHeight="1" x14ac:dyDescent="0.25"/>
    <row r="16013" ht="30" hidden="1" customHeight="1" x14ac:dyDescent="0.25"/>
    <row r="16014" ht="30" hidden="1" customHeight="1" x14ac:dyDescent="0.25"/>
    <row r="16015" ht="30" hidden="1" customHeight="1" x14ac:dyDescent="0.25"/>
    <row r="16016" ht="30" hidden="1" customHeight="1" x14ac:dyDescent="0.25"/>
    <row r="16017" ht="30" hidden="1" customHeight="1" x14ac:dyDescent="0.25"/>
    <row r="16018" ht="30" hidden="1" customHeight="1" x14ac:dyDescent="0.25"/>
    <row r="16019" ht="30" hidden="1" customHeight="1" x14ac:dyDescent="0.25"/>
    <row r="16020" ht="30" hidden="1" customHeight="1" x14ac:dyDescent="0.25"/>
    <row r="16021" ht="30" hidden="1" customHeight="1" x14ac:dyDescent="0.25"/>
    <row r="16022" ht="30" hidden="1" customHeight="1" x14ac:dyDescent="0.25"/>
    <row r="16023" ht="30" hidden="1" customHeight="1" x14ac:dyDescent="0.25"/>
    <row r="16024" ht="30" hidden="1" customHeight="1" x14ac:dyDescent="0.25"/>
    <row r="16025" ht="30" hidden="1" customHeight="1" x14ac:dyDescent="0.25"/>
    <row r="16026" ht="30" hidden="1" customHeight="1" x14ac:dyDescent="0.25"/>
    <row r="16027" ht="30" hidden="1" customHeight="1" x14ac:dyDescent="0.25"/>
    <row r="16028" ht="30" hidden="1" customHeight="1" x14ac:dyDescent="0.25"/>
    <row r="16029" ht="30" hidden="1" customHeight="1" x14ac:dyDescent="0.25"/>
    <row r="16030" ht="30" hidden="1" customHeight="1" x14ac:dyDescent="0.25"/>
    <row r="16031" ht="30" hidden="1" customHeight="1" x14ac:dyDescent="0.25"/>
    <row r="16032" ht="30" hidden="1" customHeight="1" x14ac:dyDescent="0.25"/>
    <row r="16033" ht="30" hidden="1" customHeight="1" x14ac:dyDescent="0.25"/>
    <row r="16034" ht="30" hidden="1" customHeight="1" x14ac:dyDescent="0.25"/>
    <row r="16035" ht="30" hidden="1" customHeight="1" x14ac:dyDescent="0.25"/>
    <row r="16036" ht="30" hidden="1" customHeight="1" x14ac:dyDescent="0.25"/>
    <row r="16037" ht="30" hidden="1" customHeight="1" x14ac:dyDescent="0.25"/>
    <row r="16038" ht="30" hidden="1" customHeight="1" x14ac:dyDescent="0.25"/>
    <row r="16039" ht="30" hidden="1" customHeight="1" x14ac:dyDescent="0.25"/>
    <row r="16040" ht="30" hidden="1" customHeight="1" x14ac:dyDescent="0.25"/>
    <row r="16041" ht="30" hidden="1" customHeight="1" x14ac:dyDescent="0.25"/>
    <row r="16042" ht="30" hidden="1" customHeight="1" x14ac:dyDescent="0.25"/>
    <row r="16043" ht="30" hidden="1" customHeight="1" x14ac:dyDescent="0.25"/>
    <row r="16044" ht="30" hidden="1" customHeight="1" x14ac:dyDescent="0.25"/>
    <row r="16045" ht="30" hidden="1" customHeight="1" x14ac:dyDescent="0.25"/>
    <row r="16046" ht="30" hidden="1" customHeight="1" x14ac:dyDescent="0.25"/>
    <row r="16047" ht="30" hidden="1" customHeight="1" x14ac:dyDescent="0.25"/>
    <row r="16048" ht="30" hidden="1" customHeight="1" x14ac:dyDescent="0.25"/>
    <row r="16049" ht="30" hidden="1" customHeight="1" x14ac:dyDescent="0.25"/>
    <row r="16050" ht="30" hidden="1" customHeight="1" x14ac:dyDescent="0.25"/>
    <row r="16051" ht="30" hidden="1" customHeight="1" x14ac:dyDescent="0.25"/>
    <row r="16052" ht="30" hidden="1" customHeight="1" x14ac:dyDescent="0.25"/>
    <row r="16053" ht="30" hidden="1" customHeight="1" x14ac:dyDescent="0.25"/>
    <row r="16054" ht="30" hidden="1" customHeight="1" x14ac:dyDescent="0.25"/>
    <row r="16055" ht="30" hidden="1" customHeight="1" x14ac:dyDescent="0.25"/>
    <row r="16056" ht="30" hidden="1" customHeight="1" x14ac:dyDescent="0.25"/>
    <row r="16057" ht="30" hidden="1" customHeight="1" x14ac:dyDescent="0.25"/>
    <row r="16058" ht="30" hidden="1" customHeight="1" x14ac:dyDescent="0.25"/>
    <row r="16059" ht="30" hidden="1" customHeight="1" x14ac:dyDescent="0.25"/>
    <row r="16060" ht="30" hidden="1" customHeight="1" x14ac:dyDescent="0.25"/>
    <row r="16061" ht="30" hidden="1" customHeight="1" x14ac:dyDescent="0.25"/>
    <row r="16062" ht="30" hidden="1" customHeight="1" x14ac:dyDescent="0.25"/>
    <row r="16063" ht="30" hidden="1" customHeight="1" x14ac:dyDescent="0.25"/>
    <row r="16064" ht="30" hidden="1" customHeight="1" x14ac:dyDescent="0.25"/>
    <row r="16065" ht="30" hidden="1" customHeight="1" x14ac:dyDescent="0.25"/>
    <row r="16066" ht="30" hidden="1" customHeight="1" x14ac:dyDescent="0.25"/>
    <row r="16067" ht="30" hidden="1" customHeight="1" x14ac:dyDescent="0.25"/>
    <row r="16068" ht="30" hidden="1" customHeight="1" x14ac:dyDescent="0.25"/>
    <row r="16069" ht="30" hidden="1" customHeight="1" x14ac:dyDescent="0.25"/>
    <row r="16070" ht="30" hidden="1" customHeight="1" x14ac:dyDescent="0.25"/>
    <row r="16071" ht="30" hidden="1" customHeight="1" x14ac:dyDescent="0.25"/>
    <row r="16072" ht="30" hidden="1" customHeight="1" x14ac:dyDescent="0.25"/>
    <row r="16073" ht="30" hidden="1" customHeight="1" x14ac:dyDescent="0.25"/>
    <row r="16074" ht="30" hidden="1" customHeight="1" x14ac:dyDescent="0.25"/>
    <row r="16075" ht="30" hidden="1" customHeight="1" x14ac:dyDescent="0.25"/>
    <row r="16076" ht="30" hidden="1" customHeight="1" x14ac:dyDescent="0.25"/>
    <row r="16077" ht="30" hidden="1" customHeight="1" x14ac:dyDescent="0.25"/>
    <row r="16078" ht="30" hidden="1" customHeight="1" x14ac:dyDescent="0.25"/>
    <row r="16079" ht="30" hidden="1" customHeight="1" x14ac:dyDescent="0.25"/>
    <row r="16080" ht="30" hidden="1" customHeight="1" x14ac:dyDescent="0.25"/>
    <row r="16081" ht="30" hidden="1" customHeight="1" x14ac:dyDescent="0.25"/>
    <row r="16082" ht="30" hidden="1" customHeight="1" x14ac:dyDescent="0.25"/>
    <row r="16083" ht="30" hidden="1" customHeight="1" x14ac:dyDescent="0.25"/>
    <row r="16084" ht="30" hidden="1" customHeight="1" x14ac:dyDescent="0.25"/>
    <row r="16085" ht="30" hidden="1" customHeight="1" x14ac:dyDescent="0.25"/>
    <row r="16086" ht="30" hidden="1" customHeight="1" x14ac:dyDescent="0.25"/>
    <row r="16087" ht="30" hidden="1" customHeight="1" x14ac:dyDescent="0.25"/>
    <row r="16088" ht="30" hidden="1" customHeight="1" x14ac:dyDescent="0.25"/>
    <row r="16089" ht="30" hidden="1" customHeight="1" x14ac:dyDescent="0.25"/>
    <row r="16090" ht="30" hidden="1" customHeight="1" x14ac:dyDescent="0.25"/>
    <row r="16091" ht="30" hidden="1" customHeight="1" x14ac:dyDescent="0.25"/>
    <row r="16092" ht="30" hidden="1" customHeight="1" x14ac:dyDescent="0.25"/>
    <row r="16093" ht="30" hidden="1" customHeight="1" x14ac:dyDescent="0.25"/>
    <row r="16094" ht="30" hidden="1" customHeight="1" x14ac:dyDescent="0.25"/>
    <row r="16095" ht="30" hidden="1" customHeight="1" x14ac:dyDescent="0.25"/>
    <row r="16096" ht="30" hidden="1" customHeight="1" x14ac:dyDescent="0.25"/>
    <row r="16097" ht="30" hidden="1" customHeight="1" x14ac:dyDescent="0.25"/>
    <row r="16098" ht="30" hidden="1" customHeight="1" x14ac:dyDescent="0.25"/>
    <row r="16099" ht="30" hidden="1" customHeight="1" x14ac:dyDescent="0.25"/>
    <row r="16100" ht="30" hidden="1" customHeight="1" x14ac:dyDescent="0.25"/>
    <row r="16101" ht="30" hidden="1" customHeight="1" x14ac:dyDescent="0.25"/>
    <row r="16102" ht="30" hidden="1" customHeight="1" x14ac:dyDescent="0.25"/>
    <row r="16103" ht="30" hidden="1" customHeight="1" x14ac:dyDescent="0.25"/>
    <row r="16104" ht="30" hidden="1" customHeight="1" x14ac:dyDescent="0.25"/>
    <row r="16105" ht="30" hidden="1" customHeight="1" x14ac:dyDescent="0.25"/>
    <row r="16106" ht="30" hidden="1" customHeight="1" x14ac:dyDescent="0.25"/>
    <row r="16107" ht="30" hidden="1" customHeight="1" x14ac:dyDescent="0.25"/>
    <row r="16108" ht="30" hidden="1" customHeight="1" x14ac:dyDescent="0.25"/>
    <row r="16109" ht="30" hidden="1" customHeight="1" x14ac:dyDescent="0.25"/>
    <row r="16110" ht="30" hidden="1" customHeight="1" x14ac:dyDescent="0.25"/>
    <row r="16111" ht="30" hidden="1" customHeight="1" x14ac:dyDescent="0.25"/>
    <row r="16112" ht="30" hidden="1" customHeight="1" x14ac:dyDescent="0.25"/>
    <row r="16113" ht="30" hidden="1" customHeight="1" x14ac:dyDescent="0.25"/>
    <row r="16114" ht="30" hidden="1" customHeight="1" x14ac:dyDescent="0.25"/>
    <row r="16115" ht="30" hidden="1" customHeight="1" x14ac:dyDescent="0.25"/>
    <row r="16116" ht="30" hidden="1" customHeight="1" x14ac:dyDescent="0.25"/>
    <row r="16117" ht="30" hidden="1" customHeight="1" x14ac:dyDescent="0.25"/>
    <row r="16118" ht="30" hidden="1" customHeight="1" x14ac:dyDescent="0.25"/>
    <row r="16119" ht="30" hidden="1" customHeight="1" x14ac:dyDescent="0.25"/>
    <row r="16120" ht="30" hidden="1" customHeight="1" x14ac:dyDescent="0.25"/>
    <row r="16121" ht="30" hidden="1" customHeight="1" x14ac:dyDescent="0.25"/>
    <row r="16122" ht="30" hidden="1" customHeight="1" x14ac:dyDescent="0.25"/>
    <row r="16123" ht="30" hidden="1" customHeight="1" x14ac:dyDescent="0.25"/>
    <row r="16124" ht="30" hidden="1" customHeight="1" x14ac:dyDescent="0.25"/>
    <row r="16125" ht="30" hidden="1" customHeight="1" x14ac:dyDescent="0.25"/>
    <row r="16126" ht="30" hidden="1" customHeight="1" x14ac:dyDescent="0.25"/>
    <row r="16127" ht="30" hidden="1" customHeight="1" x14ac:dyDescent="0.25"/>
    <row r="16128" ht="30" hidden="1" customHeight="1" x14ac:dyDescent="0.25"/>
    <row r="16129" ht="30" hidden="1" customHeight="1" x14ac:dyDescent="0.25"/>
    <row r="16130" ht="30" hidden="1" customHeight="1" x14ac:dyDescent="0.25"/>
    <row r="16131" ht="30" hidden="1" customHeight="1" x14ac:dyDescent="0.25"/>
    <row r="16132" ht="30" hidden="1" customHeight="1" x14ac:dyDescent="0.25"/>
    <row r="16133" ht="30" hidden="1" customHeight="1" x14ac:dyDescent="0.25"/>
    <row r="16134" ht="30" hidden="1" customHeight="1" x14ac:dyDescent="0.25"/>
    <row r="16135" ht="30" hidden="1" customHeight="1" x14ac:dyDescent="0.25"/>
    <row r="16136" ht="30" hidden="1" customHeight="1" x14ac:dyDescent="0.25"/>
    <row r="16137" ht="30" hidden="1" customHeight="1" x14ac:dyDescent="0.25"/>
    <row r="16138" ht="30" hidden="1" customHeight="1" x14ac:dyDescent="0.25"/>
    <row r="16139" ht="30" hidden="1" customHeight="1" x14ac:dyDescent="0.25"/>
    <row r="16140" ht="30" hidden="1" customHeight="1" x14ac:dyDescent="0.25"/>
    <row r="16141" ht="30" hidden="1" customHeight="1" x14ac:dyDescent="0.25"/>
    <row r="16142" ht="30" hidden="1" customHeight="1" x14ac:dyDescent="0.25"/>
    <row r="16143" ht="30" hidden="1" customHeight="1" x14ac:dyDescent="0.25"/>
    <row r="16144" ht="30" hidden="1" customHeight="1" x14ac:dyDescent="0.25"/>
    <row r="16145" ht="30" hidden="1" customHeight="1" x14ac:dyDescent="0.25"/>
    <row r="16146" ht="30" hidden="1" customHeight="1" x14ac:dyDescent="0.25"/>
    <row r="16147" ht="30" hidden="1" customHeight="1" x14ac:dyDescent="0.25"/>
    <row r="16148" ht="30" hidden="1" customHeight="1" x14ac:dyDescent="0.25"/>
    <row r="16149" ht="30" hidden="1" customHeight="1" x14ac:dyDescent="0.25"/>
    <row r="16150" ht="30" hidden="1" customHeight="1" x14ac:dyDescent="0.25"/>
    <row r="16151" ht="30" hidden="1" customHeight="1" x14ac:dyDescent="0.25"/>
    <row r="16152" ht="30" hidden="1" customHeight="1" x14ac:dyDescent="0.25"/>
    <row r="16153" ht="30" hidden="1" customHeight="1" x14ac:dyDescent="0.25"/>
    <row r="16154" ht="30" hidden="1" customHeight="1" x14ac:dyDescent="0.25"/>
    <row r="16155" ht="30" hidden="1" customHeight="1" x14ac:dyDescent="0.25"/>
    <row r="16156" ht="30" hidden="1" customHeight="1" x14ac:dyDescent="0.25"/>
    <row r="16157" ht="30" hidden="1" customHeight="1" x14ac:dyDescent="0.25"/>
    <row r="16158" ht="30" hidden="1" customHeight="1" x14ac:dyDescent="0.25"/>
    <row r="16159" ht="30" hidden="1" customHeight="1" x14ac:dyDescent="0.25"/>
    <row r="16160" ht="30" hidden="1" customHeight="1" x14ac:dyDescent="0.25"/>
    <row r="16161" ht="30" hidden="1" customHeight="1" x14ac:dyDescent="0.25"/>
    <row r="16162" ht="30" hidden="1" customHeight="1" x14ac:dyDescent="0.25"/>
    <row r="16163" ht="30" hidden="1" customHeight="1" x14ac:dyDescent="0.25"/>
    <row r="16164" ht="30" hidden="1" customHeight="1" x14ac:dyDescent="0.25"/>
    <row r="16165" ht="30" hidden="1" customHeight="1" x14ac:dyDescent="0.25"/>
    <row r="16166" ht="30" hidden="1" customHeight="1" x14ac:dyDescent="0.25"/>
    <row r="16167" ht="30" hidden="1" customHeight="1" x14ac:dyDescent="0.25"/>
    <row r="16168" ht="30" hidden="1" customHeight="1" x14ac:dyDescent="0.25"/>
    <row r="16169" ht="30" hidden="1" customHeight="1" x14ac:dyDescent="0.25"/>
    <row r="16170" ht="30" hidden="1" customHeight="1" x14ac:dyDescent="0.25"/>
    <row r="16171" ht="30" hidden="1" customHeight="1" x14ac:dyDescent="0.25"/>
    <row r="16172" ht="30" hidden="1" customHeight="1" x14ac:dyDescent="0.25"/>
    <row r="16173" ht="30" hidden="1" customHeight="1" x14ac:dyDescent="0.25"/>
    <row r="16174" ht="30" hidden="1" customHeight="1" x14ac:dyDescent="0.25"/>
    <row r="16175" ht="30" hidden="1" customHeight="1" x14ac:dyDescent="0.25"/>
    <row r="16176" ht="30" hidden="1" customHeight="1" x14ac:dyDescent="0.25"/>
    <row r="16177" ht="30" hidden="1" customHeight="1" x14ac:dyDescent="0.25"/>
    <row r="16178" ht="30" hidden="1" customHeight="1" x14ac:dyDescent="0.25"/>
    <row r="16179" ht="30" hidden="1" customHeight="1" x14ac:dyDescent="0.25"/>
    <row r="16180" ht="30" hidden="1" customHeight="1" x14ac:dyDescent="0.25"/>
    <row r="16181" ht="30" hidden="1" customHeight="1" x14ac:dyDescent="0.25"/>
    <row r="16182" ht="30" hidden="1" customHeight="1" x14ac:dyDescent="0.25"/>
    <row r="16183" ht="30" hidden="1" customHeight="1" x14ac:dyDescent="0.25"/>
    <row r="16184" ht="30" hidden="1" customHeight="1" x14ac:dyDescent="0.25"/>
    <row r="16185" ht="30" hidden="1" customHeight="1" x14ac:dyDescent="0.25"/>
    <row r="16186" ht="30" hidden="1" customHeight="1" x14ac:dyDescent="0.25"/>
    <row r="16187" ht="30" hidden="1" customHeight="1" x14ac:dyDescent="0.25"/>
    <row r="16188" ht="30" hidden="1" customHeight="1" x14ac:dyDescent="0.25"/>
    <row r="16189" ht="30" hidden="1" customHeight="1" x14ac:dyDescent="0.25"/>
    <row r="16190" ht="30" hidden="1" customHeight="1" x14ac:dyDescent="0.25"/>
    <row r="16191" ht="30" hidden="1" customHeight="1" x14ac:dyDescent="0.25"/>
    <row r="16192" ht="30" hidden="1" customHeight="1" x14ac:dyDescent="0.25"/>
    <row r="16193" ht="30" hidden="1" customHeight="1" x14ac:dyDescent="0.25"/>
    <row r="16194" ht="30" hidden="1" customHeight="1" x14ac:dyDescent="0.25"/>
    <row r="16195" ht="30" hidden="1" customHeight="1" x14ac:dyDescent="0.25"/>
    <row r="16196" ht="30" hidden="1" customHeight="1" x14ac:dyDescent="0.25"/>
    <row r="16197" ht="30" hidden="1" customHeight="1" x14ac:dyDescent="0.25"/>
    <row r="16198" ht="30" hidden="1" customHeight="1" x14ac:dyDescent="0.25"/>
    <row r="16199" ht="30" hidden="1" customHeight="1" x14ac:dyDescent="0.25"/>
    <row r="16200" ht="30" hidden="1" customHeight="1" x14ac:dyDescent="0.25"/>
    <row r="16201" ht="30" hidden="1" customHeight="1" x14ac:dyDescent="0.25"/>
    <row r="16202" ht="30" hidden="1" customHeight="1" x14ac:dyDescent="0.25"/>
    <row r="16203" ht="30" hidden="1" customHeight="1" x14ac:dyDescent="0.25"/>
    <row r="16204" ht="30" hidden="1" customHeight="1" x14ac:dyDescent="0.25"/>
    <row r="16205" ht="30" hidden="1" customHeight="1" x14ac:dyDescent="0.25"/>
    <row r="16206" ht="30" hidden="1" customHeight="1" x14ac:dyDescent="0.25"/>
    <row r="16207" ht="30" hidden="1" customHeight="1" x14ac:dyDescent="0.25"/>
    <row r="16208" ht="30" hidden="1" customHeight="1" x14ac:dyDescent="0.25"/>
    <row r="16209" ht="30" hidden="1" customHeight="1" x14ac:dyDescent="0.25"/>
    <row r="16210" ht="30" hidden="1" customHeight="1" x14ac:dyDescent="0.25"/>
    <row r="16211" ht="30" hidden="1" customHeight="1" x14ac:dyDescent="0.25"/>
    <row r="16212" ht="30" hidden="1" customHeight="1" x14ac:dyDescent="0.25"/>
    <row r="16213" ht="30" hidden="1" customHeight="1" x14ac:dyDescent="0.25"/>
    <row r="16214" ht="30" hidden="1" customHeight="1" x14ac:dyDescent="0.25"/>
    <row r="16215" ht="30" hidden="1" customHeight="1" x14ac:dyDescent="0.25"/>
    <row r="16216" ht="30" hidden="1" customHeight="1" x14ac:dyDescent="0.25"/>
    <row r="16217" ht="30" hidden="1" customHeight="1" x14ac:dyDescent="0.25"/>
    <row r="16218" ht="30" hidden="1" customHeight="1" x14ac:dyDescent="0.25"/>
    <row r="16219" ht="30" hidden="1" customHeight="1" x14ac:dyDescent="0.25"/>
    <row r="16220" ht="30" hidden="1" customHeight="1" x14ac:dyDescent="0.25"/>
    <row r="16221" ht="30" hidden="1" customHeight="1" x14ac:dyDescent="0.25"/>
    <row r="16222" ht="30" hidden="1" customHeight="1" x14ac:dyDescent="0.25"/>
    <row r="16223" ht="30" hidden="1" customHeight="1" x14ac:dyDescent="0.25"/>
    <row r="16224" ht="30" hidden="1" customHeight="1" x14ac:dyDescent="0.25"/>
    <row r="16225" ht="30" hidden="1" customHeight="1" x14ac:dyDescent="0.25"/>
    <row r="16226" ht="30" hidden="1" customHeight="1" x14ac:dyDescent="0.25"/>
    <row r="16227" ht="30" hidden="1" customHeight="1" x14ac:dyDescent="0.25"/>
    <row r="16228" ht="30" hidden="1" customHeight="1" x14ac:dyDescent="0.25"/>
    <row r="16229" ht="30" hidden="1" customHeight="1" x14ac:dyDescent="0.25"/>
    <row r="16230" ht="30" hidden="1" customHeight="1" x14ac:dyDescent="0.25"/>
    <row r="16231" ht="30" hidden="1" customHeight="1" x14ac:dyDescent="0.25"/>
    <row r="16232" ht="30" hidden="1" customHeight="1" x14ac:dyDescent="0.25"/>
    <row r="16233" ht="30" hidden="1" customHeight="1" x14ac:dyDescent="0.25"/>
    <row r="16234" ht="30" hidden="1" customHeight="1" x14ac:dyDescent="0.25"/>
    <row r="16235" ht="30" hidden="1" customHeight="1" x14ac:dyDescent="0.25"/>
    <row r="16236" ht="30" hidden="1" customHeight="1" x14ac:dyDescent="0.25"/>
    <row r="16237" ht="30" hidden="1" customHeight="1" x14ac:dyDescent="0.25"/>
    <row r="16238" ht="30" hidden="1" customHeight="1" x14ac:dyDescent="0.25"/>
    <row r="16239" ht="30" hidden="1" customHeight="1" x14ac:dyDescent="0.25"/>
    <row r="16240" ht="30" hidden="1" customHeight="1" x14ac:dyDescent="0.25"/>
    <row r="16241" ht="30" hidden="1" customHeight="1" x14ac:dyDescent="0.25"/>
    <row r="16242" ht="30" hidden="1" customHeight="1" x14ac:dyDescent="0.25"/>
    <row r="16243" ht="30" hidden="1" customHeight="1" x14ac:dyDescent="0.25"/>
    <row r="16244" ht="30" hidden="1" customHeight="1" x14ac:dyDescent="0.25"/>
    <row r="16245" ht="30" hidden="1" customHeight="1" x14ac:dyDescent="0.25"/>
    <row r="16246" ht="30" hidden="1" customHeight="1" x14ac:dyDescent="0.25"/>
    <row r="16247" ht="30" hidden="1" customHeight="1" x14ac:dyDescent="0.25"/>
    <row r="16248" ht="30" hidden="1" customHeight="1" x14ac:dyDescent="0.25"/>
    <row r="16249" ht="30" hidden="1" customHeight="1" x14ac:dyDescent="0.25"/>
    <row r="16250" ht="30" hidden="1" customHeight="1" x14ac:dyDescent="0.25"/>
    <row r="16251" ht="30" hidden="1" customHeight="1" x14ac:dyDescent="0.25"/>
    <row r="16252" ht="30" hidden="1" customHeight="1" x14ac:dyDescent="0.25"/>
    <row r="16253" ht="30" hidden="1" customHeight="1" x14ac:dyDescent="0.25"/>
    <row r="16254" ht="30" hidden="1" customHeight="1" x14ac:dyDescent="0.25"/>
    <row r="16255" ht="30" hidden="1" customHeight="1" x14ac:dyDescent="0.25"/>
    <row r="16256" ht="30" hidden="1" customHeight="1" x14ac:dyDescent="0.25"/>
    <row r="16257" ht="30" hidden="1" customHeight="1" x14ac:dyDescent="0.25"/>
    <row r="16258" ht="30" hidden="1" customHeight="1" x14ac:dyDescent="0.25"/>
    <row r="16259" ht="30" hidden="1" customHeight="1" x14ac:dyDescent="0.25"/>
    <row r="16260" ht="30" hidden="1" customHeight="1" x14ac:dyDescent="0.25"/>
    <row r="16261" ht="30" hidden="1" customHeight="1" x14ac:dyDescent="0.25"/>
    <row r="16262" ht="30" hidden="1" customHeight="1" x14ac:dyDescent="0.25"/>
    <row r="16263" ht="30" hidden="1" customHeight="1" x14ac:dyDescent="0.25"/>
    <row r="16264" ht="30" hidden="1" customHeight="1" x14ac:dyDescent="0.25"/>
    <row r="16265" ht="30" hidden="1" customHeight="1" x14ac:dyDescent="0.25"/>
    <row r="16266" ht="30" hidden="1" customHeight="1" x14ac:dyDescent="0.25"/>
    <row r="16267" ht="30" hidden="1" customHeight="1" x14ac:dyDescent="0.25"/>
    <row r="16268" ht="30" hidden="1" customHeight="1" x14ac:dyDescent="0.25"/>
    <row r="16269" ht="30" hidden="1" customHeight="1" x14ac:dyDescent="0.25"/>
    <row r="16270" ht="30" hidden="1" customHeight="1" x14ac:dyDescent="0.25"/>
    <row r="16271" ht="30" hidden="1" customHeight="1" x14ac:dyDescent="0.25"/>
    <row r="16272" ht="30" hidden="1" customHeight="1" x14ac:dyDescent="0.25"/>
    <row r="16273" ht="30" hidden="1" customHeight="1" x14ac:dyDescent="0.25"/>
    <row r="16274" ht="30" hidden="1" customHeight="1" x14ac:dyDescent="0.25"/>
    <row r="16275" ht="30" hidden="1" customHeight="1" x14ac:dyDescent="0.25"/>
    <row r="16276" ht="30" hidden="1" customHeight="1" x14ac:dyDescent="0.25"/>
    <row r="16277" ht="30" hidden="1" customHeight="1" x14ac:dyDescent="0.25"/>
    <row r="16278" ht="30" hidden="1" customHeight="1" x14ac:dyDescent="0.25"/>
    <row r="16279" ht="30" hidden="1" customHeight="1" x14ac:dyDescent="0.25"/>
    <row r="16280" ht="30" hidden="1" customHeight="1" x14ac:dyDescent="0.25"/>
    <row r="16281" ht="30" hidden="1" customHeight="1" x14ac:dyDescent="0.25"/>
    <row r="16282" ht="30" hidden="1" customHeight="1" x14ac:dyDescent="0.25"/>
    <row r="16283" ht="30" hidden="1" customHeight="1" x14ac:dyDescent="0.25"/>
    <row r="16284" ht="30" hidden="1" customHeight="1" x14ac:dyDescent="0.25"/>
    <row r="16285" ht="30" hidden="1" customHeight="1" x14ac:dyDescent="0.25"/>
    <row r="16286" ht="30" hidden="1" customHeight="1" x14ac:dyDescent="0.25"/>
    <row r="16287" ht="30" hidden="1" customHeight="1" x14ac:dyDescent="0.25"/>
    <row r="16288" ht="30" hidden="1" customHeight="1" x14ac:dyDescent="0.25"/>
    <row r="16289" ht="30" hidden="1" customHeight="1" x14ac:dyDescent="0.25"/>
    <row r="16290" ht="30" hidden="1" customHeight="1" x14ac:dyDescent="0.25"/>
    <row r="16291" ht="30" hidden="1" customHeight="1" x14ac:dyDescent="0.25"/>
    <row r="16292" ht="30" hidden="1" customHeight="1" x14ac:dyDescent="0.25"/>
    <row r="16293" ht="30" hidden="1" customHeight="1" x14ac:dyDescent="0.25"/>
    <row r="16294" ht="30" hidden="1" customHeight="1" x14ac:dyDescent="0.25"/>
    <row r="16295" ht="30" hidden="1" customHeight="1" x14ac:dyDescent="0.25"/>
    <row r="16296" ht="30" hidden="1" customHeight="1" x14ac:dyDescent="0.25"/>
    <row r="16297" ht="30" hidden="1" customHeight="1" x14ac:dyDescent="0.25"/>
    <row r="16298" ht="30" hidden="1" customHeight="1" x14ac:dyDescent="0.25"/>
    <row r="16299" ht="30" hidden="1" customHeight="1" x14ac:dyDescent="0.25"/>
    <row r="16300" ht="30" hidden="1" customHeight="1" x14ac:dyDescent="0.25"/>
    <row r="16301" ht="30" hidden="1" customHeight="1" x14ac:dyDescent="0.25"/>
    <row r="16302" ht="30" hidden="1" customHeight="1" x14ac:dyDescent="0.25"/>
    <row r="16303" ht="30" hidden="1" customHeight="1" x14ac:dyDescent="0.25"/>
    <row r="16304" ht="30" hidden="1" customHeight="1" x14ac:dyDescent="0.25"/>
    <row r="16305" ht="30" hidden="1" customHeight="1" x14ac:dyDescent="0.25"/>
    <row r="16306" ht="30" hidden="1" customHeight="1" x14ac:dyDescent="0.25"/>
    <row r="16307" ht="30" hidden="1" customHeight="1" x14ac:dyDescent="0.25"/>
    <row r="16308" ht="30" hidden="1" customHeight="1" x14ac:dyDescent="0.25"/>
    <row r="16309" ht="30" hidden="1" customHeight="1" x14ac:dyDescent="0.25"/>
    <row r="16310" ht="30" hidden="1" customHeight="1" x14ac:dyDescent="0.25"/>
    <row r="16311" ht="30" hidden="1" customHeight="1" x14ac:dyDescent="0.25"/>
    <row r="16312" ht="30" hidden="1" customHeight="1" x14ac:dyDescent="0.25"/>
    <row r="16313" ht="30" hidden="1" customHeight="1" x14ac:dyDescent="0.25"/>
    <row r="16314" ht="30" hidden="1" customHeight="1" x14ac:dyDescent="0.25"/>
    <row r="16315" ht="30" hidden="1" customHeight="1" x14ac:dyDescent="0.25"/>
    <row r="16316" ht="30" hidden="1" customHeight="1" x14ac:dyDescent="0.25"/>
    <row r="16317" ht="30" hidden="1" customHeight="1" x14ac:dyDescent="0.25"/>
    <row r="16318" ht="30" hidden="1" customHeight="1" x14ac:dyDescent="0.25"/>
    <row r="16319" ht="30" hidden="1" customHeight="1" x14ac:dyDescent="0.25"/>
    <row r="16320" ht="30" hidden="1" customHeight="1" x14ac:dyDescent="0.25"/>
    <row r="16321" ht="30" hidden="1" customHeight="1" x14ac:dyDescent="0.25"/>
    <row r="16322" ht="30" hidden="1" customHeight="1" x14ac:dyDescent="0.25"/>
    <row r="16323" ht="30" hidden="1" customHeight="1" x14ac:dyDescent="0.25"/>
    <row r="16324" ht="30" hidden="1" customHeight="1" x14ac:dyDescent="0.25"/>
    <row r="16325" ht="30" hidden="1" customHeight="1" x14ac:dyDescent="0.25"/>
    <row r="16326" ht="30" hidden="1" customHeight="1" x14ac:dyDescent="0.25"/>
    <row r="16327" ht="30" hidden="1" customHeight="1" x14ac:dyDescent="0.25"/>
    <row r="16328" ht="30" hidden="1" customHeight="1" x14ac:dyDescent="0.25"/>
    <row r="16329" ht="30" hidden="1" customHeight="1" x14ac:dyDescent="0.25"/>
    <row r="16330" ht="30" hidden="1" customHeight="1" x14ac:dyDescent="0.25"/>
    <row r="16331" ht="30" hidden="1" customHeight="1" x14ac:dyDescent="0.25"/>
    <row r="16332" ht="30" hidden="1" customHeight="1" x14ac:dyDescent="0.25"/>
    <row r="16333" ht="30" hidden="1" customHeight="1" x14ac:dyDescent="0.25"/>
    <row r="16334" ht="30" hidden="1" customHeight="1" x14ac:dyDescent="0.25"/>
    <row r="16335" ht="30" hidden="1" customHeight="1" x14ac:dyDescent="0.25"/>
    <row r="16336" ht="30" hidden="1" customHeight="1" x14ac:dyDescent="0.25"/>
    <row r="16337" ht="30" hidden="1" customHeight="1" x14ac:dyDescent="0.25"/>
    <row r="16338" ht="30" hidden="1" customHeight="1" x14ac:dyDescent="0.25"/>
    <row r="16339" ht="30" hidden="1" customHeight="1" x14ac:dyDescent="0.25"/>
    <row r="16340" ht="30" hidden="1" customHeight="1" x14ac:dyDescent="0.25"/>
    <row r="16341" ht="30" hidden="1" customHeight="1" x14ac:dyDescent="0.25"/>
    <row r="16342" ht="30" hidden="1" customHeight="1" x14ac:dyDescent="0.25"/>
    <row r="16343" ht="30" hidden="1" customHeight="1" x14ac:dyDescent="0.25"/>
    <row r="16344" ht="30" hidden="1" customHeight="1" x14ac:dyDescent="0.25"/>
    <row r="16345" ht="30" hidden="1" customHeight="1" x14ac:dyDescent="0.25"/>
    <row r="16346" ht="30" hidden="1" customHeight="1" x14ac:dyDescent="0.25"/>
    <row r="16347" ht="30" hidden="1" customHeight="1" x14ac:dyDescent="0.25"/>
    <row r="16348" ht="30" hidden="1" customHeight="1" x14ac:dyDescent="0.25"/>
    <row r="16349" ht="30" hidden="1" customHeight="1" x14ac:dyDescent="0.25"/>
    <row r="16350" ht="30" hidden="1" customHeight="1" x14ac:dyDescent="0.25"/>
    <row r="16351" ht="30" hidden="1" customHeight="1" x14ac:dyDescent="0.25"/>
    <row r="16352" ht="30" hidden="1" customHeight="1" x14ac:dyDescent="0.25"/>
    <row r="16353" ht="30" hidden="1" customHeight="1" x14ac:dyDescent="0.25"/>
    <row r="16354" ht="30" hidden="1" customHeight="1" x14ac:dyDescent="0.25"/>
    <row r="16355" ht="30" hidden="1" customHeight="1" x14ac:dyDescent="0.25"/>
    <row r="16356" ht="30" hidden="1" customHeight="1" x14ac:dyDescent="0.25"/>
    <row r="16357" ht="30" hidden="1" customHeight="1" x14ac:dyDescent="0.25"/>
    <row r="16358" ht="30" hidden="1" customHeight="1" x14ac:dyDescent="0.25"/>
    <row r="16359" ht="30" hidden="1" customHeight="1" x14ac:dyDescent="0.25"/>
    <row r="16360" ht="30" hidden="1" customHeight="1" x14ac:dyDescent="0.25"/>
    <row r="16361" ht="30" hidden="1" customHeight="1" x14ac:dyDescent="0.25"/>
    <row r="16362" ht="30" hidden="1" customHeight="1" x14ac:dyDescent="0.25"/>
    <row r="16363" ht="30" hidden="1" customHeight="1" x14ac:dyDescent="0.25"/>
    <row r="16364" ht="30" hidden="1" customHeight="1" x14ac:dyDescent="0.25"/>
    <row r="16365" ht="30" hidden="1" customHeight="1" x14ac:dyDescent="0.25"/>
    <row r="16366" ht="30" hidden="1" customHeight="1" x14ac:dyDescent="0.25"/>
    <row r="16367" ht="30" hidden="1" customHeight="1" x14ac:dyDescent="0.25"/>
    <row r="16368" ht="30" hidden="1" customHeight="1" x14ac:dyDescent="0.25"/>
    <row r="16369" ht="30" hidden="1" customHeight="1" x14ac:dyDescent="0.25"/>
    <row r="16370" ht="30" hidden="1" customHeight="1" x14ac:dyDescent="0.25"/>
    <row r="16371" ht="30" hidden="1" customHeight="1" x14ac:dyDescent="0.25"/>
    <row r="16372" ht="30" hidden="1" customHeight="1" x14ac:dyDescent="0.25"/>
    <row r="16373" ht="30" hidden="1" customHeight="1" x14ac:dyDescent="0.25"/>
    <row r="16374" ht="30" hidden="1" customHeight="1" x14ac:dyDescent="0.25"/>
    <row r="16375" ht="30" hidden="1" customHeight="1" x14ac:dyDescent="0.25"/>
    <row r="16376" ht="30" hidden="1" customHeight="1" x14ac:dyDescent="0.25"/>
    <row r="16377" ht="30" hidden="1" customHeight="1" x14ac:dyDescent="0.25"/>
    <row r="16378" ht="30" hidden="1" customHeight="1" x14ac:dyDescent="0.25"/>
    <row r="16379" ht="30" hidden="1" customHeight="1" x14ac:dyDescent="0.25"/>
    <row r="16380" ht="30" hidden="1" customHeight="1" x14ac:dyDescent="0.25"/>
    <row r="16381" ht="30" hidden="1" customHeight="1" x14ac:dyDescent="0.25"/>
    <row r="16382" ht="30" hidden="1" customHeight="1" x14ac:dyDescent="0.25"/>
    <row r="16383" ht="30" hidden="1" customHeight="1" x14ac:dyDescent="0.25"/>
    <row r="16384" ht="30" hidden="1" customHeight="1" x14ac:dyDescent="0.25"/>
    <row r="16385" ht="30" hidden="1" customHeight="1" x14ac:dyDescent="0.25"/>
    <row r="16386" ht="30" hidden="1" customHeight="1" x14ac:dyDescent="0.25"/>
    <row r="16387" ht="30" hidden="1" customHeight="1" x14ac:dyDescent="0.25"/>
    <row r="16388" ht="30" hidden="1" customHeight="1" x14ac:dyDescent="0.25"/>
    <row r="16389" ht="30" hidden="1" customHeight="1" x14ac:dyDescent="0.25"/>
    <row r="16390" ht="30" hidden="1" customHeight="1" x14ac:dyDescent="0.25"/>
    <row r="16391" ht="30" hidden="1" customHeight="1" x14ac:dyDescent="0.25"/>
    <row r="16392" ht="30" hidden="1" customHeight="1" x14ac:dyDescent="0.25"/>
    <row r="16393" ht="30" hidden="1" customHeight="1" x14ac:dyDescent="0.25"/>
    <row r="16394" ht="30" hidden="1" customHeight="1" x14ac:dyDescent="0.25"/>
    <row r="16395" ht="30" hidden="1" customHeight="1" x14ac:dyDescent="0.25"/>
    <row r="16396" ht="30" hidden="1" customHeight="1" x14ac:dyDescent="0.25"/>
    <row r="16397" ht="30" hidden="1" customHeight="1" x14ac:dyDescent="0.25"/>
    <row r="16398" ht="30" hidden="1" customHeight="1" x14ac:dyDescent="0.25"/>
    <row r="16399" ht="30" hidden="1" customHeight="1" x14ac:dyDescent="0.25"/>
    <row r="16400" ht="30" hidden="1" customHeight="1" x14ac:dyDescent="0.25"/>
    <row r="16401" ht="30" hidden="1" customHeight="1" x14ac:dyDescent="0.25"/>
    <row r="16402" ht="30" hidden="1" customHeight="1" x14ac:dyDescent="0.25"/>
    <row r="16403" ht="30" hidden="1" customHeight="1" x14ac:dyDescent="0.25"/>
    <row r="16404" ht="30" hidden="1" customHeight="1" x14ac:dyDescent="0.25"/>
    <row r="16405" ht="30" hidden="1" customHeight="1" x14ac:dyDescent="0.25"/>
    <row r="16406" ht="30" hidden="1" customHeight="1" x14ac:dyDescent="0.25"/>
    <row r="16407" ht="30" hidden="1" customHeight="1" x14ac:dyDescent="0.25"/>
    <row r="16408" ht="30" hidden="1" customHeight="1" x14ac:dyDescent="0.25"/>
    <row r="16409" ht="30" hidden="1" customHeight="1" x14ac:dyDescent="0.25"/>
    <row r="16410" ht="30" hidden="1" customHeight="1" x14ac:dyDescent="0.25"/>
    <row r="16411" ht="30" hidden="1" customHeight="1" x14ac:dyDescent="0.25"/>
    <row r="16412" ht="30" hidden="1" customHeight="1" x14ac:dyDescent="0.25"/>
    <row r="16413" ht="30" hidden="1" customHeight="1" x14ac:dyDescent="0.25"/>
    <row r="16414" ht="30" hidden="1" customHeight="1" x14ac:dyDescent="0.25"/>
    <row r="16415" ht="30" hidden="1" customHeight="1" x14ac:dyDescent="0.25"/>
    <row r="16416" ht="30" hidden="1" customHeight="1" x14ac:dyDescent="0.25"/>
    <row r="16417" ht="30" hidden="1" customHeight="1" x14ac:dyDescent="0.25"/>
    <row r="16418" ht="30" hidden="1" customHeight="1" x14ac:dyDescent="0.25"/>
    <row r="16419" ht="30" hidden="1" customHeight="1" x14ac:dyDescent="0.25"/>
    <row r="16420" ht="30" hidden="1" customHeight="1" x14ac:dyDescent="0.25"/>
    <row r="16421" ht="30" hidden="1" customHeight="1" x14ac:dyDescent="0.25"/>
    <row r="16422" ht="30" hidden="1" customHeight="1" x14ac:dyDescent="0.25"/>
    <row r="16423" ht="30" hidden="1" customHeight="1" x14ac:dyDescent="0.25"/>
    <row r="16424" ht="30" hidden="1" customHeight="1" x14ac:dyDescent="0.25"/>
    <row r="16425" ht="30" hidden="1" customHeight="1" x14ac:dyDescent="0.25"/>
    <row r="16426" ht="30" hidden="1" customHeight="1" x14ac:dyDescent="0.25"/>
    <row r="16427" ht="30" hidden="1" customHeight="1" x14ac:dyDescent="0.25"/>
    <row r="16428" ht="30" hidden="1" customHeight="1" x14ac:dyDescent="0.25"/>
    <row r="16429" ht="30" hidden="1" customHeight="1" x14ac:dyDescent="0.25"/>
    <row r="16430" ht="30" hidden="1" customHeight="1" x14ac:dyDescent="0.25"/>
    <row r="16431" ht="30" hidden="1" customHeight="1" x14ac:dyDescent="0.25"/>
    <row r="16432" ht="30" hidden="1" customHeight="1" x14ac:dyDescent="0.25"/>
    <row r="16433" ht="30" hidden="1" customHeight="1" x14ac:dyDescent="0.25"/>
    <row r="16434" ht="30" hidden="1" customHeight="1" x14ac:dyDescent="0.25"/>
    <row r="16435" ht="30" hidden="1" customHeight="1" x14ac:dyDescent="0.25"/>
    <row r="16436" ht="30" hidden="1" customHeight="1" x14ac:dyDescent="0.25"/>
    <row r="16437" ht="30" hidden="1" customHeight="1" x14ac:dyDescent="0.25"/>
    <row r="16438" ht="30" hidden="1" customHeight="1" x14ac:dyDescent="0.25"/>
    <row r="16439" ht="30" hidden="1" customHeight="1" x14ac:dyDescent="0.25"/>
    <row r="16440" ht="30" hidden="1" customHeight="1" x14ac:dyDescent="0.25"/>
    <row r="16441" ht="30" hidden="1" customHeight="1" x14ac:dyDescent="0.25"/>
    <row r="16442" ht="30" hidden="1" customHeight="1" x14ac:dyDescent="0.25"/>
    <row r="16443" ht="30" hidden="1" customHeight="1" x14ac:dyDescent="0.25"/>
    <row r="16444" ht="30" hidden="1" customHeight="1" x14ac:dyDescent="0.25"/>
    <row r="16445" ht="30" hidden="1" customHeight="1" x14ac:dyDescent="0.25"/>
    <row r="16446" ht="30" hidden="1" customHeight="1" x14ac:dyDescent="0.25"/>
    <row r="16447" ht="30" hidden="1" customHeight="1" x14ac:dyDescent="0.25"/>
    <row r="16448" ht="30" hidden="1" customHeight="1" x14ac:dyDescent="0.25"/>
    <row r="16449" ht="30" hidden="1" customHeight="1" x14ac:dyDescent="0.25"/>
    <row r="16450" ht="30" hidden="1" customHeight="1" x14ac:dyDescent="0.25"/>
    <row r="16451" ht="30" hidden="1" customHeight="1" x14ac:dyDescent="0.25"/>
    <row r="16452" ht="30" hidden="1" customHeight="1" x14ac:dyDescent="0.25"/>
    <row r="16453" ht="30" hidden="1" customHeight="1" x14ac:dyDescent="0.25"/>
    <row r="16454" ht="30" hidden="1" customHeight="1" x14ac:dyDescent="0.25"/>
    <row r="16455" ht="30" hidden="1" customHeight="1" x14ac:dyDescent="0.25"/>
    <row r="16456" ht="30" hidden="1" customHeight="1" x14ac:dyDescent="0.25"/>
    <row r="16457" ht="30" hidden="1" customHeight="1" x14ac:dyDescent="0.25"/>
    <row r="16458" ht="30" hidden="1" customHeight="1" x14ac:dyDescent="0.25"/>
    <row r="16459" ht="30" hidden="1" customHeight="1" x14ac:dyDescent="0.25"/>
    <row r="16460" ht="30" hidden="1" customHeight="1" x14ac:dyDescent="0.25"/>
    <row r="16461" ht="30" hidden="1" customHeight="1" x14ac:dyDescent="0.25"/>
    <row r="16462" ht="30" hidden="1" customHeight="1" x14ac:dyDescent="0.25"/>
    <row r="16463" ht="30" hidden="1" customHeight="1" x14ac:dyDescent="0.25"/>
    <row r="16464" ht="30" hidden="1" customHeight="1" x14ac:dyDescent="0.25"/>
    <row r="16465" ht="30" hidden="1" customHeight="1" x14ac:dyDescent="0.25"/>
    <row r="16466" ht="30" hidden="1" customHeight="1" x14ac:dyDescent="0.25"/>
    <row r="16467" ht="30" hidden="1" customHeight="1" x14ac:dyDescent="0.25"/>
    <row r="16468" ht="30" hidden="1" customHeight="1" x14ac:dyDescent="0.25"/>
    <row r="16469" ht="30" hidden="1" customHeight="1" x14ac:dyDescent="0.25"/>
    <row r="16470" ht="30" hidden="1" customHeight="1" x14ac:dyDescent="0.25"/>
    <row r="16471" ht="30" hidden="1" customHeight="1" x14ac:dyDescent="0.25"/>
    <row r="16472" ht="30" hidden="1" customHeight="1" x14ac:dyDescent="0.25"/>
    <row r="16473" ht="30" hidden="1" customHeight="1" x14ac:dyDescent="0.25"/>
    <row r="16474" ht="30" hidden="1" customHeight="1" x14ac:dyDescent="0.25"/>
    <row r="16475" ht="30" hidden="1" customHeight="1" x14ac:dyDescent="0.25"/>
    <row r="16476" ht="30" hidden="1" customHeight="1" x14ac:dyDescent="0.25"/>
    <row r="16477" ht="30" hidden="1" customHeight="1" x14ac:dyDescent="0.25"/>
    <row r="16478" ht="30" hidden="1" customHeight="1" x14ac:dyDescent="0.25"/>
    <row r="16479" ht="30" hidden="1" customHeight="1" x14ac:dyDescent="0.25"/>
    <row r="16480" ht="30" hidden="1" customHeight="1" x14ac:dyDescent="0.25"/>
    <row r="16481" ht="30" hidden="1" customHeight="1" x14ac:dyDescent="0.25"/>
    <row r="16482" ht="30" hidden="1" customHeight="1" x14ac:dyDescent="0.25"/>
    <row r="16483" ht="30" hidden="1" customHeight="1" x14ac:dyDescent="0.25"/>
    <row r="16484" ht="30" hidden="1" customHeight="1" x14ac:dyDescent="0.25"/>
    <row r="16485" ht="30" hidden="1" customHeight="1" x14ac:dyDescent="0.25"/>
    <row r="16486" ht="30" hidden="1" customHeight="1" x14ac:dyDescent="0.25"/>
    <row r="16487" ht="30" hidden="1" customHeight="1" x14ac:dyDescent="0.25"/>
    <row r="16488" ht="30" hidden="1" customHeight="1" x14ac:dyDescent="0.25"/>
    <row r="16489" ht="30" hidden="1" customHeight="1" x14ac:dyDescent="0.25"/>
    <row r="16490" ht="30" hidden="1" customHeight="1" x14ac:dyDescent="0.25"/>
    <row r="16491" ht="30" hidden="1" customHeight="1" x14ac:dyDescent="0.25"/>
    <row r="16492" ht="30" hidden="1" customHeight="1" x14ac:dyDescent="0.25"/>
    <row r="16493" ht="30" hidden="1" customHeight="1" x14ac:dyDescent="0.25"/>
    <row r="16494" ht="30" hidden="1" customHeight="1" x14ac:dyDescent="0.25"/>
    <row r="16495" ht="30" hidden="1" customHeight="1" x14ac:dyDescent="0.25"/>
    <row r="16496" ht="30" hidden="1" customHeight="1" x14ac:dyDescent="0.25"/>
    <row r="16497" ht="30" hidden="1" customHeight="1" x14ac:dyDescent="0.25"/>
    <row r="16498" ht="30" hidden="1" customHeight="1" x14ac:dyDescent="0.25"/>
    <row r="16499" ht="30" hidden="1" customHeight="1" x14ac:dyDescent="0.25"/>
    <row r="16500" ht="30" hidden="1" customHeight="1" x14ac:dyDescent="0.25"/>
    <row r="16501" ht="30" hidden="1" customHeight="1" x14ac:dyDescent="0.25"/>
    <row r="16502" ht="30" hidden="1" customHeight="1" x14ac:dyDescent="0.25"/>
    <row r="16503" ht="30" hidden="1" customHeight="1" x14ac:dyDescent="0.25"/>
    <row r="16504" ht="30" hidden="1" customHeight="1" x14ac:dyDescent="0.25"/>
    <row r="16505" ht="30" hidden="1" customHeight="1" x14ac:dyDescent="0.25"/>
    <row r="16506" ht="30" hidden="1" customHeight="1" x14ac:dyDescent="0.25"/>
    <row r="16507" ht="30" hidden="1" customHeight="1" x14ac:dyDescent="0.25"/>
    <row r="16508" ht="30" hidden="1" customHeight="1" x14ac:dyDescent="0.25"/>
    <row r="16509" ht="30" hidden="1" customHeight="1" x14ac:dyDescent="0.25"/>
    <row r="16510" ht="30" hidden="1" customHeight="1" x14ac:dyDescent="0.25"/>
    <row r="16511" ht="30" hidden="1" customHeight="1" x14ac:dyDescent="0.25"/>
    <row r="16512" ht="30" hidden="1" customHeight="1" x14ac:dyDescent="0.25"/>
    <row r="16513" ht="30" hidden="1" customHeight="1" x14ac:dyDescent="0.25"/>
    <row r="16514" ht="30" hidden="1" customHeight="1" x14ac:dyDescent="0.25"/>
    <row r="16515" ht="30" hidden="1" customHeight="1" x14ac:dyDescent="0.25"/>
    <row r="16516" ht="30" hidden="1" customHeight="1" x14ac:dyDescent="0.25"/>
    <row r="16517" ht="30" hidden="1" customHeight="1" x14ac:dyDescent="0.25"/>
    <row r="16518" ht="30" hidden="1" customHeight="1" x14ac:dyDescent="0.25"/>
    <row r="16519" ht="30" hidden="1" customHeight="1" x14ac:dyDescent="0.25"/>
    <row r="16520" ht="30" hidden="1" customHeight="1" x14ac:dyDescent="0.25"/>
    <row r="16521" ht="30" hidden="1" customHeight="1" x14ac:dyDescent="0.25"/>
    <row r="16522" ht="30" hidden="1" customHeight="1" x14ac:dyDescent="0.25"/>
    <row r="16523" ht="30" hidden="1" customHeight="1" x14ac:dyDescent="0.25"/>
    <row r="16524" ht="30" hidden="1" customHeight="1" x14ac:dyDescent="0.25"/>
    <row r="16525" ht="30" hidden="1" customHeight="1" x14ac:dyDescent="0.25"/>
    <row r="16526" ht="30" hidden="1" customHeight="1" x14ac:dyDescent="0.25"/>
    <row r="16527" ht="30" hidden="1" customHeight="1" x14ac:dyDescent="0.25"/>
    <row r="16528" ht="30" hidden="1" customHeight="1" x14ac:dyDescent="0.25"/>
    <row r="16529" ht="30" hidden="1" customHeight="1" x14ac:dyDescent="0.25"/>
    <row r="16530" ht="30" hidden="1" customHeight="1" x14ac:dyDescent="0.25"/>
    <row r="16531" ht="30" hidden="1" customHeight="1" x14ac:dyDescent="0.25"/>
    <row r="16532" ht="30" hidden="1" customHeight="1" x14ac:dyDescent="0.25"/>
    <row r="16533" ht="30" hidden="1" customHeight="1" x14ac:dyDescent="0.25"/>
    <row r="16534" ht="30" hidden="1" customHeight="1" x14ac:dyDescent="0.25"/>
    <row r="16535" ht="30" hidden="1" customHeight="1" x14ac:dyDescent="0.25"/>
    <row r="16536" ht="30" hidden="1" customHeight="1" x14ac:dyDescent="0.25"/>
    <row r="16537" ht="30" hidden="1" customHeight="1" x14ac:dyDescent="0.25"/>
    <row r="16538" ht="30" hidden="1" customHeight="1" x14ac:dyDescent="0.25"/>
    <row r="16539" ht="30" hidden="1" customHeight="1" x14ac:dyDescent="0.25"/>
    <row r="16540" ht="30" hidden="1" customHeight="1" x14ac:dyDescent="0.25"/>
    <row r="16541" ht="30" hidden="1" customHeight="1" x14ac:dyDescent="0.25"/>
    <row r="16542" ht="30" hidden="1" customHeight="1" x14ac:dyDescent="0.25"/>
    <row r="16543" ht="30" hidden="1" customHeight="1" x14ac:dyDescent="0.25"/>
    <row r="16544" ht="30" hidden="1" customHeight="1" x14ac:dyDescent="0.25"/>
    <row r="16545" ht="30" hidden="1" customHeight="1" x14ac:dyDescent="0.25"/>
    <row r="16546" ht="30" hidden="1" customHeight="1" x14ac:dyDescent="0.25"/>
    <row r="16547" ht="30" hidden="1" customHeight="1" x14ac:dyDescent="0.25"/>
    <row r="16548" ht="30" hidden="1" customHeight="1" x14ac:dyDescent="0.25"/>
    <row r="16549" ht="30" hidden="1" customHeight="1" x14ac:dyDescent="0.25"/>
    <row r="16550" ht="30" hidden="1" customHeight="1" x14ac:dyDescent="0.25"/>
    <row r="16551" ht="30" hidden="1" customHeight="1" x14ac:dyDescent="0.25"/>
    <row r="16552" ht="30" hidden="1" customHeight="1" x14ac:dyDescent="0.25"/>
    <row r="16553" ht="30" hidden="1" customHeight="1" x14ac:dyDescent="0.25"/>
    <row r="16554" ht="30" hidden="1" customHeight="1" x14ac:dyDescent="0.25"/>
    <row r="16555" ht="30" hidden="1" customHeight="1" x14ac:dyDescent="0.25"/>
    <row r="16556" ht="30" hidden="1" customHeight="1" x14ac:dyDescent="0.25"/>
    <row r="16557" ht="30" hidden="1" customHeight="1" x14ac:dyDescent="0.25"/>
    <row r="16558" ht="30" hidden="1" customHeight="1" x14ac:dyDescent="0.25"/>
    <row r="16559" ht="30" hidden="1" customHeight="1" x14ac:dyDescent="0.25"/>
    <row r="16560" ht="30" hidden="1" customHeight="1" x14ac:dyDescent="0.25"/>
    <row r="16561" ht="30" hidden="1" customHeight="1" x14ac:dyDescent="0.25"/>
    <row r="16562" ht="30" hidden="1" customHeight="1" x14ac:dyDescent="0.25"/>
    <row r="16563" ht="30" hidden="1" customHeight="1" x14ac:dyDescent="0.25"/>
    <row r="16564" ht="30" hidden="1" customHeight="1" x14ac:dyDescent="0.25"/>
    <row r="16565" ht="30" hidden="1" customHeight="1" x14ac:dyDescent="0.25"/>
    <row r="16566" ht="30" hidden="1" customHeight="1" x14ac:dyDescent="0.25"/>
    <row r="16567" ht="30" hidden="1" customHeight="1" x14ac:dyDescent="0.25"/>
    <row r="16568" ht="30" hidden="1" customHeight="1" x14ac:dyDescent="0.25"/>
    <row r="16569" ht="30" hidden="1" customHeight="1" x14ac:dyDescent="0.25"/>
    <row r="16570" ht="30" hidden="1" customHeight="1" x14ac:dyDescent="0.25"/>
    <row r="16571" ht="30" hidden="1" customHeight="1" x14ac:dyDescent="0.25"/>
    <row r="16572" ht="30" hidden="1" customHeight="1" x14ac:dyDescent="0.25"/>
    <row r="16573" ht="30" hidden="1" customHeight="1" x14ac:dyDescent="0.25"/>
    <row r="16574" ht="30" hidden="1" customHeight="1" x14ac:dyDescent="0.25"/>
    <row r="16575" ht="30" hidden="1" customHeight="1" x14ac:dyDescent="0.25"/>
    <row r="16576" ht="30" hidden="1" customHeight="1" x14ac:dyDescent="0.25"/>
    <row r="16577" ht="30" hidden="1" customHeight="1" x14ac:dyDescent="0.25"/>
    <row r="16578" ht="30" hidden="1" customHeight="1" x14ac:dyDescent="0.25"/>
    <row r="16579" ht="30" hidden="1" customHeight="1" x14ac:dyDescent="0.25"/>
    <row r="16580" ht="30" hidden="1" customHeight="1" x14ac:dyDescent="0.25"/>
    <row r="16581" ht="30" hidden="1" customHeight="1" x14ac:dyDescent="0.25"/>
    <row r="16582" ht="30" hidden="1" customHeight="1" x14ac:dyDescent="0.25"/>
    <row r="16583" ht="30" hidden="1" customHeight="1" x14ac:dyDescent="0.25"/>
    <row r="16584" ht="30" hidden="1" customHeight="1" x14ac:dyDescent="0.25"/>
    <row r="16585" ht="30" hidden="1" customHeight="1" x14ac:dyDescent="0.25"/>
    <row r="16586" ht="30" hidden="1" customHeight="1" x14ac:dyDescent="0.25"/>
    <row r="16587" ht="30" hidden="1" customHeight="1" x14ac:dyDescent="0.25"/>
    <row r="16588" ht="30" hidden="1" customHeight="1" x14ac:dyDescent="0.25"/>
    <row r="16589" ht="30" hidden="1" customHeight="1" x14ac:dyDescent="0.25"/>
    <row r="16590" ht="30" hidden="1" customHeight="1" x14ac:dyDescent="0.25"/>
    <row r="16591" ht="30" hidden="1" customHeight="1" x14ac:dyDescent="0.25"/>
    <row r="16592" ht="30" hidden="1" customHeight="1" x14ac:dyDescent="0.25"/>
    <row r="16593" ht="30" hidden="1" customHeight="1" x14ac:dyDescent="0.25"/>
    <row r="16594" ht="30" hidden="1" customHeight="1" x14ac:dyDescent="0.25"/>
    <row r="16595" ht="30" hidden="1" customHeight="1" x14ac:dyDescent="0.25"/>
    <row r="16596" ht="30" hidden="1" customHeight="1" x14ac:dyDescent="0.25"/>
    <row r="16597" ht="30" hidden="1" customHeight="1" x14ac:dyDescent="0.25"/>
    <row r="16598" ht="30" hidden="1" customHeight="1" x14ac:dyDescent="0.25"/>
    <row r="16599" ht="30" hidden="1" customHeight="1" x14ac:dyDescent="0.25"/>
    <row r="16600" ht="30" hidden="1" customHeight="1" x14ac:dyDescent="0.25"/>
    <row r="16601" ht="30" hidden="1" customHeight="1" x14ac:dyDescent="0.25"/>
    <row r="16602" ht="30" hidden="1" customHeight="1" x14ac:dyDescent="0.25"/>
    <row r="16603" ht="30" hidden="1" customHeight="1" x14ac:dyDescent="0.25"/>
    <row r="16604" ht="30" hidden="1" customHeight="1" x14ac:dyDescent="0.25"/>
    <row r="16605" ht="30" hidden="1" customHeight="1" x14ac:dyDescent="0.25"/>
    <row r="16606" ht="30" hidden="1" customHeight="1" x14ac:dyDescent="0.25"/>
    <row r="16607" ht="30" hidden="1" customHeight="1" x14ac:dyDescent="0.25"/>
    <row r="16608" ht="30" hidden="1" customHeight="1" x14ac:dyDescent="0.25"/>
    <row r="16609" ht="30" hidden="1" customHeight="1" x14ac:dyDescent="0.25"/>
    <row r="16610" ht="30" hidden="1" customHeight="1" x14ac:dyDescent="0.25"/>
    <row r="16611" ht="30" hidden="1" customHeight="1" x14ac:dyDescent="0.25"/>
    <row r="16612" ht="30" hidden="1" customHeight="1" x14ac:dyDescent="0.25"/>
    <row r="16613" ht="30" hidden="1" customHeight="1" x14ac:dyDescent="0.25"/>
    <row r="16614" ht="30" hidden="1" customHeight="1" x14ac:dyDescent="0.25"/>
    <row r="16615" ht="30" hidden="1" customHeight="1" x14ac:dyDescent="0.25"/>
    <row r="16616" ht="30" hidden="1" customHeight="1" x14ac:dyDescent="0.25"/>
    <row r="16617" ht="30" hidden="1" customHeight="1" x14ac:dyDescent="0.25"/>
    <row r="16618" ht="30" hidden="1" customHeight="1" x14ac:dyDescent="0.25"/>
    <row r="16619" ht="30" hidden="1" customHeight="1" x14ac:dyDescent="0.25"/>
    <row r="16620" ht="30" hidden="1" customHeight="1" x14ac:dyDescent="0.25"/>
    <row r="16621" ht="30" hidden="1" customHeight="1" x14ac:dyDescent="0.25"/>
    <row r="16622" ht="30" hidden="1" customHeight="1" x14ac:dyDescent="0.25"/>
    <row r="16623" ht="30" hidden="1" customHeight="1" x14ac:dyDescent="0.25"/>
    <row r="16624" ht="30" hidden="1" customHeight="1" x14ac:dyDescent="0.25"/>
    <row r="16625" ht="30" hidden="1" customHeight="1" x14ac:dyDescent="0.25"/>
    <row r="16626" ht="30" hidden="1" customHeight="1" x14ac:dyDescent="0.25"/>
    <row r="16627" ht="30" hidden="1" customHeight="1" x14ac:dyDescent="0.25"/>
    <row r="16628" ht="30" hidden="1" customHeight="1" x14ac:dyDescent="0.25"/>
    <row r="16629" ht="30" hidden="1" customHeight="1" x14ac:dyDescent="0.25"/>
    <row r="16630" ht="30" hidden="1" customHeight="1" x14ac:dyDescent="0.25"/>
    <row r="16631" ht="30" hidden="1" customHeight="1" x14ac:dyDescent="0.25"/>
    <row r="16632" ht="30" hidden="1" customHeight="1" x14ac:dyDescent="0.25"/>
    <row r="16633" ht="30" hidden="1" customHeight="1" x14ac:dyDescent="0.25"/>
    <row r="16634" ht="30" hidden="1" customHeight="1" x14ac:dyDescent="0.25"/>
    <row r="16635" ht="30" hidden="1" customHeight="1" x14ac:dyDescent="0.25"/>
    <row r="16636" ht="30" hidden="1" customHeight="1" x14ac:dyDescent="0.25"/>
    <row r="16637" ht="30" hidden="1" customHeight="1" x14ac:dyDescent="0.25"/>
    <row r="16638" ht="30" hidden="1" customHeight="1" x14ac:dyDescent="0.25"/>
    <row r="16639" ht="30" hidden="1" customHeight="1" x14ac:dyDescent="0.25"/>
    <row r="16640" ht="30" hidden="1" customHeight="1" x14ac:dyDescent="0.25"/>
    <row r="16641" ht="30" hidden="1" customHeight="1" x14ac:dyDescent="0.25"/>
    <row r="16642" ht="30" hidden="1" customHeight="1" x14ac:dyDescent="0.25"/>
    <row r="16643" ht="30" hidden="1" customHeight="1" x14ac:dyDescent="0.25"/>
    <row r="16644" ht="30" hidden="1" customHeight="1" x14ac:dyDescent="0.25"/>
    <row r="16645" ht="30" hidden="1" customHeight="1" x14ac:dyDescent="0.25"/>
    <row r="16646" ht="30" hidden="1" customHeight="1" x14ac:dyDescent="0.25"/>
    <row r="16647" ht="30" hidden="1" customHeight="1" x14ac:dyDescent="0.25"/>
    <row r="16648" ht="30" hidden="1" customHeight="1" x14ac:dyDescent="0.25"/>
    <row r="16649" ht="30" hidden="1" customHeight="1" x14ac:dyDescent="0.25"/>
    <row r="16650" ht="30" hidden="1" customHeight="1" x14ac:dyDescent="0.25"/>
    <row r="16651" ht="30" hidden="1" customHeight="1" x14ac:dyDescent="0.25"/>
    <row r="16652" ht="30" hidden="1" customHeight="1" x14ac:dyDescent="0.25"/>
    <row r="16653" ht="30" hidden="1" customHeight="1" x14ac:dyDescent="0.25"/>
    <row r="16654" ht="30" hidden="1" customHeight="1" x14ac:dyDescent="0.25"/>
    <row r="16655" ht="30" hidden="1" customHeight="1" x14ac:dyDescent="0.25"/>
    <row r="16656" ht="30" hidden="1" customHeight="1" x14ac:dyDescent="0.25"/>
    <row r="16657" ht="30" hidden="1" customHeight="1" x14ac:dyDescent="0.25"/>
    <row r="16658" ht="30" hidden="1" customHeight="1" x14ac:dyDescent="0.25"/>
    <row r="16659" ht="30" hidden="1" customHeight="1" x14ac:dyDescent="0.25"/>
    <row r="16660" ht="30" hidden="1" customHeight="1" x14ac:dyDescent="0.25"/>
    <row r="16661" ht="30" hidden="1" customHeight="1" x14ac:dyDescent="0.25"/>
    <row r="16662" ht="30" hidden="1" customHeight="1" x14ac:dyDescent="0.25"/>
    <row r="16663" ht="30" hidden="1" customHeight="1" x14ac:dyDescent="0.25"/>
    <row r="16664" ht="30" hidden="1" customHeight="1" x14ac:dyDescent="0.25"/>
    <row r="16665" ht="30" hidden="1" customHeight="1" x14ac:dyDescent="0.25"/>
    <row r="16666" ht="30" hidden="1" customHeight="1" x14ac:dyDescent="0.25"/>
    <row r="16667" ht="30" hidden="1" customHeight="1" x14ac:dyDescent="0.25"/>
    <row r="16668" ht="30" hidden="1" customHeight="1" x14ac:dyDescent="0.25"/>
    <row r="16669" ht="30" hidden="1" customHeight="1" x14ac:dyDescent="0.25"/>
    <row r="16670" ht="30" hidden="1" customHeight="1" x14ac:dyDescent="0.25"/>
    <row r="16671" ht="30" hidden="1" customHeight="1" x14ac:dyDescent="0.25"/>
    <row r="16672" ht="30" hidden="1" customHeight="1" x14ac:dyDescent="0.25"/>
    <row r="16673" ht="30" hidden="1" customHeight="1" x14ac:dyDescent="0.25"/>
    <row r="16674" ht="30" hidden="1" customHeight="1" x14ac:dyDescent="0.25"/>
    <row r="16675" ht="30" hidden="1" customHeight="1" x14ac:dyDescent="0.25"/>
    <row r="16676" ht="30" hidden="1" customHeight="1" x14ac:dyDescent="0.25"/>
    <row r="16677" ht="30" hidden="1" customHeight="1" x14ac:dyDescent="0.25"/>
    <row r="16678" ht="30" hidden="1" customHeight="1" x14ac:dyDescent="0.25"/>
    <row r="16679" ht="30" hidden="1" customHeight="1" x14ac:dyDescent="0.25"/>
    <row r="16680" ht="30" hidden="1" customHeight="1" x14ac:dyDescent="0.25"/>
    <row r="16681" ht="30" hidden="1" customHeight="1" x14ac:dyDescent="0.25"/>
    <row r="16682" ht="30" hidden="1" customHeight="1" x14ac:dyDescent="0.25"/>
    <row r="16683" ht="30" hidden="1" customHeight="1" x14ac:dyDescent="0.25"/>
    <row r="16684" ht="30" hidden="1" customHeight="1" x14ac:dyDescent="0.25"/>
    <row r="16685" ht="30" hidden="1" customHeight="1" x14ac:dyDescent="0.25"/>
    <row r="16686" ht="30" hidden="1" customHeight="1" x14ac:dyDescent="0.25"/>
    <row r="16687" ht="30" hidden="1" customHeight="1" x14ac:dyDescent="0.25"/>
    <row r="16688" ht="30" hidden="1" customHeight="1" x14ac:dyDescent="0.25"/>
    <row r="16689" ht="30" hidden="1" customHeight="1" x14ac:dyDescent="0.25"/>
    <row r="16690" ht="30" hidden="1" customHeight="1" x14ac:dyDescent="0.25"/>
    <row r="16691" ht="30" hidden="1" customHeight="1" x14ac:dyDescent="0.25"/>
    <row r="16692" ht="30" hidden="1" customHeight="1" x14ac:dyDescent="0.25"/>
    <row r="16693" ht="30" hidden="1" customHeight="1" x14ac:dyDescent="0.25"/>
    <row r="16694" ht="30" hidden="1" customHeight="1" x14ac:dyDescent="0.25"/>
    <row r="16695" ht="30" hidden="1" customHeight="1" x14ac:dyDescent="0.25"/>
    <row r="16696" ht="30" hidden="1" customHeight="1" x14ac:dyDescent="0.25"/>
    <row r="16697" ht="30" hidden="1" customHeight="1" x14ac:dyDescent="0.25"/>
    <row r="16698" ht="30" hidden="1" customHeight="1" x14ac:dyDescent="0.25"/>
    <row r="16699" ht="30" hidden="1" customHeight="1" x14ac:dyDescent="0.25"/>
    <row r="16700" ht="30" hidden="1" customHeight="1" x14ac:dyDescent="0.25"/>
    <row r="16701" ht="30" hidden="1" customHeight="1" x14ac:dyDescent="0.25"/>
    <row r="16702" ht="30" hidden="1" customHeight="1" x14ac:dyDescent="0.25"/>
    <row r="16703" ht="30" hidden="1" customHeight="1" x14ac:dyDescent="0.25"/>
    <row r="16704" ht="30" hidden="1" customHeight="1" x14ac:dyDescent="0.25"/>
    <row r="16705" ht="30" hidden="1" customHeight="1" x14ac:dyDescent="0.25"/>
    <row r="16706" ht="30" hidden="1" customHeight="1" x14ac:dyDescent="0.25"/>
    <row r="16707" ht="30" hidden="1" customHeight="1" x14ac:dyDescent="0.25"/>
    <row r="16708" ht="30" hidden="1" customHeight="1" x14ac:dyDescent="0.25"/>
    <row r="16709" ht="30" hidden="1" customHeight="1" x14ac:dyDescent="0.25"/>
    <row r="16710" ht="30" hidden="1" customHeight="1" x14ac:dyDescent="0.25"/>
    <row r="16711" ht="30" hidden="1" customHeight="1" x14ac:dyDescent="0.25"/>
    <row r="16712" ht="30" hidden="1" customHeight="1" x14ac:dyDescent="0.25"/>
    <row r="16713" ht="30" hidden="1" customHeight="1" x14ac:dyDescent="0.25"/>
    <row r="16714" ht="30" hidden="1" customHeight="1" x14ac:dyDescent="0.25"/>
    <row r="16715" ht="30" hidden="1" customHeight="1" x14ac:dyDescent="0.25"/>
    <row r="16716" ht="30" hidden="1" customHeight="1" x14ac:dyDescent="0.25"/>
    <row r="16717" ht="30" hidden="1" customHeight="1" x14ac:dyDescent="0.25"/>
    <row r="16718" ht="30" hidden="1" customHeight="1" x14ac:dyDescent="0.25"/>
    <row r="16719" ht="30" hidden="1" customHeight="1" x14ac:dyDescent="0.25"/>
    <row r="16720" ht="30" hidden="1" customHeight="1" x14ac:dyDescent="0.25"/>
    <row r="16721" ht="30" hidden="1" customHeight="1" x14ac:dyDescent="0.25"/>
    <row r="16722" ht="30" hidden="1" customHeight="1" x14ac:dyDescent="0.25"/>
    <row r="16723" ht="30" hidden="1" customHeight="1" x14ac:dyDescent="0.25"/>
    <row r="16724" ht="30" hidden="1" customHeight="1" x14ac:dyDescent="0.25"/>
    <row r="16725" ht="30" hidden="1" customHeight="1" x14ac:dyDescent="0.25"/>
    <row r="16726" ht="30" hidden="1" customHeight="1" x14ac:dyDescent="0.25"/>
    <row r="16727" ht="30" hidden="1" customHeight="1" x14ac:dyDescent="0.25"/>
    <row r="16728" ht="30" hidden="1" customHeight="1" x14ac:dyDescent="0.25"/>
    <row r="16729" ht="30" hidden="1" customHeight="1" x14ac:dyDescent="0.25"/>
    <row r="16730" ht="30" hidden="1" customHeight="1" x14ac:dyDescent="0.25"/>
    <row r="16731" ht="30" hidden="1" customHeight="1" x14ac:dyDescent="0.25"/>
    <row r="16732" ht="30" hidden="1" customHeight="1" x14ac:dyDescent="0.25"/>
    <row r="16733" ht="30" hidden="1" customHeight="1" x14ac:dyDescent="0.25"/>
    <row r="16734" ht="30" hidden="1" customHeight="1" x14ac:dyDescent="0.25"/>
    <row r="16735" ht="30" hidden="1" customHeight="1" x14ac:dyDescent="0.25"/>
    <row r="16736" ht="30" hidden="1" customHeight="1" x14ac:dyDescent="0.25"/>
    <row r="16737" ht="30" hidden="1" customHeight="1" x14ac:dyDescent="0.25"/>
    <row r="16738" ht="30" hidden="1" customHeight="1" x14ac:dyDescent="0.25"/>
    <row r="16739" ht="30" hidden="1" customHeight="1" x14ac:dyDescent="0.25"/>
    <row r="16740" ht="30" hidden="1" customHeight="1" x14ac:dyDescent="0.25"/>
    <row r="16741" ht="30" hidden="1" customHeight="1" x14ac:dyDescent="0.25"/>
    <row r="16742" ht="30" hidden="1" customHeight="1" x14ac:dyDescent="0.25"/>
    <row r="16743" ht="30" hidden="1" customHeight="1" x14ac:dyDescent="0.25"/>
    <row r="16744" ht="30" hidden="1" customHeight="1" x14ac:dyDescent="0.25"/>
    <row r="16745" ht="30" hidden="1" customHeight="1" x14ac:dyDescent="0.25"/>
    <row r="16746" ht="30" hidden="1" customHeight="1" x14ac:dyDescent="0.25"/>
    <row r="16747" ht="30" hidden="1" customHeight="1" x14ac:dyDescent="0.25"/>
    <row r="16748" ht="30" hidden="1" customHeight="1" x14ac:dyDescent="0.25"/>
    <row r="16749" ht="30" hidden="1" customHeight="1" x14ac:dyDescent="0.25"/>
    <row r="16750" ht="30" hidden="1" customHeight="1" x14ac:dyDescent="0.25"/>
    <row r="16751" ht="30" hidden="1" customHeight="1" x14ac:dyDescent="0.25"/>
    <row r="16752" ht="30" hidden="1" customHeight="1" x14ac:dyDescent="0.25"/>
    <row r="16753" ht="30" hidden="1" customHeight="1" x14ac:dyDescent="0.25"/>
    <row r="16754" ht="30" hidden="1" customHeight="1" x14ac:dyDescent="0.25"/>
    <row r="16755" ht="30" hidden="1" customHeight="1" x14ac:dyDescent="0.25"/>
    <row r="16756" ht="30" hidden="1" customHeight="1" x14ac:dyDescent="0.25"/>
    <row r="16757" ht="30" hidden="1" customHeight="1" x14ac:dyDescent="0.25"/>
    <row r="16758" ht="30" hidden="1" customHeight="1" x14ac:dyDescent="0.25"/>
    <row r="16759" ht="30" hidden="1" customHeight="1" x14ac:dyDescent="0.25"/>
    <row r="16760" ht="30" hidden="1" customHeight="1" x14ac:dyDescent="0.25"/>
    <row r="16761" ht="30" hidden="1" customHeight="1" x14ac:dyDescent="0.25"/>
    <row r="16762" ht="30" hidden="1" customHeight="1" x14ac:dyDescent="0.25"/>
    <row r="16763" ht="30" hidden="1" customHeight="1" x14ac:dyDescent="0.25"/>
    <row r="16764" ht="30" hidden="1" customHeight="1" x14ac:dyDescent="0.25"/>
    <row r="16765" ht="30" hidden="1" customHeight="1" x14ac:dyDescent="0.25"/>
    <row r="16766" ht="30" hidden="1" customHeight="1" x14ac:dyDescent="0.25"/>
    <row r="16767" ht="30" hidden="1" customHeight="1" x14ac:dyDescent="0.25"/>
    <row r="16768" ht="30" hidden="1" customHeight="1" x14ac:dyDescent="0.25"/>
    <row r="16769" ht="30" hidden="1" customHeight="1" x14ac:dyDescent="0.25"/>
    <row r="16770" ht="30" hidden="1" customHeight="1" x14ac:dyDescent="0.25"/>
    <row r="16771" ht="30" hidden="1" customHeight="1" x14ac:dyDescent="0.25"/>
    <row r="16772" ht="30" hidden="1" customHeight="1" x14ac:dyDescent="0.25"/>
    <row r="16773" ht="30" hidden="1" customHeight="1" x14ac:dyDescent="0.25"/>
    <row r="16774" ht="30" hidden="1" customHeight="1" x14ac:dyDescent="0.25"/>
    <row r="16775" ht="30" hidden="1" customHeight="1" x14ac:dyDescent="0.25"/>
    <row r="16776" ht="30" hidden="1" customHeight="1" x14ac:dyDescent="0.25"/>
    <row r="16777" ht="30" hidden="1" customHeight="1" x14ac:dyDescent="0.25"/>
    <row r="16778" ht="30" hidden="1" customHeight="1" x14ac:dyDescent="0.25"/>
    <row r="16779" ht="30" hidden="1" customHeight="1" x14ac:dyDescent="0.25"/>
    <row r="16780" ht="30" hidden="1" customHeight="1" x14ac:dyDescent="0.25"/>
    <row r="16781" ht="30" hidden="1" customHeight="1" x14ac:dyDescent="0.25"/>
    <row r="16782" ht="30" hidden="1" customHeight="1" x14ac:dyDescent="0.25"/>
    <row r="16783" ht="30" hidden="1" customHeight="1" x14ac:dyDescent="0.25"/>
    <row r="16784" ht="30" hidden="1" customHeight="1" x14ac:dyDescent="0.25"/>
    <row r="16785" ht="30" hidden="1" customHeight="1" x14ac:dyDescent="0.25"/>
    <row r="16786" ht="30" hidden="1" customHeight="1" x14ac:dyDescent="0.25"/>
    <row r="16787" ht="30" hidden="1" customHeight="1" x14ac:dyDescent="0.25"/>
    <row r="16788" ht="30" hidden="1" customHeight="1" x14ac:dyDescent="0.25"/>
    <row r="16789" ht="30" hidden="1" customHeight="1" x14ac:dyDescent="0.25"/>
    <row r="16790" ht="30" hidden="1" customHeight="1" x14ac:dyDescent="0.25"/>
    <row r="16791" ht="30" hidden="1" customHeight="1" x14ac:dyDescent="0.25"/>
    <row r="16792" ht="30" hidden="1" customHeight="1" x14ac:dyDescent="0.25"/>
    <row r="16793" ht="30" hidden="1" customHeight="1" x14ac:dyDescent="0.25"/>
    <row r="16794" ht="30" hidden="1" customHeight="1" x14ac:dyDescent="0.25"/>
    <row r="16795" ht="30" hidden="1" customHeight="1" x14ac:dyDescent="0.25"/>
    <row r="16796" ht="30" hidden="1" customHeight="1" x14ac:dyDescent="0.25"/>
    <row r="16797" ht="30" hidden="1" customHeight="1" x14ac:dyDescent="0.25"/>
    <row r="16798" ht="30" hidden="1" customHeight="1" x14ac:dyDescent="0.25"/>
    <row r="16799" ht="30" hidden="1" customHeight="1" x14ac:dyDescent="0.25"/>
    <row r="16800" ht="30" hidden="1" customHeight="1" x14ac:dyDescent="0.25"/>
    <row r="16801" ht="30" hidden="1" customHeight="1" x14ac:dyDescent="0.25"/>
    <row r="16802" ht="30" hidden="1" customHeight="1" x14ac:dyDescent="0.25"/>
    <row r="16803" ht="30" hidden="1" customHeight="1" x14ac:dyDescent="0.25"/>
    <row r="16804" ht="30" hidden="1" customHeight="1" x14ac:dyDescent="0.25"/>
    <row r="16805" ht="30" hidden="1" customHeight="1" x14ac:dyDescent="0.25"/>
    <row r="16806" ht="30" hidden="1" customHeight="1" x14ac:dyDescent="0.25"/>
    <row r="16807" ht="30" hidden="1" customHeight="1" x14ac:dyDescent="0.25"/>
    <row r="16808" ht="30" hidden="1" customHeight="1" x14ac:dyDescent="0.25"/>
    <row r="16809" ht="30" hidden="1" customHeight="1" x14ac:dyDescent="0.25"/>
    <row r="16810" ht="30" hidden="1" customHeight="1" x14ac:dyDescent="0.25"/>
    <row r="16811" ht="30" hidden="1" customHeight="1" x14ac:dyDescent="0.25"/>
    <row r="16812" ht="30" hidden="1" customHeight="1" x14ac:dyDescent="0.25"/>
    <row r="16813" ht="30" hidden="1" customHeight="1" x14ac:dyDescent="0.25"/>
    <row r="16814" ht="30" hidden="1" customHeight="1" x14ac:dyDescent="0.25"/>
    <row r="16815" ht="30" hidden="1" customHeight="1" x14ac:dyDescent="0.25"/>
    <row r="16816" ht="30" hidden="1" customHeight="1" x14ac:dyDescent="0.25"/>
    <row r="16817" ht="30" hidden="1" customHeight="1" x14ac:dyDescent="0.25"/>
    <row r="16818" ht="30" hidden="1" customHeight="1" x14ac:dyDescent="0.25"/>
    <row r="16819" ht="30" hidden="1" customHeight="1" x14ac:dyDescent="0.25"/>
    <row r="16820" ht="30" hidden="1" customHeight="1" x14ac:dyDescent="0.25"/>
    <row r="16821" ht="30" hidden="1" customHeight="1" x14ac:dyDescent="0.25"/>
    <row r="16822" ht="30" hidden="1" customHeight="1" x14ac:dyDescent="0.25"/>
    <row r="16823" ht="30" hidden="1" customHeight="1" x14ac:dyDescent="0.25"/>
    <row r="16824" ht="30" hidden="1" customHeight="1" x14ac:dyDescent="0.25"/>
    <row r="16825" ht="30" hidden="1" customHeight="1" x14ac:dyDescent="0.25"/>
    <row r="16826" ht="30" hidden="1" customHeight="1" x14ac:dyDescent="0.25"/>
    <row r="16827" ht="30" hidden="1" customHeight="1" x14ac:dyDescent="0.25"/>
    <row r="16828" ht="30" hidden="1" customHeight="1" x14ac:dyDescent="0.25"/>
    <row r="16829" ht="30" hidden="1" customHeight="1" x14ac:dyDescent="0.25"/>
    <row r="16830" ht="30" hidden="1" customHeight="1" x14ac:dyDescent="0.25"/>
    <row r="16831" ht="30" hidden="1" customHeight="1" x14ac:dyDescent="0.25"/>
    <row r="16832" ht="30" hidden="1" customHeight="1" x14ac:dyDescent="0.25"/>
    <row r="16833" ht="30" hidden="1" customHeight="1" x14ac:dyDescent="0.25"/>
    <row r="16834" ht="30" hidden="1" customHeight="1" x14ac:dyDescent="0.25"/>
    <row r="16835" ht="30" hidden="1" customHeight="1" x14ac:dyDescent="0.25"/>
    <row r="16836" ht="30" hidden="1" customHeight="1" x14ac:dyDescent="0.25"/>
    <row r="16837" ht="30" hidden="1" customHeight="1" x14ac:dyDescent="0.25"/>
    <row r="16838" ht="30" hidden="1" customHeight="1" x14ac:dyDescent="0.25"/>
    <row r="16839" ht="30" hidden="1" customHeight="1" x14ac:dyDescent="0.25"/>
    <row r="16840" ht="30" hidden="1" customHeight="1" x14ac:dyDescent="0.25"/>
    <row r="16841" ht="30" hidden="1" customHeight="1" x14ac:dyDescent="0.25"/>
    <row r="16842" ht="30" hidden="1" customHeight="1" x14ac:dyDescent="0.25"/>
    <row r="16843" ht="30" hidden="1" customHeight="1" x14ac:dyDescent="0.25"/>
    <row r="16844" ht="30" hidden="1" customHeight="1" x14ac:dyDescent="0.25"/>
    <row r="16845" ht="30" hidden="1" customHeight="1" x14ac:dyDescent="0.25"/>
    <row r="16846" ht="30" hidden="1" customHeight="1" x14ac:dyDescent="0.25"/>
    <row r="16847" ht="30" hidden="1" customHeight="1" x14ac:dyDescent="0.25"/>
    <row r="16848" ht="30" hidden="1" customHeight="1" x14ac:dyDescent="0.25"/>
    <row r="16849" ht="30" hidden="1" customHeight="1" x14ac:dyDescent="0.25"/>
    <row r="16850" ht="30" hidden="1" customHeight="1" x14ac:dyDescent="0.25"/>
    <row r="16851" ht="30" hidden="1" customHeight="1" x14ac:dyDescent="0.25"/>
    <row r="16852" ht="30" hidden="1" customHeight="1" x14ac:dyDescent="0.25"/>
    <row r="16853" ht="30" hidden="1" customHeight="1" x14ac:dyDescent="0.25"/>
    <row r="16854" ht="30" hidden="1" customHeight="1" x14ac:dyDescent="0.25"/>
    <row r="16855" ht="30" hidden="1" customHeight="1" x14ac:dyDescent="0.25"/>
    <row r="16856" ht="30" hidden="1" customHeight="1" x14ac:dyDescent="0.25"/>
    <row r="16857" ht="30" hidden="1" customHeight="1" x14ac:dyDescent="0.25"/>
    <row r="16858" ht="30" hidden="1" customHeight="1" x14ac:dyDescent="0.25"/>
    <row r="16859" ht="30" hidden="1" customHeight="1" x14ac:dyDescent="0.25"/>
    <row r="16860" ht="30" hidden="1" customHeight="1" x14ac:dyDescent="0.25"/>
    <row r="16861" ht="30" hidden="1" customHeight="1" x14ac:dyDescent="0.25"/>
    <row r="16862" ht="30" hidden="1" customHeight="1" x14ac:dyDescent="0.25"/>
    <row r="16863" ht="30" hidden="1" customHeight="1" x14ac:dyDescent="0.25"/>
    <row r="16864" ht="30" hidden="1" customHeight="1" x14ac:dyDescent="0.25"/>
    <row r="16865" ht="30" hidden="1" customHeight="1" x14ac:dyDescent="0.25"/>
    <row r="16866" ht="30" hidden="1" customHeight="1" x14ac:dyDescent="0.25"/>
    <row r="16867" ht="30" hidden="1" customHeight="1" x14ac:dyDescent="0.25"/>
    <row r="16868" ht="30" hidden="1" customHeight="1" x14ac:dyDescent="0.25"/>
    <row r="16869" ht="30" hidden="1" customHeight="1" x14ac:dyDescent="0.25"/>
    <row r="16870" ht="30" hidden="1" customHeight="1" x14ac:dyDescent="0.25"/>
    <row r="16871" ht="30" hidden="1" customHeight="1" x14ac:dyDescent="0.25"/>
    <row r="16872" ht="30" hidden="1" customHeight="1" x14ac:dyDescent="0.25"/>
    <row r="16873" ht="30" hidden="1" customHeight="1" x14ac:dyDescent="0.25"/>
    <row r="16874" ht="30" hidden="1" customHeight="1" x14ac:dyDescent="0.25"/>
    <row r="16875" ht="30" hidden="1" customHeight="1" x14ac:dyDescent="0.25"/>
    <row r="16876" ht="30" hidden="1" customHeight="1" x14ac:dyDescent="0.25"/>
    <row r="16877" ht="30" hidden="1" customHeight="1" x14ac:dyDescent="0.25"/>
    <row r="16878" ht="30" hidden="1" customHeight="1" x14ac:dyDescent="0.25"/>
    <row r="16879" ht="30" hidden="1" customHeight="1" x14ac:dyDescent="0.25"/>
    <row r="16880" ht="30" hidden="1" customHeight="1" x14ac:dyDescent="0.25"/>
    <row r="16881" ht="30" hidden="1" customHeight="1" x14ac:dyDescent="0.25"/>
    <row r="16882" ht="30" hidden="1" customHeight="1" x14ac:dyDescent="0.25"/>
    <row r="16883" ht="30" hidden="1" customHeight="1" x14ac:dyDescent="0.25"/>
    <row r="16884" ht="30" hidden="1" customHeight="1" x14ac:dyDescent="0.25"/>
    <row r="16885" ht="30" hidden="1" customHeight="1" x14ac:dyDescent="0.25"/>
    <row r="16886" ht="30" hidden="1" customHeight="1" x14ac:dyDescent="0.25"/>
    <row r="16887" ht="30" hidden="1" customHeight="1" x14ac:dyDescent="0.25"/>
    <row r="16888" ht="30" hidden="1" customHeight="1" x14ac:dyDescent="0.25"/>
    <row r="16889" ht="30" hidden="1" customHeight="1" x14ac:dyDescent="0.25"/>
    <row r="16890" ht="30" hidden="1" customHeight="1" x14ac:dyDescent="0.25"/>
    <row r="16891" ht="30" hidden="1" customHeight="1" x14ac:dyDescent="0.25"/>
    <row r="16892" ht="30" hidden="1" customHeight="1" x14ac:dyDescent="0.25"/>
    <row r="16893" ht="30" hidden="1" customHeight="1" x14ac:dyDescent="0.25"/>
    <row r="16894" ht="30" hidden="1" customHeight="1" x14ac:dyDescent="0.25"/>
    <row r="16895" ht="30" hidden="1" customHeight="1" x14ac:dyDescent="0.25"/>
    <row r="16896" ht="30" hidden="1" customHeight="1" x14ac:dyDescent="0.25"/>
    <row r="16897" ht="30" hidden="1" customHeight="1" x14ac:dyDescent="0.25"/>
    <row r="16898" ht="30" hidden="1" customHeight="1" x14ac:dyDescent="0.25"/>
    <row r="16899" ht="30" hidden="1" customHeight="1" x14ac:dyDescent="0.25"/>
    <row r="16900" ht="30" hidden="1" customHeight="1" x14ac:dyDescent="0.25"/>
    <row r="16901" ht="30" hidden="1" customHeight="1" x14ac:dyDescent="0.25"/>
    <row r="16902" ht="30" hidden="1" customHeight="1" x14ac:dyDescent="0.25"/>
    <row r="16903" ht="30" hidden="1" customHeight="1" x14ac:dyDescent="0.25"/>
    <row r="16904" ht="30" hidden="1" customHeight="1" x14ac:dyDescent="0.25"/>
    <row r="16905" ht="30" hidden="1" customHeight="1" x14ac:dyDescent="0.25"/>
    <row r="16906" ht="30" hidden="1" customHeight="1" x14ac:dyDescent="0.25"/>
    <row r="16907" ht="30" hidden="1" customHeight="1" x14ac:dyDescent="0.25"/>
    <row r="16908" ht="30" hidden="1" customHeight="1" x14ac:dyDescent="0.25"/>
    <row r="16909" ht="30" hidden="1" customHeight="1" x14ac:dyDescent="0.25"/>
    <row r="16910" ht="30" hidden="1" customHeight="1" x14ac:dyDescent="0.25"/>
    <row r="16911" ht="30" hidden="1" customHeight="1" x14ac:dyDescent="0.25"/>
    <row r="16912" ht="30" hidden="1" customHeight="1" x14ac:dyDescent="0.25"/>
    <row r="16913" ht="30" hidden="1" customHeight="1" x14ac:dyDescent="0.25"/>
    <row r="16914" ht="30" hidden="1" customHeight="1" x14ac:dyDescent="0.25"/>
    <row r="16915" ht="30" hidden="1" customHeight="1" x14ac:dyDescent="0.25"/>
    <row r="16916" ht="30" hidden="1" customHeight="1" x14ac:dyDescent="0.25"/>
    <row r="16917" ht="30" hidden="1" customHeight="1" x14ac:dyDescent="0.25"/>
    <row r="16918" ht="30" hidden="1" customHeight="1" x14ac:dyDescent="0.25"/>
    <row r="16919" ht="30" hidden="1" customHeight="1" x14ac:dyDescent="0.25"/>
    <row r="16920" ht="30" hidden="1" customHeight="1" x14ac:dyDescent="0.25"/>
    <row r="16921" ht="30" hidden="1" customHeight="1" x14ac:dyDescent="0.25"/>
    <row r="16922" ht="30" hidden="1" customHeight="1" x14ac:dyDescent="0.25"/>
    <row r="16923" ht="30" hidden="1" customHeight="1" x14ac:dyDescent="0.25"/>
    <row r="16924" ht="30" hidden="1" customHeight="1" x14ac:dyDescent="0.25"/>
    <row r="16925" ht="30" hidden="1" customHeight="1" x14ac:dyDescent="0.25"/>
    <row r="16926" ht="30" hidden="1" customHeight="1" x14ac:dyDescent="0.25"/>
    <row r="16927" ht="30" hidden="1" customHeight="1" x14ac:dyDescent="0.25"/>
    <row r="16928" ht="30" hidden="1" customHeight="1" x14ac:dyDescent="0.25"/>
    <row r="16929" ht="30" hidden="1" customHeight="1" x14ac:dyDescent="0.25"/>
    <row r="16930" ht="30" hidden="1" customHeight="1" x14ac:dyDescent="0.25"/>
    <row r="16931" ht="30" hidden="1" customHeight="1" x14ac:dyDescent="0.25"/>
    <row r="16932" ht="30" hidden="1" customHeight="1" x14ac:dyDescent="0.25"/>
    <row r="16933" ht="30" hidden="1" customHeight="1" x14ac:dyDescent="0.25"/>
    <row r="16934" ht="30" hidden="1" customHeight="1" x14ac:dyDescent="0.25"/>
    <row r="16935" ht="30" hidden="1" customHeight="1" x14ac:dyDescent="0.25"/>
    <row r="16936" ht="30" hidden="1" customHeight="1" x14ac:dyDescent="0.25"/>
    <row r="16937" ht="30" hidden="1" customHeight="1" x14ac:dyDescent="0.25"/>
    <row r="16938" ht="30" hidden="1" customHeight="1" x14ac:dyDescent="0.25"/>
    <row r="16939" ht="30" hidden="1" customHeight="1" x14ac:dyDescent="0.25"/>
    <row r="16940" ht="30" hidden="1" customHeight="1" x14ac:dyDescent="0.25"/>
    <row r="16941" ht="30" hidden="1" customHeight="1" x14ac:dyDescent="0.25"/>
    <row r="16942" ht="30" hidden="1" customHeight="1" x14ac:dyDescent="0.25"/>
    <row r="16943" ht="30" hidden="1" customHeight="1" x14ac:dyDescent="0.25"/>
    <row r="16944" ht="30" hidden="1" customHeight="1" x14ac:dyDescent="0.25"/>
    <row r="16945" ht="30" hidden="1" customHeight="1" x14ac:dyDescent="0.25"/>
    <row r="16946" ht="30" hidden="1" customHeight="1" x14ac:dyDescent="0.25"/>
    <row r="16947" ht="30" hidden="1" customHeight="1" x14ac:dyDescent="0.25"/>
    <row r="16948" ht="30" hidden="1" customHeight="1" x14ac:dyDescent="0.25"/>
    <row r="16949" ht="30" hidden="1" customHeight="1" x14ac:dyDescent="0.25"/>
    <row r="16950" ht="30" hidden="1" customHeight="1" x14ac:dyDescent="0.25"/>
    <row r="16951" ht="30" hidden="1" customHeight="1" x14ac:dyDescent="0.25"/>
    <row r="16952" ht="30" hidden="1" customHeight="1" x14ac:dyDescent="0.25"/>
    <row r="16953" ht="30" hidden="1" customHeight="1" x14ac:dyDescent="0.25"/>
    <row r="16954" ht="30" hidden="1" customHeight="1" x14ac:dyDescent="0.25"/>
    <row r="16955" ht="30" hidden="1" customHeight="1" x14ac:dyDescent="0.25"/>
    <row r="16956" ht="30" hidden="1" customHeight="1" x14ac:dyDescent="0.25"/>
    <row r="16957" ht="30" hidden="1" customHeight="1" x14ac:dyDescent="0.25"/>
    <row r="16958" ht="30" hidden="1" customHeight="1" x14ac:dyDescent="0.25"/>
    <row r="16959" ht="30" hidden="1" customHeight="1" x14ac:dyDescent="0.25"/>
    <row r="16960" ht="30" hidden="1" customHeight="1" x14ac:dyDescent="0.25"/>
    <row r="16961" ht="30" hidden="1" customHeight="1" x14ac:dyDescent="0.25"/>
    <row r="16962" ht="30" hidden="1" customHeight="1" x14ac:dyDescent="0.25"/>
    <row r="16963" ht="30" hidden="1" customHeight="1" x14ac:dyDescent="0.25"/>
    <row r="16964" ht="30" hidden="1" customHeight="1" x14ac:dyDescent="0.25"/>
    <row r="16965" ht="30" hidden="1" customHeight="1" x14ac:dyDescent="0.25"/>
    <row r="16966" ht="30" hidden="1" customHeight="1" x14ac:dyDescent="0.25"/>
    <row r="16967" ht="30" hidden="1" customHeight="1" x14ac:dyDescent="0.25"/>
    <row r="16968" ht="30" hidden="1" customHeight="1" x14ac:dyDescent="0.25"/>
    <row r="16969" ht="30" hidden="1" customHeight="1" x14ac:dyDescent="0.25"/>
    <row r="16970" ht="30" hidden="1" customHeight="1" x14ac:dyDescent="0.25"/>
    <row r="16971" ht="30" hidden="1" customHeight="1" x14ac:dyDescent="0.25"/>
    <row r="16972" ht="30" hidden="1" customHeight="1" x14ac:dyDescent="0.25"/>
    <row r="16973" ht="30" hidden="1" customHeight="1" x14ac:dyDescent="0.25"/>
    <row r="16974" ht="30" hidden="1" customHeight="1" x14ac:dyDescent="0.25"/>
    <row r="16975" ht="30" hidden="1" customHeight="1" x14ac:dyDescent="0.25"/>
    <row r="16976" ht="30" hidden="1" customHeight="1" x14ac:dyDescent="0.25"/>
    <row r="16977" ht="30" hidden="1" customHeight="1" x14ac:dyDescent="0.25"/>
    <row r="16978" ht="30" hidden="1" customHeight="1" x14ac:dyDescent="0.25"/>
    <row r="16979" ht="30" hidden="1" customHeight="1" x14ac:dyDescent="0.25"/>
    <row r="16980" ht="30" hidden="1" customHeight="1" x14ac:dyDescent="0.25"/>
    <row r="16981" ht="30" hidden="1" customHeight="1" x14ac:dyDescent="0.25"/>
    <row r="16982" ht="30" hidden="1" customHeight="1" x14ac:dyDescent="0.25"/>
    <row r="16983" ht="30" hidden="1" customHeight="1" x14ac:dyDescent="0.25"/>
    <row r="16984" ht="30" hidden="1" customHeight="1" x14ac:dyDescent="0.25"/>
    <row r="16985" ht="30" hidden="1" customHeight="1" x14ac:dyDescent="0.25"/>
    <row r="16986" ht="30" hidden="1" customHeight="1" x14ac:dyDescent="0.25"/>
    <row r="16987" ht="30" hidden="1" customHeight="1" x14ac:dyDescent="0.25"/>
    <row r="16988" ht="30" hidden="1" customHeight="1" x14ac:dyDescent="0.25"/>
    <row r="16989" ht="30" hidden="1" customHeight="1" x14ac:dyDescent="0.25"/>
    <row r="16990" ht="30" hidden="1" customHeight="1" x14ac:dyDescent="0.25"/>
    <row r="16991" ht="30" hidden="1" customHeight="1" x14ac:dyDescent="0.25"/>
    <row r="16992" ht="30" hidden="1" customHeight="1" x14ac:dyDescent="0.25"/>
    <row r="16993" ht="30" hidden="1" customHeight="1" x14ac:dyDescent="0.25"/>
    <row r="16994" ht="30" hidden="1" customHeight="1" x14ac:dyDescent="0.25"/>
    <row r="16995" ht="30" hidden="1" customHeight="1" x14ac:dyDescent="0.25"/>
    <row r="16996" ht="30" hidden="1" customHeight="1" x14ac:dyDescent="0.25"/>
    <row r="16997" ht="30" hidden="1" customHeight="1" x14ac:dyDescent="0.25"/>
    <row r="16998" ht="30" hidden="1" customHeight="1" x14ac:dyDescent="0.25"/>
    <row r="16999" ht="30" hidden="1" customHeight="1" x14ac:dyDescent="0.25"/>
    <row r="17000" ht="30" hidden="1" customHeight="1" x14ac:dyDescent="0.25"/>
    <row r="17001" ht="30" hidden="1" customHeight="1" x14ac:dyDescent="0.25"/>
    <row r="17002" ht="30" hidden="1" customHeight="1" x14ac:dyDescent="0.25"/>
    <row r="17003" ht="30" hidden="1" customHeight="1" x14ac:dyDescent="0.25"/>
    <row r="17004" ht="30" hidden="1" customHeight="1" x14ac:dyDescent="0.25"/>
    <row r="17005" ht="30" hidden="1" customHeight="1" x14ac:dyDescent="0.25"/>
    <row r="17006" ht="30" hidden="1" customHeight="1" x14ac:dyDescent="0.25"/>
    <row r="17007" ht="30" hidden="1" customHeight="1" x14ac:dyDescent="0.25"/>
    <row r="17008" ht="30" hidden="1" customHeight="1" x14ac:dyDescent="0.25"/>
    <row r="17009" ht="30" hidden="1" customHeight="1" x14ac:dyDescent="0.25"/>
    <row r="17010" ht="30" hidden="1" customHeight="1" x14ac:dyDescent="0.25"/>
    <row r="17011" ht="30" hidden="1" customHeight="1" x14ac:dyDescent="0.25"/>
    <row r="17012" ht="30" hidden="1" customHeight="1" x14ac:dyDescent="0.25"/>
    <row r="17013" ht="30" hidden="1" customHeight="1" x14ac:dyDescent="0.25"/>
    <row r="17014" ht="30" hidden="1" customHeight="1" x14ac:dyDescent="0.25"/>
    <row r="17015" ht="30" hidden="1" customHeight="1" x14ac:dyDescent="0.25"/>
    <row r="17016" ht="30" hidden="1" customHeight="1" x14ac:dyDescent="0.25"/>
    <row r="17017" ht="30" hidden="1" customHeight="1" x14ac:dyDescent="0.25"/>
    <row r="17018" ht="30" hidden="1" customHeight="1" x14ac:dyDescent="0.25"/>
    <row r="17019" ht="30" hidden="1" customHeight="1" x14ac:dyDescent="0.25"/>
    <row r="17020" ht="30" hidden="1" customHeight="1" x14ac:dyDescent="0.25"/>
    <row r="17021" ht="30" hidden="1" customHeight="1" x14ac:dyDescent="0.25"/>
    <row r="17022" ht="30" hidden="1" customHeight="1" x14ac:dyDescent="0.25"/>
    <row r="17023" ht="30" hidden="1" customHeight="1" x14ac:dyDescent="0.25"/>
    <row r="17024" ht="30" hidden="1" customHeight="1" x14ac:dyDescent="0.25"/>
    <row r="17025" ht="30" hidden="1" customHeight="1" x14ac:dyDescent="0.25"/>
    <row r="17026" ht="30" hidden="1" customHeight="1" x14ac:dyDescent="0.25"/>
    <row r="17027" ht="30" hidden="1" customHeight="1" x14ac:dyDescent="0.25"/>
    <row r="17028" ht="30" hidden="1" customHeight="1" x14ac:dyDescent="0.25"/>
    <row r="17029" ht="30" hidden="1" customHeight="1" x14ac:dyDescent="0.25"/>
    <row r="17030" ht="30" hidden="1" customHeight="1" x14ac:dyDescent="0.25"/>
    <row r="17031" ht="30" hidden="1" customHeight="1" x14ac:dyDescent="0.25"/>
    <row r="17032" ht="30" hidden="1" customHeight="1" x14ac:dyDescent="0.25"/>
    <row r="17033" ht="30" hidden="1" customHeight="1" x14ac:dyDescent="0.25"/>
    <row r="17034" ht="30" hidden="1" customHeight="1" x14ac:dyDescent="0.25"/>
    <row r="17035" ht="30" hidden="1" customHeight="1" x14ac:dyDescent="0.25"/>
    <row r="17036" ht="30" hidden="1" customHeight="1" x14ac:dyDescent="0.25"/>
    <row r="17037" ht="30" hidden="1" customHeight="1" x14ac:dyDescent="0.25"/>
    <row r="17038" ht="30" hidden="1" customHeight="1" x14ac:dyDescent="0.25"/>
    <row r="17039" ht="30" hidden="1" customHeight="1" x14ac:dyDescent="0.25"/>
    <row r="17040" ht="30" hidden="1" customHeight="1" x14ac:dyDescent="0.25"/>
    <row r="17041" ht="30" hidden="1" customHeight="1" x14ac:dyDescent="0.25"/>
    <row r="17042" ht="30" hidden="1" customHeight="1" x14ac:dyDescent="0.25"/>
    <row r="17043" ht="30" hidden="1" customHeight="1" x14ac:dyDescent="0.25"/>
    <row r="17044" ht="30" hidden="1" customHeight="1" x14ac:dyDescent="0.25"/>
    <row r="17045" ht="30" hidden="1" customHeight="1" x14ac:dyDescent="0.25"/>
    <row r="17046" ht="30" hidden="1" customHeight="1" x14ac:dyDescent="0.25"/>
    <row r="17047" ht="30" hidden="1" customHeight="1" x14ac:dyDescent="0.25"/>
    <row r="17048" ht="30" hidden="1" customHeight="1" x14ac:dyDescent="0.25"/>
    <row r="17049" ht="30" hidden="1" customHeight="1" x14ac:dyDescent="0.25"/>
    <row r="17050" ht="30" hidden="1" customHeight="1" x14ac:dyDescent="0.25"/>
    <row r="17051" ht="30" hidden="1" customHeight="1" x14ac:dyDescent="0.25"/>
    <row r="17052" ht="30" hidden="1" customHeight="1" x14ac:dyDescent="0.25"/>
    <row r="17053" ht="30" hidden="1" customHeight="1" x14ac:dyDescent="0.25"/>
    <row r="17054" ht="30" hidden="1" customHeight="1" x14ac:dyDescent="0.25"/>
    <row r="17055" ht="30" hidden="1" customHeight="1" x14ac:dyDescent="0.25"/>
    <row r="17056" ht="30" hidden="1" customHeight="1" x14ac:dyDescent="0.25"/>
    <row r="17057" ht="30" hidden="1" customHeight="1" x14ac:dyDescent="0.25"/>
    <row r="17058" ht="30" hidden="1" customHeight="1" x14ac:dyDescent="0.25"/>
    <row r="17059" ht="30" hidden="1" customHeight="1" x14ac:dyDescent="0.25"/>
    <row r="17060" ht="30" hidden="1" customHeight="1" x14ac:dyDescent="0.25"/>
    <row r="17061" ht="30" hidden="1" customHeight="1" x14ac:dyDescent="0.25"/>
    <row r="17062" ht="30" hidden="1" customHeight="1" x14ac:dyDescent="0.25"/>
    <row r="17063" ht="30" hidden="1" customHeight="1" x14ac:dyDescent="0.25"/>
    <row r="17064" ht="30" hidden="1" customHeight="1" x14ac:dyDescent="0.25"/>
    <row r="17065" ht="30" hidden="1" customHeight="1" x14ac:dyDescent="0.25"/>
    <row r="17066" ht="30" hidden="1" customHeight="1" x14ac:dyDescent="0.25"/>
    <row r="17067" ht="30" hidden="1" customHeight="1" x14ac:dyDescent="0.25"/>
    <row r="17068" ht="30" hidden="1" customHeight="1" x14ac:dyDescent="0.25"/>
    <row r="17069" ht="30" hidden="1" customHeight="1" x14ac:dyDescent="0.25"/>
    <row r="17070" ht="30" hidden="1" customHeight="1" x14ac:dyDescent="0.25"/>
    <row r="17071" ht="30" hidden="1" customHeight="1" x14ac:dyDescent="0.25"/>
    <row r="17072" ht="30" hidden="1" customHeight="1" x14ac:dyDescent="0.25"/>
    <row r="17073" ht="30" hidden="1" customHeight="1" x14ac:dyDescent="0.25"/>
    <row r="17074" ht="30" hidden="1" customHeight="1" x14ac:dyDescent="0.25"/>
    <row r="17075" ht="30" hidden="1" customHeight="1" x14ac:dyDescent="0.25"/>
    <row r="17076" ht="30" hidden="1" customHeight="1" x14ac:dyDescent="0.25"/>
    <row r="17077" ht="30" hidden="1" customHeight="1" x14ac:dyDescent="0.25"/>
    <row r="17078" ht="30" hidden="1" customHeight="1" x14ac:dyDescent="0.25"/>
    <row r="17079" ht="30" hidden="1" customHeight="1" x14ac:dyDescent="0.25"/>
    <row r="17080" ht="30" hidden="1" customHeight="1" x14ac:dyDescent="0.25"/>
    <row r="17081" ht="30" hidden="1" customHeight="1" x14ac:dyDescent="0.25"/>
    <row r="17082" ht="30" hidden="1" customHeight="1" x14ac:dyDescent="0.25"/>
    <row r="17083" ht="30" hidden="1" customHeight="1" x14ac:dyDescent="0.25"/>
    <row r="17084" ht="30" hidden="1" customHeight="1" x14ac:dyDescent="0.25"/>
    <row r="17085" ht="30" hidden="1" customHeight="1" x14ac:dyDescent="0.25"/>
    <row r="17086" ht="30" hidden="1" customHeight="1" x14ac:dyDescent="0.25"/>
    <row r="17087" ht="30" hidden="1" customHeight="1" x14ac:dyDescent="0.25"/>
    <row r="17088" ht="30" hidden="1" customHeight="1" x14ac:dyDescent="0.25"/>
    <row r="17089" ht="30" hidden="1" customHeight="1" x14ac:dyDescent="0.25"/>
    <row r="17090" ht="30" hidden="1" customHeight="1" x14ac:dyDescent="0.25"/>
    <row r="17091" ht="30" hidden="1" customHeight="1" x14ac:dyDescent="0.25"/>
    <row r="17092" ht="30" hidden="1" customHeight="1" x14ac:dyDescent="0.25"/>
    <row r="17093" ht="30" hidden="1" customHeight="1" x14ac:dyDescent="0.25"/>
    <row r="17094" ht="30" hidden="1" customHeight="1" x14ac:dyDescent="0.25"/>
    <row r="17095" ht="30" hidden="1" customHeight="1" x14ac:dyDescent="0.25"/>
    <row r="17096" ht="30" hidden="1" customHeight="1" x14ac:dyDescent="0.25"/>
    <row r="17097" ht="30" hidden="1" customHeight="1" x14ac:dyDescent="0.25"/>
    <row r="17098" ht="30" hidden="1" customHeight="1" x14ac:dyDescent="0.25"/>
    <row r="17099" ht="30" hidden="1" customHeight="1" x14ac:dyDescent="0.25"/>
    <row r="17100" ht="30" hidden="1" customHeight="1" x14ac:dyDescent="0.25"/>
    <row r="17101" ht="30" hidden="1" customHeight="1" x14ac:dyDescent="0.25"/>
    <row r="17102" ht="30" hidden="1" customHeight="1" x14ac:dyDescent="0.25"/>
    <row r="17103" ht="30" hidden="1" customHeight="1" x14ac:dyDescent="0.25"/>
    <row r="17104" ht="30" hidden="1" customHeight="1" x14ac:dyDescent="0.25"/>
    <row r="17105" ht="30" hidden="1" customHeight="1" x14ac:dyDescent="0.25"/>
    <row r="17106" ht="30" hidden="1" customHeight="1" x14ac:dyDescent="0.25"/>
    <row r="17107" ht="30" hidden="1" customHeight="1" x14ac:dyDescent="0.25"/>
    <row r="17108" ht="30" hidden="1" customHeight="1" x14ac:dyDescent="0.25"/>
    <row r="17109" ht="30" hidden="1" customHeight="1" x14ac:dyDescent="0.25"/>
    <row r="17110" ht="30" hidden="1" customHeight="1" x14ac:dyDescent="0.25"/>
    <row r="17111" ht="30" hidden="1" customHeight="1" x14ac:dyDescent="0.25"/>
    <row r="17112" ht="30" hidden="1" customHeight="1" x14ac:dyDescent="0.25"/>
    <row r="17113" ht="30" hidden="1" customHeight="1" x14ac:dyDescent="0.25"/>
    <row r="17114" ht="30" hidden="1" customHeight="1" x14ac:dyDescent="0.25"/>
    <row r="17115" ht="30" hidden="1" customHeight="1" x14ac:dyDescent="0.25"/>
    <row r="17116" ht="30" hidden="1" customHeight="1" x14ac:dyDescent="0.25"/>
    <row r="17117" ht="30" hidden="1" customHeight="1" x14ac:dyDescent="0.25"/>
    <row r="17118" ht="30" hidden="1" customHeight="1" x14ac:dyDescent="0.25"/>
    <row r="17119" ht="30" hidden="1" customHeight="1" x14ac:dyDescent="0.25"/>
    <row r="17120" ht="30" hidden="1" customHeight="1" x14ac:dyDescent="0.25"/>
    <row r="17121" ht="30" hidden="1" customHeight="1" x14ac:dyDescent="0.25"/>
    <row r="17122" ht="30" hidden="1" customHeight="1" x14ac:dyDescent="0.25"/>
    <row r="17123" ht="30" hidden="1" customHeight="1" x14ac:dyDescent="0.25"/>
    <row r="17124" ht="30" hidden="1" customHeight="1" x14ac:dyDescent="0.25"/>
    <row r="17125" ht="30" hidden="1" customHeight="1" x14ac:dyDescent="0.25"/>
    <row r="17126" ht="30" hidden="1" customHeight="1" x14ac:dyDescent="0.25"/>
    <row r="17127" ht="30" hidden="1" customHeight="1" x14ac:dyDescent="0.25"/>
    <row r="17128" ht="30" hidden="1" customHeight="1" x14ac:dyDescent="0.25"/>
    <row r="17129" ht="30" hidden="1" customHeight="1" x14ac:dyDescent="0.25"/>
    <row r="17130" ht="30" hidden="1" customHeight="1" x14ac:dyDescent="0.25"/>
    <row r="17131" ht="30" hidden="1" customHeight="1" x14ac:dyDescent="0.25"/>
    <row r="17132" ht="30" hidden="1" customHeight="1" x14ac:dyDescent="0.25"/>
    <row r="17133" ht="30" hidden="1" customHeight="1" x14ac:dyDescent="0.25"/>
    <row r="17134" ht="30" hidden="1" customHeight="1" x14ac:dyDescent="0.25"/>
    <row r="17135" ht="30" hidden="1" customHeight="1" x14ac:dyDescent="0.25"/>
    <row r="17136" ht="30" hidden="1" customHeight="1" x14ac:dyDescent="0.25"/>
    <row r="17137" ht="30" hidden="1" customHeight="1" x14ac:dyDescent="0.25"/>
    <row r="17138" ht="30" hidden="1" customHeight="1" x14ac:dyDescent="0.25"/>
    <row r="17139" ht="30" hidden="1" customHeight="1" x14ac:dyDescent="0.25"/>
    <row r="17140" ht="30" hidden="1" customHeight="1" x14ac:dyDescent="0.25"/>
    <row r="17141" ht="30" hidden="1" customHeight="1" x14ac:dyDescent="0.25"/>
    <row r="17142" ht="30" hidden="1" customHeight="1" x14ac:dyDescent="0.25"/>
    <row r="17143" ht="30" hidden="1" customHeight="1" x14ac:dyDescent="0.25"/>
    <row r="17144" ht="30" hidden="1" customHeight="1" x14ac:dyDescent="0.25"/>
    <row r="17145" ht="30" hidden="1" customHeight="1" x14ac:dyDescent="0.25"/>
    <row r="17146" ht="30" hidden="1" customHeight="1" x14ac:dyDescent="0.25"/>
    <row r="17147" ht="30" hidden="1" customHeight="1" x14ac:dyDescent="0.25"/>
    <row r="17148" ht="30" hidden="1" customHeight="1" x14ac:dyDescent="0.25"/>
    <row r="17149" ht="30" hidden="1" customHeight="1" x14ac:dyDescent="0.25"/>
    <row r="17150" ht="30" hidden="1" customHeight="1" x14ac:dyDescent="0.25"/>
    <row r="17151" ht="30" hidden="1" customHeight="1" x14ac:dyDescent="0.25"/>
    <row r="17152" ht="30" hidden="1" customHeight="1" x14ac:dyDescent="0.25"/>
    <row r="17153" ht="30" hidden="1" customHeight="1" x14ac:dyDescent="0.25"/>
    <row r="17154" ht="30" hidden="1" customHeight="1" x14ac:dyDescent="0.25"/>
    <row r="17155" ht="30" hidden="1" customHeight="1" x14ac:dyDescent="0.25"/>
    <row r="17156" ht="30" hidden="1" customHeight="1" x14ac:dyDescent="0.25"/>
    <row r="17157" ht="30" hidden="1" customHeight="1" x14ac:dyDescent="0.25"/>
    <row r="17158" ht="30" hidden="1" customHeight="1" x14ac:dyDescent="0.25"/>
    <row r="17159" ht="30" hidden="1" customHeight="1" x14ac:dyDescent="0.25"/>
    <row r="17160" ht="30" hidden="1" customHeight="1" x14ac:dyDescent="0.25"/>
    <row r="17161" ht="30" hidden="1" customHeight="1" x14ac:dyDescent="0.25"/>
    <row r="17162" ht="30" hidden="1" customHeight="1" x14ac:dyDescent="0.25"/>
    <row r="17163" ht="30" hidden="1" customHeight="1" x14ac:dyDescent="0.25"/>
    <row r="17164" ht="30" hidden="1" customHeight="1" x14ac:dyDescent="0.25"/>
    <row r="17165" ht="30" hidden="1" customHeight="1" x14ac:dyDescent="0.25"/>
    <row r="17166" ht="30" hidden="1" customHeight="1" x14ac:dyDescent="0.25"/>
    <row r="17167" ht="30" hidden="1" customHeight="1" x14ac:dyDescent="0.25"/>
    <row r="17168" ht="30" hidden="1" customHeight="1" x14ac:dyDescent="0.25"/>
    <row r="17169" ht="30" hidden="1" customHeight="1" x14ac:dyDescent="0.25"/>
    <row r="17170" ht="30" hidden="1" customHeight="1" x14ac:dyDescent="0.25"/>
    <row r="17171" ht="30" hidden="1" customHeight="1" x14ac:dyDescent="0.25"/>
    <row r="17172" ht="30" hidden="1" customHeight="1" x14ac:dyDescent="0.25"/>
    <row r="17173" ht="30" hidden="1" customHeight="1" x14ac:dyDescent="0.25"/>
    <row r="17174" ht="30" hidden="1" customHeight="1" x14ac:dyDescent="0.25"/>
    <row r="17175" ht="30" hidden="1" customHeight="1" x14ac:dyDescent="0.25"/>
    <row r="17176" ht="30" hidden="1" customHeight="1" x14ac:dyDescent="0.25"/>
    <row r="17177" ht="30" hidden="1" customHeight="1" x14ac:dyDescent="0.25"/>
    <row r="17178" ht="30" hidden="1" customHeight="1" x14ac:dyDescent="0.25"/>
    <row r="17179" ht="30" hidden="1" customHeight="1" x14ac:dyDescent="0.25"/>
    <row r="17180" ht="30" hidden="1" customHeight="1" x14ac:dyDescent="0.25"/>
    <row r="17181" ht="30" hidden="1" customHeight="1" x14ac:dyDescent="0.25"/>
    <row r="17182" ht="30" hidden="1" customHeight="1" x14ac:dyDescent="0.25"/>
    <row r="17183" ht="30" hidden="1" customHeight="1" x14ac:dyDescent="0.25"/>
    <row r="17184" ht="30" hidden="1" customHeight="1" x14ac:dyDescent="0.25"/>
    <row r="17185" ht="30" hidden="1" customHeight="1" x14ac:dyDescent="0.25"/>
    <row r="17186" ht="30" hidden="1" customHeight="1" x14ac:dyDescent="0.25"/>
    <row r="17187" ht="30" hidden="1" customHeight="1" x14ac:dyDescent="0.25"/>
    <row r="17188" ht="30" hidden="1" customHeight="1" x14ac:dyDescent="0.25"/>
    <row r="17189" ht="30" hidden="1" customHeight="1" x14ac:dyDescent="0.25"/>
    <row r="17190" ht="30" hidden="1" customHeight="1" x14ac:dyDescent="0.25"/>
    <row r="17191" ht="30" hidden="1" customHeight="1" x14ac:dyDescent="0.25"/>
    <row r="17192" ht="30" hidden="1" customHeight="1" x14ac:dyDescent="0.25"/>
    <row r="17193" ht="30" hidden="1" customHeight="1" x14ac:dyDescent="0.25"/>
    <row r="17194" ht="30" hidden="1" customHeight="1" x14ac:dyDescent="0.25"/>
    <row r="17195" ht="30" hidden="1" customHeight="1" x14ac:dyDescent="0.25"/>
    <row r="17196" ht="30" hidden="1" customHeight="1" x14ac:dyDescent="0.25"/>
    <row r="17197" ht="30" hidden="1" customHeight="1" x14ac:dyDescent="0.25"/>
    <row r="17198" ht="30" hidden="1" customHeight="1" x14ac:dyDescent="0.25"/>
    <row r="17199" ht="30" hidden="1" customHeight="1" x14ac:dyDescent="0.25"/>
    <row r="17200" ht="30" hidden="1" customHeight="1" x14ac:dyDescent="0.25"/>
    <row r="17201" ht="30" hidden="1" customHeight="1" x14ac:dyDescent="0.25"/>
    <row r="17202" ht="30" hidden="1" customHeight="1" x14ac:dyDescent="0.25"/>
    <row r="17203" ht="30" hidden="1" customHeight="1" x14ac:dyDescent="0.25"/>
    <row r="17204" ht="30" hidden="1" customHeight="1" x14ac:dyDescent="0.25"/>
    <row r="17205" ht="30" hidden="1" customHeight="1" x14ac:dyDescent="0.25"/>
    <row r="17206" ht="30" hidden="1" customHeight="1" x14ac:dyDescent="0.25"/>
    <row r="17207" ht="30" hidden="1" customHeight="1" x14ac:dyDescent="0.25"/>
    <row r="17208" ht="30" hidden="1" customHeight="1" x14ac:dyDescent="0.25"/>
    <row r="17209" ht="30" hidden="1" customHeight="1" x14ac:dyDescent="0.25"/>
    <row r="17210" ht="30" hidden="1" customHeight="1" x14ac:dyDescent="0.25"/>
    <row r="17211" ht="30" hidden="1" customHeight="1" x14ac:dyDescent="0.25"/>
    <row r="17212" ht="30" hidden="1" customHeight="1" x14ac:dyDescent="0.25"/>
    <row r="17213" ht="30" hidden="1" customHeight="1" x14ac:dyDescent="0.25"/>
    <row r="17214" ht="30" hidden="1" customHeight="1" x14ac:dyDescent="0.25"/>
    <row r="17215" ht="30" hidden="1" customHeight="1" x14ac:dyDescent="0.25"/>
    <row r="17216" ht="30" hidden="1" customHeight="1" x14ac:dyDescent="0.25"/>
    <row r="17217" ht="30" hidden="1" customHeight="1" x14ac:dyDescent="0.25"/>
    <row r="17218" ht="30" hidden="1" customHeight="1" x14ac:dyDescent="0.25"/>
    <row r="17219" ht="30" hidden="1" customHeight="1" x14ac:dyDescent="0.25"/>
    <row r="17220" ht="30" hidden="1" customHeight="1" x14ac:dyDescent="0.25"/>
    <row r="17221" ht="30" hidden="1" customHeight="1" x14ac:dyDescent="0.25"/>
    <row r="17222" ht="30" hidden="1" customHeight="1" x14ac:dyDescent="0.25"/>
    <row r="17223" ht="30" hidden="1" customHeight="1" x14ac:dyDescent="0.25"/>
    <row r="17224" ht="30" hidden="1" customHeight="1" x14ac:dyDescent="0.25"/>
    <row r="17225" ht="30" hidden="1" customHeight="1" x14ac:dyDescent="0.25"/>
    <row r="17226" ht="30" hidden="1" customHeight="1" x14ac:dyDescent="0.25"/>
    <row r="17227" ht="30" hidden="1" customHeight="1" x14ac:dyDescent="0.25"/>
    <row r="17228" ht="30" hidden="1" customHeight="1" x14ac:dyDescent="0.25"/>
    <row r="17229" ht="30" hidden="1" customHeight="1" x14ac:dyDescent="0.25"/>
    <row r="17230" ht="30" hidden="1" customHeight="1" x14ac:dyDescent="0.25"/>
    <row r="17231" ht="30" hidden="1" customHeight="1" x14ac:dyDescent="0.25"/>
    <row r="17232" ht="30" hidden="1" customHeight="1" x14ac:dyDescent="0.25"/>
    <row r="17233" ht="30" hidden="1" customHeight="1" x14ac:dyDescent="0.25"/>
    <row r="17234" ht="30" hidden="1" customHeight="1" x14ac:dyDescent="0.25"/>
    <row r="17235" ht="30" hidden="1" customHeight="1" x14ac:dyDescent="0.25"/>
    <row r="17236" ht="30" hidden="1" customHeight="1" x14ac:dyDescent="0.25"/>
    <row r="17237" ht="30" hidden="1" customHeight="1" x14ac:dyDescent="0.25"/>
    <row r="17238" ht="30" hidden="1" customHeight="1" x14ac:dyDescent="0.25"/>
    <row r="17239" ht="30" hidden="1" customHeight="1" x14ac:dyDescent="0.25"/>
    <row r="17240" ht="30" hidden="1" customHeight="1" x14ac:dyDescent="0.25"/>
    <row r="17241" ht="30" hidden="1" customHeight="1" x14ac:dyDescent="0.25"/>
    <row r="17242" ht="30" hidden="1" customHeight="1" x14ac:dyDescent="0.25"/>
    <row r="17243" ht="30" hidden="1" customHeight="1" x14ac:dyDescent="0.25"/>
    <row r="17244" ht="30" hidden="1" customHeight="1" x14ac:dyDescent="0.25"/>
    <row r="17245" ht="30" hidden="1" customHeight="1" x14ac:dyDescent="0.25"/>
    <row r="17246" ht="30" hidden="1" customHeight="1" x14ac:dyDescent="0.25"/>
    <row r="17247" ht="30" hidden="1" customHeight="1" x14ac:dyDescent="0.25"/>
    <row r="17248" ht="30" hidden="1" customHeight="1" x14ac:dyDescent="0.25"/>
    <row r="17249" ht="30" hidden="1" customHeight="1" x14ac:dyDescent="0.25"/>
    <row r="17250" ht="30" hidden="1" customHeight="1" x14ac:dyDescent="0.25"/>
    <row r="17251" ht="30" hidden="1" customHeight="1" x14ac:dyDescent="0.25"/>
    <row r="17252" ht="30" hidden="1" customHeight="1" x14ac:dyDescent="0.25"/>
    <row r="17253" ht="30" hidden="1" customHeight="1" x14ac:dyDescent="0.25"/>
    <row r="17254" ht="30" hidden="1" customHeight="1" x14ac:dyDescent="0.25"/>
    <row r="17255" ht="30" hidden="1" customHeight="1" x14ac:dyDescent="0.25"/>
    <row r="17256" ht="30" hidden="1" customHeight="1" x14ac:dyDescent="0.25"/>
    <row r="17257" ht="30" hidden="1" customHeight="1" x14ac:dyDescent="0.25"/>
    <row r="17258" ht="30" hidden="1" customHeight="1" x14ac:dyDescent="0.25"/>
    <row r="17259" ht="30" hidden="1" customHeight="1" x14ac:dyDescent="0.25"/>
    <row r="17260" ht="30" hidden="1" customHeight="1" x14ac:dyDescent="0.25"/>
    <row r="17261" ht="30" hidden="1" customHeight="1" x14ac:dyDescent="0.25"/>
    <row r="17262" ht="30" hidden="1" customHeight="1" x14ac:dyDescent="0.25"/>
    <row r="17263" ht="30" hidden="1" customHeight="1" x14ac:dyDescent="0.25"/>
    <row r="17264" ht="30" hidden="1" customHeight="1" x14ac:dyDescent="0.25"/>
    <row r="17265" ht="30" hidden="1" customHeight="1" x14ac:dyDescent="0.25"/>
    <row r="17266" ht="30" hidden="1" customHeight="1" x14ac:dyDescent="0.25"/>
    <row r="17267" ht="30" hidden="1" customHeight="1" x14ac:dyDescent="0.25"/>
    <row r="17268" ht="30" hidden="1" customHeight="1" x14ac:dyDescent="0.25"/>
    <row r="17269" ht="30" hidden="1" customHeight="1" x14ac:dyDescent="0.25"/>
    <row r="17270" ht="30" hidden="1" customHeight="1" x14ac:dyDescent="0.25"/>
    <row r="17271" ht="30" hidden="1" customHeight="1" x14ac:dyDescent="0.25"/>
    <row r="17272" ht="30" hidden="1" customHeight="1" x14ac:dyDescent="0.25"/>
    <row r="17273" ht="30" hidden="1" customHeight="1" x14ac:dyDescent="0.25"/>
    <row r="17274" ht="30" hidden="1" customHeight="1" x14ac:dyDescent="0.25"/>
    <row r="17275" ht="30" hidden="1" customHeight="1" x14ac:dyDescent="0.25"/>
    <row r="17276" ht="30" hidden="1" customHeight="1" x14ac:dyDescent="0.25"/>
    <row r="17277" ht="30" hidden="1" customHeight="1" x14ac:dyDescent="0.25"/>
    <row r="17278" ht="30" hidden="1" customHeight="1" x14ac:dyDescent="0.25"/>
    <row r="17279" ht="30" hidden="1" customHeight="1" x14ac:dyDescent="0.25"/>
    <row r="17280" ht="30" hidden="1" customHeight="1" x14ac:dyDescent="0.25"/>
    <row r="17281" ht="30" hidden="1" customHeight="1" x14ac:dyDescent="0.25"/>
    <row r="17282" ht="30" hidden="1" customHeight="1" x14ac:dyDescent="0.25"/>
    <row r="17283" ht="30" hidden="1" customHeight="1" x14ac:dyDescent="0.25"/>
    <row r="17284" ht="30" hidden="1" customHeight="1" x14ac:dyDescent="0.25"/>
    <row r="17285" ht="30" hidden="1" customHeight="1" x14ac:dyDescent="0.25"/>
    <row r="17286" ht="30" hidden="1" customHeight="1" x14ac:dyDescent="0.25"/>
    <row r="17287" ht="30" hidden="1" customHeight="1" x14ac:dyDescent="0.25"/>
    <row r="17288" ht="30" hidden="1" customHeight="1" x14ac:dyDescent="0.25"/>
    <row r="17289" ht="30" hidden="1" customHeight="1" x14ac:dyDescent="0.25"/>
    <row r="17290" ht="30" hidden="1" customHeight="1" x14ac:dyDescent="0.25"/>
    <row r="17291" ht="30" hidden="1" customHeight="1" x14ac:dyDescent="0.25"/>
    <row r="17292" ht="30" hidden="1" customHeight="1" x14ac:dyDescent="0.25"/>
    <row r="17293" ht="30" hidden="1" customHeight="1" x14ac:dyDescent="0.25"/>
    <row r="17294" ht="30" hidden="1" customHeight="1" x14ac:dyDescent="0.25"/>
    <row r="17295" ht="30" hidden="1" customHeight="1" x14ac:dyDescent="0.25"/>
    <row r="17296" ht="30" hidden="1" customHeight="1" x14ac:dyDescent="0.25"/>
    <row r="17297" ht="30" hidden="1" customHeight="1" x14ac:dyDescent="0.25"/>
    <row r="17298" ht="30" hidden="1" customHeight="1" x14ac:dyDescent="0.25"/>
    <row r="17299" ht="30" hidden="1" customHeight="1" x14ac:dyDescent="0.25"/>
    <row r="17300" ht="30" hidden="1" customHeight="1" x14ac:dyDescent="0.25"/>
    <row r="17301" ht="30" hidden="1" customHeight="1" x14ac:dyDescent="0.25"/>
    <row r="17302" ht="30" hidden="1" customHeight="1" x14ac:dyDescent="0.25"/>
    <row r="17303" ht="30" hidden="1" customHeight="1" x14ac:dyDescent="0.25"/>
    <row r="17304" ht="30" hidden="1" customHeight="1" x14ac:dyDescent="0.25"/>
    <row r="17305" ht="30" hidden="1" customHeight="1" x14ac:dyDescent="0.25"/>
    <row r="17306" ht="30" hidden="1" customHeight="1" x14ac:dyDescent="0.25"/>
    <row r="17307" ht="30" hidden="1" customHeight="1" x14ac:dyDescent="0.25"/>
    <row r="17308" ht="30" hidden="1" customHeight="1" x14ac:dyDescent="0.25"/>
    <row r="17309" ht="30" hidden="1" customHeight="1" x14ac:dyDescent="0.25"/>
    <row r="17310" ht="30" hidden="1" customHeight="1" x14ac:dyDescent="0.25"/>
    <row r="17311" ht="30" hidden="1" customHeight="1" x14ac:dyDescent="0.25"/>
    <row r="17312" ht="30" hidden="1" customHeight="1" x14ac:dyDescent="0.25"/>
    <row r="17313" ht="30" hidden="1" customHeight="1" x14ac:dyDescent="0.25"/>
    <row r="17314" ht="30" hidden="1" customHeight="1" x14ac:dyDescent="0.25"/>
    <row r="17315" ht="30" hidden="1" customHeight="1" x14ac:dyDescent="0.25"/>
    <row r="17316" ht="30" hidden="1" customHeight="1" x14ac:dyDescent="0.25"/>
    <row r="17317" ht="30" hidden="1" customHeight="1" x14ac:dyDescent="0.25"/>
    <row r="17318" ht="30" hidden="1" customHeight="1" x14ac:dyDescent="0.25"/>
    <row r="17319" ht="30" hidden="1" customHeight="1" x14ac:dyDescent="0.25"/>
    <row r="17320" ht="30" hidden="1" customHeight="1" x14ac:dyDescent="0.25"/>
    <row r="17321" ht="30" hidden="1" customHeight="1" x14ac:dyDescent="0.25"/>
    <row r="17322" ht="30" hidden="1" customHeight="1" x14ac:dyDescent="0.25"/>
    <row r="17323" ht="30" hidden="1" customHeight="1" x14ac:dyDescent="0.25"/>
    <row r="17324" ht="30" hidden="1" customHeight="1" x14ac:dyDescent="0.25"/>
    <row r="17325" ht="30" hidden="1" customHeight="1" x14ac:dyDescent="0.25"/>
    <row r="17326" ht="30" hidden="1" customHeight="1" x14ac:dyDescent="0.25"/>
    <row r="17327" ht="30" hidden="1" customHeight="1" x14ac:dyDescent="0.25"/>
    <row r="17328" ht="30" hidden="1" customHeight="1" x14ac:dyDescent="0.25"/>
    <row r="17329" ht="30" hidden="1" customHeight="1" x14ac:dyDescent="0.25"/>
    <row r="17330" ht="30" hidden="1" customHeight="1" x14ac:dyDescent="0.25"/>
    <row r="17331" ht="30" hidden="1" customHeight="1" x14ac:dyDescent="0.25"/>
    <row r="17332" ht="30" hidden="1" customHeight="1" x14ac:dyDescent="0.25"/>
    <row r="17333" ht="30" hidden="1" customHeight="1" x14ac:dyDescent="0.25"/>
    <row r="17334" ht="30" hidden="1" customHeight="1" x14ac:dyDescent="0.25"/>
    <row r="17335" ht="30" hidden="1" customHeight="1" x14ac:dyDescent="0.25"/>
    <row r="17336" ht="30" hidden="1" customHeight="1" x14ac:dyDescent="0.25"/>
    <row r="17337" ht="30" hidden="1" customHeight="1" x14ac:dyDescent="0.25"/>
    <row r="17338" ht="30" hidden="1" customHeight="1" x14ac:dyDescent="0.25"/>
    <row r="17339" ht="30" hidden="1" customHeight="1" x14ac:dyDescent="0.25"/>
    <row r="17340" ht="30" hidden="1" customHeight="1" x14ac:dyDescent="0.25"/>
    <row r="17341" ht="30" hidden="1" customHeight="1" x14ac:dyDescent="0.25"/>
    <row r="17342" ht="30" hidden="1" customHeight="1" x14ac:dyDescent="0.25"/>
    <row r="17343" ht="30" hidden="1" customHeight="1" x14ac:dyDescent="0.25"/>
    <row r="17344" ht="30" hidden="1" customHeight="1" x14ac:dyDescent="0.25"/>
    <row r="17345" ht="30" hidden="1" customHeight="1" x14ac:dyDescent="0.25"/>
    <row r="17346" ht="30" hidden="1" customHeight="1" x14ac:dyDescent="0.25"/>
    <row r="17347" ht="30" hidden="1" customHeight="1" x14ac:dyDescent="0.25"/>
    <row r="17348" ht="30" hidden="1" customHeight="1" x14ac:dyDescent="0.25"/>
    <row r="17349" ht="30" hidden="1" customHeight="1" x14ac:dyDescent="0.25"/>
    <row r="17350" ht="30" hidden="1" customHeight="1" x14ac:dyDescent="0.25"/>
    <row r="17351" ht="30" hidden="1" customHeight="1" x14ac:dyDescent="0.25"/>
    <row r="17352" ht="30" hidden="1" customHeight="1" x14ac:dyDescent="0.25"/>
    <row r="17353" ht="30" hidden="1" customHeight="1" x14ac:dyDescent="0.25"/>
    <row r="17354" ht="30" hidden="1" customHeight="1" x14ac:dyDescent="0.25"/>
    <row r="17355" ht="30" hidden="1" customHeight="1" x14ac:dyDescent="0.25"/>
    <row r="17356" ht="30" hidden="1" customHeight="1" x14ac:dyDescent="0.25"/>
    <row r="17357" ht="30" hidden="1" customHeight="1" x14ac:dyDescent="0.25"/>
    <row r="17358" ht="30" hidden="1" customHeight="1" x14ac:dyDescent="0.25"/>
    <row r="17359" ht="30" hidden="1" customHeight="1" x14ac:dyDescent="0.25"/>
    <row r="17360" ht="30" hidden="1" customHeight="1" x14ac:dyDescent="0.25"/>
    <row r="17361" ht="30" hidden="1" customHeight="1" x14ac:dyDescent="0.25"/>
    <row r="17362" ht="30" hidden="1" customHeight="1" x14ac:dyDescent="0.25"/>
    <row r="17363" ht="30" hidden="1" customHeight="1" x14ac:dyDescent="0.25"/>
    <row r="17364" ht="30" hidden="1" customHeight="1" x14ac:dyDescent="0.25"/>
    <row r="17365" ht="30" hidden="1" customHeight="1" x14ac:dyDescent="0.25"/>
    <row r="17366" ht="30" hidden="1" customHeight="1" x14ac:dyDescent="0.25"/>
    <row r="17367" ht="30" hidden="1" customHeight="1" x14ac:dyDescent="0.25"/>
    <row r="17368" ht="30" hidden="1" customHeight="1" x14ac:dyDescent="0.25"/>
    <row r="17369" ht="30" hidden="1" customHeight="1" x14ac:dyDescent="0.25"/>
    <row r="17370" ht="30" hidden="1" customHeight="1" x14ac:dyDescent="0.25"/>
    <row r="17371" ht="30" hidden="1" customHeight="1" x14ac:dyDescent="0.25"/>
    <row r="17372" ht="30" hidden="1" customHeight="1" x14ac:dyDescent="0.25"/>
    <row r="17373" ht="30" hidden="1" customHeight="1" x14ac:dyDescent="0.25"/>
    <row r="17374" ht="30" hidden="1" customHeight="1" x14ac:dyDescent="0.25"/>
    <row r="17375" ht="30" hidden="1" customHeight="1" x14ac:dyDescent="0.25"/>
    <row r="17376" ht="30" hidden="1" customHeight="1" x14ac:dyDescent="0.25"/>
    <row r="17377" ht="30" hidden="1" customHeight="1" x14ac:dyDescent="0.25"/>
    <row r="17378" ht="30" hidden="1" customHeight="1" x14ac:dyDescent="0.25"/>
    <row r="17379" ht="30" hidden="1" customHeight="1" x14ac:dyDescent="0.25"/>
    <row r="17380" ht="30" hidden="1" customHeight="1" x14ac:dyDescent="0.25"/>
    <row r="17381" ht="30" hidden="1" customHeight="1" x14ac:dyDescent="0.25"/>
    <row r="17382" ht="30" hidden="1" customHeight="1" x14ac:dyDescent="0.25"/>
    <row r="17383" ht="30" hidden="1" customHeight="1" x14ac:dyDescent="0.25"/>
    <row r="17384" ht="30" hidden="1" customHeight="1" x14ac:dyDescent="0.25"/>
    <row r="17385" ht="30" hidden="1" customHeight="1" x14ac:dyDescent="0.25"/>
    <row r="17386" ht="30" hidden="1" customHeight="1" x14ac:dyDescent="0.25"/>
    <row r="17387" ht="30" hidden="1" customHeight="1" x14ac:dyDescent="0.25"/>
    <row r="17388" ht="30" hidden="1" customHeight="1" x14ac:dyDescent="0.25"/>
    <row r="17389" ht="30" hidden="1" customHeight="1" x14ac:dyDescent="0.25"/>
    <row r="17390" ht="30" hidden="1" customHeight="1" x14ac:dyDescent="0.25"/>
    <row r="17391" ht="30" hidden="1" customHeight="1" x14ac:dyDescent="0.25"/>
    <row r="17392" ht="30" hidden="1" customHeight="1" x14ac:dyDescent="0.25"/>
    <row r="17393" ht="30" hidden="1" customHeight="1" x14ac:dyDescent="0.25"/>
    <row r="17394" ht="30" hidden="1" customHeight="1" x14ac:dyDescent="0.25"/>
    <row r="17395" ht="30" hidden="1" customHeight="1" x14ac:dyDescent="0.25"/>
    <row r="17396" ht="30" hidden="1" customHeight="1" x14ac:dyDescent="0.25"/>
    <row r="17397" ht="30" hidden="1" customHeight="1" x14ac:dyDescent="0.25"/>
    <row r="17398" ht="30" hidden="1" customHeight="1" x14ac:dyDescent="0.25"/>
    <row r="17399" ht="30" hidden="1" customHeight="1" x14ac:dyDescent="0.25"/>
    <row r="17400" ht="30" hidden="1" customHeight="1" x14ac:dyDescent="0.25"/>
    <row r="17401" ht="30" hidden="1" customHeight="1" x14ac:dyDescent="0.25"/>
    <row r="17402" ht="30" hidden="1" customHeight="1" x14ac:dyDescent="0.25"/>
    <row r="17403" ht="30" hidden="1" customHeight="1" x14ac:dyDescent="0.25"/>
    <row r="17404" ht="30" hidden="1" customHeight="1" x14ac:dyDescent="0.25"/>
    <row r="17405" ht="30" hidden="1" customHeight="1" x14ac:dyDescent="0.25"/>
    <row r="17406" ht="30" hidden="1" customHeight="1" x14ac:dyDescent="0.25"/>
    <row r="17407" ht="30" hidden="1" customHeight="1" x14ac:dyDescent="0.25"/>
    <row r="17408" ht="30" hidden="1" customHeight="1" x14ac:dyDescent="0.25"/>
    <row r="17409" ht="30" hidden="1" customHeight="1" x14ac:dyDescent="0.25"/>
    <row r="17410" ht="30" hidden="1" customHeight="1" x14ac:dyDescent="0.25"/>
    <row r="17411" ht="30" hidden="1" customHeight="1" x14ac:dyDescent="0.25"/>
    <row r="17412" ht="30" hidden="1" customHeight="1" x14ac:dyDescent="0.25"/>
    <row r="17413" ht="30" hidden="1" customHeight="1" x14ac:dyDescent="0.25"/>
    <row r="17414" ht="30" hidden="1" customHeight="1" x14ac:dyDescent="0.25"/>
    <row r="17415" ht="30" hidden="1" customHeight="1" x14ac:dyDescent="0.25"/>
    <row r="17416" ht="30" hidden="1" customHeight="1" x14ac:dyDescent="0.25"/>
    <row r="17417" ht="30" hidden="1" customHeight="1" x14ac:dyDescent="0.25"/>
    <row r="17418" ht="30" hidden="1" customHeight="1" x14ac:dyDescent="0.25"/>
    <row r="17419" ht="30" hidden="1" customHeight="1" x14ac:dyDescent="0.25"/>
    <row r="17420" ht="30" hidden="1" customHeight="1" x14ac:dyDescent="0.25"/>
    <row r="17421" ht="30" hidden="1" customHeight="1" x14ac:dyDescent="0.25"/>
    <row r="17422" ht="30" hidden="1" customHeight="1" x14ac:dyDescent="0.25"/>
    <row r="17423" ht="30" hidden="1" customHeight="1" x14ac:dyDescent="0.25"/>
    <row r="17424" ht="30" hidden="1" customHeight="1" x14ac:dyDescent="0.25"/>
    <row r="17425" ht="30" hidden="1" customHeight="1" x14ac:dyDescent="0.25"/>
    <row r="17426" ht="30" hidden="1" customHeight="1" x14ac:dyDescent="0.25"/>
    <row r="17427" ht="30" hidden="1" customHeight="1" x14ac:dyDescent="0.25"/>
    <row r="17428" ht="30" hidden="1" customHeight="1" x14ac:dyDescent="0.25"/>
    <row r="17429" ht="30" hidden="1" customHeight="1" x14ac:dyDescent="0.25"/>
    <row r="17430" ht="30" hidden="1" customHeight="1" x14ac:dyDescent="0.25"/>
    <row r="17431" ht="30" hidden="1" customHeight="1" x14ac:dyDescent="0.25"/>
    <row r="17432" ht="30" hidden="1" customHeight="1" x14ac:dyDescent="0.25"/>
    <row r="17433" ht="30" hidden="1" customHeight="1" x14ac:dyDescent="0.25"/>
    <row r="17434" ht="30" hidden="1" customHeight="1" x14ac:dyDescent="0.25"/>
    <row r="17435" ht="30" hidden="1" customHeight="1" x14ac:dyDescent="0.25"/>
    <row r="17436" ht="30" hidden="1" customHeight="1" x14ac:dyDescent="0.25"/>
    <row r="17437" ht="30" hidden="1" customHeight="1" x14ac:dyDescent="0.25"/>
    <row r="17438" ht="30" hidden="1" customHeight="1" x14ac:dyDescent="0.25"/>
    <row r="17439" ht="30" hidden="1" customHeight="1" x14ac:dyDescent="0.25"/>
    <row r="17440" ht="30" hidden="1" customHeight="1" x14ac:dyDescent="0.25"/>
    <row r="17441" ht="30" hidden="1" customHeight="1" x14ac:dyDescent="0.25"/>
    <row r="17442" ht="30" hidden="1" customHeight="1" x14ac:dyDescent="0.25"/>
    <row r="17443" ht="30" hidden="1" customHeight="1" x14ac:dyDescent="0.25"/>
    <row r="17444" ht="30" hidden="1" customHeight="1" x14ac:dyDescent="0.25"/>
    <row r="17445" ht="30" hidden="1" customHeight="1" x14ac:dyDescent="0.25"/>
    <row r="17446" ht="30" hidden="1" customHeight="1" x14ac:dyDescent="0.25"/>
    <row r="17447" ht="30" hidden="1" customHeight="1" x14ac:dyDescent="0.25"/>
    <row r="17448" ht="30" hidden="1" customHeight="1" x14ac:dyDescent="0.25"/>
    <row r="17449" ht="30" hidden="1" customHeight="1" x14ac:dyDescent="0.25"/>
    <row r="17450" ht="30" hidden="1" customHeight="1" x14ac:dyDescent="0.25"/>
    <row r="17451" ht="30" hidden="1" customHeight="1" x14ac:dyDescent="0.25"/>
    <row r="17452" ht="30" hidden="1" customHeight="1" x14ac:dyDescent="0.25"/>
    <row r="17453" ht="30" hidden="1" customHeight="1" x14ac:dyDescent="0.25"/>
    <row r="17454" ht="30" hidden="1" customHeight="1" x14ac:dyDescent="0.25"/>
    <row r="17455" ht="30" hidden="1" customHeight="1" x14ac:dyDescent="0.25"/>
    <row r="17456" ht="30" hidden="1" customHeight="1" x14ac:dyDescent="0.25"/>
    <row r="17457" ht="30" hidden="1" customHeight="1" x14ac:dyDescent="0.25"/>
    <row r="17458" ht="30" hidden="1" customHeight="1" x14ac:dyDescent="0.25"/>
    <row r="17459" ht="30" hidden="1" customHeight="1" x14ac:dyDescent="0.25"/>
    <row r="17460" ht="30" hidden="1" customHeight="1" x14ac:dyDescent="0.25"/>
    <row r="17461" ht="30" hidden="1" customHeight="1" x14ac:dyDescent="0.25"/>
    <row r="17462" ht="30" hidden="1" customHeight="1" x14ac:dyDescent="0.25"/>
    <row r="17463" ht="30" hidden="1" customHeight="1" x14ac:dyDescent="0.25"/>
    <row r="17464" ht="30" hidden="1" customHeight="1" x14ac:dyDescent="0.25"/>
    <row r="17465" ht="30" hidden="1" customHeight="1" x14ac:dyDescent="0.25"/>
    <row r="17466" ht="30" hidden="1" customHeight="1" x14ac:dyDescent="0.25"/>
    <row r="17467" ht="30" hidden="1" customHeight="1" x14ac:dyDescent="0.25"/>
    <row r="17468" ht="30" hidden="1" customHeight="1" x14ac:dyDescent="0.25"/>
    <row r="17469" ht="30" hidden="1" customHeight="1" x14ac:dyDescent="0.25"/>
    <row r="17470" ht="30" hidden="1" customHeight="1" x14ac:dyDescent="0.25"/>
    <row r="17471" ht="30" hidden="1" customHeight="1" x14ac:dyDescent="0.25"/>
    <row r="17472" ht="30" hidden="1" customHeight="1" x14ac:dyDescent="0.25"/>
    <row r="17473" ht="30" hidden="1" customHeight="1" x14ac:dyDescent="0.25"/>
    <row r="17474" ht="30" hidden="1" customHeight="1" x14ac:dyDescent="0.25"/>
    <row r="17475" ht="30" hidden="1" customHeight="1" x14ac:dyDescent="0.25"/>
    <row r="17476" ht="30" hidden="1" customHeight="1" x14ac:dyDescent="0.25"/>
    <row r="17477" ht="30" hidden="1" customHeight="1" x14ac:dyDescent="0.25"/>
    <row r="17478" ht="30" hidden="1" customHeight="1" x14ac:dyDescent="0.25"/>
    <row r="17479" ht="30" hidden="1" customHeight="1" x14ac:dyDescent="0.25"/>
    <row r="17480" ht="30" hidden="1" customHeight="1" x14ac:dyDescent="0.25"/>
    <row r="17481" ht="30" hidden="1" customHeight="1" x14ac:dyDescent="0.25"/>
    <row r="17482" ht="30" hidden="1" customHeight="1" x14ac:dyDescent="0.25"/>
    <row r="17483" ht="30" hidden="1" customHeight="1" x14ac:dyDescent="0.25"/>
    <row r="17484" ht="30" hidden="1" customHeight="1" x14ac:dyDescent="0.25"/>
    <row r="17485" ht="30" hidden="1" customHeight="1" x14ac:dyDescent="0.25"/>
    <row r="17486" ht="30" hidden="1" customHeight="1" x14ac:dyDescent="0.25"/>
    <row r="17487" ht="30" hidden="1" customHeight="1" x14ac:dyDescent="0.25"/>
    <row r="17488" ht="30" hidden="1" customHeight="1" x14ac:dyDescent="0.25"/>
    <row r="17489" ht="30" hidden="1" customHeight="1" x14ac:dyDescent="0.25"/>
    <row r="17490" ht="30" hidden="1" customHeight="1" x14ac:dyDescent="0.25"/>
    <row r="17491" ht="30" hidden="1" customHeight="1" x14ac:dyDescent="0.25"/>
    <row r="17492" ht="30" hidden="1" customHeight="1" x14ac:dyDescent="0.25"/>
    <row r="17493" ht="30" hidden="1" customHeight="1" x14ac:dyDescent="0.25"/>
    <row r="17494" ht="30" hidden="1" customHeight="1" x14ac:dyDescent="0.25"/>
    <row r="17495" ht="30" hidden="1" customHeight="1" x14ac:dyDescent="0.25"/>
    <row r="17496" ht="30" hidden="1" customHeight="1" x14ac:dyDescent="0.25"/>
    <row r="17497" ht="30" hidden="1" customHeight="1" x14ac:dyDescent="0.25"/>
    <row r="17498" ht="30" hidden="1" customHeight="1" x14ac:dyDescent="0.25"/>
    <row r="17499" ht="30" hidden="1" customHeight="1" x14ac:dyDescent="0.25"/>
    <row r="17500" ht="30" hidden="1" customHeight="1" x14ac:dyDescent="0.25"/>
    <row r="17501" ht="30" hidden="1" customHeight="1" x14ac:dyDescent="0.25"/>
    <row r="17502" ht="30" hidden="1" customHeight="1" x14ac:dyDescent="0.25"/>
    <row r="17503" ht="30" hidden="1" customHeight="1" x14ac:dyDescent="0.25"/>
    <row r="17504" ht="30" hidden="1" customHeight="1" x14ac:dyDescent="0.25"/>
    <row r="17505" ht="30" hidden="1" customHeight="1" x14ac:dyDescent="0.25"/>
    <row r="17506" ht="30" hidden="1" customHeight="1" x14ac:dyDescent="0.25"/>
    <row r="17507" ht="30" hidden="1" customHeight="1" x14ac:dyDescent="0.25"/>
    <row r="17508" ht="30" hidden="1" customHeight="1" x14ac:dyDescent="0.25"/>
    <row r="17509" ht="30" hidden="1" customHeight="1" x14ac:dyDescent="0.25"/>
    <row r="17510" ht="30" hidden="1" customHeight="1" x14ac:dyDescent="0.25"/>
    <row r="17511" ht="30" hidden="1" customHeight="1" x14ac:dyDescent="0.25"/>
    <row r="17512" ht="30" hidden="1" customHeight="1" x14ac:dyDescent="0.25"/>
    <row r="17513" ht="30" hidden="1" customHeight="1" x14ac:dyDescent="0.25"/>
    <row r="17514" ht="30" hidden="1" customHeight="1" x14ac:dyDescent="0.25"/>
    <row r="17515" ht="30" hidden="1" customHeight="1" x14ac:dyDescent="0.25"/>
    <row r="17516" ht="30" hidden="1" customHeight="1" x14ac:dyDescent="0.25"/>
    <row r="17517" ht="30" hidden="1" customHeight="1" x14ac:dyDescent="0.25"/>
    <row r="17518" ht="30" hidden="1" customHeight="1" x14ac:dyDescent="0.25"/>
    <row r="17519" ht="30" hidden="1" customHeight="1" x14ac:dyDescent="0.25"/>
    <row r="17520" ht="30" hidden="1" customHeight="1" x14ac:dyDescent="0.25"/>
    <row r="17521" ht="30" hidden="1" customHeight="1" x14ac:dyDescent="0.25"/>
    <row r="17522" ht="30" hidden="1" customHeight="1" x14ac:dyDescent="0.25"/>
    <row r="17523" ht="30" hidden="1" customHeight="1" x14ac:dyDescent="0.25"/>
    <row r="17524" ht="30" hidden="1" customHeight="1" x14ac:dyDescent="0.25"/>
    <row r="17525" ht="30" hidden="1" customHeight="1" x14ac:dyDescent="0.25"/>
    <row r="17526" ht="30" hidden="1" customHeight="1" x14ac:dyDescent="0.25"/>
    <row r="17527" ht="30" hidden="1" customHeight="1" x14ac:dyDescent="0.25"/>
    <row r="17528" ht="30" hidden="1" customHeight="1" x14ac:dyDescent="0.25"/>
    <row r="17529" ht="30" hidden="1" customHeight="1" x14ac:dyDescent="0.25"/>
    <row r="17530" ht="30" hidden="1" customHeight="1" x14ac:dyDescent="0.25"/>
    <row r="17531" ht="30" hidden="1" customHeight="1" x14ac:dyDescent="0.25"/>
    <row r="17532" ht="30" hidden="1" customHeight="1" x14ac:dyDescent="0.25"/>
    <row r="17533" ht="30" hidden="1" customHeight="1" x14ac:dyDescent="0.25"/>
    <row r="17534" ht="30" hidden="1" customHeight="1" x14ac:dyDescent="0.25"/>
    <row r="17535" ht="30" hidden="1" customHeight="1" x14ac:dyDescent="0.25"/>
    <row r="17536" ht="30" hidden="1" customHeight="1" x14ac:dyDescent="0.25"/>
    <row r="17537" ht="30" hidden="1" customHeight="1" x14ac:dyDescent="0.25"/>
    <row r="17538" ht="30" hidden="1" customHeight="1" x14ac:dyDescent="0.25"/>
    <row r="17539" ht="30" hidden="1" customHeight="1" x14ac:dyDescent="0.25"/>
    <row r="17540" ht="30" hidden="1" customHeight="1" x14ac:dyDescent="0.25"/>
    <row r="17541" ht="30" hidden="1" customHeight="1" x14ac:dyDescent="0.25"/>
    <row r="17542" ht="30" hidden="1" customHeight="1" x14ac:dyDescent="0.25"/>
    <row r="17543" ht="30" hidden="1" customHeight="1" x14ac:dyDescent="0.25"/>
    <row r="17544" ht="30" hidden="1" customHeight="1" x14ac:dyDescent="0.25"/>
    <row r="17545" ht="30" hidden="1" customHeight="1" x14ac:dyDescent="0.25"/>
    <row r="17546" ht="30" hidden="1" customHeight="1" x14ac:dyDescent="0.25"/>
    <row r="17547" ht="30" hidden="1" customHeight="1" x14ac:dyDescent="0.25"/>
    <row r="17548" ht="30" hidden="1" customHeight="1" x14ac:dyDescent="0.25"/>
    <row r="17549" ht="30" hidden="1" customHeight="1" x14ac:dyDescent="0.25"/>
    <row r="17550" ht="30" hidden="1" customHeight="1" x14ac:dyDescent="0.25"/>
    <row r="17551" ht="30" hidden="1" customHeight="1" x14ac:dyDescent="0.25"/>
    <row r="17552" ht="30" hidden="1" customHeight="1" x14ac:dyDescent="0.25"/>
    <row r="17553" ht="30" hidden="1" customHeight="1" x14ac:dyDescent="0.25"/>
    <row r="17554" ht="30" hidden="1" customHeight="1" x14ac:dyDescent="0.25"/>
    <row r="17555" ht="30" hidden="1" customHeight="1" x14ac:dyDescent="0.25"/>
    <row r="17556" ht="30" hidden="1" customHeight="1" x14ac:dyDescent="0.25"/>
    <row r="17557" ht="30" hidden="1" customHeight="1" x14ac:dyDescent="0.25"/>
    <row r="17558" ht="30" hidden="1" customHeight="1" x14ac:dyDescent="0.25"/>
    <row r="17559" ht="30" hidden="1" customHeight="1" x14ac:dyDescent="0.25"/>
    <row r="17560" ht="30" hidden="1" customHeight="1" x14ac:dyDescent="0.25"/>
    <row r="17561" ht="30" hidden="1" customHeight="1" x14ac:dyDescent="0.25"/>
    <row r="17562" ht="30" hidden="1" customHeight="1" x14ac:dyDescent="0.25"/>
    <row r="17563" ht="30" hidden="1" customHeight="1" x14ac:dyDescent="0.25"/>
    <row r="17564" ht="30" hidden="1" customHeight="1" x14ac:dyDescent="0.25"/>
    <row r="17565" ht="30" hidden="1" customHeight="1" x14ac:dyDescent="0.25"/>
    <row r="17566" ht="30" hidden="1" customHeight="1" x14ac:dyDescent="0.25"/>
    <row r="17567" ht="30" hidden="1" customHeight="1" x14ac:dyDescent="0.25"/>
    <row r="17568" ht="30" hidden="1" customHeight="1" x14ac:dyDescent="0.25"/>
    <row r="17569" ht="30" hidden="1" customHeight="1" x14ac:dyDescent="0.25"/>
    <row r="17570" ht="30" hidden="1" customHeight="1" x14ac:dyDescent="0.25"/>
    <row r="17571" ht="30" hidden="1" customHeight="1" x14ac:dyDescent="0.25"/>
    <row r="17572" ht="30" hidden="1" customHeight="1" x14ac:dyDescent="0.25"/>
    <row r="17573" ht="30" hidden="1" customHeight="1" x14ac:dyDescent="0.25"/>
    <row r="17574" ht="30" hidden="1" customHeight="1" x14ac:dyDescent="0.25"/>
    <row r="17575" ht="30" hidden="1" customHeight="1" x14ac:dyDescent="0.25"/>
    <row r="17576" ht="30" hidden="1" customHeight="1" x14ac:dyDescent="0.25"/>
    <row r="17577" ht="30" hidden="1" customHeight="1" x14ac:dyDescent="0.25"/>
    <row r="17578" ht="30" hidden="1" customHeight="1" x14ac:dyDescent="0.25"/>
    <row r="17579" ht="30" hidden="1" customHeight="1" x14ac:dyDescent="0.25"/>
    <row r="17580" ht="30" hidden="1" customHeight="1" x14ac:dyDescent="0.25"/>
    <row r="17581" ht="30" hidden="1" customHeight="1" x14ac:dyDescent="0.25"/>
    <row r="17582" ht="30" hidden="1" customHeight="1" x14ac:dyDescent="0.25"/>
    <row r="17583" ht="30" hidden="1" customHeight="1" x14ac:dyDescent="0.25"/>
    <row r="17584" ht="30" hidden="1" customHeight="1" x14ac:dyDescent="0.25"/>
    <row r="17585" ht="30" hidden="1" customHeight="1" x14ac:dyDescent="0.25"/>
    <row r="17586" ht="30" hidden="1" customHeight="1" x14ac:dyDescent="0.25"/>
    <row r="17587" ht="30" hidden="1" customHeight="1" x14ac:dyDescent="0.25"/>
    <row r="17588" ht="30" hidden="1" customHeight="1" x14ac:dyDescent="0.25"/>
    <row r="17589" ht="30" hidden="1" customHeight="1" x14ac:dyDescent="0.25"/>
    <row r="17590" ht="30" hidden="1" customHeight="1" x14ac:dyDescent="0.25"/>
    <row r="17591" ht="30" hidden="1" customHeight="1" x14ac:dyDescent="0.25"/>
    <row r="17592" ht="30" hidden="1" customHeight="1" x14ac:dyDescent="0.25"/>
    <row r="17593" ht="30" hidden="1" customHeight="1" x14ac:dyDescent="0.25"/>
    <row r="17594" ht="30" hidden="1" customHeight="1" x14ac:dyDescent="0.25"/>
    <row r="17595" ht="30" hidden="1" customHeight="1" x14ac:dyDescent="0.25"/>
    <row r="17596" ht="30" hidden="1" customHeight="1" x14ac:dyDescent="0.25"/>
    <row r="17597" ht="30" hidden="1" customHeight="1" x14ac:dyDescent="0.25"/>
    <row r="17598" ht="30" hidden="1" customHeight="1" x14ac:dyDescent="0.25"/>
    <row r="17599" ht="30" hidden="1" customHeight="1" x14ac:dyDescent="0.25"/>
    <row r="17600" ht="30" hidden="1" customHeight="1" x14ac:dyDescent="0.25"/>
    <row r="17601" ht="30" hidden="1" customHeight="1" x14ac:dyDescent="0.25"/>
    <row r="17602" ht="30" hidden="1" customHeight="1" x14ac:dyDescent="0.25"/>
    <row r="17603" ht="30" hidden="1" customHeight="1" x14ac:dyDescent="0.25"/>
    <row r="17604" ht="30" hidden="1" customHeight="1" x14ac:dyDescent="0.25"/>
    <row r="17605" ht="30" hidden="1" customHeight="1" x14ac:dyDescent="0.25"/>
    <row r="17606" ht="30" hidden="1" customHeight="1" x14ac:dyDescent="0.25"/>
    <row r="17607" ht="30" hidden="1" customHeight="1" x14ac:dyDescent="0.25"/>
    <row r="17608" ht="30" hidden="1" customHeight="1" x14ac:dyDescent="0.25"/>
    <row r="17609" ht="30" hidden="1" customHeight="1" x14ac:dyDescent="0.25"/>
    <row r="17610" ht="30" hidden="1" customHeight="1" x14ac:dyDescent="0.25"/>
    <row r="17611" ht="30" hidden="1" customHeight="1" x14ac:dyDescent="0.25"/>
    <row r="17612" ht="30" hidden="1" customHeight="1" x14ac:dyDescent="0.25"/>
    <row r="17613" ht="30" hidden="1" customHeight="1" x14ac:dyDescent="0.25"/>
    <row r="17614" ht="30" hidden="1" customHeight="1" x14ac:dyDescent="0.25"/>
    <row r="17615" ht="30" hidden="1" customHeight="1" x14ac:dyDescent="0.25"/>
    <row r="17616" ht="30" hidden="1" customHeight="1" x14ac:dyDescent="0.25"/>
    <row r="17617" ht="30" hidden="1" customHeight="1" x14ac:dyDescent="0.25"/>
    <row r="17618" ht="30" hidden="1" customHeight="1" x14ac:dyDescent="0.25"/>
    <row r="17619" ht="30" hidden="1" customHeight="1" x14ac:dyDescent="0.25"/>
    <row r="17620" ht="30" hidden="1" customHeight="1" x14ac:dyDescent="0.25"/>
    <row r="17621" ht="30" hidden="1" customHeight="1" x14ac:dyDescent="0.25"/>
    <row r="17622" ht="30" hidden="1" customHeight="1" x14ac:dyDescent="0.25"/>
    <row r="17623" ht="30" hidden="1" customHeight="1" x14ac:dyDescent="0.25"/>
    <row r="17624" ht="30" hidden="1" customHeight="1" x14ac:dyDescent="0.25"/>
    <row r="17625" ht="30" hidden="1" customHeight="1" x14ac:dyDescent="0.25"/>
    <row r="17626" ht="30" hidden="1" customHeight="1" x14ac:dyDescent="0.25"/>
    <row r="17627" ht="30" hidden="1" customHeight="1" x14ac:dyDescent="0.25"/>
    <row r="17628" ht="30" hidden="1" customHeight="1" x14ac:dyDescent="0.25"/>
    <row r="17629" ht="30" hidden="1" customHeight="1" x14ac:dyDescent="0.25"/>
    <row r="17630" ht="30" hidden="1" customHeight="1" x14ac:dyDescent="0.25"/>
    <row r="17631" ht="30" hidden="1" customHeight="1" x14ac:dyDescent="0.25"/>
    <row r="17632" ht="30" hidden="1" customHeight="1" x14ac:dyDescent="0.25"/>
    <row r="17633" ht="30" hidden="1" customHeight="1" x14ac:dyDescent="0.25"/>
    <row r="17634" ht="30" hidden="1" customHeight="1" x14ac:dyDescent="0.25"/>
    <row r="17635" ht="30" hidden="1" customHeight="1" x14ac:dyDescent="0.25"/>
    <row r="17636" ht="30" hidden="1" customHeight="1" x14ac:dyDescent="0.25"/>
    <row r="17637" ht="30" hidden="1" customHeight="1" x14ac:dyDescent="0.25"/>
    <row r="17638" ht="30" hidden="1" customHeight="1" x14ac:dyDescent="0.25"/>
    <row r="17639" ht="30" hidden="1" customHeight="1" x14ac:dyDescent="0.25"/>
    <row r="17640" ht="30" hidden="1" customHeight="1" x14ac:dyDescent="0.25"/>
    <row r="17641" ht="30" hidden="1" customHeight="1" x14ac:dyDescent="0.25"/>
    <row r="17642" ht="30" hidden="1" customHeight="1" x14ac:dyDescent="0.25"/>
    <row r="17643" ht="30" hidden="1" customHeight="1" x14ac:dyDescent="0.25"/>
    <row r="17644" ht="30" hidden="1" customHeight="1" x14ac:dyDescent="0.25"/>
    <row r="17645" ht="30" hidden="1" customHeight="1" x14ac:dyDescent="0.25"/>
    <row r="17646" ht="30" hidden="1" customHeight="1" x14ac:dyDescent="0.25"/>
    <row r="17647" ht="30" hidden="1" customHeight="1" x14ac:dyDescent="0.25"/>
    <row r="17648" ht="30" hidden="1" customHeight="1" x14ac:dyDescent="0.25"/>
    <row r="17649" ht="30" hidden="1" customHeight="1" x14ac:dyDescent="0.25"/>
    <row r="17650" ht="30" hidden="1" customHeight="1" x14ac:dyDescent="0.25"/>
    <row r="17651" ht="30" hidden="1" customHeight="1" x14ac:dyDescent="0.25"/>
    <row r="17652" ht="30" hidden="1" customHeight="1" x14ac:dyDescent="0.25"/>
    <row r="17653" ht="30" hidden="1" customHeight="1" x14ac:dyDescent="0.25"/>
    <row r="17654" ht="30" hidden="1" customHeight="1" x14ac:dyDescent="0.25"/>
    <row r="17655" ht="30" hidden="1" customHeight="1" x14ac:dyDescent="0.25"/>
    <row r="17656" ht="30" hidden="1" customHeight="1" x14ac:dyDescent="0.25"/>
    <row r="17657" ht="30" hidden="1" customHeight="1" x14ac:dyDescent="0.25"/>
    <row r="17658" ht="30" hidden="1" customHeight="1" x14ac:dyDescent="0.25"/>
    <row r="17659" ht="30" hidden="1" customHeight="1" x14ac:dyDescent="0.25"/>
    <row r="17660" ht="30" hidden="1" customHeight="1" x14ac:dyDescent="0.25"/>
    <row r="17661" ht="30" hidden="1" customHeight="1" x14ac:dyDescent="0.25"/>
    <row r="17662" ht="30" hidden="1" customHeight="1" x14ac:dyDescent="0.25"/>
    <row r="17663" ht="30" hidden="1" customHeight="1" x14ac:dyDescent="0.25"/>
    <row r="17664" ht="30" hidden="1" customHeight="1" x14ac:dyDescent="0.25"/>
    <row r="17665" ht="30" hidden="1" customHeight="1" x14ac:dyDescent="0.25"/>
    <row r="17666" ht="30" hidden="1" customHeight="1" x14ac:dyDescent="0.25"/>
    <row r="17667" ht="30" hidden="1" customHeight="1" x14ac:dyDescent="0.25"/>
    <row r="17668" ht="30" hidden="1" customHeight="1" x14ac:dyDescent="0.25"/>
    <row r="17669" ht="30" hidden="1" customHeight="1" x14ac:dyDescent="0.25"/>
    <row r="17670" ht="30" hidden="1" customHeight="1" x14ac:dyDescent="0.25"/>
    <row r="17671" ht="30" hidden="1" customHeight="1" x14ac:dyDescent="0.25"/>
    <row r="17672" ht="30" hidden="1" customHeight="1" x14ac:dyDescent="0.25"/>
    <row r="17673" ht="30" hidden="1" customHeight="1" x14ac:dyDescent="0.25"/>
    <row r="17674" ht="30" hidden="1" customHeight="1" x14ac:dyDescent="0.25"/>
    <row r="17675" ht="30" hidden="1" customHeight="1" x14ac:dyDescent="0.25"/>
    <row r="17676" ht="30" hidden="1" customHeight="1" x14ac:dyDescent="0.25"/>
    <row r="17677" ht="30" hidden="1" customHeight="1" x14ac:dyDescent="0.25"/>
    <row r="17678" ht="30" hidden="1" customHeight="1" x14ac:dyDescent="0.25"/>
    <row r="17679" ht="30" hidden="1" customHeight="1" x14ac:dyDescent="0.25"/>
    <row r="17680" ht="30" hidden="1" customHeight="1" x14ac:dyDescent="0.25"/>
    <row r="17681" ht="30" hidden="1" customHeight="1" x14ac:dyDescent="0.25"/>
    <row r="17682" ht="30" hidden="1" customHeight="1" x14ac:dyDescent="0.25"/>
    <row r="17683" ht="30" hidden="1" customHeight="1" x14ac:dyDescent="0.25"/>
    <row r="17684" ht="30" hidden="1" customHeight="1" x14ac:dyDescent="0.25"/>
    <row r="17685" ht="30" hidden="1" customHeight="1" x14ac:dyDescent="0.25"/>
    <row r="17686" ht="30" hidden="1" customHeight="1" x14ac:dyDescent="0.25"/>
    <row r="17687" ht="30" hidden="1" customHeight="1" x14ac:dyDescent="0.25"/>
    <row r="17688" ht="30" hidden="1" customHeight="1" x14ac:dyDescent="0.25"/>
    <row r="17689" ht="30" hidden="1" customHeight="1" x14ac:dyDescent="0.25"/>
    <row r="17690" ht="30" hidden="1" customHeight="1" x14ac:dyDescent="0.25"/>
    <row r="17691" ht="30" hidden="1" customHeight="1" x14ac:dyDescent="0.25"/>
    <row r="17692" ht="30" hidden="1" customHeight="1" x14ac:dyDescent="0.25"/>
    <row r="17693" ht="30" hidden="1" customHeight="1" x14ac:dyDescent="0.25"/>
    <row r="17694" ht="30" hidden="1" customHeight="1" x14ac:dyDescent="0.25"/>
    <row r="17695" ht="30" hidden="1" customHeight="1" x14ac:dyDescent="0.25"/>
    <row r="17696" ht="30" hidden="1" customHeight="1" x14ac:dyDescent="0.25"/>
    <row r="17697" ht="30" hidden="1" customHeight="1" x14ac:dyDescent="0.25"/>
    <row r="17698" ht="30" hidden="1" customHeight="1" x14ac:dyDescent="0.25"/>
    <row r="17699" ht="30" hidden="1" customHeight="1" x14ac:dyDescent="0.25"/>
    <row r="17700" ht="30" hidden="1" customHeight="1" x14ac:dyDescent="0.25"/>
    <row r="17701" ht="30" hidden="1" customHeight="1" x14ac:dyDescent="0.25"/>
    <row r="17702" ht="30" hidden="1" customHeight="1" x14ac:dyDescent="0.25"/>
    <row r="17703" ht="30" hidden="1" customHeight="1" x14ac:dyDescent="0.25"/>
    <row r="17704" ht="30" hidden="1" customHeight="1" x14ac:dyDescent="0.25"/>
    <row r="17705" ht="30" hidden="1" customHeight="1" x14ac:dyDescent="0.25"/>
    <row r="17706" ht="30" hidden="1" customHeight="1" x14ac:dyDescent="0.25"/>
    <row r="17707" ht="30" hidden="1" customHeight="1" x14ac:dyDescent="0.25"/>
    <row r="17708" ht="30" hidden="1" customHeight="1" x14ac:dyDescent="0.25"/>
    <row r="17709" ht="30" hidden="1" customHeight="1" x14ac:dyDescent="0.25"/>
    <row r="17710" ht="30" hidden="1" customHeight="1" x14ac:dyDescent="0.25"/>
    <row r="17711" ht="30" hidden="1" customHeight="1" x14ac:dyDescent="0.25"/>
    <row r="17712" ht="30" hidden="1" customHeight="1" x14ac:dyDescent="0.25"/>
    <row r="17713" ht="30" hidden="1" customHeight="1" x14ac:dyDescent="0.25"/>
    <row r="17714" ht="30" hidden="1" customHeight="1" x14ac:dyDescent="0.25"/>
    <row r="17715" ht="30" hidden="1" customHeight="1" x14ac:dyDescent="0.25"/>
    <row r="17716" ht="30" hidden="1" customHeight="1" x14ac:dyDescent="0.25"/>
    <row r="17717" ht="30" hidden="1" customHeight="1" x14ac:dyDescent="0.25"/>
    <row r="17718" ht="30" hidden="1" customHeight="1" x14ac:dyDescent="0.25"/>
    <row r="17719" ht="30" hidden="1" customHeight="1" x14ac:dyDescent="0.25"/>
    <row r="17720" ht="30" hidden="1" customHeight="1" x14ac:dyDescent="0.25"/>
    <row r="17721" ht="30" hidden="1" customHeight="1" x14ac:dyDescent="0.25"/>
    <row r="17722" ht="30" hidden="1" customHeight="1" x14ac:dyDescent="0.25"/>
    <row r="17723" ht="30" hidden="1" customHeight="1" x14ac:dyDescent="0.25"/>
    <row r="17724" ht="30" hidden="1" customHeight="1" x14ac:dyDescent="0.25"/>
    <row r="17725" ht="30" hidden="1" customHeight="1" x14ac:dyDescent="0.25"/>
    <row r="17726" ht="30" hidden="1" customHeight="1" x14ac:dyDescent="0.25"/>
    <row r="17727" ht="30" hidden="1" customHeight="1" x14ac:dyDescent="0.25"/>
    <row r="17728" ht="30" hidden="1" customHeight="1" x14ac:dyDescent="0.25"/>
    <row r="17729" ht="30" hidden="1" customHeight="1" x14ac:dyDescent="0.25"/>
    <row r="17730" ht="30" hidden="1" customHeight="1" x14ac:dyDescent="0.25"/>
    <row r="17731" ht="30" hidden="1" customHeight="1" x14ac:dyDescent="0.25"/>
    <row r="17732" ht="30" hidden="1" customHeight="1" x14ac:dyDescent="0.25"/>
    <row r="17733" ht="30" hidden="1" customHeight="1" x14ac:dyDescent="0.25"/>
    <row r="17734" ht="30" hidden="1" customHeight="1" x14ac:dyDescent="0.25"/>
    <row r="17735" ht="30" hidden="1" customHeight="1" x14ac:dyDescent="0.25"/>
    <row r="17736" ht="30" hidden="1" customHeight="1" x14ac:dyDescent="0.25"/>
    <row r="17737" ht="30" hidden="1" customHeight="1" x14ac:dyDescent="0.25"/>
    <row r="17738" ht="30" hidden="1" customHeight="1" x14ac:dyDescent="0.25"/>
    <row r="17739" ht="30" hidden="1" customHeight="1" x14ac:dyDescent="0.25"/>
    <row r="17740" ht="30" hidden="1" customHeight="1" x14ac:dyDescent="0.25"/>
    <row r="17741" ht="30" hidden="1" customHeight="1" x14ac:dyDescent="0.25"/>
    <row r="17742" ht="30" hidden="1" customHeight="1" x14ac:dyDescent="0.25"/>
    <row r="17743" ht="30" hidden="1" customHeight="1" x14ac:dyDescent="0.25"/>
    <row r="17744" ht="30" hidden="1" customHeight="1" x14ac:dyDescent="0.25"/>
    <row r="17745" ht="30" hidden="1" customHeight="1" x14ac:dyDescent="0.25"/>
    <row r="17746" ht="30" hidden="1" customHeight="1" x14ac:dyDescent="0.25"/>
    <row r="17747" ht="30" hidden="1" customHeight="1" x14ac:dyDescent="0.25"/>
    <row r="17748" ht="30" hidden="1" customHeight="1" x14ac:dyDescent="0.25"/>
    <row r="17749" ht="30" hidden="1" customHeight="1" x14ac:dyDescent="0.25"/>
    <row r="17750" ht="30" hidden="1" customHeight="1" x14ac:dyDescent="0.25"/>
    <row r="17751" ht="30" hidden="1" customHeight="1" x14ac:dyDescent="0.25"/>
    <row r="17752" ht="30" hidden="1" customHeight="1" x14ac:dyDescent="0.25"/>
    <row r="17753" ht="30" hidden="1" customHeight="1" x14ac:dyDescent="0.25"/>
    <row r="17754" ht="30" hidden="1" customHeight="1" x14ac:dyDescent="0.25"/>
    <row r="17755" ht="30" hidden="1" customHeight="1" x14ac:dyDescent="0.25"/>
    <row r="17756" ht="30" hidden="1" customHeight="1" x14ac:dyDescent="0.25"/>
    <row r="17757" ht="30" hidden="1" customHeight="1" x14ac:dyDescent="0.25"/>
    <row r="17758" ht="30" hidden="1" customHeight="1" x14ac:dyDescent="0.25"/>
    <row r="17759" ht="30" hidden="1" customHeight="1" x14ac:dyDescent="0.25"/>
    <row r="17760" ht="30" hidden="1" customHeight="1" x14ac:dyDescent="0.25"/>
    <row r="17761" ht="30" hidden="1" customHeight="1" x14ac:dyDescent="0.25"/>
    <row r="17762" ht="30" hidden="1" customHeight="1" x14ac:dyDescent="0.25"/>
    <row r="17763" ht="30" hidden="1" customHeight="1" x14ac:dyDescent="0.25"/>
    <row r="17764" ht="30" hidden="1" customHeight="1" x14ac:dyDescent="0.25"/>
    <row r="17765" ht="30" hidden="1" customHeight="1" x14ac:dyDescent="0.25"/>
    <row r="17766" ht="30" hidden="1" customHeight="1" x14ac:dyDescent="0.25"/>
    <row r="17767" ht="30" hidden="1" customHeight="1" x14ac:dyDescent="0.25"/>
    <row r="17768" ht="30" hidden="1" customHeight="1" x14ac:dyDescent="0.25"/>
    <row r="17769" ht="30" hidden="1" customHeight="1" x14ac:dyDescent="0.25"/>
    <row r="17770" ht="30" hidden="1" customHeight="1" x14ac:dyDescent="0.25"/>
    <row r="17771" ht="30" hidden="1" customHeight="1" x14ac:dyDescent="0.25"/>
    <row r="17772" ht="30" hidden="1" customHeight="1" x14ac:dyDescent="0.25"/>
    <row r="17773" ht="30" hidden="1" customHeight="1" x14ac:dyDescent="0.25"/>
    <row r="17774" ht="30" hidden="1" customHeight="1" x14ac:dyDescent="0.25"/>
    <row r="17775" ht="30" hidden="1" customHeight="1" x14ac:dyDescent="0.25"/>
    <row r="17776" ht="30" hidden="1" customHeight="1" x14ac:dyDescent="0.25"/>
    <row r="17777" ht="30" hidden="1" customHeight="1" x14ac:dyDescent="0.25"/>
    <row r="17778" ht="30" hidden="1" customHeight="1" x14ac:dyDescent="0.25"/>
    <row r="17779" ht="30" hidden="1" customHeight="1" x14ac:dyDescent="0.25"/>
    <row r="17780" ht="30" hidden="1" customHeight="1" x14ac:dyDescent="0.25"/>
    <row r="17781" ht="30" hidden="1" customHeight="1" x14ac:dyDescent="0.25"/>
    <row r="17782" ht="30" hidden="1" customHeight="1" x14ac:dyDescent="0.25"/>
    <row r="17783" ht="30" hidden="1" customHeight="1" x14ac:dyDescent="0.25"/>
    <row r="17784" ht="30" hidden="1" customHeight="1" x14ac:dyDescent="0.25"/>
    <row r="17785" ht="30" hidden="1" customHeight="1" x14ac:dyDescent="0.25"/>
    <row r="17786" ht="30" hidden="1" customHeight="1" x14ac:dyDescent="0.25"/>
    <row r="17787" ht="30" hidden="1" customHeight="1" x14ac:dyDescent="0.25"/>
    <row r="17788" ht="30" hidden="1" customHeight="1" x14ac:dyDescent="0.25"/>
    <row r="17789" ht="30" hidden="1" customHeight="1" x14ac:dyDescent="0.25"/>
    <row r="17790" ht="30" hidden="1" customHeight="1" x14ac:dyDescent="0.25"/>
    <row r="17791" ht="30" hidden="1" customHeight="1" x14ac:dyDescent="0.25"/>
    <row r="17792" ht="30" hidden="1" customHeight="1" x14ac:dyDescent="0.25"/>
    <row r="17793" ht="30" hidden="1" customHeight="1" x14ac:dyDescent="0.25"/>
    <row r="17794" ht="30" hidden="1" customHeight="1" x14ac:dyDescent="0.25"/>
    <row r="17795" ht="30" hidden="1" customHeight="1" x14ac:dyDescent="0.25"/>
    <row r="17796" ht="30" hidden="1" customHeight="1" x14ac:dyDescent="0.25"/>
    <row r="17797" ht="30" hidden="1" customHeight="1" x14ac:dyDescent="0.25"/>
    <row r="17798" ht="30" hidden="1" customHeight="1" x14ac:dyDescent="0.25"/>
    <row r="17799" ht="30" hidden="1" customHeight="1" x14ac:dyDescent="0.25"/>
    <row r="17800" ht="30" hidden="1" customHeight="1" x14ac:dyDescent="0.25"/>
    <row r="17801" ht="30" hidden="1" customHeight="1" x14ac:dyDescent="0.25"/>
    <row r="17802" ht="30" hidden="1" customHeight="1" x14ac:dyDescent="0.25"/>
    <row r="17803" ht="30" hidden="1" customHeight="1" x14ac:dyDescent="0.25"/>
    <row r="17804" ht="30" hidden="1" customHeight="1" x14ac:dyDescent="0.25"/>
    <row r="17805" ht="30" hidden="1" customHeight="1" x14ac:dyDescent="0.25"/>
    <row r="17806" ht="30" hidden="1" customHeight="1" x14ac:dyDescent="0.25"/>
    <row r="17807" ht="30" hidden="1" customHeight="1" x14ac:dyDescent="0.25"/>
    <row r="17808" ht="30" hidden="1" customHeight="1" x14ac:dyDescent="0.25"/>
    <row r="17809" ht="30" hidden="1" customHeight="1" x14ac:dyDescent="0.25"/>
    <row r="17810" ht="30" hidden="1" customHeight="1" x14ac:dyDescent="0.25"/>
    <row r="17811" ht="30" hidden="1" customHeight="1" x14ac:dyDescent="0.25"/>
    <row r="17812" ht="30" hidden="1" customHeight="1" x14ac:dyDescent="0.25"/>
    <row r="17813" ht="30" hidden="1" customHeight="1" x14ac:dyDescent="0.25"/>
    <row r="17814" ht="30" hidden="1" customHeight="1" x14ac:dyDescent="0.25"/>
    <row r="17815" ht="30" hidden="1" customHeight="1" x14ac:dyDescent="0.25"/>
    <row r="17816" ht="30" hidden="1" customHeight="1" x14ac:dyDescent="0.25"/>
    <row r="17817" ht="30" hidden="1" customHeight="1" x14ac:dyDescent="0.25"/>
    <row r="17818" ht="30" hidden="1" customHeight="1" x14ac:dyDescent="0.25"/>
    <row r="17819" ht="30" hidden="1" customHeight="1" x14ac:dyDescent="0.25"/>
    <row r="17820" ht="30" hidden="1" customHeight="1" x14ac:dyDescent="0.25"/>
    <row r="17821" ht="30" hidden="1" customHeight="1" x14ac:dyDescent="0.25"/>
    <row r="17822" ht="30" hidden="1" customHeight="1" x14ac:dyDescent="0.25"/>
    <row r="17823" ht="30" hidden="1" customHeight="1" x14ac:dyDescent="0.25"/>
    <row r="17824" ht="30" hidden="1" customHeight="1" x14ac:dyDescent="0.25"/>
    <row r="17825" ht="30" hidden="1" customHeight="1" x14ac:dyDescent="0.25"/>
    <row r="17826" ht="30" hidden="1" customHeight="1" x14ac:dyDescent="0.25"/>
    <row r="17827" ht="30" hidden="1" customHeight="1" x14ac:dyDescent="0.25"/>
    <row r="17828" ht="30" hidden="1" customHeight="1" x14ac:dyDescent="0.25"/>
    <row r="17829" ht="30" hidden="1" customHeight="1" x14ac:dyDescent="0.25"/>
    <row r="17830" ht="30" hidden="1" customHeight="1" x14ac:dyDescent="0.25"/>
    <row r="17831" ht="30" hidden="1" customHeight="1" x14ac:dyDescent="0.25"/>
    <row r="17832" ht="30" hidden="1" customHeight="1" x14ac:dyDescent="0.25"/>
    <row r="17833" ht="30" hidden="1" customHeight="1" x14ac:dyDescent="0.25"/>
    <row r="17834" ht="30" hidden="1" customHeight="1" x14ac:dyDescent="0.25"/>
    <row r="17835" ht="30" hidden="1" customHeight="1" x14ac:dyDescent="0.25"/>
    <row r="17836" ht="30" hidden="1" customHeight="1" x14ac:dyDescent="0.25"/>
    <row r="17837" ht="30" hidden="1" customHeight="1" x14ac:dyDescent="0.25"/>
    <row r="17838" ht="30" hidden="1" customHeight="1" x14ac:dyDescent="0.25"/>
    <row r="17839" ht="30" hidden="1" customHeight="1" x14ac:dyDescent="0.25"/>
    <row r="17840" ht="30" hidden="1" customHeight="1" x14ac:dyDescent="0.25"/>
    <row r="17841" ht="30" hidden="1" customHeight="1" x14ac:dyDescent="0.25"/>
    <row r="17842" ht="30" hidden="1" customHeight="1" x14ac:dyDescent="0.25"/>
    <row r="17843" ht="30" hidden="1" customHeight="1" x14ac:dyDescent="0.25"/>
    <row r="17844" ht="30" hidden="1" customHeight="1" x14ac:dyDescent="0.25"/>
    <row r="17845" ht="30" hidden="1" customHeight="1" x14ac:dyDescent="0.25"/>
    <row r="17846" ht="30" hidden="1" customHeight="1" x14ac:dyDescent="0.25"/>
    <row r="17847" ht="30" hidden="1" customHeight="1" x14ac:dyDescent="0.25"/>
    <row r="17848" ht="30" hidden="1" customHeight="1" x14ac:dyDescent="0.25"/>
    <row r="17849" ht="30" hidden="1" customHeight="1" x14ac:dyDescent="0.25"/>
    <row r="17850" ht="30" hidden="1" customHeight="1" x14ac:dyDescent="0.25"/>
    <row r="17851" ht="30" hidden="1" customHeight="1" x14ac:dyDescent="0.25"/>
    <row r="17852" ht="30" hidden="1" customHeight="1" x14ac:dyDescent="0.25"/>
    <row r="17853" ht="30" hidden="1" customHeight="1" x14ac:dyDescent="0.25"/>
    <row r="17854" ht="30" hidden="1" customHeight="1" x14ac:dyDescent="0.25"/>
    <row r="17855" ht="30" hidden="1" customHeight="1" x14ac:dyDescent="0.25"/>
    <row r="17856" ht="30" hidden="1" customHeight="1" x14ac:dyDescent="0.25"/>
    <row r="17857" ht="30" hidden="1" customHeight="1" x14ac:dyDescent="0.25"/>
    <row r="17858" ht="30" hidden="1" customHeight="1" x14ac:dyDescent="0.25"/>
    <row r="17859" ht="30" hidden="1" customHeight="1" x14ac:dyDescent="0.25"/>
    <row r="17860" ht="30" hidden="1" customHeight="1" x14ac:dyDescent="0.25"/>
    <row r="17861" ht="30" hidden="1" customHeight="1" x14ac:dyDescent="0.25"/>
    <row r="17862" ht="30" hidden="1" customHeight="1" x14ac:dyDescent="0.25"/>
    <row r="17863" ht="30" hidden="1" customHeight="1" x14ac:dyDescent="0.25"/>
    <row r="17864" ht="30" hidden="1" customHeight="1" x14ac:dyDescent="0.25"/>
    <row r="17865" ht="30" hidden="1" customHeight="1" x14ac:dyDescent="0.25"/>
    <row r="17866" ht="30" hidden="1" customHeight="1" x14ac:dyDescent="0.25"/>
    <row r="17867" ht="30" hidden="1" customHeight="1" x14ac:dyDescent="0.25"/>
    <row r="17868" ht="30" hidden="1" customHeight="1" x14ac:dyDescent="0.25"/>
    <row r="17869" ht="30" hidden="1" customHeight="1" x14ac:dyDescent="0.25"/>
    <row r="17870" ht="30" hidden="1" customHeight="1" x14ac:dyDescent="0.25"/>
    <row r="17871" ht="30" hidden="1" customHeight="1" x14ac:dyDescent="0.25"/>
    <row r="17872" ht="30" hidden="1" customHeight="1" x14ac:dyDescent="0.25"/>
    <row r="17873" ht="30" hidden="1" customHeight="1" x14ac:dyDescent="0.25"/>
    <row r="17874" ht="30" hidden="1" customHeight="1" x14ac:dyDescent="0.25"/>
    <row r="17875" ht="30" hidden="1" customHeight="1" x14ac:dyDescent="0.25"/>
    <row r="17876" ht="30" hidden="1" customHeight="1" x14ac:dyDescent="0.25"/>
    <row r="17877" ht="30" hidden="1" customHeight="1" x14ac:dyDescent="0.25"/>
    <row r="17878" ht="30" hidden="1" customHeight="1" x14ac:dyDescent="0.25"/>
    <row r="17879" ht="30" hidden="1" customHeight="1" x14ac:dyDescent="0.25"/>
    <row r="17880" ht="30" hidden="1" customHeight="1" x14ac:dyDescent="0.25"/>
    <row r="17881" ht="30" hidden="1" customHeight="1" x14ac:dyDescent="0.25"/>
    <row r="17882" ht="30" hidden="1" customHeight="1" x14ac:dyDescent="0.25"/>
    <row r="17883" ht="30" hidden="1" customHeight="1" x14ac:dyDescent="0.25"/>
    <row r="17884" ht="30" hidden="1" customHeight="1" x14ac:dyDescent="0.25"/>
    <row r="17885" ht="30" hidden="1" customHeight="1" x14ac:dyDescent="0.25"/>
    <row r="17886" ht="30" hidden="1" customHeight="1" x14ac:dyDescent="0.25"/>
    <row r="17887" ht="30" hidden="1" customHeight="1" x14ac:dyDescent="0.25"/>
    <row r="17888" ht="30" hidden="1" customHeight="1" x14ac:dyDescent="0.25"/>
    <row r="17889" ht="30" hidden="1" customHeight="1" x14ac:dyDescent="0.25"/>
    <row r="17890" ht="30" hidden="1" customHeight="1" x14ac:dyDescent="0.25"/>
    <row r="17891" ht="30" hidden="1" customHeight="1" x14ac:dyDescent="0.25"/>
    <row r="17892" ht="30" hidden="1" customHeight="1" x14ac:dyDescent="0.25"/>
    <row r="17893" ht="30" hidden="1" customHeight="1" x14ac:dyDescent="0.25"/>
    <row r="17894" ht="30" hidden="1" customHeight="1" x14ac:dyDescent="0.25"/>
    <row r="17895" ht="30" hidden="1" customHeight="1" x14ac:dyDescent="0.25"/>
    <row r="17896" ht="30" hidden="1" customHeight="1" x14ac:dyDescent="0.25"/>
    <row r="17897" ht="30" hidden="1" customHeight="1" x14ac:dyDescent="0.25"/>
    <row r="17898" ht="30" hidden="1" customHeight="1" x14ac:dyDescent="0.25"/>
    <row r="17899" ht="30" hidden="1" customHeight="1" x14ac:dyDescent="0.25"/>
    <row r="17900" ht="30" hidden="1" customHeight="1" x14ac:dyDescent="0.25"/>
    <row r="17901" ht="30" hidden="1" customHeight="1" x14ac:dyDescent="0.25"/>
    <row r="17902" ht="30" hidden="1" customHeight="1" x14ac:dyDescent="0.25"/>
    <row r="17903" ht="30" hidden="1" customHeight="1" x14ac:dyDescent="0.25"/>
    <row r="17904" ht="30" hidden="1" customHeight="1" x14ac:dyDescent="0.25"/>
    <row r="17905" ht="30" hidden="1" customHeight="1" x14ac:dyDescent="0.25"/>
    <row r="17906" ht="30" hidden="1" customHeight="1" x14ac:dyDescent="0.25"/>
    <row r="17907" ht="30" hidden="1" customHeight="1" x14ac:dyDescent="0.25"/>
    <row r="17908" ht="30" hidden="1" customHeight="1" x14ac:dyDescent="0.25"/>
    <row r="17909" ht="30" hidden="1" customHeight="1" x14ac:dyDescent="0.25"/>
    <row r="17910" ht="30" hidden="1" customHeight="1" x14ac:dyDescent="0.25"/>
    <row r="17911" ht="30" hidden="1" customHeight="1" x14ac:dyDescent="0.25"/>
    <row r="17912" ht="30" hidden="1" customHeight="1" x14ac:dyDescent="0.25"/>
    <row r="17913" ht="30" hidden="1" customHeight="1" x14ac:dyDescent="0.25"/>
    <row r="17914" ht="30" hidden="1" customHeight="1" x14ac:dyDescent="0.25"/>
    <row r="17915" ht="30" hidden="1" customHeight="1" x14ac:dyDescent="0.25"/>
    <row r="17916" ht="30" hidden="1" customHeight="1" x14ac:dyDescent="0.25"/>
    <row r="17917" ht="30" hidden="1" customHeight="1" x14ac:dyDescent="0.25"/>
    <row r="17918" ht="30" hidden="1" customHeight="1" x14ac:dyDescent="0.25"/>
    <row r="17919" ht="30" hidden="1" customHeight="1" x14ac:dyDescent="0.25"/>
    <row r="17920" ht="30" hidden="1" customHeight="1" x14ac:dyDescent="0.25"/>
    <row r="17921" ht="30" hidden="1" customHeight="1" x14ac:dyDescent="0.25"/>
    <row r="17922" ht="30" hidden="1" customHeight="1" x14ac:dyDescent="0.25"/>
    <row r="17923" ht="30" hidden="1" customHeight="1" x14ac:dyDescent="0.25"/>
    <row r="17924" ht="30" hidden="1" customHeight="1" x14ac:dyDescent="0.25"/>
    <row r="17925" ht="30" hidden="1" customHeight="1" x14ac:dyDescent="0.25"/>
    <row r="17926" ht="30" hidden="1" customHeight="1" x14ac:dyDescent="0.25"/>
    <row r="17927" ht="30" hidden="1" customHeight="1" x14ac:dyDescent="0.25"/>
    <row r="17928" ht="30" hidden="1" customHeight="1" x14ac:dyDescent="0.25"/>
    <row r="17929" ht="30" hidden="1" customHeight="1" x14ac:dyDescent="0.25"/>
    <row r="17930" ht="30" hidden="1" customHeight="1" x14ac:dyDescent="0.25"/>
    <row r="17931" ht="30" hidden="1" customHeight="1" x14ac:dyDescent="0.25"/>
    <row r="17932" ht="30" hidden="1" customHeight="1" x14ac:dyDescent="0.25"/>
    <row r="17933" ht="30" hidden="1" customHeight="1" x14ac:dyDescent="0.25"/>
    <row r="17934" ht="30" hidden="1" customHeight="1" x14ac:dyDescent="0.25"/>
    <row r="17935" ht="30" hidden="1" customHeight="1" x14ac:dyDescent="0.25"/>
    <row r="17936" ht="30" hidden="1" customHeight="1" x14ac:dyDescent="0.25"/>
    <row r="17937" ht="30" hidden="1" customHeight="1" x14ac:dyDescent="0.25"/>
    <row r="17938" ht="30" hidden="1" customHeight="1" x14ac:dyDescent="0.25"/>
    <row r="17939" ht="30" hidden="1" customHeight="1" x14ac:dyDescent="0.25"/>
    <row r="17940" ht="30" hidden="1" customHeight="1" x14ac:dyDescent="0.25"/>
    <row r="17941" ht="30" hidden="1" customHeight="1" x14ac:dyDescent="0.25"/>
    <row r="17942" ht="30" hidden="1" customHeight="1" x14ac:dyDescent="0.25"/>
    <row r="17943" ht="30" hidden="1" customHeight="1" x14ac:dyDescent="0.25"/>
    <row r="17944" ht="30" hidden="1" customHeight="1" x14ac:dyDescent="0.25"/>
    <row r="17945" ht="30" hidden="1" customHeight="1" x14ac:dyDescent="0.25"/>
    <row r="17946" ht="30" hidden="1" customHeight="1" x14ac:dyDescent="0.25"/>
    <row r="17947" ht="30" hidden="1" customHeight="1" x14ac:dyDescent="0.25"/>
    <row r="17948" ht="30" hidden="1" customHeight="1" x14ac:dyDescent="0.25"/>
    <row r="17949" ht="30" hidden="1" customHeight="1" x14ac:dyDescent="0.25"/>
    <row r="17950" ht="30" hidden="1" customHeight="1" x14ac:dyDescent="0.25"/>
    <row r="17951" ht="30" hidden="1" customHeight="1" x14ac:dyDescent="0.25"/>
    <row r="17952" ht="30" hidden="1" customHeight="1" x14ac:dyDescent="0.25"/>
    <row r="17953" ht="30" hidden="1" customHeight="1" x14ac:dyDescent="0.25"/>
    <row r="17954" ht="30" hidden="1" customHeight="1" x14ac:dyDescent="0.25"/>
    <row r="17955" ht="30" hidden="1" customHeight="1" x14ac:dyDescent="0.25"/>
    <row r="17956" ht="30" hidden="1" customHeight="1" x14ac:dyDescent="0.25"/>
    <row r="17957" ht="30" hidden="1" customHeight="1" x14ac:dyDescent="0.25"/>
    <row r="17958" ht="30" hidden="1" customHeight="1" x14ac:dyDescent="0.25"/>
    <row r="17959" ht="30" hidden="1" customHeight="1" x14ac:dyDescent="0.25"/>
    <row r="17960" ht="30" hidden="1" customHeight="1" x14ac:dyDescent="0.25"/>
    <row r="17961" ht="30" hidden="1" customHeight="1" x14ac:dyDescent="0.25"/>
    <row r="17962" ht="30" hidden="1" customHeight="1" x14ac:dyDescent="0.25"/>
    <row r="17963" ht="30" hidden="1" customHeight="1" x14ac:dyDescent="0.25"/>
    <row r="17964" ht="30" hidden="1" customHeight="1" x14ac:dyDescent="0.25"/>
    <row r="17965" ht="30" hidden="1" customHeight="1" x14ac:dyDescent="0.25"/>
    <row r="17966" ht="30" hidden="1" customHeight="1" x14ac:dyDescent="0.25"/>
    <row r="17967" ht="30" hidden="1" customHeight="1" x14ac:dyDescent="0.25"/>
    <row r="17968" ht="30" hidden="1" customHeight="1" x14ac:dyDescent="0.25"/>
    <row r="17969" ht="30" hidden="1" customHeight="1" x14ac:dyDescent="0.25"/>
    <row r="17970" ht="30" hidden="1" customHeight="1" x14ac:dyDescent="0.25"/>
    <row r="17971" ht="30" hidden="1" customHeight="1" x14ac:dyDescent="0.25"/>
    <row r="17972" ht="30" hidden="1" customHeight="1" x14ac:dyDescent="0.25"/>
    <row r="17973" ht="30" hidden="1" customHeight="1" x14ac:dyDescent="0.25"/>
    <row r="17974" ht="30" hidden="1" customHeight="1" x14ac:dyDescent="0.25"/>
    <row r="17975" ht="30" hidden="1" customHeight="1" x14ac:dyDescent="0.25"/>
    <row r="17976" ht="30" hidden="1" customHeight="1" x14ac:dyDescent="0.25"/>
    <row r="17977" ht="30" hidden="1" customHeight="1" x14ac:dyDescent="0.25"/>
    <row r="17978" ht="30" hidden="1" customHeight="1" x14ac:dyDescent="0.25"/>
    <row r="17979" ht="30" hidden="1" customHeight="1" x14ac:dyDescent="0.25"/>
    <row r="17980" ht="30" hidden="1" customHeight="1" x14ac:dyDescent="0.25"/>
    <row r="17981" ht="30" hidden="1" customHeight="1" x14ac:dyDescent="0.25"/>
    <row r="17982" ht="30" hidden="1" customHeight="1" x14ac:dyDescent="0.25"/>
    <row r="17983" ht="30" hidden="1" customHeight="1" x14ac:dyDescent="0.25"/>
    <row r="17984" ht="30" hidden="1" customHeight="1" x14ac:dyDescent="0.25"/>
    <row r="17985" ht="30" hidden="1" customHeight="1" x14ac:dyDescent="0.25"/>
    <row r="17986" ht="30" hidden="1" customHeight="1" x14ac:dyDescent="0.25"/>
    <row r="17987" ht="30" hidden="1" customHeight="1" x14ac:dyDescent="0.25"/>
    <row r="17988" ht="30" hidden="1" customHeight="1" x14ac:dyDescent="0.25"/>
    <row r="17989" ht="30" hidden="1" customHeight="1" x14ac:dyDescent="0.25"/>
    <row r="17990" ht="30" hidden="1" customHeight="1" x14ac:dyDescent="0.25"/>
    <row r="17991" ht="30" hidden="1" customHeight="1" x14ac:dyDescent="0.25"/>
    <row r="17992" ht="30" hidden="1" customHeight="1" x14ac:dyDescent="0.25"/>
    <row r="17993" ht="30" hidden="1" customHeight="1" x14ac:dyDescent="0.25"/>
    <row r="17994" ht="30" hidden="1" customHeight="1" x14ac:dyDescent="0.25"/>
    <row r="17995" ht="30" hidden="1" customHeight="1" x14ac:dyDescent="0.25"/>
    <row r="17996" ht="30" hidden="1" customHeight="1" x14ac:dyDescent="0.25"/>
    <row r="17997" ht="30" hidden="1" customHeight="1" x14ac:dyDescent="0.25"/>
    <row r="17998" ht="30" hidden="1" customHeight="1" x14ac:dyDescent="0.25"/>
    <row r="17999" ht="30" hidden="1" customHeight="1" x14ac:dyDescent="0.25"/>
    <row r="18000" ht="30" hidden="1" customHeight="1" x14ac:dyDescent="0.25"/>
    <row r="18001" ht="30" hidden="1" customHeight="1" x14ac:dyDescent="0.25"/>
    <row r="18002" ht="30" hidden="1" customHeight="1" x14ac:dyDescent="0.25"/>
    <row r="18003" ht="30" hidden="1" customHeight="1" x14ac:dyDescent="0.25"/>
    <row r="18004" ht="30" hidden="1" customHeight="1" x14ac:dyDescent="0.25"/>
    <row r="18005" ht="30" hidden="1" customHeight="1" x14ac:dyDescent="0.25"/>
    <row r="18006" ht="30" hidden="1" customHeight="1" x14ac:dyDescent="0.25"/>
    <row r="18007" ht="30" hidden="1" customHeight="1" x14ac:dyDescent="0.25"/>
    <row r="18008" ht="30" hidden="1" customHeight="1" x14ac:dyDescent="0.25"/>
    <row r="18009" ht="30" hidden="1" customHeight="1" x14ac:dyDescent="0.25"/>
    <row r="18010" ht="30" hidden="1" customHeight="1" x14ac:dyDescent="0.25"/>
    <row r="18011" ht="30" hidden="1" customHeight="1" x14ac:dyDescent="0.25"/>
    <row r="18012" ht="30" hidden="1" customHeight="1" x14ac:dyDescent="0.25"/>
    <row r="18013" ht="30" hidden="1" customHeight="1" x14ac:dyDescent="0.25"/>
    <row r="18014" ht="30" hidden="1" customHeight="1" x14ac:dyDescent="0.25"/>
    <row r="18015" ht="30" hidden="1" customHeight="1" x14ac:dyDescent="0.25"/>
    <row r="18016" ht="30" hidden="1" customHeight="1" x14ac:dyDescent="0.25"/>
    <row r="18017" ht="30" hidden="1" customHeight="1" x14ac:dyDescent="0.25"/>
    <row r="18018" ht="30" hidden="1" customHeight="1" x14ac:dyDescent="0.25"/>
    <row r="18019" ht="30" hidden="1" customHeight="1" x14ac:dyDescent="0.25"/>
    <row r="18020" ht="30" hidden="1" customHeight="1" x14ac:dyDescent="0.25"/>
    <row r="18021" ht="30" hidden="1" customHeight="1" x14ac:dyDescent="0.25"/>
    <row r="18022" ht="30" hidden="1" customHeight="1" x14ac:dyDescent="0.25"/>
    <row r="18023" ht="30" hidden="1" customHeight="1" x14ac:dyDescent="0.25"/>
    <row r="18024" ht="30" hidden="1" customHeight="1" x14ac:dyDescent="0.25"/>
    <row r="18025" ht="30" hidden="1" customHeight="1" x14ac:dyDescent="0.25"/>
    <row r="18026" ht="30" hidden="1" customHeight="1" x14ac:dyDescent="0.25"/>
    <row r="18027" ht="30" hidden="1" customHeight="1" x14ac:dyDescent="0.25"/>
    <row r="18028" ht="30" hidden="1" customHeight="1" x14ac:dyDescent="0.25"/>
    <row r="18029" ht="30" hidden="1" customHeight="1" x14ac:dyDescent="0.25"/>
    <row r="18030" ht="30" hidden="1" customHeight="1" x14ac:dyDescent="0.25"/>
    <row r="18031" ht="30" hidden="1" customHeight="1" x14ac:dyDescent="0.25"/>
    <row r="18032" ht="30" hidden="1" customHeight="1" x14ac:dyDescent="0.25"/>
    <row r="18033" ht="30" hidden="1" customHeight="1" x14ac:dyDescent="0.25"/>
    <row r="18034" ht="30" hidden="1" customHeight="1" x14ac:dyDescent="0.25"/>
    <row r="18035" ht="30" hidden="1" customHeight="1" x14ac:dyDescent="0.25"/>
    <row r="18036" ht="30" hidden="1" customHeight="1" x14ac:dyDescent="0.25"/>
    <row r="18037" ht="30" hidden="1" customHeight="1" x14ac:dyDescent="0.25"/>
    <row r="18038" ht="30" hidden="1" customHeight="1" x14ac:dyDescent="0.25"/>
    <row r="18039" ht="30" hidden="1" customHeight="1" x14ac:dyDescent="0.25"/>
    <row r="18040" ht="30" hidden="1" customHeight="1" x14ac:dyDescent="0.25"/>
    <row r="18041" ht="30" hidden="1" customHeight="1" x14ac:dyDescent="0.25"/>
    <row r="18042" ht="30" hidden="1" customHeight="1" x14ac:dyDescent="0.25"/>
    <row r="18043" ht="30" hidden="1" customHeight="1" x14ac:dyDescent="0.25"/>
    <row r="18044" ht="30" hidden="1" customHeight="1" x14ac:dyDescent="0.25"/>
    <row r="18045" ht="30" hidden="1" customHeight="1" x14ac:dyDescent="0.25"/>
    <row r="18046" ht="30" hidden="1" customHeight="1" x14ac:dyDescent="0.25"/>
    <row r="18047" ht="30" hidden="1" customHeight="1" x14ac:dyDescent="0.25"/>
    <row r="18048" ht="30" hidden="1" customHeight="1" x14ac:dyDescent="0.25"/>
    <row r="18049" ht="30" hidden="1" customHeight="1" x14ac:dyDescent="0.25"/>
    <row r="18050" ht="30" hidden="1" customHeight="1" x14ac:dyDescent="0.25"/>
    <row r="18051" ht="30" hidden="1" customHeight="1" x14ac:dyDescent="0.25"/>
    <row r="18052" ht="30" hidden="1" customHeight="1" x14ac:dyDescent="0.25"/>
    <row r="18053" ht="30" hidden="1" customHeight="1" x14ac:dyDescent="0.25"/>
    <row r="18054" ht="30" hidden="1" customHeight="1" x14ac:dyDescent="0.25"/>
    <row r="18055" ht="30" hidden="1" customHeight="1" x14ac:dyDescent="0.25"/>
    <row r="18056" ht="30" hidden="1" customHeight="1" x14ac:dyDescent="0.25"/>
    <row r="18057" ht="30" hidden="1" customHeight="1" x14ac:dyDescent="0.25"/>
    <row r="18058" ht="30" hidden="1" customHeight="1" x14ac:dyDescent="0.25"/>
    <row r="18059" ht="30" hidden="1" customHeight="1" x14ac:dyDescent="0.25"/>
    <row r="18060" ht="30" hidden="1" customHeight="1" x14ac:dyDescent="0.25"/>
    <row r="18061" ht="30" hidden="1" customHeight="1" x14ac:dyDescent="0.25"/>
    <row r="18062" ht="30" hidden="1" customHeight="1" x14ac:dyDescent="0.25"/>
    <row r="18063" ht="30" hidden="1" customHeight="1" x14ac:dyDescent="0.25"/>
    <row r="18064" ht="30" hidden="1" customHeight="1" x14ac:dyDescent="0.25"/>
    <row r="18065" ht="30" hidden="1" customHeight="1" x14ac:dyDescent="0.25"/>
    <row r="18066" ht="30" hidden="1" customHeight="1" x14ac:dyDescent="0.25"/>
    <row r="18067" ht="30" hidden="1" customHeight="1" x14ac:dyDescent="0.25"/>
    <row r="18068" ht="30" hidden="1" customHeight="1" x14ac:dyDescent="0.25"/>
    <row r="18069" ht="30" hidden="1" customHeight="1" x14ac:dyDescent="0.25"/>
    <row r="18070" ht="30" hidden="1" customHeight="1" x14ac:dyDescent="0.25"/>
    <row r="18071" ht="30" hidden="1" customHeight="1" x14ac:dyDescent="0.25"/>
    <row r="18072" ht="30" hidden="1" customHeight="1" x14ac:dyDescent="0.25"/>
    <row r="18073" ht="30" hidden="1" customHeight="1" x14ac:dyDescent="0.25"/>
    <row r="18074" ht="30" hidden="1" customHeight="1" x14ac:dyDescent="0.25"/>
    <row r="18075" ht="30" hidden="1" customHeight="1" x14ac:dyDescent="0.25"/>
    <row r="18076" ht="30" hidden="1" customHeight="1" x14ac:dyDescent="0.25"/>
    <row r="18077" ht="30" hidden="1" customHeight="1" x14ac:dyDescent="0.25"/>
    <row r="18078" ht="30" hidden="1" customHeight="1" x14ac:dyDescent="0.25"/>
    <row r="18079" ht="30" hidden="1" customHeight="1" x14ac:dyDescent="0.25"/>
    <row r="18080" ht="30" hidden="1" customHeight="1" x14ac:dyDescent="0.25"/>
    <row r="18081" ht="30" hidden="1" customHeight="1" x14ac:dyDescent="0.25"/>
    <row r="18082" ht="30" hidden="1" customHeight="1" x14ac:dyDescent="0.25"/>
    <row r="18083" ht="30" hidden="1" customHeight="1" x14ac:dyDescent="0.25"/>
    <row r="18084" ht="30" hidden="1" customHeight="1" x14ac:dyDescent="0.25"/>
    <row r="18085" ht="30" hidden="1" customHeight="1" x14ac:dyDescent="0.25"/>
    <row r="18086" ht="30" hidden="1" customHeight="1" x14ac:dyDescent="0.25"/>
    <row r="18087" ht="30" hidden="1" customHeight="1" x14ac:dyDescent="0.25"/>
    <row r="18088" ht="30" hidden="1" customHeight="1" x14ac:dyDescent="0.25"/>
    <row r="18089" ht="30" hidden="1" customHeight="1" x14ac:dyDescent="0.25"/>
    <row r="18090" ht="30" hidden="1" customHeight="1" x14ac:dyDescent="0.25"/>
    <row r="18091" ht="30" hidden="1" customHeight="1" x14ac:dyDescent="0.25"/>
    <row r="18092" ht="30" hidden="1" customHeight="1" x14ac:dyDescent="0.25"/>
    <row r="18093" ht="30" hidden="1" customHeight="1" x14ac:dyDescent="0.25"/>
    <row r="18094" ht="30" hidden="1" customHeight="1" x14ac:dyDescent="0.25"/>
    <row r="18095" ht="30" hidden="1" customHeight="1" x14ac:dyDescent="0.25"/>
    <row r="18096" ht="30" hidden="1" customHeight="1" x14ac:dyDescent="0.25"/>
    <row r="18097" ht="30" hidden="1" customHeight="1" x14ac:dyDescent="0.25"/>
    <row r="18098" ht="30" hidden="1" customHeight="1" x14ac:dyDescent="0.25"/>
    <row r="18099" ht="30" hidden="1" customHeight="1" x14ac:dyDescent="0.25"/>
    <row r="18100" ht="30" hidden="1" customHeight="1" x14ac:dyDescent="0.25"/>
    <row r="18101" ht="30" hidden="1" customHeight="1" x14ac:dyDescent="0.25"/>
    <row r="18102" ht="30" hidden="1" customHeight="1" x14ac:dyDescent="0.25"/>
    <row r="18103" ht="30" hidden="1" customHeight="1" x14ac:dyDescent="0.25"/>
    <row r="18104" ht="30" hidden="1" customHeight="1" x14ac:dyDescent="0.25"/>
    <row r="18105" ht="30" hidden="1" customHeight="1" x14ac:dyDescent="0.25"/>
    <row r="18106" ht="30" hidden="1" customHeight="1" x14ac:dyDescent="0.25"/>
    <row r="18107" ht="30" hidden="1" customHeight="1" x14ac:dyDescent="0.25"/>
    <row r="18108" ht="30" hidden="1" customHeight="1" x14ac:dyDescent="0.25"/>
    <row r="18109" ht="30" hidden="1" customHeight="1" x14ac:dyDescent="0.25"/>
    <row r="18110" ht="30" hidden="1" customHeight="1" x14ac:dyDescent="0.25"/>
    <row r="18111" ht="30" hidden="1" customHeight="1" x14ac:dyDescent="0.25"/>
    <row r="18112" ht="30" hidden="1" customHeight="1" x14ac:dyDescent="0.25"/>
    <row r="18113" ht="30" hidden="1" customHeight="1" x14ac:dyDescent="0.25"/>
    <row r="18114" ht="30" hidden="1" customHeight="1" x14ac:dyDescent="0.25"/>
    <row r="18115" ht="30" hidden="1" customHeight="1" x14ac:dyDescent="0.25"/>
    <row r="18116" ht="30" hidden="1" customHeight="1" x14ac:dyDescent="0.25"/>
    <row r="18117" ht="30" hidden="1" customHeight="1" x14ac:dyDescent="0.25"/>
    <row r="18118" ht="30" hidden="1" customHeight="1" x14ac:dyDescent="0.25"/>
    <row r="18119" ht="30" hidden="1" customHeight="1" x14ac:dyDescent="0.25"/>
    <row r="18120" ht="30" hidden="1" customHeight="1" x14ac:dyDescent="0.25"/>
    <row r="18121" ht="30" hidden="1" customHeight="1" x14ac:dyDescent="0.25"/>
    <row r="18122" ht="30" hidden="1" customHeight="1" x14ac:dyDescent="0.25"/>
    <row r="18123" ht="30" hidden="1" customHeight="1" x14ac:dyDescent="0.25"/>
    <row r="18124" ht="30" hidden="1" customHeight="1" x14ac:dyDescent="0.25"/>
    <row r="18125" ht="30" hidden="1" customHeight="1" x14ac:dyDescent="0.25"/>
    <row r="18126" ht="30" hidden="1" customHeight="1" x14ac:dyDescent="0.25"/>
    <row r="18127" ht="30" hidden="1" customHeight="1" x14ac:dyDescent="0.25"/>
    <row r="18128" ht="30" hidden="1" customHeight="1" x14ac:dyDescent="0.25"/>
    <row r="18129" ht="30" hidden="1" customHeight="1" x14ac:dyDescent="0.25"/>
    <row r="18130" ht="30" hidden="1" customHeight="1" x14ac:dyDescent="0.25"/>
    <row r="18131" ht="30" hidden="1" customHeight="1" x14ac:dyDescent="0.25"/>
    <row r="18132" ht="30" hidden="1" customHeight="1" x14ac:dyDescent="0.25"/>
    <row r="18133" ht="30" hidden="1" customHeight="1" x14ac:dyDescent="0.25"/>
    <row r="18134" ht="30" hidden="1" customHeight="1" x14ac:dyDescent="0.25"/>
    <row r="18135" ht="30" hidden="1" customHeight="1" x14ac:dyDescent="0.25"/>
    <row r="18136" ht="30" hidden="1" customHeight="1" x14ac:dyDescent="0.25"/>
    <row r="18137" ht="30" hidden="1" customHeight="1" x14ac:dyDescent="0.25"/>
    <row r="18138" ht="30" hidden="1" customHeight="1" x14ac:dyDescent="0.25"/>
    <row r="18139" ht="30" hidden="1" customHeight="1" x14ac:dyDescent="0.25"/>
    <row r="18140" ht="30" hidden="1" customHeight="1" x14ac:dyDescent="0.25"/>
    <row r="18141" ht="30" hidden="1" customHeight="1" x14ac:dyDescent="0.25"/>
    <row r="18142" ht="30" hidden="1" customHeight="1" x14ac:dyDescent="0.25"/>
    <row r="18143" ht="30" hidden="1" customHeight="1" x14ac:dyDescent="0.25"/>
    <row r="18144" ht="30" hidden="1" customHeight="1" x14ac:dyDescent="0.25"/>
    <row r="18145" ht="30" hidden="1" customHeight="1" x14ac:dyDescent="0.25"/>
    <row r="18146" ht="30" hidden="1" customHeight="1" x14ac:dyDescent="0.25"/>
    <row r="18147" ht="30" hidden="1" customHeight="1" x14ac:dyDescent="0.25"/>
    <row r="18148" ht="30" hidden="1" customHeight="1" x14ac:dyDescent="0.25"/>
    <row r="18149" ht="30" hidden="1" customHeight="1" x14ac:dyDescent="0.25"/>
    <row r="18150" ht="30" hidden="1" customHeight="1" x14ac:dyDescent="0.25"/>
    <row r="18151" ht="30" hidden="1" customHeight="1" x14ac:dyDescent="0.25"/>
    <row r="18152" ht="30" hidden="1" customHeight="1" x14ac:dyDescent="0.25"/>
    <row r="18153" ht="30" hidden="1" customHeight="1" x14ac:dyDescent="0.25"/>
    <row r="18154" ht="30" hidden="1" customHeight="1" x14ac:dyDescent="0.25"/>
    <row r="18155" ht="30" hidden="1" customHeight="1" x14ac:dyDescent="0.25"/>
    <row r="18156" ht="30" hidden="1" customHeight="1" x14ac:dyDescent="0.25"/>
    <row r="18157" ht="30" hidden="1" customHeight="1" x14ac:dyDescent="0.25"/>
    <row r="18158" ht="30" hidden="1" customHeight="1" x14ac:dyDescent="0.25"/>
    <row r="18159" ht="30" hidden="1" customHeight="1" x14ac:dyDescent="0.25"/>
    <row r="18160" ht="30" hidden="1" customHeight="1" x14ac:dyDescent="0.25"/>
    <row r="18161" ht="30" hidden="1" customHeight="1" x14ac:dyDescent="0.25"/>
    <row r="18162" ht="30" hidden="1" customHeight="1" x14ac:dyDescent="0.25"/>
    <row r="18163" ht="30" hidden="1" customHeight="1" x14ac:dyDescent="0.25"/>
    <row r="18164" ht="30" hidden="1" customHeight="1" x14ac:dyDescent="0.25"/>
    <row r="18165" ht="30" hidden="1" customHeight="1" x14ac:dyDescent="0.25"/>
    <row r="18166" ht="30" hidden="1" customHeight="1" x14ac:dyDescent="0.25"/>
    <row r="18167" ht="30" hidden="1" customHeight="1" x14ac:dyDescent="0.25"/>
    <row r="18168" ht="30" hidden="1" customHeight="1" x14ac:dyDescent="0.25"/>
    <row r="18169" ht="30" hidden="1" customHeight="1" x14ac:dyDescent="0.25"/>
    <row r="18170" ht="30" hidden="1" customHeight="1" x14ac:dyDescent="0.25"/>
    <row r="18171" ht="30" hidden="1" customHeight="1" x14ac:dyDescent="0.25"/>
    <row r="18172" ht="30" hidden="1" customHeight="1" x14ac:dyDescent="0.25"/>
    <row r="18173" ht="30" hidden="1" customHeight="1" x14ac:dyDescent="0.25"/>
    <row r="18174" ht="30" hidden="1" customHeight="1" x14ac:dyDescent="0.25"/>
    <row r="18175" ht="30" hidden="1" customHeight="1" x14ac:dyDescent="0.25"/>
    <row r="18176" ht="30" hidden="1" customHeight="1" x14ac:dyDescent="0.25"/>
    <row r="18177" ht="30" hidden="1" customHeight="1" x14ac:dyDescent="0.25"/>
    <row r="18178" ht="30" hidden="1" customHeight="1" x14ac:dyDescent="0.25"/>
    <row r="18179" ht="30" hidden="1" customHeight="1" x14ac:dyDescent="0.25"/>
    <row r="18180" ht="30" hidden="1" customHeight="1" x14ac:dyDescent="0.25"/>
    <row r="18181" ht="30" hidden="1" customHeight="1" x14ac:dyDescent="0.25"/>
    <row r="18182" ht="30" hidden="1" customHeight="1" x14ac:dyDescent="0.25"/>
    <row r="18183" ht="30" hidden="1" customHeight="1" x14ac:dyDescent="0.25"/>
    <row r="18184" ht="30" hidden="1" customHeight="1" x14ac:dyDescent="0.25"/>
    <row r="18185" ht="30" hidden="1" customHeight="1" x14ac:dyDescent="0.25"/>
    <row r="18186" ht="30" hidden="1" customHeight="1" x14ac:dyDescent="0.25"/>
    <row r="18187" ht="30" hidden="1" customHeight="1" x14ac:dyDescent="0.25"/>
    <row r="18188" ht="30" hidden="1" customHeight="1" x14ac:dyDescent="0.25"/>
    <row r="18189" ht="30" hidden="1" customHeight="1" x14ac:dyDescent="0.25"/>
    <row r="18190" ht="30" hidden="1" customHeight="1" x14ac:dyDescent="0.25"/>
    <row r="18191" ht="30" hidden="1" customHeight="1" x14ac:dyDescent="0.25"/>
    <row r="18192" ht="30" hidden="1" customHeight="1" x14ac:dyDescent="0.25"/>
    <row r="18193" ht="30" hidden="1" customHeight="1" x14ac:dyDescent="0.25"/>
    <row r="18194" ht="30" hidden="1" customHeight="1" x14ac:dyDescent="0.25"/>
    <row r="18195" ht="30" hidden="1" customHeight="1" x14ac:dyDescent="0.25"/>
    <row r="18196" ht="30" hidden="1" customHeight="1" x14ac:dyDescent="0.25"/>
    <row r="18197" ht="30" hidden="1" customHeight="1" x14ac:dyDescent="0.25"/>
    <row r="18198" ht="30" hidden="1" customHeight="1" x14ac:dyDescent="0.25"/>
    <row r="18199" ht="30" hidden="1" customHeight="1" x14ac:dyDescent="0.25"/>
    <row r="18200" ht="30" hidden="1" customHeight="1" x14ac:dyDescent="0.25"/>
    <row r="18201" ht="30" hidden="1" customHeight="1" x14ac:dyDescent="0.25"/>
    <row r="18202" ht="30" hidden="1" customHeight="1" x14ac:dyDescent="0.25"/>
    <row r="18203" ht="30" hidden="1" customHeight="1" x14ac:dyDescent="0.25"/>
    <row r="18204" ht="30" hidden="1" customHeight="1" x14ac:dyDescent="0.25"/>
    <row r="18205" ht="30" hidden="1" customHeight="1" x14ac:dyDescent="0.25"/>
    <row r="18206" ht="30" hidden="1" customHeight="1" x14ac:dyDescent="0.25"/>
    <row r="18207" ht="30" hidden="1" customHeight="1" x14ac:dyDescent="0.25"/>
    <row r="18208" ht="30" hidden="1" customHeight="1" x14ac:dyDescent="0.25"/>
    <row r="18209" ht="30" hidden="1" customHeight="1" x14ac:dyDescent="0.25"/>
    <row r="18210" ht="30" hidden="1" customHeight="1" x14ac:dyDescent="0.25"/>
    <row r="18211" ht="30" hidden="1" customHeight="1" x14ac:dyDescent="0.25"/>
    <row r="18212" ht="30" hidden="1" customHeight="1" x14ac:dyDescent="0.25"/>
    <row r="18213" ht="30" hidden="1" customHeight="1" x14ac:dyDescent="0.25"/>
    <row r="18214" ht="30" hidden="1" customHeight="1" x14ac:dyDescent="0.25"/>
    <row r="18215" ht="30" hidden="1" customHeight="1" x14ac:dyDescent="0.25"/>
    <row r="18216" ht="30" hidden="1" customHeight="1" x14ac:dyDescent="0.25"/>
    <row r="18217" ht="30" hidden="1" customHeight="1" x14ac:dyDescent="0.25"/>
    <row r="18218" ht="30" hidden="1" customHeight="1" x14ac:dyDescent="0.25"/>
    <row r="18219" ht="30" hidden="1" customHeight="1" x14ac:dyDescent="0.25"/>
    <row r="18220" ht="30" hidden="1" customHeight="1" x14ac:dyDescent="0.25"/>
    <row r="18221" ht="30" hidden="1" customHeight="1" x14ac:dyDescent="0.25"/>
    <row r="18222" ht="30" hidden="1" customHeight="1" x14ac:dyDescent="0.25"/>
    <row r="18223" ht="30" hidden="1" customHeight="1" x14ac:dyDescent="0.25"/>
    <row r="18224" ht="30" hidden="1" customHeight="1" x14ac:dyDescent="0.25"/>
    <row r="18225" ht="30" hidden="1" customHeight="1" x14ac:dyDescent="0.25"/>
    <row r="18226" ht="30" hidden="1" customHeight="1" x14ac:dyDescent="0.25"/>
    <row r="18227" ht="30" hidden="1" customHeight="1" x14ac:dyDescent="0.25"/>
    <row r="18228" ht="30" hidden="1" customHeight="1" x14ac:dyDescent="0.25"/>
    <row r="18229" ht="30" hidden="1" customHeight="1" x14ac:dyDescent="0.25"/>
    <row r="18230" ht="30" hidden="1" customHeight="1" x14ac:dyDescent="0.25"/>
    <row r="18231" ht="30" hidden="1" customHeight="1" x14ac:dyDescent="0.25"/>
    <row r="18232" ht="30" hidden="1" customHeight="1" x14ac:dyDescent="0.25"/>
    <row r="18233" ht="30" hidden="1" customHeight="1" x14ac:dyDescent="0.25"/>
    <row r="18234" ht="30" hidden="1" customHeight="1" x14ac:dyDescent="0.25"/>
    <row r="18235" ht="30" hidden="1" customHeight="1" x14ac:dyDescent="0.25"/>
    <row r="18236" ht="30" hidden="1" customHeight="1" x14ac:dyDescent="0.25"/>
    <row r="18237" ht="30" hidden="1" customHeight="1" x14ac:dyDescent="0.25"/>
    <row r="18238" ht="30" hidden="1" customHeight="1" x14ac:dyDescent="0.25"/>
    <row r="18239" ht="30" hidden="1" customHeight="1" x14ac:dyDescent="0.25"/>
    <row r="18240" ht="30" hidden="1" customHeight="1" x14ac:dyDescent="0.25"/>
    <row r="18241" ht="30" hidden="1" customHeight="1" x14ac:dyDescent="0.25"/>
    <row r="18242" ht="30" hidden="1" customHeight="1" x14ac:dyDescent="0.25"/>
    <row r="18243" ht="30" hidden="1" customHeight="1" x14ac:dyDescent="0.25"/>
    <row r="18244" ht="30" hidden="1" customHeight="1" x14ac:dyDescent="0.25"/>
    <row r="18245" ht="30" hidden="1" customHeight="1" x14ac:dyDescent="0.25"/>
    <row r="18246" ht="30" hidden="1" customHeight="1" x14ac:dyDescent="0.25"/>
    <row r="18247" ht="30" hidden="1" customHeight="1" x14ac:dyDescent="0.25"/>
    <row r="18248" ht="30" hidden="1" customHeight="1" x14ac:dyDescent="0.25"/>
    <row r="18249" ht="30" hidden="1" customHeight="1" x14ac:dyDescent="0.25"/>
    <row r="18250" ht="30" hidden="1" customHeight="1" x14ac:dyDescent="0.25"/>
    <row r="18251" ht="30" hidden="1" customHeight="1" x14ac:dyDescent="0.25"/>
    <row r="18252" ht="30" hidden="1" customHeight="1" x14ac:dyDescent="0.25"/>
    <row r="18253" ht="30" hidden="1" customHeight="1" x14ac:dyDescent="0.25"/>
    <row r="18254" ht="30" hidden="1" customHeight="1" x14ac:dyDescent="0.25"/>
    <row r="18255" ht="30" hidden="1" customHeight="1" x14ac:dyDescent="0.25"/>
    <row r="18256" ht="30" hidden="1" customHeight="1" x14ac:dyDescent="0.25"/>
    <row r="18257" ht="30" hidden="1" customHeight="1" x14ac:dyDescent="0.25"/>
    <row r="18258" ht="30" hidden="1" customHeight="1" x14ac:dyDescent="0.25"/>
    <row r="18259" ht="30" hidden="1" customHeight="1" x14ac:dyDescent="0.25"/>
    <row r="18260" ht="30" hidden="1" customHeight="1" x14ac:dyDescent="0.25"/>
    <row r="18261" ht="30" hidden="1" customHeight="1" x14ac:dyDescent="0.25"/>
    <row r="18262" ht="30" hidden="1" customHeight="1" x14ac:dyDescent="0.25"/>
    <row r="18263" ht="30" hidden="1" customHeight="1" x14ac:dyDescent="0.25"/>
    <row r="18264" ht="30" hidden="1" customHeight="1" x14ac:dyDescent="0.25"/>
    <row r="18265" ht="30" hidden="1" customHeight="1" x14ac:dyDescent="0.25"/>
    <row r="18266" ht="30" hidden="1" customHeight="1" x14ac:dyDescent="0.25"/>
    <row r="18267" ht="30" hidden="1" customHeight="1" x14ac:dyDescent="0.25"/>
    <row r="18268" ht="30" hidden="1" customHeight="1" x14ac:dyDescent="0.25"/>
    <row r="18269" ht="30" hidden="1" customHeight="1" x14ac:dyDescent="0.25"/>
    <row r="18270" ht="30" hidden="1" customHeight="1" x14ac:dyDescent="0.25"/>
    <row r="18271" ht="30" hidden="1" customHeight="1" x14ac:dyDescent="0.25"/>
    <row r="18272" ht="30" hidden="1" customHeight="1" x14ac:dyDescent="0.25"/>
    <row r="18273" ht="30" hidden="1" customHeight="1" x14ac:dyDescent="0.25"/>
    <row r="18274" ht="30" hidden="1" customHeight="1" x14ac:dyDescent="0.25"/>
    <row r="18275" ht="30" hidden="1" customHeight="1" x14ac:dyDescent="0.25"/>
    <row r="18276" ht="30" hidden="1" customHeight="1" x14ac:dyDescent="0.25"/>
    <row r="18277" ht="30" hidden="1" customHeight="1" x14ac:dyDescent="0.25"/>
    <row r="18278" ht="30" hidden="1" customHeight="1" x14ac:dyDescent="0.25"/>
    <row r="18279" ht="30" hidden="1" customHeight="1" x14ac:dyDescent="0.25"/>
    <row r="18280" ht="30" hidden="1" customHeight="1" x14ac:dyDescent="0.25"/>
    <row r="18281" ht="30" hidden="1" customHeight="1" x14ac:dyDescent="0.25"/>
    <row r="18282" ht="30" hidden="1" customHeight="1" x14ac:dyDescent="0.25"/>
    <row r="18283" ht="30" hidden="1" customHeight="1" x14ac:dyDescent="0.25"/>
    <row r="18284" ht="30" hidden="1" customHeight="1" x14ac:dyDescent="0.25"/>
    <row r="18285" ht="30" hidden="1" customHeight="1" x14ac:dyDescent="0.25"/>
    <row r="18286" ht="30" hidden="1" customHeight="1" x14ac:dyDescent="0.25"/>
    <row r="18287" ht="30" hidden="1" customHeight="1" x14ac:dyDescent="0.25"/>
    <row r="18288" ht="30" hidden="1" customHeight="1" x14ac:dyDescent="0.25"/>
    <row r="18289" ht="30" hidden="1" customHeight="1" x14ac:dyDescent="0.25"/>
    <row r="18290" ht="30" hidden="1" customHeight="1" x14ac:dyDescent="0.25"/>
    <row r="18291" ht="30" hidden="1" customHeight="1" x14ac:dyDescent="0.25"/>
    <row r="18292" ht="30" hidden="1" customHeight="1" x14ac:dyDescent="0.25"/>
    <row r="18293" ht="30" hidden="1" customHeight="1" x14ac:dyDescent="0.25"/>
    <row r="18294" ht="30" hidden="1" customHeight="1" x14ac:dyDescent="0.25"/>
    <row r="18295" ht="30" hidden="1" customHeight="1" x14ac:dyDescent="0.25"/>
    <row r="18296" ht="30" hidden="1" customHeight="1" x14ac:dyDescent="0.25"/>
    <row r="18297" ht="30" hidden="1" customHeight="1" x14ac:dyDescent="0.25"/>
    <row r="18298" ht="30" hidden="1" customHeight="1" x14ac:dyDescent="0.25"/>
    <row r="18299" ht="30" hidden="1" customHeight="1" x14ac:dyDescent="0.25"/>
    <row r="18300" ht="30" hidden="1" customHeight="1" x14ac:dyDescent="0.25"/>
    <row r="18301" ht="30" hidden="1" customHeight="1" x14ac:dyDescent="0.25"/>
    <row r="18302" ht="30" hidden="1" customHeight="1" x14ac:dyDescent="0.25"/>
    <row r="18303" ht="30" hidden="1" customHeight="1" x14ac:dyDescent="0.25"/>
    <row r="18304" ht="30" hidden="1" customHeight="1" x14ac:dyDescent="0.25"/>
    <row r="18305" ht="30" hidden="1" customHeight="1" x14ac:dyDescent="0.25"/>
    <row r="18306" ht="30" hidden="1" customHeight="1" x14ac:dyDescent="0.25"/>
    <row r="18307" ht="30" hidden="1" customHeight="1" x14ac:dyDescent="0.25"/>
    <row r="18308" ht="30" hidden="1" customHeight="1" x14ac:dyDescent="0.25"/>
    <row r="18309" ht="30" hidden="1" customHeight="1" x14ac:dyDescent="0.25"/>
    <row r="18310" ht="30" hidden="1" customHeight="1" x14ac:dyDescent="0.25"/>
    <row r="18311" ht="30" hidden="1" customHeight="1" x14ac:dyDescent="0.25"/>
    <row r="18312" ht="30" hidden="1" customHeight="1" x14ac:dyDescent="0.25"/>
    <row r="18313" ht="30" hidden="1" customHeight="1" x14ac:dyDescent="0.25"/>
    <row r="18314" ht="30" hidden="1" customHeight="1" x14ac:dyDescent="0.25"/>
    <row r="18315" ht="30" hidden="1" customHeight="1" x14ac:dyDescent="0.25"/>
    <row r="18316" ht="30" hidden="1" customHeight="1" x14ac:dyDescent="0.25"/>
    <row r="18317" ht="30" hidden="1" customHeight="1" x14ac:dyDescent="0.25"/>
    <row r="18318" ht="30" hidden="1" customHeight="1" x14ac:dyDescent="0.25"/>
    <row r="18319" ht="30" hidden="1" customHeight="1" x14ac:dyDescent="0.25"/>
    <row r="18320" ht="30" hidden="1" customHeight="1" x14ac:dyDescent="0.25"/>
    <row r="18321" ht="30" hidden="1" customHeight="1" x14ac:dyDescent="0.25"/>
    <row r="18322" ht="30" hidden="1" customHeight="1" x14ac:dyDescent="0.25"/>
    <row r="18323" ht="30" hidden="1" customHeight="1" x14ac:dyDescent="0.25"/>
    <row r="18324" ht="30" hidden="1" customHeight="1" x14ac:dyDescent="0.25"/>
    <row r="18325" ht="30" hidden="1" customHeight="1" x14ac:dyDescent="0.25"/>
    <row r="18326" ht="30" hidden="1" customHeight="1" x14ac:dyDescent="0.25"/>
    <row r="18327" ht="30" hidden="1" customHeight="1" x14ac:dyDescent="0.25"/>
    <row r="18328" ht="30" hidden="1" customHeight="1" x14ac:dyDescent="0.25"/>
    <row r="18329" ht="30" hidden="1" customHeight="1" x14ac:dyDescent="0.25"/>
    <row r="18330" ht="30" hidden="1" customHeight="1" x14ac:dyDescent="0.25"/>
    <row r="18331" ht="30" hidden="1" customHeight="1" x14ac:dyDescent="0.25"/>
    <row r="18332" ht="30" hidden="1" customHeight="1" x14ac:dyDescent="0.25"/>
    <row r="18333" ht="30" hidden="1" customHeight="1" x14ac:dyDescent="0.25"/>
    <row r="18334" ht="30" hidden="1" customHeight="1" x14ac:dyDescent="0.25"/>
    <row r="18335" ht="30" hidden="1" customHeight="1" x14ac:dyDescent="0.25"/>
    <row r="18336" ht="30" hidden="1" customHeight="1" x14ac:dyDescent="0.25"/>
    <row r="18337" ht="30" hidden="1" customHeight="1" x14ac:dyDescent="0.25"/>
    <row r="18338" ht="30" hidden="1" customHeight="1" x14ac:dyDescent="0.25"/>
    <row r="18339" ht="30" hidden="1" customHeight="1" x14ac:dyDescent="0.25"/>
    <row r="18340" ht="30" hidden="1" customHeight="1" x14ac:dyDescent="0.25"/>
    <row r="18341" ht="30" hidden="1" customHeight="1" x14ac:dyDescent="0.25"/>
    <row r="18342" ht="30" hidden="1" customHeight="1" x14ac:dyDescent="0.25"/>
    <row r="18343" ht="30" hidden="1" customHeight="1" x14ac:dyDescent="0.25"/>
    <row r="18344" ht="30" hidden="1" customHeight="1" x14ac:dyDescent="0.25"/>
    <row r="18345" ht="30" hidden="1" customHeight="1" x14ac:dyDescent="0.25"/>
    <row r="18346" ht="30" hidden="1" customHeight="1" x14ac:dyDescent="0.25"/>
    <row r="18347" ht="30" hidden="1" customHeight="1" x14ac:dyDescent="0.25"/>
    <row r="18348" ht="30" hidden="1" customHeight="1" x14ac:dyDescent="0.25"/>
    <row r="18349" ht="30" hidden="1" customHeight="1" x14ac:dyDescent="0.25"/>
    <row r="18350" ht="30" hidden="1" customHeight="1" x14ac:dyDescent="0.25"/>
    <row r="18351" ht="30" hidden="1" customHeight="1" x14ac:dyDescent="0.25"/>
    <row r="18352" ht="30" hidden="1" customHeight="1" x14ac:dyDescent="0.25"/>
    <row r="18353" ht="30" hidden="1" customHeight="1" x14ac:dyDescent="0.25"/>
    <row r="18354" ht="30" hidden="1" customHeight="1" x14ac:dyDescent="0.25"/>
    <row r="18355" ht="30" hidden="1" customHeight="1" x14ac:dyDescent="0.25"/>
    <row r="18356" ht="30" hidden="1" customHeight="1" x14ac:dyDescent="0.25"/>
    <row r="18357" ht="30" hidden="1" customHeight="1" x14ac:dyDescent="0.25"/>
    <row r="18358" ht="30" hidden="1" customHeight="1" x14ac:dyDescent="0.25"/>
    <row r="18359" ht="30" hidden="1" customHeight="1" x14ac:dyDescent="0.25"/>
    <row r="18360" ht="30" hidden="1" customHeight="1" x14ac:dyDescent="0.25"/>
    <row r="18361" ht="30" hidden="1" customHeight="1" x14ac:dyDescent="0.25"/>
    <row r="18362" ht="30" hidden="1" customHeight="1" x14ac:dyDescent="0.25"/>
    <row r="18363" ht="30" hidden="1" customHeight="1" x14ac:dyDescent="0.25"/>
    <row r="18364" ht="30" hidden="1" customHeight="1" x14ac:dyDescent="0.25"/>
    <row r="18365" ht="30" hidden="1" customHeight="1" x14ac:dyDescent="0.25"/>
    <row r="18366" ht="30" hidden="1" customHeight="1" x14ac:dyDescent="0.25"/>
    <row r="18367" ht="30" hidden="1" customHeight="1" x14ac:dyDescent="0.25"/>
    <row r="18368" ht="30" hidden="1" customHeight="1" x14ac:dyDescent="0.25"/>
    <row r="18369" ht="30" hidden="1" customHeight="1" x14ac:dyDescent="0.25"/>
    <row r="18370" ht="30" hidden="1" customHeight="1" x14ac:dyDescent="0.25"/>
    <row r="18371" ht="30" hidden="1" customHeight="1" x14ac:dyDescent="0.25"/>
    <row r="18372" ht="30" hidden="1" customHeight="1" x14ac:dyDescent="0.25"/>
    <row r="18373" ht="30" hidden="1" customHeight="1" x14ac:dyDescent="0.25"/>
    <row r="18374" ht="30" hidden="1" customHeight="1" x14ac:dyDescent="0.25"/>
    <row r="18375" ht="30" hidden="1" customHeight="1" x14ac:dyDescent="0.25"/>
    <row r="18376" ht="30" hidden="1" customHeight="1" x14ac:dyDescent="0.25"/>
    <row r="18377" ht="30" hidden="1" customHeight="1" x14ac:dyDescent="0.25"/>
    <row r="18378" ht="30" hidden="1" customHeight="1" x14ac:dyDescent="0.25"/>
    <row r="18379" ht="30" hidden="1" customHeight="1" x14ac:dyDescent="0.25"/>
    <row r="18380" ht="30" hidden="1" customHeight="1" x14ac:dyDescent="0.25"/>
    <row r="18381" ht="30" hidden="1" customHeight="1" x14ac:dyDescent="0.25"/>
    <row r="18382" ht="30" hidden="1" customHeight="1" x14ac:dyDescent="0.25"/>
    <row r="18383" ht="30" hidden="1" customHeight="1" x14ac:dyDescent="0.25"/>
    <row r="18384" ht="30" hidden="1" customHeight="1" x14ac:dyDescent="0.25"/>
    <row r="18385" ht="30" hidden="1" customHeight="1" x14ac:dyDescent="0.25"/>
    <row r="18386" ht="30" hidden="1" customHeight="1" x14ac:dyDescent="0.25"/>
    <row r="18387" ht="30" hidden="1" customHeight="1" x14ac:dyDescent="0.25"/>
    <row r="18388" ht="30" hidden="1" customHeight="1" x14ac:dyDescent="0.25"/>
    <row r="18389" ht="30" hidden="1" customHeight="1" x14ac:dyDescent="0.25"/>
    <row r="18390" ht="30" hidden="1" customHeight="1" x14ac:dyDescent="0.25"/>
    <row r="18391" ht="30" hidden="1" customHeight="1" x14ac:dyDescent="0.25"/>
    <row r="18392" ht="30" hidden="1" customHeight="1" x14ac:dyDescent="0.25"/>
    <row r="18393" ht="30" hidden="1" customHeight="1" x14ac:dyDescent="0.25"/>
    <row r="18394" ht="30" hidden="1" customHeight="1" x14ac:dyDescent="0.25"/>
    <row r="18395" ht="30" hidden="1" customHeight="1" x14ac:dyDescent="0.25"/>
    <row r="18396" ht="30" hidden="1" customHeight="1" x14ac:dyDescent="0.25"/>
    <row r="18397" ht="30" hidden="1" customHeight="1" x14ac:dyDescent="0.25"/>
    <row r="18398" ht="30" hidden="1" customHeight="1" x14ac:dyDescent="0.25"/>
    <row r="18399" ht="30" hidden="1" customHeight="1" x14ac:dyDescent="0.25"/>
    <row r="18400" ht="30" hidden="1" customHeight="1" x14ac:dyDescent="0.25"/>
    <row r="18401" ht="30" hidden="1" customHeight="1" x14ac:dyDescent="0.25"/>
    <row r="18402" ht="30" hidden="1" customHeight="1" x14ac:dyDescent="0.25"/>
    <row r="18403" ht="30" hidden="1" customHeight="1" x14ac:dyDescent="0.25"/>
    <row r="18404" ht="30" hidden="1" customHeight="1" x14ac:dyDescent="0.25"/>
    <row r="18405" ht="30" hidden="1" customHeight="1" x14ac:dyDescent="0.25"/>
    <row r="18406" ht="30" hidden="1" customHeight="1" x14ac:dyDescent="0.25"/>
    <row r="18407" ht="30" hidden="1" customHeight="1" x14ac:dyDescent="0.25"/>
    <row r="18408" ht="30" hidden="1" customHeight="1" x14ac:dyDescent="0.25"/>
    <row r="18409" ht="30" hidden="1" customHeight="1" x14ac:dyDescent="0.25"/>
    <row r="18410" ht="30" hidden="1" customHeight="1" x14ac:dyDescent="0.25"/>
    <row r="18411" ht="30" hidden="1" customHeight="1" x14ac:dyDescent="0.25"/>
    <row r="18412" ht="30" hidden="1" customHeight="1" x14ac:dyDescent="0.25"/>
    <row r="18413" ht="30" hidden="1" customHeight="1" x14ac:dyDescent="0.25"/>
    <row r="18414" ht="30" hidden="1" customHeight="1" x14ac:dyDescent="0.25"/>
    <row r="18415" ht="30" hidden="1" customHeight="1" x14ac:dyDescent="0.25"/>
    <row r="18416" ht="30" hidden="1" customHeight="1" x14ac:dyDescent="0.25"/>
    <row r="18417" ht="30" hidden="1" customHeight="1" x14ac:dyDescent="0.25"/>
    <row r="18418" ht="30" hidden="1" customHeight="1" x14ac:dyDescent="0.25"/>
    <row r="18419" ht="30" hidden="1" customHeight="1" x14ac:dyDescent="0.25"/>
    <row r="18420" ht="30" hidden="1" customHeight="1" x14ac:dyDescent="0.25"/>
    <row r="18421" ht="30" hidden="1" customHeight="1" x14ac:dyDescent="0.25"/>
    <row r="18422" ht="30" hidden="1" customHeight="1" x14ac:dyDescent="0.25"/>
    <row r="18423" ht="30" hidden="1" customHeight="1" x14ac:dyDescent="0.25"/>
    <row r="18424" ht="30" hidden="1" customHeight="1" x14ac:dyDescent="0.25"/>
    <row r="18425" ht="30" hidden="1" customHeight="1" x14ac:dyDescent="0.25"/>
    <row r="18426" ht="30" hidden="1" customHeight="1" x14ac:dyDescent="0.25"/>
    <row r="18427" ht="30" hidden="1" customHeight="1" x14ac:dyDescent="0.25"/>
    <row r="18428" ht="30" hidden="1" customHeight="1" x14ac:dyDescent="0.25"/>
    <row r="18429" ht="30" hidden="1" customHeight="1" x14ac:dyDescent="0.25"/>
    <row r="18430" ht="30" hidden="1" customHeight="1" x14ac:dyDescent="0.25"/>
    <row r="18431" ht="30" hidden="1" customHeight="1" x14ac:dyDescent="0.25"/>
    <row r="18432" ht="30" hidden="1" customHeight="1" x14ac:dyDescent="0.25"/>
    <row r="18433" ht="30" hidden="1" customHeight="1" x14ac:dyDescent="0.25"/>
    <row r="18434" ht="30" hidden="1" customHeight="1" x14ac:dyDescent="0.25"/>
    <row r="18435" ht="30" hidden="1" customHeight="1" x14ac:dyDescent="0.25"/>
    <row r="18436" ht="30" hidden="1" customHeight="1" x14ac:dyDescent="0.25"/>
    <row r="18437" ht="30" hidden="1" customHeight="1" x14ac:dyDescent="0.25"/>
    <row r="18438" ht="30" hidden="1" customHeight="1" x14ac:dyDescent="0.25"/>
    <row r="18439" ht="30" hidden="1" customHeight="1" x14ac:dyDescent="0.25"/>
    <row r="18440" ht="30" hidden="1" customHeight="1" x14ac:dyDescent="0.25"/>
    <row r="18441" ht="30" hidden="1" customHeight="1" x14ac:dyDescent="0.25"/>
    <row r="18442" ht="30" hidden="1" customHeight="1" x14ac:dyDescent="0.25"/>
    <row r="18443" ht="30" hidden="1" customHeight="1" x14ac:dyDescent="0.25"/>
    <row r="18444" ht="30" hidden="1" customHeight="1" x14ac:dyDescent="0.25"/>
    <row r="18445" ht="30" hidden="1" customHeight="1" x14ac:dyDescent="0.25"/>
    <row r="18446" ht="30" hidden="1" customHeight="1" x14ac:dyDescent="0.25"/>
    <row r="18447" ht="30" hidden="1" customHeight="1" x14ac:dyDescent="0.25"/>
    <row r="18448" ht="30" hidden="1" customHeight="1" x14ac:dyDescent="0.25"/>
    <row r="18449" ht="30" hidden="1" customHeight="1" x14ac:dyDescent="0.25"/>
    <row r="18450" ht="30" hidden="1" customHeight="1" x14ac:dyDescent="0.25"/>
    <row r="18451" ht="30" hidden="1" customHeight="1" x14ac:dyDescent="0.25"/>
    <row r="18452" ht="30" hidden="1" customHeight="1" x14ac:dyDescent="0.25"/>
    <row r="18453" ht="30" hidden="1" customHeight="1" x14ac:dyDescent="0.25"/>
    <row r="18454" ht="30" hidden="1" customHeight="1" x14ac:dyDescent="0.25"/>
    <row r="18455" ht="30" hidden="1" customHeight="1" x14ac:dyDescent="0.25"/>
    <row r="18456" ht="30" hidden="1" customHeight="1" x14ac:dyDescent="0.25"/>
    <row r="18457" ht="30" hidden="1" customHeight="1" x14ac:dyDescent="0.25"/>
    <row r="18458" ht="30" hidden="1" customHeight="1" x14ac:dyDescent="0.25"/>
    <row r="18459" ht="30" hidden="1" customHeight="1" x14ac:dyDescent="0.25"/>
    <row r="18460" ht="30" hidden="1" customHeight="1" x14ac:dyDescent="0.25"/>
    <row r="18461" ht="30" hidden="1" customHeight="1" x14ac:dyDescent="0.25"/>
    <row r="18462" ht="30" hidden="1" customHeight="1" x14ac:dyDescent="0.25"/>
    <row r="18463" ht="30" hidden="1" customHeight="1" x14ac:dyDescent="0.25"/>
    <row r="18464" ht="30" hidden="1" customHeight="1" x14ac:dyDescent="0.25"/>
    <row r="18465" ht="30" hidden="1" customHeight="1" x14ac:dyDescent="0.25"/>
    <row r="18466" ht="30" hidden="1" customHeight="1" x14ac:dyDescent="0.25"/>
    <row r="18467" ht="30" hidden="1" customHeight="1" x14ac:dyDescent="0.25"/>
    <row r="18468" ht="30" hidden="1" customHeight="1" x14ac:dyDescent="0.25"/>
    <row r="18469" ht="30" hidden="1" customHeight="1" x14ac:dyDescent="0.25"/>
    <row r="18470" ht="30" hidden="1" customHeight="1" x14ac:dyDescent="0.25"/>
    <row r="18471" ht="30" hidden="1" customHeight="1" x14ac:dyDescent="0.25"/>
    <row r="18472" ht="30" hidden="1" customHeight="1" x14ac:dyDescent="0.25"/>
    <row r="18473" ht="30" hidden="1" customHeight="1" x14ac:dyDescent="0.25"/>
    <row r="18474" ht="30" hidden="1" customHeight="1" x14ac:dyDescent="0.25"/>
    <row r="18475" ht="30" hidden="1" customHeight="1" x14ac:dyDescent="0.25"/>
    <row r="18476" ht="30" hidden="1" customHeight="1" x14ac:dyDescent="0.25"/>
    <row r="18477" ht="30" hidden="1" customHeight="1" x14ac:dyDescent="0.25"/>
    <row r="18478" ht="30" hidden="1" customHeight="1" x14ac:dyDescent="0.25"/>
    <row r="18479" ht="30" hidden="1" customHeight="1" x14ac:dyDescent="0.25"/>
    <row r="18480" ht="30" hidden="1" customHeight="1" x14ac:dyDescent="0.25"/>
    <row r="18481" ht="30" hidden="1" customHeight="1" x14ac:dyDescent="0.25"/>
    <row r="18482" ht="30" hidden="1" customHeight="1" x14ac:dyDescent="0.25"/>
    <row r="18483" ht="30" hidden="1" customHeight="1" x14ac:dyDescent="0.25"/>
    <row r="18484" ht="30" hidden="1" customHeight="1" x14ac:dyDescent="0.25"/>
    <row r="18485" ht="30" hidden="1" customHeight="1" x14ac:dyDescent="0.25"/>
    <row r="18486" ht="30" hidden="1" customHeight="1" x14ac:dyDescent="0.25"/>
    <row r="18487" ht="30" hidden="1" customHeight="1" x14ac:dyDescent="0.25"/>
    <row r="18488" ht="30" hidden="1" customHeight="1" x14ac:dyDescent="0.25"/>
    <row r="18489" ht="30" hidden="1" customHeight="1" x14ac:dyDescent="0.25"/>
    <row r="18490" ht="30" hidden="1" customHeight="1" x14ac:dyDescent="0.25"/>
    <row r="18491" ht="30" hidden="1" customHeight="1" x14ac:dyDescent="0.25"/>
    <row r="18492" ht="30" hidden="1" customHeight="1" x14ac:dyDescent="0.25"/>
    <row r="18493" ht="30" hidden="1" customHeight="1" x14ac:dyDescent="0.25"/>
    <row r="18494" ht="30" hidden="1" customHeight="1" x14ac:dyDescent="0.25"/>
    <row r="18495" ht="30" hidden="1" customHeight="1" x14ac:dyDescent="0.25"/>
    <row r="18496" ht="30" hidden="1" customHeight="1" x14ac:dyDescent="0.25"/>
    <row r="18497" ht="30" hidden="1" customHeight="1" x14ac:dyDescent="0.25"/>
    <row r="18498" ht="30" hidden="1" customHeight="1" x14ac:dyDescent="0.25"/>
    <row r="18499" ht="30" hidden="1" customHeight="1" x14ac:dyDescent="0.25"/>
    <row r="18500" ht="30" hidden="1" customHeight="1" x14ac:dyDescent="0.25"/>
    <row r="18501" ht="30" hidden="1" customHeight="1" x14ac:dyDescent="0.25"/>
    <row r="18502" ht="30" hidden="1" customHeight="1" x14ac:dyDescent="0.25"/>
    <row r="18503" ht="30" hidden="1" customHeight="1" x14ac:dyDescent="0.25"/>
    <row r="18504" ht="30" hidden="1" customHeight="1" x14ac:dyDescent="0.25"/>
    <row r="18505" ht="30" hidden="1" customHeight="1" x14ac:dyDescent="0.25"/>
    <row r="18506" ht="30" hidden="1" customHeight="1" x14ac:dyDescent="0.25"/>
    <row r="18507" ht="30" hidden="1" customHeight="1" x14ac:dyDescent="0.25"/>
    <row r="18508" ht="30" hidden="1" customHeight="1" x14ac:dyDescent="0.25"/>
    <row r="18509" ht="30" hidden="1" customHeight="1" x14ac:dyDescent="0.25"/>
    <row r="18510" ht="30" hidden="1" customHeight="1" x14ac:dyDescent="0.25"/>
    <row r="18511" ht="30" hidden="1" customHeight="1" x14ac:dyDescent="0.25"/>
    <row r="18512" ht="30" hidden="1" customHeight="1" x14ac:dyDescent="0.25"/>
    <row r="18513" ht="30" hidden="1" customHeight="1" x14ac:dyDescent="0.25"/>
    <row r="18514" ht="30" hidden="1" customHeight="1" x14ac:dyDescent="0.25"/>
    <row r="18515" ht="30" hidden="1" customHeight="1" x14ac:dyDescent="0.25"/>
    <row r="18516" ht="30" hidden="1" customHeight="1" x14ac:dyDescent="0.25"/>
    <row r="18517" ht="30" hidden="1" customHeight="1" x14ac:dyDescent="0.25"/>
    <row r="18518" ht="30" hidden="1" customHeight="1" x14ac:dyDescent="0.25"/>
    <row r="18519" ht="30" hidden="1" customHeight="1" x14ac:dyDescent="0.25"/>
    <row r="18520" ht="30" hidden="1" customHeight="1" x14ac:dyDescent="0.25"/>
    <row r="18521" ht="30" hidden="1" customHeight="1" x14ac:dyDescent="0.25"/>
    <row r="18522" ht="30" hidden="1" customHeight="1" x14ac:dyDescent="0.25"/>
    <row r="18523" ht="30" hidden="1" customHeight="1" x14ac:dyDescent="0.25"/>
    <row r="18524" ht="30" hidden="1" customHeight="1" x14ac:dyDescent="0.25"/>
    <row r="18525" ht="30" hidden="1" customHeight="1" x14ac:dyDescent="0.25"/>
    <row r="18526" ht="30" hidden="1" customHeight="1" x14ac:dyDescent="0.25"/>
    <row r="18527" ht="30" hidden="1" customHeight="1" x14ac:dyDescent="0.25"/>
    <row r="18528" ht="30" hidden="1" customHeight="1" x14ac:dyDescent="0.25"/>
    <row r="18529" ht="30" hidden="1" customHeight="1" x14ac:dyDescent="0.25"/>
    <row r="18530" ht="30" hidden="1" customHeight="1" x14ac:dyDescent="0.25"/>
    <row r="18531" ht="30" hidden="1" customHeight="1" x14ac:dyDescent="0.25"/>
    <row r="18532" ht="30" hidden="1" customHeight="1" x14ac:dyDescent="0.25"/>
    <row r="18533" ht="30" hidden="1" customHeight="1" x14ac:dyDescent="0.25"/>
    <row r="18534" ht="30" hidden="1" customHeight="1" x14ac:dyDescent="0.25"/>
    <row r="18535" ht="30" hidden="1" customHeight="1" x14ac:dyDescent="0.25"/>
    <row r="18536" ht="30" hidden="1" customHeight="1" x14ac:dyDescent="0.25"/>
    <row r="18537" ht="30" hidden="1" customHeight="1" x14ac:dyDescent="0.25"/>
    <row r="18538" ht="30" hidden="1" customHeight="1" x14ac:dyDescent="0.25"/>
    <row r="18539" ht="30" hidden="1" customHeight="1" x14ac:dyDescent="0.25"/>
    <row r="18540" ht="30" hidden="1" customHeight="1" x14ac:dyDescent="0.25"/>
    <row r="18541" ht="30" hidden="1" customHeight="1" x14ac:dyDescent="0.25"/>
    <row r="18542" ht="30" hidden="1" customHeight="1" x14ac:dyDescent="0.25"/>
    <row r="18543" ht="30" hidden="1" customHeight="1" x14ac:dyDescent="0.25"/>
    <row r="18544" ht="30" hidden="1" customHeight="1" x14ac:dyDescent="0.25"/>
    <row r="18545" ht="30" hidden="1" customHeight="1" x14ac:dyDescent="0.25"/>
    <row r="18546" ht="30" hidden="1" customHeight="1" x14ac:dyDescent="0.25"/>
    <row r="18547" ht="30" hidden="1" customHeight="1" x14ac:dyDescent="0.25"/>
    <row r="18548" ht="30" hidden="1" customHeight="1" x14ac:dyDescent="0.25"/>
    <row r="18549" ht="30" hidden="1" customHeight="1" x14ac:dyDescent="0.25"/>
    <row r="18550" ht="30" hidden="1" customHeight="1" x14ac:dyDescent="0.25"/>
    <row r="18551" ht="30" hidden="1" customHeight="1" x14ac:dyDescent="0.25"/>
    <row r="18552" ht="30" hidden="1" customHeight="1" x14ac:dyDescent="0.25"/>
    <row r="18553" ht="30" hidden="1" customHeight="1" x14ac:dyDescent="0.25"/>
    <row r="18554" ht="30" hidden="1" customHeight="1" x14ac:dyDescent="0.25"/>
    <row r="18555" ht="30" hidden="1" customHeight="1" x14ac:dyDescent="0.25"/>
    <row r="18556" ht="30" hidden="1" customHeight="1" x14ac:dyDescent="0.25"/>
    <row r="18557" ht="30" hidden="1" customHeight="1" x14ac:dyDescent="0.25"/>
    <row r="18558" ht="30" hidden="1" customHeight="1" x14ac:dyDescent="0.25"/>
    <row r="18559" ht="30" hidden="1" customHeight="1" x14ac:dyDescent="0.25"/>
    <row r="18560" ht="30" hidden="1" customHeight="1" x14ac:dyDescent="0.25"/>
    <row r="18561" ht="30" hidden="1" customHeight="1" x14ac:dyDescent="0.25"/>
    <row r="18562" ht="30" hidden="1" customHeight="1" x14ac:dyDescent="0.25"/>
    <row r="18563" ht="30" hidden="1" customHeight="1" x14ac:dyDescent="0.25"/>
    <row r="18564" ht="30" hidden="1" customHeight="1" x14ac:dyDescent="0.25"/>
    <row r="18565" ht="30" hidden="1" customHeight="1" x14ac:dyDescent="0.25"/>
    <row r="18566" ht="30" hidden="1" customHeight="1" x14ac:dyDescent="0.25"/>
    <row r="18567" ht="30" hidden="1" customHeight="1" x14ac:dyDescent="0.25"/>
    <row r="18568" ht="30" hidden="1" customHeight="1" x14ac:dyDescent="0.25"/>
    <row r="18569" ht="30" hidden="1" customHeight="1" x14ac:dyDescent="0.25"/>
    <row r="18570" ht="30" hidden="1" customHeight="1" x14ac:dyDescent="0.25"/>
    <row r="18571" ht="30" hidden="1" customHeight="1" x14ac:dyDescent="0.25"/>
    <row r="18572" ht="30" hidden="1" customHeight="1" x14ac:dyDescent="0.25"/>
    <row r="18573" ht="30" hidden="1" customHeight="1" x14ac:dyDescent="0.25"/>
    <row r="18574" ht="30" hidden="1" customHeight="1" x14ac:dyDescent="0.25"/>
    <row r="18575" ht="30" hidden="1" customHeight="1" x14ac:dyDescent="0.25"/>
    <row r="18576" ht="30" hidden="1" customHeight="1" x14ac:dyDescent="0.25"/>
    <row r="18577" ht="30" hidden="1" customHeight="1" x14ac:dyDescent="0.25"/>
    <row r="18578" ht="30" hidden="1" customHeight="1" x14ac:dyDescent="0.25"/>
    <row r="18579" ht="30" hidden="1" customHeight="1" x14ac:dyDescent="0.25"/>
    <row r="18580" ht="30" hidden="1" customHeight="1" x14ac:dyDescent="0.25"/>
    <row r="18581" ht="30" hidden="1" customHeight="1" x14ac:dyDescent="0.25"/>
    <row r="18582" ht="30" hidden="1" customHeight="1" x14ac:dyDescent="0.25"/>
    <row r="18583" ht="30" hidden="1" customHeight="1" x14ac:dyDescent="0.25"/>
    <row r="18584" ht="30" hidden="1" customHeight="1" x14ac:dyDescent="0.25"/>
    <row r="18585" ht="30" hidden="1" customHeight="1" x14ac:dyDescent="0.25"/>
    <row r="18586" ht="30" hidden="1" customHeight="1" x14ac:dyDescent="0.25"/>
    <row r="18587" ht="30" hidden="1" customHeight="1" x14ac:dyDescent="0.25"/>
    <row r="18588" ht="30" hidden="1" customHeight="1" x14ac:dyDescent="0.25"/>
    <row r="18589" ht="30" hidden="1" customHeight="1" x14ac:dyDescent="0.25"/>
    <row r="18590" ht="30" hidden="1" customHeight="1" x14ac:dyDescent="0.25"/>
    <row r="18591" ht="30" hidden="1" customHeight="1" x14ac:dyDescent="0.25"/>
    <row r="18592" ht="30" hidden="1" customHeight="1" x14ac:dyDescent="0.25"/>
    <row r="18593" ht="30" hidden="1" customHeight="1" x14ac:dyDescent="0.25"/>
    <row r="18594" ht="30" hidden="1" customHeight="1" x14ac:dyDescent="0.25"/>
    <row r="18595" ht="30" hidden="1" customHeight="1" x14ac:dyDescent="0.25"/>
    <row r="18596" ht="30" hidden="1" customHeight="1" x14ac:dyDescent="0.25"/>
    <row r="18597" ht="30" hidden="1" customHeight="1" x14ac:dyDescent="0.25"/>
    <row r="18598" ht="30" hidden="1" customHeight="1" x14ac:dyDescent="0.25"/>
    <row r="18599" ht="30" hidden="1" customHeight="1" x14ac:dyDescent="0.25"/>
    <row r="18600" ht="30" hidden="1" customHeight="1" x14ac:dyDescent="0.25"/>
    <row r="18601" ht="30" hidden="1" customHeight="1" x14ac:dyDescent="0.25"/>
    <row r="18602" ht="30" hidden="1" customHeight="1" x14ac:dyDescent="0.25"/>
    <row r="18603" ht="30" hidden="1" customHeight="1" x14ac:dyDescent="0.25"/>
    <row r="18604" ht="30" hidden="1" customHeight="1" x14ac:dyDescent="0.25"/>
    <row r="18605" ht="30" hidden="1" customHeight="1" x14ac:dyDescent="0.25"/>
    <row r="18606" ht="30" hidden="1" customHeight="1" x14ac:dyDescent="0.25"/>
    <row r="18607" ht="30" hidden="1" customHeight="1" x14ac:dyDescent="0.25"/>
    <row r="18608" ht="30" hidden="1" customHeight="1" x14ac:dyDescent="0.25"/>
    <row r="18609" ht="30" hidden="1" customHeight="1" x14ac:dyDescent="0.25"/>
    <row r="18610" ht="30" hidden="1" customHeight="1" x14ac:dyDescent="0.25"/>
    <row r="18611" ht="30" hidden="1" customHeight="1" x14ac:dyDescent="0.25"/>
    <row r="18612" ht="30" hidden="1" customHeight="1" x14ac:dyDescent="0.25"/>
    <row r="18613" ht="30" hidden="1" customHeight="1" x14ac:dyDescent="0.25"/>
    <row r="18614" ht="30" hidden="1" customHeight="1" x14ac:dyDescent="0.25"/>
    <row r="18615" ht="30" hidden="1" customHeight="1" x14ac:dyDescent="0.25"/>
    <row r="18616" ht="30" hidden="1" customHeight="1" x14ac:dyDescent="0.25"/>
    <row r="18617" ht="30" hidden="1" customHeight="1" x14ac:dyDescent="0.25"/>
    <row r="18618" ht="30" hidden="1" customHeight="1" x14ac:dyDescent="0.25"/>
    <row r="18619" ht="30" hidden="1" customHeight="1" x14ac:dyDescent="0.25"/>
    <row r="18620" ht="30" hidden="1" customHeight="1" x14ac:dyDescent="0.25"/>
    <row r="18621" ht="30" hidden="1" customHeight="1" x14ac:dyDescent="0.25"/>
    <row r="18622" ht="30" hidden="1" customHeight="1" x14ac:dyDescent="0.25"/>
    <row r="18623" ht="30" hidden="1" customHeight="1" x14ac:dyDescent="0.25"/>
    <row r="18624" ht="30" hidden="1" customHeight="1" x14ac:dyDescent="0.25"/>
    <row r="18625" ht="30" hidden="1" customHeight="1" x14ac:dyDescent="0.25"/>
    <row r="18626" ht="30" hidden="1" customHeight="1" x14ac:dyDescent="0.25"/>
    <row r="18627" ht="30" hidden="1" customHeight="1" x14ac:dyDescent="0.25"/>
    <row r="18628" ht="30" hidden="1" customHeight="1" x14ac:dyDescent="0.25"/>
    <row r="18629" ht="30" hidden="1" customHeight="1" x14ac:dyDescent="0.25"/>
    <row r="18630" ht="30" hidden="1" customHeight="1" x14ac:dyDescent="0.25"/>
    <row r="18631" ht="30" hidden="1" customHeight="1" x14ac:dyDescent="0.25"/>
    <row r="18632" ht="30" hidden="1" customHeight="1" x14ac:dyDescent="0.25"/>
    <row r="18633" ht="30" hidden="1" customHeight="1" x14ac:dyDescent="0.25"/>
    <row r="18634" ht="30" hidden="1" customHeight="1" x14ac:dyDescent="0.25"/>
    <row r="18635" ht="30" hidden="1" customHeight="1" x14ac:dyDescent="0.25"/>
    <row r="18636" ht="30" hidden="1" customHeight="1" x14ac:dyDescent="0.25"/>
    <row r="18637" ht="30" hidden="1" customHeight="1" x14ac:dyDescent="0.25"/>
    <row r="18638" ht="30" hidden="1" customHeight="1" x14ac:dyDescent="0.25"/>
    <row r="18639" ht="30" hidden="1" customHeight="1" x14ac:dyDescent="0.25"/>
    <row r="18640" ht="30" hidden="1" customHeight="1" x14ac:dyDescent="0.25"/>
    <row r="18641" ht="30" hidden="1" customHeight="1" x14ac:dyDescent="0.25"/>
    <row r="18642" ht="30" hidden="1" customHeight="1" x14ac:dyDescent="0.25"/>
    <row r="18643" ht="30" hidden="1" customHeight="1" x14ac:dyDescent="0.25"/>
    <row r="18644" ht="30" hidden="1" customHeight="1" x14ac:dyDescent="0.25"/>
    <row r="18645" ht="30" hidden="1" customHeight="1" x14ac:dyDescent="0.25"/>
    <row r="18646" ht="30" hidden="1" customHeight="1" x14ac:dyDescent="0.25"/>
    <row r="18647" ht="30" hidden="1" customHeight="1" x14ac:dyDescent="0.25"/>
    <row r="18648" ht="30" hidden="1" customHeight="1" x14ac:dyDescent="0.25"/>
    <row r="18649" ht="30" hidden="1" customHeight="1" x14ac:dyDescent="0.25"/>
    <row r="18650" ht="30" hidden="1" customHeight="1" x14ac:dyDescent="0.25"/>
    <row r="18651" ht="30" hidden="1" customHeight="1" x14ac:dyDescent="0.25"/>
    <row r="18652" ht="30" hidden="1" customHeight="1" x14ac:dyDescent="0.25"/>
    <row r="18653" ht="30" hidden="1" customHeight="1" x14ac:dyDescent="0.25"/>
    <row r="18654" ht="30" hidden="1" customHeight="1" x14ac:dyDescent="0.25"/>
    <row r="18655" ht="30" hidden="1" customHeight="1" x14ac:dyDescent="0.25"/>
    <row r="18656" ht="30" hidden="1" customHeight="1" x14ac:dyDescent="0.25"/>
    <row r="18657" ht="30" hidden="1" customHeight="1" x14ac:dyDescent="0.25"/>
    <row r="18658" ht="30" hidden="1" customHeight="1" x14ac:dyDescent="0.25"/>
    <row r="18659" ht="30" hidden="1" customHeight="1" x14ac:dyDescent="0.25"/>
    <row r="18660" ht="30" hidden="1" customHeight="1" x14ac:dyDescent="0.25"/>
    <row r="18661" ht="30" hidden="1" customHeight="1" x14ac:dyDescent="0.25"/>
    <row r="18662" ht="30" hidden="1" customHeight="1" x14ac:dyDescent="0.25"/>
    <row r="18663" ht="30" hidden="1" customHeight="1" x14ac:dyDescent="0.25"/>
    <row r="18664" ht="30" hidden="1" customHeight="1" x14ac:dyDescent="0.25"/>
    <row r="18665" ht="30" hidden="1" customHeight="1" x14ac:dyDescent="0.25"/>
    <row r="18666" ht="30" hidden="1" customHeight="1" x14ac:dyDescent="0.25"/>
    <row r="18667" ht="30" hidden="1" customHeight="1" x14ac:dyDescent="0.25"/>
    <row r="18668" ht="30" hidden="1" customHeight="1" x14ac:dyDescent="0.25"/>
    <row r="18669" ht="30" hidden="1" customHeight="1" x14ac:dyDescent="0.25"/>
    <row r="18670" ht="30" hidden="1" customHeight="1" x14ac:dyDescent="0.25"/>
    <row r="18671" ht="30" hidden="1" customHeight="1" x14ac:dyDescent="0.25"/>
    <row r="18672" ht="30" hidden="1" customHeight="1" x14ac:dyDescent="0.25"/>
    <row r="18673" ht="30" hidden="1" customHeight="1" x14ac:dyDescent="0.25"/>
    <row r="18674" ht="30" hidden="1" customHeight="1" x14ac:dyDescent="0.25"/>
    <row r="18675" ht="30" hidden="1" customHeight="1" x14ac:dyDescent="0.25"/>
    <row r="18676" ht="30" hidden="1" customHeight="1" x14ac:dyDescent="0.25"/>
    <row r="18677" ht="30" hidden="1" customHeight="1" x14ac:dyDescent="0.25"/>
    <row r="18678" ht="30" hidden="1" customHeight="1" x14ac:dyDescent="0.25"/>
    <row r="18679" ht="30" hidden="1" customHeight="1" x14ac:dyDescent="0.25"/>
    <row r="18680" ht="30" hidden="1" customHeight="1" x14ac:dyDescent="0.25"/>
    <row r="18681" ht="30" hidden="1" customHeight="1" x14ac:dyDescent="0.25"/>
    <row r="18682" ht="30" hidden="1" customHeight="1" x14ac:dyDescent="0.25"/>
    <row r="18683" ht="30" hidden="1" customHeight="1" x14ac:dyDescent="0.25"/>
    <row r="18684" ht="30" hidden="1" customHeight="1" x14ac:dyDescent="0.25"/>
    <row r="18685" ht="30" hidden="1" customHeight="1" x14ac:dyDescent="0.25"/>
    <row r="18686" ht="30" hidden="1" customHeight="1" x14ac:dyDescent="0.25"/>
    <row r="18687" ht="30" hidden="1" customHeight="1" x14ac:dyDescent="0.25"/>
    <row r="18688" ht="30" hidden="1" customHeight="1" x14ac:dyDescent="0.25"/>
    <row r="18689" ht="30" hidden="1" customHeight="1" x14ac:dyDescent="0.25"/>
    <row r="18690" ht="30" hidden="1" customHeight="1" x14ac:dyDescent="0.25"/>
    <row r="18691" ht="30" hidden="1" customHeight="1" x14ac:dyDescent="0.25"/>
    <row r="18692" ht="30" hidden="1" customHeight="1" x14ac:dyDescent="0.25"/>
    <row r="18693" ht="30" hidden="1" customHeight="1" x14ac:dyDescent="0.25"/>
    <row r="18694" ht="30" hidden="1" customHeight="1" x14ac:dyDescent="0.25"/>
    <row r="18695" ht="30" hidden="1" customHeight="1" x14ac:dyDescent="0.25"/>
    <row r="18696" ht="30" hidden="1" customHeight="1" x14ac:dyDescent="0.25"/>
    <row r="18697" ht="30" hidden="1" customHeight="1" x14ac:dyDescent="0.25"/>
    <row r="18698" ht="30" hidden="1" customHeight="1" x14ac:dyDescent="0.25"/>
    <row r="18699" ht="30" hidden="1" customHeight="1" x14ac:dyDescent="0.25"/>
    <row r="18700" ht="30" hidden="1" customHeight="1" x14ac:dyDescent="0.25"/>
    <row r="18701" ht="30" hidden="1" customHeight="1" x14ac:dyDescent="0.25"/>
    <row r="18702" ht="30" hidden="1" customHeight="1" x14ac:dyDescent="0.25"/>
    <row r="18703" ht="30" hidden="1" customHeight="1" x14ac:dyDescent="0.25"/>
    <row r="18704" ht="30" hidden="1" customHeight="1" x14ac:dyDescent="0.25"/>
    <row r="18705" ht="30" hidden="1" customHeight="1" x14ac:dyDescent="0.25"/>
    <row r="18706" ht="30" hidden="1" customHeight="1" x14ac:dyDescent="0.25"/>
    <row r="18707" ht="30" hidden="1" customHeight="1" x14ac:dyDescent="0.25"/>
    <row r="18708" ht="30" hidden="1" customHeight="1" x14ac:dyDescent="0.25"/>
    <row r="18709" ht="30" hidden="1" customHeight="1" x14ac:dyDescent="0.25"/>
    <row r="18710" ht="30" hidden="1" customHeight="1" x14ac:dyDescent="0.25"/>
    <row r="18711" ht="30" hidden="1" customHeight="1" x14ac:dyDescent="0.25"/>
    <row r="18712" ht="30" hidden="1" customHeight="1" x14ac:dyDescent="0.25"/>
    <row r="18713" ht="30" hidden="1" customHeight="1" x14ac:dyDescent="0.25"/>
    <row r="18714" ht="30" hidden="1" customHeight="1" x14ac:dyDescent="0.25"/>
    <row r="18715" ht="30" hidden="1" customHeight="1" x14ac:dyDescent="0.25"/>
    <row r="18716" ht="30" hidden="1" customHeight="1" x14ac:dyDescent="0.25"/>
    <row r="18717" ht="30" hidden="1" customHeight="1" x14ac:dyDescent="0.25"/>
    <row r="18718" ht="30" hidden="1" customHeight="1" x14ac:dyDescent="0.25"/>
    <row r="18719" ht="30" hidden="1" customHeight="1" x14ac:dyDescent="0.25"/>
    <row r="18720" ht="30" hidden="1" customHeight="1" x14ac:dyDescent="0.25"/>
    <row r="18721" ht="30" hidden="1" customHeight="1" x14ac:dyDescent="0.25"/>
    <row r="18722" ht="30" hidden="1" customHeight="1" x14ac:dyDescent="0.25"/>
    <row r="18723" ht="30" hidden="1" customHeight="1" x14ac:dyDescent="0.25"/>
    <row r="18724" ht="30" hidden="1" customHeight="1" x14ac:dyDescent="0.25"/>
    <row r="18725" ht="30" hidden="1" customHeight="1" x14ac:dyDescent="0.25"/>
    <row r="18726" ht="30" hidden="1" customHeight="1" x14ac:dyDescent="0.25"/>
    <row r="18727" ht="30" hidden="1" customHeight="1" x14ac:dyDescent="0.25"/>
    <row r="18728" ht="30" hidden="1" customHeight="1" x14ac:dyDescent="0.25"/>
    <row r="18729" ht="30" hidden="1" customHeight="1" x14ac:dyDescent="0.25"/>
    <row r="18730" ht="30" hidden="1" customHeight="1" x14ac:dyDescent="0.25"/>
    <row r="18731" ht="30" hidden="1" customHeight="1" x14ac:dyDescent="0.25"/>
    <row r="18732" ht="30" hidden="1" customHeight="1" x14ac:dyDescent="0.25"/>
    <row r="18733" ht="30" hidden="1" customHeight="1" x14ac:dyDescent="0.25"/>
    <row r="18734" ht="30" hidden="1" customHeight="1" x14ac:dyDescent="0.25"/>
    <row r="18735" ht="30" hidden="1" customHeight="1" x14ac:dyDescent="0.25"/>
    <row r="18736" ht="30" hidden="1" customHeight="1" x14ac:dyDescent="0.25"/>
    <row r="18737" ht="30" hidden="1" customHeight="1" x14ac:dyDescent="0.25"/>
    <row r="18738" ht="30" hidden="1" customHeight="1" x14ac:dyDescent="0.25"/>
    <row r="18739" ht="30" hidden="1" customHeight="1" x14ac:dyDescent="0.25"/>
    <row r="18740" ht="30" hidden="1" customHeight="1" x14ac:dyDescent="0.25"/>
    <row r="18741" ht="30" hidden="1" customHeight="1" x14ac:dyDescent="0.25"/>
    <row r="18742" ht="30" hidden="1" customHeight="1" x14ac:dyDescent="0.25"/>
    <row r="18743" ht="30" hidden="1" customHeight="1" x14ac:dyDescent="0.25"/>
    <row r="18744" ht="30" hidden="1" customHeight="1" x14ac:dyDescent="0.25"/>
    <row r="18745" ht="30" hidden="1" customHeight="1" x14ac:dyDescent="0.25"/>
    <row r="18746" ht="30" hidden="1" customHeight="1" x14ac:dyDescent="0.25"/>
    <row r="18747" ht="30" hidden="1" customHeight="1" x14ac:dyDescent="0.25"/>
    <row r="18748" ht="30" hidden="1" customHeight="1" x14ac:dyDescent="0.25"/>
    <row r="18749" ht="30" hidden="1" customHeight="1" x14ac:dyDescent="0.25"/>
    <row r="18750" ht="30" hidden="1" customHeight="1" x14ac:dyDescent="0.25"/>
    <row r="18751" ht="30" hidden="1" customHeight="1" x14ac:dyDescent="0.25"/>
    <row r="18752" ht="30" hidden="1" customHeight="1" x14ac:dyDescent="0.25"/>
    <row r="18753" ht="30" hidden="1" customHeight="1" x14ac:dyDescent="0.25"/>
    <row r="18754" ht="30" hidden="1" customHeight="1" x14ac:dyDescent="0.25"/>
    <row r="18755" ht="30" hidden="1" customHeight="1" x14ac:dyDescent="0.25"/>
    <row r="18756" ht="30" hidden="1" customHeight="1" x14ac:dyDescent="0.25"/>
    <row r="18757" ht="30" hidden="1" customHeight="1" x14ac:dyDescent="0.25"/>
    <row r="18758" ht="30" hidden="1" customHeight="1" x14ac:dyDescent="0.25"/>
    <row r="18759" ht="30" hidden="1" customHeight="1" x14ac:dyDescent="0.25"/>
    <row r="18760" ht="30" hidden="1" customHeight="1" x14ac:dyDescent="0.25"/>
    <row r="18761" ht="30" hidden="1" customHeight="1" x14ac:dyDescent="0.25"/>
    <row r="18762" ht="30" hidden="1" customHeight="1" x14ac:dyDescent="0.25"/>
    <row r="18763" ht="30" hidden="1" customHeight="1" x14ac:dyDescent="0.25"/>
    <row r="18764" ht="30" hidden="1" customHeight="1" x14ac:dyDescent="0.25"/>
    <row r="18765" ht="30" hidden="1" customHeight="1" x14ac:dyDescent="0.25"/>
    <row r="18766" ht="30" hidden="1" customHeight="1" x14ac:dyDescent="0.25"/>
    <row r="18767" ht="30" hidden="1" customHeight="1" x14ac:dyDescent="0.25"/>
    <row r="18768" ht="30" hidden="1" customHeight="1" x14ac:dyDescent="0.25"/>
    <row r="18769" ht="30" hidden="1" customHeight="1" x14ac:dyDescent="0.25"/>
    <row r="18770" ht="30" hidden="1" customHeight="1" x14ac:dyDescent="0.25"/>
    <row r="18771" ht="30" hidden="1" customHeight="1" x14ac:dyDescent="0.25"/>
    <row r="18772" ht="30" hidden="1" customHeight="1" x14ac:dyDescent="0.25"/>
    <row r="18773" ht="30" hidden="1" customHeight="1" x14ac:dyDescent="0.25"/>
    <row r="18774" ht="30" hidden="1" customHeight="1" x14ac:dyDescent="0.25"/>
    <row r="18775" ht="30" hidden="1" customHeight="1" x14ac:dyDescent="0.25"/>
    <row r="18776" ht="30" hidden="1" customHeight="1" x14ac:dyDescent="0.25"/>
    <row r="18777" ht="30" hidden="1" customHeight="1" x14ac:dyDescent="0.25"/>
    <row r="18778" ht="30" hidden="1" customHeight="1" x14ac:dyDescent="0.25"/>
    <row r="18779" ht="30" hidden="1" customHeight="1" x14ac:dyDescent="0.25"/>
    <row r="18780" ht="30" hidden="1" customHeight="1" x14ac:dyDescent="0.25"/>
    <row r="18781" ht="30" hidden="1" customHeight="1" x14ac:dyDescent="0.25"/>
    <row r="18782" ht="30" hidden="1" customHeight="1" x14ac:dyDescent="0.25"/>
    <row r="18783" ht="30" hidden="1" customHeight="1" x14ac:dyDescent="0.25"/>
    <row r="18784" ht="30" hidden="1" customHeight="1" x14ac:dyDescent="0.25"/>
    <row r="18785" ht="30" hidden="1" customHeight="1" x14ac:dyDescent="0.25"/>
    <row r="18786" ht="30" hidden="1" customHeight="1" x14ac:dyDescent="0.25"/>
    <row r="18787" ht="30" hidden="1" customHeight="1" x14ac:dyDescent="0.25"/>
    <row r="18788" ht="30" hidden="1" customHeight="1" x14ac:dyDescent="0.25"/>
    <row r="18789" ht="30" hidden="1" customHeight="1" x14ac:dyDescent="0.25"/>
    <row r="18790" ht="30" hidden="1" customHeight="1" x14ac:dyDescent="0.25"/>
    <row r="18791" ht="30" hidden="1" customHeight="1" x14ac:dyDescent="0.25"/>
    <row r="18792" ht="30" hidden="1" customHeight="1" x14ac:dyDescent="0.25"/>
    <row r="18793" ht="30" hidden="1" customHeight="1" x14ac:dyDescent="0.25"/>
    <row r="18794" ht="30" hidden="1" customHeight="1" x14ac:dyDescent="0.25"/>
    <row r="18795" ht="30" hidden="1" customHeight="1" x14ac:dyDescent="0.25"/>
    <row r="18796" ht="30" hidden="1" customHeight="1" x14ac:dyDescent="0.25"/>
    <row r="18797" ht="30" hidden="1" customHeight="1" x14ac:dyDescent="0.25"/>
    <row r="18798" ht="30" hidden="1" customHeight="1" x14ac:dyDescent="0.25"/>
    <row r="18799" ht="30" hidden="1" customHeight="1" x14ac:dyDescent="0.25"/>
    <row r="18800" ht="30" hidden="1" customHeight="1" x14ac:dyDescent="0.25"/>
    <row r="18801" ht="30" hidden="1" customHeight="1" x14ac:dyDescent="0.25"/>
    <row r="18802" ht="30" hidden="1" customHeight="1" x14ac:dyDescent="0.25"/>
    <row r="18803" ht="30" hidden="1" customHeight="1" x14ac:dyDescent="0.25"/>
    <row r="18804" ht="30" hidden="1" customHeight="1" x14ac:dyDescent="0.25"/>
    <row r="18805" ht="30" hidden="1" customHeight="1" x14ac:dyDescent="0.25"/>
    <row r="18806" ht="30" hidden="1" customHeight="1" x14ac:dyDescent="0.25"/>
    <row r="18807" ht="30" hidden="1" customHeight="1" x14ac:dyDescent="0.25"/>
    <row r="18808" ht="30" hidden="1" customHeight="1" x14ac:dyDescent="0.25"/>
    <row r="18809" ht="30" hidden="1" customHeight="1" x14ac:dyDescent="0.25"/>
    <row r="18810" ht="30" hidden="1" customHeight="1" x14ac:dyDescent="0.25"/>
    <row r="18811" ht="30" hidden="1" customHeight="1" x14ac:dyDescent="0.25"/>
    <row r="18812" ht="30" hidden="1" customHeight="1" x14ac:dyDescent="0.25"/>
    <row r="18813" ht="30" hidden="1" customHeight="1" x14ac:dyDescent="0.25"/>
    <row r="18814" ht="30" hidden="1" customHeight="1" x14ac:dyDescent="0.25"/>
    <row r="18815" ht="30" hidden="1" customHeight="1" x14ac:dyDescent="0.25"/>
    <row r="18816" ht="30" hidden="1" customHeight="1" x14ac:dyDescent="0.25"/>
    <row r="18817" ht="30" hidden="1" customHeight="1" x14ac:dyDescent="0.25"/>
    <row r="18818" ht="30" hidden="1" customHeight="1" x14ac:dyDescent="0.25"/>
    <row r="18819" ht="30" hidden="1" customHeight="1" x14ac:dyDescent="0.25"/>
    <row r="18820" ht="30" hidden="1" customHeight="1" x14ac:dyDescent="0.25"/>
    <row r="18821" ht="30" hidden="1" customHeight="1" x14ac:dyDescent="0.25"/>
    <row r="18822" ht="30" hidden="1" customHeight="1" x14ac:dyDescent="0.25"/>
    <row r="18823" ht="30" hidden="1" customHeight="1" x14ac:dyDescent="0.25"/>
    <row r="18824" ht="30" hidden="1" customHeight="1" x14ac:dyDescent="0.25"/>
    <row r="18825" ht="30" hidden="1" customHeight="1" x14ac:dyDescent="0.25"/>
    <row r="18826" ht="30" hidden="1" customHeight="1" x14ac:dyDescent="0.25"/>
    <row r="18827" ht="30" hidden="1" customHeight="1" x14ac:dyDescent="0.25"/>
    <row r="18828" ht="30" hidden="1" customHeight="1" x14ac:dyDescent="0.25"/>
    <row r="18829" ht="30" hidden="1" customHeight="1" x14ac:dyDescent="0.25"/>
    <row r="18830" ht="30" hidden="1" customHeight="1" x14ac:dyDescent="0.25"/>
    <row r="18831" ht="30" hidden="1" customHeight="1" x14ac:dyDescent="0.25"/>
    <row r="18832" ht="30" hidden="1" customHeight="1" x14ac:dyDescent="0.25"/>
    <row r="18833" ht="30" hidden="1" customHeight="1" x14ac:dyDescent="0.25"/>
    <row r="18834" ht="30" hidden="1" customHeight="1" x14ac:dyDescent="0.25"/>
    <row r="18835" ht="30" hidden="1" customHeight="1" x14ac:dyDescent="0.25"/>
    <row r="18836" ht="30" hidden="1" customHeight="1" x14ac:dyDescent="0.25"/>
    <row r="18837" ht="30" hidden="1" customHeight="1" x14ac:dyDescent="0.25"/>
    <row r="18838" ht="30" hidden="1" customHeight="1" x14ac:dyDescent="0.25"/>
    <row r="18839" ht="30" hidden="1" customHeight="1" x14ac:dyDescent="0.25"/>
    <row r="18840" ht="30" hidden="1" customHeight="1" x14ac:dyDescent="0.25"/>
    <row r="18841" ht="30" hidden="1" customHeight="1" x14ac:dyDescent="0.25"/>
    <row r="18842" ht="30" hidden="1" customHeight="1" x14ac:dyDescent="0.25"/>
    <row r="18843" ht="30" hidden="1" customHeight="1" x14ac:dyDescent="0.25"/>
    <row r="18844" ht="30" hidden="1" customHeight="1" x14ac:dyDescent="0.25"/>
    <row r="18845" ht="30" hidden="1" customHeight="1" x14ac:dyDescent="0.25"/>
    <row r="18846" ht="30" hidden="1" customHeight="1" x14ac:dyDescent="0.25"/>
    <row r="18847" ht="30" hidden="1" customHeight="1" x14ac:dyDescent="0.25"/>
    <row r="18848" ht="30" hidden="1" customHeight="1" x14ac:dyDescent="0.25"/>
    <row r="18849" ht="30" hidden="1" customHeight="1" x14ac:dyDescent="0.25"/>
    <row r="18850" ht="30" hidden="1" customHeight="1" x14ac:dyDescent="0.25"/>
    <row r="18851" ht="30" hidden="1" customHeight="1" x14ac:dyDescent="0.25"/>
    <row r="18852" ht="30" hidden="1" customHeight="1" x14ac:dyDescent="0.25"/>
    <row r="18853" ht="30" hidden="1" customHeight="1" x14ac:dyDescent="0.25"/>
    <row r="18854" ht="30" hidden="1" customHeight="1" x14ac:dyDescent="0.25"/>
    <row r="18855" ht="30" hidden="1" customHeight="1" x14ac:dyDescent="0.25"/>
    <row r="18856" ht="30" hidden="1" customHeight="1" x14ac:dyDescent="0.25"/>
    <row r="18857" ht="30" hidden="1" customHeight="1" x14ac:dyDescent="0.25"/>
    <row r="18858" ht="30" hidden="1" customHeight="1" x14ac:dyDescent="0.25"/>
    <row r="18859" ht="30" hidden="1" customHeight="1" x14ac:dyDescent="0.25"/>
    <row r="18860" ht="30" hidden="1" customHeight="1" x14ac:dyDescent="0.25"/>
    <row r="18861" ht="30" hidden="1" customHeight="1" x14ac:dyDescent="0.25"/>
    <row r="18862" ht="30" hidden="1" customHeight="1" x14ac:dyDescent="0.25"/>
    <row r="18863" ht="30" hidden="1" customHeight="1" x14ac:dyDescent="0.25"/>
    <row r="18864" ht="30" hidden="1" customHeight="1" x14ac:dyDescent="0.25"/>
    <row r="18865" ht="30" hidden="1" customHeight="1" x14ac:dyDescent="0.25"/>
    <row r="18866" ht="30" hidden="1" customHeight="1" x14ac:dyDescent="0.25"/>
    <row r="18867" ht="30" hidden="1" customHeight="1" x14ac:dyDescent="0.25"/>
    <row r="18868" ht="30" hidden="1" customHeight="1" x14ac:dyDescent="0.25"/>
    <row r="18869" ht="30" hidden="1" customHeight="1" x14ac:dyDescent="0.25"/>
    <row r="18870" ht="30" hidden="1" customHeight="1" x14ac:dyDescent="0.25"/>
    <row r="18871" ht="30" hidden="1" customHeight="1" x14ac:dyDescent="0.25"/>
    <row r="18872" ht="30" hidden="1" customHeight="1" x14ac:dyDescent="0.25"/>
    <row r="18873" ht="30" hidden="1" customHeight="1" x14ac:dyDescent="0.25"/>
    <row r="18874" ht="30" hidden="1" customHeight="1" x14ac:dyDescent="0.25"/>
    <row r="18875" ht="30" hidden="1" customHeight="1" x14ac:dyDescent="0.25"/>
    <row r="18876" ht="30" hidden="1" customHeight="1" x14ac:dyDescent="0.25"/>
    <row r="18877" ht="30" hidden="1" customHeight="1" x14ac:dyDescent="0.25"/>
    <row r="18878" ht="30" hidden="1" customHeight="1" x14ac:dyDescent="0.25"/>
    <row r="18879" ht="30" hidden="1" customHeight="1" x14ac:dyDescent="0.25"/>
    <row r="18880" ht="30" hidden="1" customHeight="1" x14ac:dyDescent="0.25"/>
    <row r="18881" ht="30" hidden="1" customHeight="1" x14ac:dyDescent="0.25"/>
    <row r="18882" ht="30" hidden="1" customHeight="1" x14ac:dyDescent="0.25"/>
    <row r="18883" ht="30" hidden="1" customHeight="1" x14ac:dyDescent="0.25"/>
    <row r="18884" ht="30" hidden="1" customHeight="1" x14ac:dyDescent="0.25"/>
    <row r="18885" ht="30" hidden="1" customHeight="1" x14ac:dyDescent="0.25"/>
    <row r="18886" ht="30" hidden="1" customHeight="1" x14ac:dyDescent="0.25"/>
    <row r="18887" ht="30" hidden="1" customHeight="1" x14ac:dyDescent="0.25"/>
    <row r="18888" ht="30" hidden="1" customHeight="1" x14ac:dyDescent="0.25"/>
    <row r="18889" ht="30" hidden="1" customHeight="1" x14ac:dyDescent="0.25"/>
    <row r="18890" ht="30" hidden="1" customHeight="1" x14ac:dyDescent="0.25"/>
    <row r="18891" ht="30" hidden="1" customHeight="1" x14ac:dyDescent="0.25"/>
    <row r="18892" ht="30" hidden="1" customHeight="1" x14ac:dyDescent="0.25"/>
    <row r="18893" ht="30" hidden="1" customHeight="1" x14ac:dyDescent="0.25"/>
    <row r="18894" ht="30" hidden="1" customHeight="1" x14ac:dyDescent="0.25"/>
    <row r="18895" ht="30" hidden="1" customHeight="1" x14ac:dyDescent="0.25"/>
    <row r="18896" ht="30" hidden="1" customHeight="1" x14ac:dyDescent="0.25"/>
    <row r="18897" ht="30" hidden="1" customHeight="1" x14ac:dyDescent="0.25"/>
    <row r="18898" ht="30" hidden="1" customHeight="1" x14ac:dyDescent="0.25"/>
    <row r="18899" ht="30" hidden="1" customHeight="1" x14ac:dyDescent="0.25"/>
    <row r="18900" ht="30" hidden="1" customHeight="1" x14ac:dyDescent="0.25"/>
    <row r="18901" ht="30" hidden="1" customHeight="1" x14ac:dyDescent="0.25"/>
    <row r="18902" ht="30" hidden="1" customHeight="1" x14ac:dyDescent="0.25"/>
    <row r="18903" ht="30" hidden="1" customHeight="1" x14ac:dyDescent="0.25"/>
    <row r="18904" ht="30" hidden="1" customHeight="1" x14ac:dyDescent="0.25"/>
    <row r="18905" ht="30" hidden="1" customHeight="1" x14ac:dyDescent="0.25"/>
    <row r="18906" ht="30" hidden="1" customHeight="1" x14ac:dyDescent="0.25"/>
    <row r="18907" ht="30" hidden="1" customHeight="1" x14ac:dyDescent="0.25"/>
    <row r="18908" ht="30" hidden="1" customHeight="1" x14ac:dyDescent="0.25"/>
    <row r="18909" ht="30" hidden="1" customHeight="1" x14ac:dyDescent="0.25"/>
    <row r="18910" ht="30" hidden="1" customHeight="1" x14ac:dyDescent="0.25"/>
    <row r="18911" ht="30" hidden="1" customHeight="1" x14ac:dyDescent="0.25"/>
    <row r="18912" ht="30" hidden="1" customHeight="1" x14ac:dyDescent="0.25"/>
    <row r="18913" ht="30" hidden="1" customHeight="1" x14ac:dyDescent="0.25"/>
    <row r="18914" ht="30" hidden="1" customHeight="1" x14ac:dyDescent="0.25"/>
    <row r="18915" ht="30" hidden="1" customHeight="1" x14ac:dyDescent="0.25"/>
    <row r="18916" ht="30" hidden="1" customHeight="1" x14ac:dyDescent="0.25"/>
    <row r="18917" ht="30" hidden="1" customHeight="1" x14ac:dyDescent="0.25"/>
    <row r="18918" ht="30" hidden="1" customHeight="1" x14ac:dyDescent="0.25"/>
    <row r="18919" ht="30" hidden="1" customHeight="1" x14ac:dyDescent="0.25"/>
    <row r="18920" ht="30" hidden="1" customHeight="1" x14ac:dyDescent="0.25"/>
    <row r="18921" ht="30" hidden="1" customHeight="1" x14ac:dyDescent="0.25"/>
    <row r="18922" ht="30" hidden="1" customHeight="1" x14ac:dyDescent="0.25"/>
    <row r="18923" ht="30" hidden="1" customHeight="1" x14ac:dyDescent="0.25"/>
    <row r="18924" ht="30" hidden="1" customHeight="1" x14ac:dyDescent="0.25"/>
    <row r="18925" ht="30" hidden="1" customHeight="1" x14ac:dyDescent="0.25"/>
    <row r="18926" ht="30" hidden="1" customHeight="1" x14ac:dyDescent="0.25"/>
    <row r="18927" ht="30" hidden="1" customHeight="1" x14ac:dyDescent="0.25"/>
    <row r="18928" ht="30" hidden="1" customHeight="1" x14ac:dyDescent="0.25"/>
    <row r="18929" ht="30" hidden="1" customHeight="1" x14ac:dyDescent="0.25"/>
    <row r="18930" ht="30" hidden="1" customHeight="1" x14ac:dyDescent="0.25"/>
    <row r="18931" ht="30" hidden="1" customHeight="1" x14ac:dyDescent="0.25"/>
    <row r="18932" ht="30" hidden="1" customHeight="1" x14ac:dyDescent="0.25"/>
    <row r="18933" ht="30" hidden="1" customHeight="1" x14ac:dyDescent="0.25"/>
    <row r="18934" ht="30" hidden="1" customHeight="1" x14ac:dyDescent="0.25"/>
    <row r="18935" ht="30" hidden="1" customHeight="1" x14ac:dyDescent="0.25"/>
    <row r="18936" ht="30" hidden="1" customHeight="1" x14ac:dyDescent="0.25"/>
    <row r="18937" ht="30" hidden="1" customHeight="1" x14ac:dyDescent="0.25"/>
    <row r="18938" ht="30" hidden="1" customHeight="1" x14ac:dyDescent="0.25"/>
    <row r="18939" ht="30" hidden="1" customHeight="1" x14ac:dyDescent="0.25"/>
    <row r="18940" ht="30" hidden="1" customHeight="1" x14ac:dyDescent="0.25"/>
    <row r="18941" ht="30" hidden="1" customHeight="1" x14ac:dyDescent="0.25"/>
    <row r="18942" ht="30" hidden="1" customHeight="1" x14ac:dyDescent="0.25"/>
    <row r="18943" ht="30" hidden="1" customHeight="1" x14ac:dyDescent="0.25"/>
    <row r="18944" ht="30" hidden="1" customHeight="1" x14ac:dyDescent="0.25"/>
    <row r="18945" ht="30" hidden="1" customHeight="1" x14ac:dyDescent="0.25"/>
    <row r="18946" ht="30" hidden="1" customHeight="1" x14ac:dyDescent="0.25"/>
    <row r="18947" ht="30" hidden="1" customHeight="1" x14ac:dyDescent="0.25"/>
    <row r="18948" ht="30" hidden="1" customHeight="1" x14ac:dyDescent="0.25"/>
    <row r="18949" ht="30" hidden="1" customHeight="1" x14ac:dyDescent="0.25"/>
    <row r="18950" ht="30" hidden="1" customHeight="1" x14ac:dyDescent="0.25"/>
    <row r="18951" ht="30" hidden="1" customHeight="1" x14ac:dyDescent="0.25"/>
    <row r="18952" ht="30" hidden="1" customHeight="1" x14ac:dyDescent="0.25"/>
    <row r="18953" ht="30" hidden="1" customHeight="1" x14ac:dyDescent="0.25"/>
    <row r="18954" ht="30" hidden="1" customHeight="1" x14ac:dyDescent="0.25"/>
    <row r="18955" ht="30" hidden="1" customHeight="1" x14ac:dyDescent="0.25"/>
    <row r="18956" ht="30" hidden="1" customHeight="1" x14ac:dyDescent="0.25"/>
    <row r="18957" ht="30" hidden="1" customHeight="1" x14ac:dyDescent="0.25"/>
    <row r="18958" ht="30" hidden="1" customHeight="1" x14ac:dyDescent="0.25"/>
    <row r="18959" ht="30" hidden="1" customHeight="1" x14ac:dyDescent="0.25"/>
    <row r="18960" ht="30" hidden="1" customHeight="1" x14ac:dyDescent="0.25"/>
    <row r="18961" ht="30" hidden="1" customHeight="1" x14ac:dyDescent="0.25"/>
    <row r="18962" ht="30" hidden="1" customHeight="1" x14ac:dyDescent="0.25"/>
    <row r="18963" ht="30" hidden="1" customHeight="1" x14ac:dyDescent="0.25"/>
    <row r="18964" ht="30" hidden="1" customHeight="1" x14ac:dyDescent="0.25"/>
    <row r="18965" ht="30" hidden="1" customHeight="1" x14ac:dyDescent="0.25"/>
    <row r="18966" ht="30" hidden="1" customHeight="1" x14ac:dyDescent="0.25"/>
    <row r="18967" ht="30" hidden="1" customHeight="1" x14ac:dyDescent="0.25"/>
    <row r="18968" ht="30" hidden="1" customHeight="1" x14ac:dyDescent="0.25"/>
    <row r="18969" ht="30" hidden="1" customHeight="1" x14ac:dyDescent="0.25"/>
    <row r="18970" ht="30" hidden="1" customHeight="1" x14ac:dyDescent="0.25"/>
    <row r="18971" ht="30" hidden="1" customHeight="1" x14ac:dyDescent="0.25"/>
    <row r="18972" ht="30" hidden="1" customHeight="1" x14ac:dyDescent="0.25"/>
    <row r="18973" ht="30" hidden="1" customHeight="1" x14ac:dyDescent="0.25"/>
    <row r="18974" ht="30" hidden="1" customHeight="1" x14ac:dyDescent="0.25"/>
    <row r="18975" ht="30" hidden="1" customHeight="1" x14ac:dyDescent="0.25"/>
    <row r="18976" ht="30" hidden="1" customHeight="1" x14ac:dyDescent="0.25"/>
    <row r="18977" ht="30" hidden="1" customHeight="1" x14ac:dyDescent="0.25"/>
    <row r="18978" ht="30" hidden="1" customHeight="1" x14ac:dyDescent="0.25"/>
    <row r="18979" ht="30" hidden="1" customHeight="1" x14ac:dyDescent="0.25"/>
    <row r="18980" ht="30" hidden="1" customHeight="1" x14ac:dyDescent="0.25"/>
    <row r="18981" ht="30" hidden="1" customHeight="1" x14ac:dyDescent="0.25"/>
    <row r="18982" ht="30" hidden="1" customHeight="1" x14ac:dyDescent="0.25"/>
    <row r="18983" ht="30" hidden="1" customHeight="1" x14ac:dyDescent="0.25"/>
    <row r="18984" ht="30" hidden="1" customHeight="1" x14ac:dyDescent="0.25"/>
    <row r="18985" ht="30" hidden="1" customHeight="1" x14ac:dyDescent="0.25"/>
    <row r="18986" ht="30" hidden="1" customHeight="1" x14ac:dyDescent="0.25"/>
    <row r="18987" ht="30" hidden="1" customHeight="1" x14ac:dyDescent="0.25"/>
    <row r="18988" ht="30" hidden="1" customHeight="1" x14ac:dyDescent="0.25"/>
    <row r="18989" ht="30" hidden="1" customHeight="1" x14ac:dyDescent="0.25"/>
    <row r="18990" ht="30" hidden="1" customHeight="1" x14ac:dyDescent="0.25"/>
    <row r="18991" ht="30" hidden="1" customHeight="1" x14ac:dyDescent="0.25"/>
    <row r="18992" ht="30" hidden="1" customHeight="1" x14ac:dyDescent="0.25"/>
    <row r="18993" ht="30" hidden="1" customHeight="1" x14ac:dyDescent="0.25"/>
    <row r="18994" ht="30" hidden="1" customHeight="1" x14ac:dyDescent="0.25"/>
    <row r="18995" ht="30" hidden="1" customHeight="1" x14ac:dyDescent="0.25"/>
    <row r="18996" ht="30" hidden="1" customHeight="1" x14ac:dyDescent="0.25"/>
    <row r="18997" ht="30" hidden="1" customHeight="1" x14ac:dyDescent="0.25"/>
    <row r="18998" ht="30" hidden="1" customHeight="1" x14ac:dyDescent="0.25"/>
    <row r="18999" ht="30" hidden="1" customHeight="1" x14ac:dyDescent="0.25"/>
    <row r="19000" ht="30" hidden="1" customHeight="1" x14ac:dyDescent="0.25"/>
    <row r="19001" ht="30" hidden="1" customHeight="1" x14ac:dyDescent="0.25"/>
    <row r="19002" ht="30" hidden="1" customHeight="1" x14ac:dyDescent="0.25"/>
    <row r="19003" ht="30" hidden="1" customHeight="1" x14ac:dyDescent="0.25"/>
    <row r="19004" ht="30" hidden="1" customHeight="1" x14ac:dyDescent="0.25"/>
    <row r="19005" ht="30" hidden="1" customHeight="1" x14ac:dyDescent="0.25"/>
    <row r="19006" ht="30" hidden="1" customHeight="1" x14ac:dyDescent="0.25"/>
    <row r="19007" ht="30" hidden="1" customHeight="1" x14ac:dyDescent="0.25"/>
    <row r="19008" ht="30" hidden="1" customHeight="1" x14ac:dyDescent="0.25"/>
    <row r="19009" ht="30" hidden="1" customHeight="1" x14ac:dyDescent="0.25"/>
    <row r="19010" ht="30" hidden="1" customHeight="1" x14ac:dyDescent="0.25"/>
    <row r="19011" ht="30" hidden="1" customHeight="1" x14ac:dyDescent="0.25"/>
    <row r="19012" ht="30" hidden="1" customHeight="1" x14ac:dyDescent="0.25"/>
    <row r="19013" ht="30" hidden="1" customHeight="1" x14ac:dyDescent="0.25"/>
    <row r="19014" ht="30" hidden="1" customHeight="1" x14ac:dyDescent="0.25"/>
    <row r="19015" ht="30" hidden="1" customHeight="1" x14ac:dyDescent="0.25"/>
    <row r="19016" ht="30" hidden="1" customHeight="1" x14ac:dyDescent="0.25"/>
    <row r="19017" ht="30" hidden="1" customHeight="1" x14ac:dyDescent="0.25"/>
    <row r="19018" ht="30" hidden="1" customHeight="1" x14ac:dyDescent="0.25"/>
    <row r="19019" ht="30" hidden="1" customHeight="1" x14ac:dyDescent="0.25"/>
    <row r="19020" ht="30" hidden="1" customHeight="1" x14ac:dyDescent="0.25"/>
    <row r="19021" ht="30" hidden="1" customHeight="1" x14ac:dyDescent="0.25"/>
    <row r="19022" ht="30" hidden="1" customHeight="1" x14ac:dyDescent="0.25"/>
    <row r="19023" ht="30" hidden="1" customHeight="1" x14ac:dyDescent="0.25"/>
    <row r="19024" ht="30" hidden="1" customHeight="1" x14ac:dyDescent="0.25"/>
    <row r="19025" ht="30" hidden="1" customHeight="1" x14ac:dyDescent="0.25"/>
    <row r="19026" ht="30" hidden="1" customHeight="1" x14ac:dyDescent="0.25"/>
    <row r="19027" ht="30" hidden="1" customHeight="1" x14ac:dyDescent="0.25"/>
    <row r="19028" ht="30" hidden="1" customHeight="1" x14ac:dyDescent="0.25"/>
    <row r="19029" ht="30" hidden="1" customHeight="1" x14ac:dyDescent="0.25"/>
    <row r="19030" ht="30" hidden="1" customHeight="1" x14ac:dyDescent="0.25"/>
    <row r="19031" ht="30" hidden="1" customHeight="1" x14ac:dyDescent="0.25"/>
    <row r="19032" ht="30" hidden="1" customHeight="1" x14ac:dyDescent="0.25"/>
    <row r="19033" ht="30" hidden="1" customHeight="1" x14ac:dyDescent="0.25"/>
    <row r="19034" ht="30" hidden="1" customHeight="1" x14ac:dyDescent="0.25"/>
    <row r="19035" ht="30" hidden="1" customHeight="1" x14ac:dyDescent="0.25"/>
    <row r="19036" ht="30" hidden="1" customHeight="1" x14ac:dyDescent="0.25"/>
    <row r="19037" ht="30" hidden="1" customHeight="1" x14ac:dyDescent="0.25"/>
    <row r="19038" ht="30" hidden="1" customHeight="1" x14ac:dyDescent="0.25"/>
    <row r="19039" ht="30" hidden="1" customHeight="1" x14ac:dyDescent="0.25"/>
    <row r="19040" ht="30" hidden="1" customHeight="1" x14ac:dyDescent="0.25"/>
    <row r="19041" ht="30" hidden="1" customHeight="1" x14ac:dyDescent="0.25"/>
    <row r="19042" ht="30" hidden="1" customHeight="1" x14ac:dyDescent="0.25"/>
    <row r="19043" ht="30" hidden="1" customHeight="1" x14ac:dyDescent="0.25"/>
    <row r="19044" ht="30" hidden="1" customHeight="1" x14ac:dyDescent="0.25"/>
    <row r="19045" ht="30" hidden="1" customHeight="1" x14ac:dyDescent="0.25"/>
    <row r="19046" ht="30" hidden="1" customHeight="1" x14ac:dyDescent="0.25"/>
    <row r="19047" ht="30" hidden="1" customHeight="1" x14ac:dyDescent="0.25"/>
    <row r="19048" ht="30" hidden="1" customHeight="1" x14ac:dyDescent="0.25"/>
    <row r="19049" ht="30" hidden="1" customHeight="1" x14ac:dyDescent="0.25"/>
    <row r="19050" ht="30" hidden="1" customHeight="1" x14ac:dyDescent="0.25"/>
    <row r="19051" ht="30" hidden="1" customHeight="1" x14ac:dyDescent="0.25"/>
    <row r="19052" ht="30" hidden="1" customHeight="1" x14ac:dyDescent="0.25"/>
    <row r="19053" ht="30" hidden="1" customHeight="1" x14ac:dyDescent="0.25"/>
    <row r="19054" ht="30" hidden="1" customHeight="1" x14ac:dyDescent="0.25"/>
    <row r="19055" ht="30" hidden="1" customHeight="1" x14ac:dyDescent="0.25"/>
    <row r="19056" ht="30" hidden="1" customHeight="1" x14ac:dyDescent="0.25"/>
    <row r="19057" ht="30" hidden="1" customHeight="1" x14ac:dyDescent="0.25"/>
    <row r="19058" ht="30" hidden="1" customHeight="1" x14ac:dyDescent="0.25"/>
    <row r="19059" ht="30" hidden="1" customHeight="1" x14ac:dyDescent="0.25"/>
    <row r="19060" ht="30" hidden="1" customHeight="1" x14ac:dyDescent="0.25"/>
    <row r="19061" ht="30" hidden="1" customHeight="1" x14ac:dyDescent="0.25"/>
    <row r="19062" ht="30" hidden="1" customHeight="1" x14ac:dyDescent="0.25"/>
    <row r="19063" ht="30" hidden="1" customHeight="1" x14ac:dyDescent="0.25"/>
    <row r="19064" ht="30" hidden="1" customHeight="1" x14ac:dyDescent="0.25"/>
    <row r="19065" ht="30" hidden="1" customHeight="1" x14ac:dyDescent="0.25"/>
    <row r="19066" ht="30" hidden="1" customHeight="1" x14ac:dyDescent="0.25"/>
    <row r="19067" ht="30" hidden="1" customHeight="1" x14ac:dyDescent="0.25"/>
    <row r="19068" ht="30" hidden="1" customHeight="1" x14ac:dyDescent="0.25"/>
    <row r="19069" ht="30" hidden="1" customHeight="1" x14ac:dyDescent="0.25"/>
    <row r="19070" ht="30" hidden="1" customHeight="1" x14ac:dyDescent="0.25"/>
    <row r="19071" ht="30" hidden="1" customHeight="1" x14ac:dyDescent="0.25"/>
    <row r="19072" ht="30" hidden="1" customHeight="1" x14ac:dyDescent="0.25"/>
    <row r="19073" ht="30" hidden="1" customHeight="1" x14ac:dyDescent="0.25"/>
    <row r="19074" ht="30" hidden="1" customHeight="1" x14ac:dyDescent="0.25"/>
    <row r="19075" ht="30" hidden="1" customHeight="1" x14ac:dyDescent="0.25"/>
    <row r="19076" ht="30" hidden="1" customHeight="1" x14ac:dyDescent="0.25"/>
    <row r="19077" ht="30" hidden="1" customHeight="1" x14ac:dyDescent="0.25"/>
    <row r="19078" ht="30" hidden="1" customHeight="1" x14ac:dyDescent="0.25"/>
    <row r="19079" ht="30" hidden="1" customHeight="1" x14ac:dyDescent="0.25"/>
    <row r="19080" ht="30" hidden="1" customHeight="1" x14ac:dyDescent="0.25"/>
    <row r="19081" ht="30" hidden="1" customHeight="1" x14ac:dyDescent="0.25"/>
    <row r="19082" ht="30" hidden="1" customHeight="1" x14ac:dyDescent="0.25"/>
    <row r="19083" ht="30" hidden="1" customHeight="1" x14ac:dyDescent="0.25"/>
    <row r="19084" ht="30" hidden="1" customHeight="1" x14ac:dyDescent="0.25"/>
    <row r="19085" ht="30" hidden="1" customHeight="1" x14ac:dyDescent="0.25"/>
    <row r="19086" ht="30" hidden="1" customHeight="1" x14ac:dyDescent="0.25"/>
    <row r="19087" ht="30" hidden="1" customHeight="1" x14ac:dyDescent="0.25"/>
    <row r="19088" ht="30" hidden="1" customHeight="1" x14ac:dyDescent="0.25"/>
    <row r="19089" ht="30" hidden="1" customHeight="1" x14ac:dyDescent="0.25"/>
    <row r="19090" ht="30" hidden="1" customHeight="1" x14ac:dyDescent="0.25"/>
    <row r="19091" ht="30" hidden="1" customHeight="1" x14ac:dyDescent="0.25"/>
    <row r="19092" ht="30" hidden="1" customHeight="1" x14ac:dyDescent="0.25"/>
    <row r="19093" ht="30" hidden="1" customHeight="1" x14ac:dyDescent="0.25"/>
    <row r="19094" ht="30" hidden="1" customHeight="1" x14ac:dyDescent="0.25"/>
    <row r="19095" ht="30" hidden="1" customHeight="1" x14ac:dyDescent="0.25"/>
    <row r="19096" ht="30" hidden="1" customHeight="1" x14ac:dyDescent="0.25"/>
    <row r="19097" ht="30" hidden="1" customHeight="1" x14ac:dyDescent="0.25"/>
    <row r="19098" ht="30" hidden="1" customHeight="1" x14ac:dyDescent="0.25"/>
    <row r="19099" ht="30" hidden="1" customHeight="1" x14ac:dyDescent="0.25"/>
    <row r="19100" ht="30" hidden="1" customHeight="1" x14ac:dyDescent="0.25"/>
    <row r="19101" ht="30" hidden="1" customHeight="1" x14ac:dyDescent="0.25"/>
    <row r="19102" ht="30" hidden="1" customHeight="1" x14ac:dyDescent="0.25"/>
    <row r="19103" ht="30" hidden="1" customHeight="1" x14ac:dyDescent="0.25"/>
    <row r="19104" ht="30" hidden="1" customHeight="1" x14ac:dyDescent="0.25"/>
    <row r="19105" ht="30" hidden="1" customHeight="1" x14ac:dyDescent="0.25"/>
    <row r="19106" ht="30" hidden="1" customHeight="1" x14ac:dyDescent="0.25"/>
    <row r="19107" ht="30" hidden="1" customHeight="1" x14ac:dyDescent="0.25"/>
    <row r="19108" ht="30" hidden="1" customHeight="1" x14ac:dyDescent="0.25"/>
    <row r="19109" ht="30" hidden="1" customHeight="1" x14ac:dyDescent="0.25"/>
    <row r="19110" ht="30" hidden="1" customHeight="1" x14ac:dyDescent="0.25"/>
    <row r="19111" ht="30" hidden="1" customHeight="1" x14ac:dyDescent="0.25"/>
    <row r="19112" ht="30" hidden="1" customHeight="1" x14ac:dyDescent="0.25"/>
    <row r="19113" ht="30" hidden="1" customHeight="1" x14ac:dyDescent="0.25"/>
    <row r="19114" ht="30" hidden="1" customHeight="1" x14ac:dyDescent="0.25"/>
    <row r="19115" ht="30" hidden="1" customHeight="1" x14ac:dyDescent="0.25"/>
    <row r="19116" ht="30" hidden="1" customHeight="1" x14ac:dyDescent="0.25"/>
    <row r="19117" ht="30" hidden="1" customHeight="1" x14ac:dyDescent="0.25"/>
    <row r="19118" ht="30" hidden="1" customHeight="1" x14ac:dyDescent="0.25"/>
    <row r="19119" ht="30" hidden="1" customHeight="1" x14ac:dyDescent="0.25"/>
    <row r="19120" ht="30" hidden="1" customHeight="1" x14ac:dyDescent="0.25"/>
    <row r="19121" ht="30" hidden="1" customHeight="1" x14ac:dyDescent="0.25"/>
    <row r="19122" ht="30" hidden="1" customHeight="1" x14ac:dyDescent="0.25"/>
    <row r="19123" ht="30" hidden="1" customHeight="1" x14ac:dyDescent="0.25"/>
    <row r="19124" ht="30" hidden="1" customHeight="1" x14ac:dyDescent="0.25"/>
    <row r="19125" ht="30" hidden="1" customHeight="1" x14ac:dyDescent="0.25"/>
    <row r="19126" ht="30" hidden="1" customHeight="1" x14ac:dyDescent="0.25"/>
    <row r="19127" ht="30" hidden="1" customHeight="1" x14ac:dyDescent="0.25"/>
    <row r="19128" ht="30" hidden="1" customHeight="1" x14ac:dyDescent="0.25"/>
    <row r="19129" ht="30" hidden="1" customHeight="1" x14ac:dyDescent="0.25"/>
    <row r="19130" ht="30" hidden="1" customHeight="1" x14ac:dyDescent="0.25"/>
    <row r="19131" ht="30" hidden="1" customHeight="1" x14ac:dyDescent="0.25"/>
    <row r="19132" ht="30" hidden="1" customHeight="1" x14ac:dyDescent="0.25"/>
    <row r="19133" ht="30" hidden="1" customHeight="1" x14ac:dyDescent="0.25"/>
    <row r="19134" ht="30" hidden="1" customHeight="1" x14ac:dyDescent="0.25"/>
    <row r="19135" ht="30" hidden="1" customHeight="1" x14ac:dyDescent="0.25"/>
    <row r="19136" ht="30" hidden="1" customHeight="1" x14ac:dyDescent="0.25"/>
    <row r="19137" ht="30" hidden="1" customHeight="1" x14ac:dyDescent="0.25"/>
    <row r="19138" ht="30" hidden="1" customHeight="1" x14ac:dyDescent="0.25"/>
    <row r="19139" ht="30" hidden="1" customHeight="1" x14ac:dyDescent="0.25"/>
    <row r="19140" ht="30" hidden="1" customHeight="1" x14ac:dyDescent="0.25"/>
    <row r="19141" ht="30" hidden="1" customHeight="1" x14ac:dyDescent="0.25"/>
    <row r="19142" ht="30" hidden="1" customHeight="1" x14ac:dyDescent="0.25"/>
    <row r="19143" ht="30" hidden="1" customHeight="1" x14ac:dyDescent="0.25"/>
    <row r="19144" ht="30" hidden="1" customHeight="1" x14ac:dyDescent="0.25"/>
    <row r="19145" ht="30" hidden="1" customHeight="1" x14ac:dyDescent="0.25"/>
    <row r="19146" ht="30" hidden="1" customHeight="1" x14ac:dyDescent="0.25"/>
    <row r="19147" ht="30" hidden="1" customHeight="1" x14ac:dyDescent="0.25"/>
    <row r="19148" ht="30" hidden="1" customHeight="1" x14ac:dyDescent="0.25"/>
    <row r="19149" ht="30" hidden="1" customHeight="1" x14ac:dyDescent="0.25"/>
    <row r="19150" ht="30" hidden="1" customHeight="1" x14ac:dyDescent="0.25"/>
    <row r="19151" ht="30" hidden="1" customHeight="1" x14ac:dyDescent="0.25"/>
    <row r="19152" ht="30" hidden="1" customHeight="1" x14ac:dyDescent="0.25"/>
    <row r="19153" ht="30" hidden="1" customHeight="1" x14ac:dyDescent="0.25"/>
    <row r="19154" ht="30" hidden="1" customHeight="1" x14ac:dyDescent="0.25"/>
    <row r="19155" ht="30" hidden="1" customHeight="1" x14ac:dyDescent="0.25"/>
    <row r="19156" ht="30" hidden="1" customHeight="1" x14ac:dyDescent="0.25"/>
    <row r="19157" ht="30" hidden="1" customHeight="1" x14ac:dyDescent="0.25"/>
    <row r="19158" ht="30" hidden="1" customHeight="1" x14ac:dyDescent="0.25"/>
    <row r="19159" ht="30" hidden="1" customHeight="1" x14ac:dyDescent="0.25"/>
    <row r="19160" ht="30" hidden="1" customHeight="1" x14ac:dyDescent="0.25"/>
    <row r="19161" ht="30" hidden="1" customHeight="1" x14ac:dyDescent="0.25"/>
    <row r="19162" ht="30" hidden="1" customHeight="1" x14ac:dyDescent="0.25"/>
    <row r="19163" ht="30" hidden="1" customHeight="1" x14ac:dyDescent="0.25"/>
    <row r="19164" ht="30" hidden="1" customHeight="1" x14ac:dyDescent="0.25"/>
    <row r="19165" ht="30" hidden="1" customHeight="1" x14ac:dyDescent="0.25"/>
    <row r="19166" ht="30" hidden="1" customHeight="1" x14ac:dyDescent="0.25"/>
    <row r="19167" ht="30" hidden="1" customHeight="1" x14ac:dyDescent="0.25"/>
    <row r="19168" ht="30" hidden="1" customHeight="1" x14ac:dyDescent="0.25"/>
    <row r="19169" ht="30" hidden="1" customHeight="1" x14ac:dyDescent="0.25"/>
    <row r="19170" ht="30" hidden="1" customHeight="1" x14ac:dyDescent="0.25"/>
    <row r="19171" ht="30" hidden="1" customHeight="1" x14ac:dyDescent="0.25"/>
    <row r="19172" ht="30" hidden="1" customHeight="1" x14ac:dyDescent="0.25"/>
    <row r="19173" ht="30" hidden="1" customHeight="1" x14ac:dyDescent="0.25"/>
    <row r="19174" ht="30" hidden="1" customHeight="1" x14ac:dyDescent="0.25"/>
    <row r="19175" ht="30" hidden="1" customHeight="1" x14ac:dyDescent="0.25"/>
    <row r="19176" ht="30" hidden="1" customHeight="1" x14ac:dyDescent="0.25"/>
    <row r="19177" ht="30" hidden="1" customHeight="1" x14ac:dyDescent="0.25"/>
    <row r="19178" ht="30" hidden="1" customHeight="1" x14ac:dyDescent="0.25"/>
    <row r="19179" ht="30" hidden="1" customHeight="1" x14ac:dyDescent="0.25"/>
    <row r="19180" ht="30" hidden="1" customHeight="1" x14ac:dyDescent="0.25"/>
    <row r="19181" ht="30" hidden="1" customHeight="1" x14ac:dyDescent="0.25"/>
    <row r="19182" ht="30" hidden="1" customHeight="1" x14ac:dyDescent="0.25"/>
    <row r="19183" ht="30" hidden="1" customHeight="1" x14ac:dyDescent="0.25"/>
    <row r="19184" ht="30" hidden="1" customHeight="1" x14ac:dyDescent="0.25"/>
    <row r="19185" ht="30" hidden="1" customHeight="1" x14ac:dyDescent="0.25"/>
    <row r="19186" ht="30" hidden="1" customHeight="1" x14ac:dyDescent="0.25"/>
    <row r="19187" ht="30" hidden="1" customHeight="1" x14ac:dyDescent="0.25"/>
    <row r="19188" ht="30" hidden="1" customHeight="1" x14ac:dyDescent="0.25"/>
    <row r="19189" ht="30" hidden="1" customHeight="1" x14ac:dyDescent="0.25"/>
    <row r="19190" ht="30" hidden="1" customHeight="1" x14ac:dyDescent="0.25"/>
    <row r="19191" ht="30" hidden="1" customHeight="1" x14ac:dyDescent="0.25"/>
    <row r="19192" ht="30" hidden="1" customHeight="1" x14ac:dyDescent="0.25"/>
    <row r="19193" ht="30" hidden="1" customHeight="1" x14ac:dyDescent="0.25"/>
    <row r="19194" ht="30" hidden="1" customHeight="1" x14ac:dyDescent="0.25"/>
    <row r="19195" ht="30" hidden="1" customHeight="1" x14ac:dyDescent="0.25"/>
    <row r="19196" ht="30" hidden="1" customHeight="1" x14ac:dyDescent="0.25"/>
    <row r="19197" ht="30" hidden="1" customHeight="1" x14ac:dyDescent="0.25"/>
    <row r="19198" ht="30" hidden="1" customHeight="1" x14ac:dyDescent="0.25"/>
    <row r="19199" ht="30" hidden="1" customHeight="1" x14ac:dyDescent="0.25"/>
    <row r="19200" ht="30" hidden="1" customHeight="1" x14ac:dyDescent="0.25"/>
    <row r="19201" ht="30" hidden="1" customHeight="1" x14ac:dyDescent="0.25"/>
    <row r="19202" ht="30" hidden="1" customHeight="1" x14ac:dyDescent="0.25"/>
    <row r="19203" ht="30" hidden="1" customHeight="1" x14ac:dyDescent="0.25"/>
    <row r="19204" ht="30" hidden="1" customHeight="1" x14ac:dyDescent="0.25"/>
    <row r="19205" ht="30" hidden="1" customHeight="1" x14ac:dyDescent="0.25"/>
    <row r="19206" ht="30" hidden="1" customHeight="1" x14ac:dyDescent="0.25"/>
    <row r="19207" ht="30" hidden="1" customHeight="1" x14ac:dyDescent="0.25"/>
    <row r="19208" ht="30" hidden="1" customHeight="1" x14ac:dyDescent="0.25"/>
    <row r="19209" ht="30" hidden="1" customHeight="1" x14ac:dyDescent="0.25"/>
    <row r="19210" ht="30" hidden="1" customHeight="1" x14ac:dyDescent="0.25"/>
    <row r="19211" ht="30" hidden="1" customHeight="1" x14ac:dyDescent="0.25"/>
    <row r="19212" ht="30" hidden="1" customHeight="1" x14ac:dyDescent="0.25"/>
    <row r="19213" ht="30" hidden="1" customHeight="1" x14ac:dyDescent="0.25"/>
    <row r="19214" ht="30" hidden="1" customHeight="1" x14ac:dyDescent="0.25"/>
    <row r="19215" ht="30" hidden="1" customHeight="1" x14ac:dyDescent="0.25"/>
    <row r="19216" ht="30" hidden="1" customHeight="1" x14ac:dyDescent="0.25"/>
    <row r="19217" ht="30" hidden="1" customHeight="1" x14ac:dyDescent="0.25"/>
    <row r="19218" ht="30" hidden="1" customHeight="1" x14ac:dyDescent="0.25"/>
    <row r="19219" ht="30" hidden="1" customHeight="1" x14ac:dyDescent="0.25"/>
    <row r="19220" ht="30" hidden="1" customHeight="1" x14ac:dyDescent="0.25"/>
    <row r="19221" ht="30" hidden="1" customHeight="1" x14ac:dyDescent="0.25"/>
    <row r="19222" ht="30" hidden="1" customHeight="1" x14ac:dyDescent="0.25"/>
    <row r="19223" ht="30" hidden="1" customHeight="1" x14ac:dyDescent="0.25"/>
    <row r="19224" ht="30" hidden="1" customHeight="1" x14ac:dyDescent="0.25"/>
    <row r="19225" ht="30" hidden="1" customHeight="1" x14ac:dyDescent="0.25"/>
    <row r="19226" ht="30" hidden="1" customHeight="1" x14ac:dyDescent="0.25"/>
    <row r="19227" ht="30" hidden="1" customHeight="1" x14ac:dyDescent="0.25"/>
    <row r="19228" ht="30" hidden="1" customHeight="1" x14ac:dyDescent="0.25"/>
    <row r="19229" ht="30" hidden="1" customHeight="1" x14ac:dyDescent="0.25"/>
    <row r="19230" ht="30" hidden="1" customHeight="1" x14ac:dyDescent="0.25"/>
    <row r="19231" ht="30" hidden="1" customHeight="1" x14ac:dyDescent="0.25"/>
    <row r="19232" ht="30" hidden="1" customHeight="1" x14ac:dyDescent="0.25"/>
    <row r="19233" ht="30" hidden="1" customHeight="1" x14ac:dyDescent="0.25"/>
    <row r="19234" ht="30" hidden="1" customHeight="1" x14ac:dyDescent="0.25"/>
    <row r="19235" ht="30" hidden="1" customHeight="1" x14ac:dyDescent="0.25"/>
    <row r="19236" ht="30" hidden="1" customHeight="1" x14ac:dyDescent="0.25"/>
    <row r="19237" ht="30" hidden="1" customHeight="1" x14ac:dyDescent="0.25"/>
    <row r="19238" ht="30" hidden="1" customHeight="1" x14ac:dyDescent="0.25"/>
    <row r="19239" ht="30" hidden="1" customHeight="1" x14ac:dyDescent="0.25"/>
    <row r="19240" ht="30" hidden="1" customHeight="1" x14ac:dyDescent="0.25"/>
    <row r="19241" ht="30" hidden="1" customHeight="1" x14ac:dyDescent="0.25"/>
    <row r="19242" ht="30" hidden="1" customHeight="1" x14ac:dyDescent="0.25"/>
    <row r="19243" ht="30" hidden="1" customHeight="1" x14ac:dyDescent="0.25"/>
    <row r="19244" ht="30" hidden="1" customHeight="1" x14ac:dyDescent="0.25"/>
    <row r="19245" ht="30" hidden="1" customHeight="1" x14ac:dyDescent="0.25"/>
    <row r="19246" ht="30" hidden="1" customHeight="1" x14ac:dyDescent="0.25"/>
    <row r="19247" ht="30" hidden="1" customHeight="1" x14ac:dyDescent="0.25"/>
    <row r="19248" ht="30" hidden="1" customHeight="1" x14ac:dyDescent="0.25"/>
    <row r="19249" ht="30" hidden="1" customHeight="1" x14ac:dyDescent="0.25"/>
    <row r="19250" ht="30" hidden="1" customHeight="1" x14ac:dyDescent="0.25"/>
    <row r="19251" ht="30" hidden="1" customHeight="1" x14ac:dyDescent="0.25"/>
    <row r="19252" ht="30" hidden="1" customHeight="1" x14ac:dyDescent="0.25"/>
    <row r="19253" ht="30" hidden="1" customHeight="1" x14ac:dyDescent="0.25"/>
    <row r="19254" ht="30" hidden="1" customHeight="1" x14ac:dyDescent="0.25"/>
    <row r="19255" ht="30" hidden="1" customHeight="1" x14ac:dyDescent="0.25"/>
    <row r="19256" ht="30" hidden="1" customHeight="1" x14ac:dyDescent="0.25"/>
    <row r="19257" ht="30" hidden="1" customHeight="1" x14ac:dyDescent="0.25"/>
    <row r="19258" ht="30" hidden="1" customHeight="1" x14ac:dyDescent="0.25"/>
    <row r="19259" ht="30" hidden="1" customHeight="1" x14ac:dyDescent="0.25"/>
    <row r="19260" ht="30" hidden="1" customHeight="1" x14ac:dyDescent="0.25"/>
    <row r="19261" ht="30" hidden="1" customHeight="1" x14ac:dyDescent="0.25"/>
    <row r="19262" ht="30" hidden="1" customHeight="1" x14ac:dyDescent="0.25"/>
    <row r="19263" ht="30" hidden="1" customHeight="1" x14ac:dyDescent="0.25"/>
    <row r="19264" ht="30" hidden="1" customHeight="1" x14ac:dyDescent="0.25"/>
    <row r="19265" ht="30" hidden="1" customHeight="1" x14ac:dyDescent="0.25"/>
    <row r="19266" ht="30" hidden="1" customHeight="1" x14ac:dyDescent="0.25"/>
    <row r="19267" ht="30" hidden="1" customHeight="1" x14ac:dyDescent="0.25"/>
    <row r="19268" ht="30" hidden="1" customHeight="1" x14ac:dyDescent="0.25"/>
    <row r="19269" ht="30" hidden="1" customHeight="1" x14ac:dyDescent="0.25"/>
    <row r="19270" ht="30" hidden="1" customHeight="1" x14ac:dyDescent="0.25"/>
    <row r="19271" ht="30" hidden="1" customHeight="1" x14ac:dyDescent="0.25"/>
    <row r="19272" ht="30" hidden="1" customHeight="1" x14ac:dyDescent="0.25"/>
    <row r="19273" ht="30" hidden="1" customHeight="1" x14ac:dyDescent="0.25"/>
    <row r="19274" ht="30" hidden="1" customHeight="1" x14ac:dyDescent="0.25"/>
    <row r="19275" ht="30" hidden="1" customHeight="1" x14ac:dyDescent="0.25"/>
    <row r="19276" ht="30" hidden="1" customHeight="1" x14ac:dyDescent="0.25"/>
    <row r="19277" ht="30" hidden="1" customHeight="1" x14ac:dyDescent="0.25"/>
    <row r="19278" ht="30" hidden="1" customHeight="1" x14ac:dyDescent="0.25"/>
    <row r="19279" ht="30" hidden="1" customHeight="1" x14ac:dyDescent="0.25"/>
    <row r="19280" ht="30" hidden="1" customHeight="1" x14ac:dyDescent="0.25"/>
    <row r="19281" ht="30" hidden="1" customHeight="1" x14ac:dyDescent="0.25"/>
    <row r="19282" ht="30" hidden="1" customHeight="1" x14ac:dyDescent="0.25"/>
    <row r="19283" ht="30" hidden="1" customHeight="1" x14ac:dyDescent="0.25"/>
    <row r="19284" ht="30" hidden="1" customHeight="1" x14ac:dyDescent="0.25"/>
    <row r="19285" ht="30" hidden="1" customHeight="1" x14ac:dyDescent="0.25"/>
    <row r="19286" ht="30" hidden="1" customHeight="1" x14ac:dyDescent="0.25"/>
    <row r="19287" ht="30" hidden="1" customHeight="1" x14ac:dyDescent="0.25"/>
    <row r="19288" ht="30" hidden="1" customHeight="1" x14ac:dyDescent="0.25"/>
    <row r="19289" ht="30" hidden="1" customHeight="1" x14ac:dyDescent="0.25"/>
    <row r="19290" ht="30" hidden="1" customHeight="1" x14ac:dyDescent="0.25"/>
    <row r="19291" ht="30" hidden="1" customHeight="1" x14ac:dyDescent="0.25"/>
    <row r="19292" ht="30" hidden="1" customHeight="1" x14ac:dyDescent="0.25"/>
    <row r="19293" ht="30" hidden="1" customHeight="1" x14ac:dyDescent="0.25"/>
    <row r="19294" ht="30" hidden="1" customHeight="1" x14ac:dyDescent="0.25"/>
    <row r="19295" ht="30" hidden="1" customHeight="1" x14ac:dyDescent="0.25"/>
    <row r="19296" ht="30" hidden="1" customHeight="1" x14ac:dyDescent="0.25"/>
    <row r="19297" ht="30" hidden="1" customHeight="1" x14ac:dyDescent="0.25"/>
    <row r="19298" ht="30" hidden="1" customHeight="1" x14ac:dyDescent="0.25"/>
    <row r="19299" ht="30" hidden="1" customHeight="1" x14ac:dyDescent="0.25"/>
    <row r="19300" ht="30" hidden="1" customHeight="1" x14ac:dyDescent="0.25"/>
    <row r="19301" ht="30" hidden="1" customHeight="1" x14ac:dyDescent="0.25"/>
    <row r="19302" ht="30" hidden="1" customHeight="1" x14ac:dyDescent="0.25"/>
    <row r="19303" ht="30" hidden="1" customHeight="1" x14ac:dyDescent="0.25"/>
    <row r="19304" ht="30" hidden="1" customHeight="1" x14ac:dyDescent="0.25"/>
    <row r="19305" ht="30" hidden="1" customHeight="1" x14ac:dyDescent="0.25"/>
    <row r="19306" ht="30" hidden="1" customHeight="1" x14ac:dyDescent="0.25"/>
    <row r="19307" ht="30" hidden="1" customHeight="1" x14ac:dyDescent="0.25"/>
    <row r="19308" ht="30" hidden="1" customHeight="1" x14ac:dyDescent="0.25"/>
    <row r="19309" ht="30" hidden="1" customHeight="1" x14ac:dyDescent="0.25"/>
    <row r="19310" ht="30" hidden="1" customHeight="1" x14ac:dyDescent="0.25"/>
    <row r="19311" ht="30" hidden="1" customHeight="1" x14ac:dyDescent="0.25"/>
    <row r="19312" ht="30" hidden="1" customHeight="1" x14ac:dyDescent="0.25"/>
    <row r="19313" ht="30" hidden="1" customHeight="1" x14ac:dyDescent="0.25"/>
    <row r="19314" ht="30" hidden="1" customHeight="1" x14ac:dyDescent="0.25"/>
    <row r="19315" ht="30" hidden="1" customHeight="1" x14ac:dyDescent="0.25"/>
    <row r="19316" ht="30" hidden="1" customHeight="1" x14ac:dyDescent="0.25"/>
    <row r="19317" ht="30" hidden="1" customHeight="1" x14ac:dyDescent="0.25"/>
    <row r="19318" ht="30" hidden="1" customHeight="1" x14ac:dyDescent="0.25"/>
    <row r="19319" ht="30" hidden="1" customHeight="1" x14ac:dyDescent="0.25"/>
    <row r="19320" ht="30" hidden="1" customHeight="1" x14ac:dyDescent="0.25"/>
    <row r="19321" ht="30" hidden="1" customHeight="1" x14ac:dyDescent="0.25"/>
    <row r="19322" ht="30" hidden="1" customHeight="1" x14ac:dyDescent="0.25"/>
    <row r="19323" ht="30" hidden="1" customHeight="1" x14ac:dyDescent="0.25"/>
    <row r="19324" ht="30" hidden="1" customHeight="1" x14ac:dyDescent="0.25"/>
    <row r="19325" ht="30" hidden="1" customHeight="1" x14ac:dyDescent="0.25"/>
    <row r="19326" ht="30" hidden="1" customHeight="1" x14ac:dyDescent="0.25"/>
    <row r="19327" ht="30" hidden="1" customHeight="1" x14ac:dyDescent="0.25"/>
    <row r="19328" ht="30" hidden="1" customHeight="1" x14ac:dyDescent="0.25"/>
    <row r="19329" ht="30" hidden="1" customHeight="1" x14ac:dyDescent="0.25"/>
    <row r="19330" ht="30" hidden="1" customHeight="1" x14ac:dyDescent="0.25"/>
    <row r="19331" ht="30" hidden="1" customHeight="1" x14ac:dyDescent="0.25"/>
    <row r="19332" ht="30" hidden="1" customHeight="1" x14ac:dyDescent="0.25"/>
    <row r="19333" ht="30" hidden="1" customHeight="1" x14ac:dyDescent="0.25"/>
    <row r="19334" ht="30" hidden="1" customHeight="1" x14ac:dyDescent="0.25"/>
    <row r="19335" ht="30" hidden="1" customHeight="1" x14ac:dyDescent="0.25"/>
    <row r="19336" ht="30" hidden="1" customHeight="1" x14ac:dyDescent="0.25"/>
    <row r="19337" ht="30" hidden="1" customHeight="1" x14ac:dyDescent="0.25"/>
    <row r="19338" ht="30" hidden="1" customHeight="1" x14ac:dyDescent="0.25"/>
    <row r="19339" ht="30" hidden="1" customHeight="1" x14ac:dyDescent="0.25"/>
    <row r="19340" ht="30" hidden="1" customHeight="1" x14ac:dyDescent="0.25"/>
    <row r="19341" ht="30" hidden="1" customHeight="1" x14ac:dyDescent="0.25"/>
    <row r="19342" ht="30" hidden="1" customHeight="1" x14ac:dyDescent="0.25"/>
    <row r="19343" ht="30" hidden="1" customHeight="1" x14ac:dyDescent="0.25"/>
    <row r="19344" ht="30" hidden="1" customHeight="1" x14ac:dyDescent="0.25"/>
    <row r="19345" ht="30" hidden="1" customHeight="1" x14ac:dyDescent="0.25"/>
    <row r="19346" ht="30" hidden="1" customHeight="1" x14ac:dyDescent="0.25"/>
    <row r="19347" ht="30" hidden="1" customHeight="1" x14ac:dyDescent="0.25"/>
    <row r="19348" ht="30" hidden="1" customHeight="1" x14ac:dyDescent="0.25"/>
    <row r="19349" ht="30" hidden="1" customHeight="1" x14ac:dyDescent="0.25"/>
    <row r="19350" ht="30" hidden="1" customHeight="1" x14ac:dyDescent="0.25"/>
    <row r="19351" ht="30" hidden="1" customHeight="1" x14ac:dyDescent="0.25"/>
    <row r="19352" ht="30" hidden="1" customHeight="1" x14ac:dyDescent="0.25"/>
    <row r="19353" ht="30" hidden="1" customHeight="1" x14ac:dyDescent="0.25"/>
    <row r="19354" ht="30" hidden="1" customHeight="1" x14ac:dyDescent="0.25"/>
    <row r="19355" ht="30" hidden="1" customHeight="1" x14ac:dyDescent="0.25"/>
    <row r="19356" ht="30" hidden="1" customHeight="1" x14ac:dyDescent="0.25"/>
    <row r="19357" ht="30" hidden="1" customHeight="1" x14ac:dyDescent="0.25"/>
    <row r="19358" ht="30" hidden="1" customHeight="1" x14ac:dyDescent="0.25"/>
    <row r="19359" ht="30" hidden="1" customHeight="1" x14ac:dyDescent="0.25"/>
    <row r="19360" ht="30" hidden="1" customHeight="1" x14ac:dyDescent="0.25"/>
    <row r="19361" ht="30" hidden="1" customHeight="1" x14ac:dyDescent="0.25"/>
    <row r="19362" ht="30" hidden="1" customHeight="1" x14ac:dyDescent="0.25"/>
    <row r="19363" ht="30" hidden="1" customHeight="1" x14ac:dyDescent="0.25"/>
    <row r="19364" ht="30" hidden="1" customHeight="1" x14ac:dyDescent="0.25"/>
    <row r="19365" ht="30" hidden="1" customHeight="1" x14ac:dyDescent="0.25"/>
    <row r="19366" ht="30" hidden="1" customHeight="1" x14ac:dyDescent="0.25"/>
    <row r="19367" ht="30" hidden="1" customHeight="1" x14ac:dyDescent="0.25"/>
    <row r="19368" ht="30" hidden="1" customHeight="1" x14ac:dyDescent="0.25"/>
    <row r="19369" ht="30" hidden="1" customHeight="1" x14ac:dyDescent="0.25"/>
    <row r="19370" ht="30" hidden="1" customHeight="1" x14ac:dyDescent="0.25"/>
    <row r="19371" ht="30" hidden="1" customHeight="1" x14ac:dyDescent="0.25"/>
    <row r="19372" ht="30" hidden="1" customHeight="1" x14ac:dyDescent="0.25"/>
    <row r="19373" ht="30" hidden="1" customHeight="1" x14ac:dyDescent="0.25"/>
    <row r="19374" ht="30" hidden="1" customHeight="1" x14ac:dyDescent="0.25"/>
    <row r="19375" ht="30" hidden="1" customHeight="1" x14ac:dyDescent="0.25"/>
    <row r="19376" ht="30" hidden="1" customHeight="1" x14ac:dyDescent="0.25"/>
    <row r="19377" ht="30" hidden="1" customHeight="1" x14ac:dyDescent="0.25"/>
    <row r="19378" ht="30" hidden="1" customHeight="1" x14ac:dyDescent="0.25"/>
    <row r="19379" ht="30" hidden="1" customHeight="1" x14ac:dyDescent="0.25"/>
    <row r="19380" ht="30" hidden="1" customHeight="1" x14ac:dyDescent="0.25"/>
    <row r="19381" ht="30" hidden="1" customHeight="1" x14ac:dyDescent="0.25"/>
    <row r="19382" ht="30" hidden="1" customHeight="1" x14ac:dyDescent="0.25"/>
    <row r="19383" ht="30" hidden="1" customHeight="1" x14ac:dyDescent="0.25"/>
    <row r="19384" ht="30" hidden="1" customHeight="1" x14ac:dyDescent="0.25"/>
    <row r="19385" ht="30" hidden="1" customHeight="1" x14ac:dyDescent="0.25"/>
    <row r="19386" ht="30" hidden="1" customHeight="1" x14ac:dyDescent="0.25"/>
    <row r="19387" ht="30" hidden="1" customHeight="1" x14ac:dyDescent="0.25"/>
    <row r="19388" ht="30" hidden="1" customHeight="1" x14ac:dyDescent="0.25"/>
    <row r="19389" ht="30" hidden="1" customHeight="1" x14ac:dyDescent="0.25"/>
    <row r="19390" ht="30" hidden="1" customHeight="1" x14ac:dyDescent="0.25"/>
    <row r="19391" ht="30" hidden="1" customHeight="1" x14ac:dyDescent="0.25"/>
    <row r="19392" ht="30" hidden="1" customHeight="1" x14ac:dyDescent="0.25"/>
    <row r="19393" ht="30" hidden="1" customHeight="1" x14ac:dyDescent="0.25"/>
    <row r="19394" ht="30" hidden="1" customHeight="1" x14ac:dyDescent="0.25"/>
    <row r="19395" ht="30" hidden="1" customHeight="1" x14ac:dyDescent="0.25"/>
    <row r="19396" ht="30" hidden="1" customHeight="1" x14ac:dyDescent="0.25"/>
    <row r="19397" ht="30" hidden="1" customHeight="1" x14ac:dyDescent="0.25"/>
    <row r="19398" ht="30" hidden="1" customHeight="1" x14ac:dyDescent="0.25"/>
    <row r="19399" ht="30" hidden="1" customHeight="1" x14ac:dyDescent="0.25"/>
    <row r="19400" ht="30" hidden="1" customHeight="1" x14ac:dyDescent="0.25"/>
    <row r="19401" ht="30" hidden="1" customHeight="1" x14ac:dyDescent="0.25"/>
    <row r="19402" ht="30" hidden="1" customHeight="1" x14ac:dyDescent="0.25"/>
    <row r="19403" ht="30" hidden="1" customHeight="1" x14ac:dyDescent="0.25"/>
    <row r="19404" ht="30" hidden="1" customHeight="1" x14ac:dyDescent="0.25"/>
    <row r="19405" ht="30" hidden="1" customHeight="1" x14ac:dyDescent="0.25"/>
    <row r="19406" ht="30" hidden="1" customHeight="1" x14ac:dyDescent="0.25"/>
    <row r="19407" ht="30" hidden="1" customHeight="1" x14ac:dyDescent="0.25"/>
    <row r="19408" ht="30" hidden="1" customHeight="1" x14ac:dyDescent="0.25"/>
    <row r="19409" ht="30" hidden="1" customHeight="1" x14ac:dyDescent="0.25"/>
    <row r="19410" ht="30" hidden="1" customHeight="1" x14ac:dyDescent="0.25"/>
    <row r="19411" ht="30" hidden="1" customHeight="1" x14ac:dyDescent="0.25"/>
    <row r="19412" ht="30" hidden="1" customHeight="1" x14ac:dyDescent="0.25"/>
    <row r="19413" ht="30" hidden="1" customHeight="1" x14ac:dyDescent="0.25"/>
    <row r="19414" ht="30" hidden="1" customHeight="1" x14ac:dyDescent="0.25"/>
    <row r="19415" ht="30" hidden="1" customHeight="1" x14ac:dyDescent="0.25"/>
    <row r="19416" ht="30" hidden="1" customHeight="1" x14ac:dyDescent="0.25"/>
    <row r="19417" ht="30" hidden="1" customHeight="1" x14ac:dyDescent="0.25"/>
    <row r="19418" ht="30" hidden="1" customHeight="1" x14ac:dyDescent="0.25"/>
    <row r="19419" ht="30" hidden="1" customHeight="1" x14ac:dyDescent="0.25"/>
    <row r="19420" ht="30" hidden="1" customHeight="1" x14ac:dyDescent="0.25"/>
    <row r="19421" ht="30" hidden="1" customHeight="1" x14ac:dyDescent="0.25"/>
    <row r="19422" ht="30" hidden="1" customHeight="1" x14ac:dyDescent="0.25"/>
    <row r="19423" ht="30" hidden="1" customHeight="1" x14ac:dyDescent="0.25"/>
    <row r="19424" ht="30" hidden="1" customHeight="1" x14ac:dyDescent="0.25"/>
    <row r="19425" ht="30" hidden="1" customHeight="1" x14ac:dyDescent="0.25"/>
    <row r="19426" ht="30" hidden="1" customHeight="1" x14ac:dyDescent="0.25"/>
    <row r="19427" ht="30" hidden="1" customHeight="1" x14ac:dyDescent="0.25"/>
    <row r="19428" ht="30" hidden="1" customHeight="1" x14ac:dyDescent="0.25"/>
    <row r="19429" ht="30" hidden="1" customHeight="1" x14ac:dyDescent="0.25"/>
    <row r="19430" ht="30" hidden="1" customHeight="1" x14ac:dyDescent="0.25"/>
    <row r="19431" ht="30" hidden="1" customHeight="1" x14ac:dyDescent="0.25"/>
    <row r="19432" ht="30" hidden="1" customHeight="1" x14ac:dyDescent="0.25"/>
    <row r="19433" ht="30" hidden="1" customHeight="1" x14ac:dyDescent="0.25"/>
    <row r="19434" ht="30" hidden="1" customHeight="1" x14ac:dyDescent="0.25"/>
    <row r="19435" ht="30" hidden="1" customHeight="1" x14ac:dyDescent="0.25"/>
    <row r="19436" ht="30" hidden="1" customHeight="1" x14ac:dyDescent="0.25"/>
    <row r="19437" ht="30" hidden="1" customHeight="1" x14ac:dyDescent="0.25"/>
    <row r="19438" ht="30" hidden="1" customHeight="1" x14ac:dyDescent="0.25"/>
    <row r="19439" ht="30" hidden="1" customHeight="1" x14ac:dyDescent="0.25"/>
    <row r="19440" ht="30" hidden="1" customHeight="1" x14ac:dyDescent="0.25"/>
    <row r="19441" ht="30" hidden="1" customHeight="1" x14ac:dyDescent="0.25"/>
    <row r="19442" ht="30" hidden="1" customHeight="1" x14ac:dyDescent="0.25"/>
    <row r="19443" ht="30" hidden="1" customHeight="1" x14ac:dyDescent="0.25"/>
    <row r="19444" ht="30" hidden="1" customHeight="1" x14ac:dyDescent="0.25"/>
    <row r="19445" ht="30" hidden="1" customHeight="1" x14ac:dyDescent="0.25"/>
    <row r="19446" ht="30" hidden="1" customHeight="1" x14ac:dyDescent="0.25"/>
    <row r="19447" ht="30" hidden="1" customHeight="1" x14ac:dyDescent="0.25"/>
    <row r="19448" ht="30" hidden="1" customHeight="1" x14ac:dyDescent="0.25"/>
    <row r="19449" ht="30" hidden="1" customHeight="1" x14ac:dyDescent="0.25"/>
    <row r="19450" ht="30" hidden="1" customHeight="1" x14ac:dyDescent="0.25"/>
    <row r="19451" ht="30" hidden="1" customHeight="1" x14ac:dyDescent="0.25"/>
    <row r="19452" ht="30" hidden="1" customHeight="1" x14ac:dyDescent="0.25"/>
    <row r="19453" ht="30" hidden="1" customHeight="1" x14ac:dyDescent="0.25"/>
    <row r="19454" ht="30" hidden="1" customHeight="1" x14ac:dyDescent="0.25"/>
    <row r="19455" ht="30" hidden="1" customHeight="1" x14ac:dyDescent="0.25"/>
    <row r="19456" ht="30" hidden="1" customHeight="1" x14ac:dyDescent="0.25"/>
    <row r="19457" ht="30" hidden="1" customHeight="1" x14ac:dyDescent="0.25"/>
    <row r="19458" ht="30" hidden="1" customHeight="1" x14ac:dyDescent="0.25"/>
    <row r="19459" ht="30" hidden="1" customHeight="1" x14ac:dyDescent="0.25"/>
    <row r="19460" ht="30" hidden="1" customHeight="1" x14ac:dyDescent="0.25"/>
    <row r="19461" ht="30" hidden="1" customHeight="1" x14ac:dyDescent="0.25"/>
    <row r="19462" ht="30" hidden="1" customHeight="1" x14ac:dyDescent="0.25"/>
    <row r="19463" ht="30" hidden="1" customHeight="1" x14ac:dyDescent="0.25"/>
    <row r="19464" ht="30" hidden="1" customHeight="1" x14ac:dyDescent="0.25"/>
    <row r="19465" ht="30" hidden="1" customHeight="1" x14ac:dyDescent="0.25"/>
    <row r="19466" ht="30" hidden="1" customHeight="1" x14ac:dyDescent="0.25"/>
    <row r="19467" ht="30" hidden="1" customHeight="1" x14ac:dyDescent="0.25"/>
    <row r="19468" ht="30" hidden="1" customHeight="1" x14ac:dyDescent="0.25"/>
    <row r="19469" ht="30" hidden="1" customHeight="1" x14ac:dyDescent="0.25"/>
    <row r="19470" ht="30" hidden="1" customHeight="1" x14ac:dyDescent="0.25"/>
    <row r="19471" ht="30" hidden="1" customHeight="1" x14ac:dyDescent="0.25"/>
    <row r="19472" ht="30" hidden="1" customHeight="1" x14ac:dyDescent="0.25"/>
    <row r="19473" ht="30" hidden="1" customHeight="1" x14ac:dyDescent="0.25"/>
    <row r="19474" ht="30" hidden="1" customHeight="1" x14ac:dyDescent="0.25"/>
    <row r="19475" ht="30" hidden="1" customHeight="1" x14ac:dyDescent="0.25"/>
    <row r="19476" ht="30" hidden="1" customHeight="1" x14ac:dyDescent="0.25"/>
    <row r="19477" ht="30" hidden="1" customHeight="1" x14ac:dyDescent="0.25"/>
    <row r="19478" ht="30" hidden="1" customHeight="1" x14ac:dyDescent="0.25"/>
    <row r="19479" ht="30" hidden="1" customHeight="1" x14ac:dyDescent="0.25"/>
    <row r="19480" ht="30" hidden="1" customHeight="1" x14ac:dyDescent="0.25"/>
    <row r="19481" ht="30" hidden="1" customHeight="1" x14ac:dyDescent="0.25"/>
    <row r="19482" ht="30" hidden="1" customHeight="1" x14ac:dyDescent="0.25"/>
    <row r="19483" ht="30" hidden="1" customHeight="1" x14ac:dyDescent="0.25"/>
    <row r="19484" ht="30" hidden="1" customHeight="1" x14ac:dyDescent="0.25"/>
    <row r="19485" ht="30" hidden="1" customHeight="1" x14ac:dyDescent="0.25"/>
    <row r="19486" ht="30" hidden="1" customHeight="1" x14ac:dyDescent="0.25"/>
    <row r="19487" ht="30" hidden="1" customHeight="1" x14ac:dyDescent="0.25"/>
    <row r="19488" ht="30" hidden="1" customHeight="1" x14ac:dyDescent="0.25"/>
    <row r="19489" ht="30" hidden="1" customHeight="1" x14ac:dyDescent="0.25"/>
    <row r="19490" ht="30" hidden="1" customHeight="1" x14ac:dyDescent="0.25"/>
    <row r="19491" ht="30" hidden="1" customHeight="1" x14ac:dyDescent="0.25"/>
    <row r="19492" ht="30" hidden="1" customHeight="1" x14ac:dyDescent="0.25"/>
    <row r="19493" ht="30" hidden="1" customHeight="1" x14ac:dyDescent="0.25"/>
    <row r="19494" ht="30" hidden="1" customHeight="1" x14ac:dyDescent="0.25"/>
    <row r="19495" ht="30" hidden="1" customHeight="1" x14ac:dyDescent="0.25"/>
    <row r="19496" ht="30" hidden="1" customHeight="1" x14ac:dyDescent="0.25"/>
    <row r="19497" ht="30" hidden="1" customHeight="1" x14ac:dyDescent="0.25"/>
    <row r="19498" ht="30" hidden="1" customHeight="1" x14ac:dyDescent="0.25"/>
    <row r="19499" ht="30" hidden="1" customHeight="1" x14ac:dyDescent="0.25"/>
    <row r="19500" ht="30" hidden="1" customHeight="1" x14ac:dyDescent="0.25"/>
    <row r="19501" ht="30" hidden="1" customHeight="1" x14ac:dyDescent="0.25"/>
    <row r="19502" ht="30" hidden="1" customHeight="1" x14ac:dyDescent="0.25"/>
    <row r="19503" ht="30" hidden="1" customHeight="1" x14ac:dyDescent="0.25"/>
    <row r="19504" ht="30" hidden="1" customHeight="1" x14ac:dyDescent="0.25"/>
    <row r="19505" ht="30" hidden="1" customHeight="1" x14ac:dyDescent="0.25"/>
    <row r="19506" ht="30" hidden="1" customHeight="1" x14ac:dyDescent="0.25"/>
    <row r="19507" ht="30" hidden="1" customHeight="1" x14ac:dyDescent="0.25"/>
    <row r="19508" ht="30" hidden="1" customHeight="1" x14ac:dyDescent="0.25"/>
    <row r="19509" ht="30" hidden="1" customHeight="1" x14ac:dyDescent="0.25"/>
    <row r="19510" ht="30" hidden="1" customHeight="1" x14ac:dyDescent="0.25"/>
    <row r="19511" ht="30" hidden="1" customHeight="1" x14ac:dyDescent="0.25"/>
    <row r="19512" ht="30" hidden="1" customHeight="1" x14ac:dyDescent="0.25"/>
    <row r="19513" ht="30" hidden="1" customHeight="1" x14ac:dyDescent="0.25"/>
    <row r="19514" ht="30" hidden="1" customHeight="1" x14ac:dyDescent="0.25"/>
    <row r="19515" ht="30" hidden="1" customHeight="1" x14ac:dyDescent="0.25"/>
    <row r="19516" ht="30" hidden="1" customHeight="1" x14ac:dyDescent="0.25"/>
    <row r="19517" ht="30" hidden="1" customHeight="1" x14ac:dyDescent="0.25"/>
    <row r="19518" ht="30" hidden="1" customHeight="1" x14ac:dyDescent="0.25"/>
    <row r="19519" ht="30" hidden="1" customHeight="1" x14ac:dyDescent="0.25"/>
    <row r="19520" ht="30" hidden="1" customHeight="1" x14ac:dyDescent="0.25"/>
    <row r="19521" ht="30" hidden="1" customHeight="1" x14ac:dyDescent="0.25"/>
    <row r="19522" ht="30" hidden="1" customHeight="1" x14ac:dyDescent="0.25"/>
    <row r="19523" ht="30" hidden="1" customHeight="1" x14ac:dyDescent="0.25"/>
    <row r="19524" ht="30" hidden="1" customHeight="1" x14ac:dyDescent="0.25"/>
    <row r="19525" ht="30" hidden="1" customHeight="1" x14ac:dyDescent="0.25"/>
    <row r="19526" ht="30" hidden="1" customHeight="1" x14ac:dyDescent="0.25"/>
    <row r="19527" ht="30" hidden="1" customHeight="1" x14ac:dyDescent="0.25"/>
    <row r="19528" ht="30" hidden="1" customHeight="1" x14ac:dyDescent="0.25"/>
    <row r="19529" ht="30" hidden="1" customHeight="1" x14ac:dyDescent="0.25"/>
    <row r="19530" ht="30" hidden="1" customHeight="1" x14ac:dyDescent="0.25"/>
    <row r="19531" ht="30" hidden="1" customHeight="1" x14ac:dyDescent="0.25"/>
    <row r="19532" ht="30" hidden="1" customHeight="1" x14ac:dyDescent="0.25"/>
    <row r="19533" ht="30" hidden="1" customHeight="1" x14ac:dyDescent="0.25"/>
    <row r="19534" ht="30" hidden="1" customHeight="1" x14ac:dyDescent="0.25"/>
    <row r="19535" ht="30" hidden="1" customHeight="1" x14ac:dyDescent="0.25"/>
    <row r="19536" ht="30" hidden="1" customHeight="1" x14ac:dyDescent="0.25"/>
    <row r="19537" ht="30" hidden="1" customHeight="1" x14ac:dyDescent="0.25"/>
    <row r="19538" ht="30" hidden="1" customHeight="1" x14ac:dyDescent="0.25"/>
    <row r="19539" ht="30" hidden="1" customHeight="1" x14ac:dyDescent="0.25"/>
    <row r="19540" ht="30" hidden="1" customHeight="1" x14ac:dyDescent="0.25"/>
    <row r="19541" ht="30" hidden="1" customHeight="1" x14ac:dyDescent="0.25"/>
    <row r="19542" ht="30" hidden="1" customHeight="1" x14ac:dyDescent="0.25"/>
    <row r="19543" ht="30" hidden="1" customHeight="1" x14ac:dyDescent="0.25"/>
    <row r="19544" ht="30" hidden="1" customHeight="1" x14ac:dyDescent="0.25"/>
    <row r="19545" ht="30" hidden="1" customHeight="1" x14ac:dyDescent="0.25"/>
    <row r="19546" ht="30" hidden="1" customHeight="1" x14ac:dyDescent="0.25"/>
    <row r="19547" ht="30" hidden="1" customHeight="1" x14ac:dyDescent="0.25"/>
    <row r="19548" ht="30" hidden="1" customHeight="1" x14ac:dyDescent="0.25"/>
    <row r="19549" ht="30" hidden="1" customHeight="1" x14ac:dyDescent="0.25"/>
    <row r="19550" ht="30" hidden="1" customHeight="1" x14ac:dyDescent="0.25"/>
    <row r="19551" ht="30" hidden="1" customHeight="1" x14ac:dyDescent="0.25"/>
    <row r="19552" ht="30" hidden="1" customHeight="1" x14ac:dyDescent="0.25"/>
    <row r="19553" ht="30" hidden="1" customHeight="1" x14ac:dyDescent="0.25"/>
    <row r="19554" ht="30" hidden="1" customHeight="1" x14ac:dyDescent="0.25"/>
    <row r="19555" ht="30" hidden="1" customHeight="1" x14ac:dyDescent="0.25"/>
    <row r="19556" ht="30" hidden="1" customHeight="1" x14ac:dyDescent="0.25"/>
    <row r="19557" ht="30" hidden="1" customHeight="1" x14ac:dyDescent="0.25"/>
    <row r="19558" ht="30" hidden="1" customHeight="1" x14ac:dyDescent="0.25"/>
    <row r="19559" ht="30" hidden="1" customHeight="1" x14ac:dyDescent="0.25"/>
    <row r="19560" ht="30" hidden="1" customHeight="1" x14ac:dyDescent="0.25"/>
    <row r="19561" ht="30" hidden="1" customHeight="1" x14ac:dyDescent="0.25"/>
    <row r="19562" ht="30" hidden="1" customHeight="1" x14ac:dyDescent="0.25"/>
    <row r="19563" ht="30" hidden="1" customHeight="1" x14ac:dyDescent="0.25"/>
    <row r="19564" ht="30" hidden="1" customHeight="1" x14ac:dyDescent="0.25"/>
    <row r="19565" ht="30" hidden="1" customHeight="1" x14ac:dyDescent="0.25"/>
    <row r="19566" ht="30" hidden="1" customHeight="1" x14ac:dyDescent="0.25"/>
    <row r="19567" ht="30" hidden="1" customHeight="1" x14ac:dyDescent="0.25"/>
    <row r="19568" ht="30" hidden="1" customHeight="1" x14ac:dyDescent="0.25"/>
    <row r="19569" ht="30" hidden="1" customHeight="1" x14ac:dyDescent="0.25"/>
    <row r="19570" ht="30" hidden="1" customHeight="1" x14ac:dyDescent="0.25"/>
    <row r="19571" ht="30" hidden="1" customHeight="1" x14ac:dyDescent="0.25"/>
    <row r="19572" ht="30" hidden="1" customHeight="1" x14ac:dyDescent="0.25"/>
    <row r="19573" ht="30" hidden="1" customHeight="1" x14ac:dyDescent="0.25"/>
    <row r="19574" ht="30" hidden="1" customHeight="1" x14ac:dyDescent="0.25"/>
    <row r="19575" ht="30" hidden="1" customHeight="1" x14ac:dyDescent="0.25"/>
    <row r="19576" ht="30" hidden="1" customHeight="1" x14ac:dyDescent="0.25"/>
    <row r="19577" ht="30" hidden="1" customHeight="1" x14ac:dyDescent="0.25"/>
    <row r="19578" ht="30" hidden="1" customHeight="1" x14ac:dyDescent="0.25"/>
    <row r="19579" ht="30" hidden="1" customHeight="1" x14ac:dyDescent="0.25"/>
    <row r="19580" ht="30" hidden="1" customHeight="1" x14ac:dyDescent="0.25"/>
    <row r="19581" ht="30" hidden="1" customHeight="1" x14ac:dyDescent="0.25"/>
    <row r="19582" ht="30" hidden="1" customHeight="1" x14ac:dyDescent="0.25"/>
    <row r="19583" ht="30" hidden="1" customHeight="1" x14ac:dyDescent="0.25"/>
    <row r="19584" ht="30" hidden="1" customHeight="1" x14ac:dyDescent="0.25"/>
    <row r="19585" ht="30" hidden="1" customHeight="1" x14ac:dyDescent="0.25"/>
    <row r="19586" ht="30" hidden="1" customHeight="1" x14ac:dyDescent="0.25"/>
    <row r="19587" ht="30" hidden="1" customHeight="1" x14ac:dyDescent="0.25"/>
    <row r="19588" ht="30" hidden="1" customHeight="1" x14ac:dyDescent="0.25"/>
    <row r="19589" ht="30" hidden="1" customHeight="1" x14ac:dyDescent="0.25"/>
    <row r="19590" ht="30" hidden="1" customHeight="1" x14ac:dyDescent="0.25"/>
    <row r="19591" ht="30" hidden="1" customHeight="1" x14ac:dyDescent="0.25"/>
    <row r="19592" ht="30" hidden="1" customHeight="1" x14ac:dyDescent="0.25"/>
    <row r="19593" ht="30" hidden="1" customHeight="1" x14ac:dyDescent="0.25"/>
    <row r="19594" ht="30" hidden="1" customHeight="1" x14ac:dyDescent="0.25"/>
    <row r="19595" ht="30" hidden="1" customHeight="1" x14ac:dyDescent="0.25"/>
    <row r="19596" ht="30" hidden="1" customHeight="1" x14ac:dyDescent="0.25"/>
    <row r="19597" ht="30" hidden="1" customHeight="1" x14ac:dyDescent="0.25"/>
    <row r="19598" ht="30" hidden="1" customHeight="1" x14ac:dyDescent="0.25"/>
    <row r="19599" ht="30" hidden="1" customHeight="1" x14ac:dyDescent="0.25"/>
    <row r="19600" ht="30" hidden="1" customHeight="1" x14ac:dyDescent="0.25"/>
    <row r="19601" ht="30" hidden="1" customHeight="1" x14ac:dyDescent="0.25"/>
    <row r="19602" ht="30" hidden="1" customHeight="1" x14ac:dyDescent="0.25"/>
    <row r="19603" ht="30" hidden="1" customHeight="1" x14ac:dyDescent="0.25"/>
    <row r="19604" ht="30" hidden="1" customHeight="1" x14ac:dyDescent="0.25"/>
    <row r="19605" ht="30" hidden="1" customHeight="1" x14ac:dyDescent="0.25"/>
    <row r="19606" ht="30" hidden="1" customHeight="1" x14ac:dyDescent="0.25"/>
    <row r="19607" ht="30" hidden="1" customHeight="1" x14ac:dyDescent="0.25"/>
    <row r="19608" ht="30" hidden="1" customHeight="1" x14ac:dyDescent="0.25"/>
    <row r="19609" ht="30" hidden="1" customHeight="1" x14ac:dyDescent="0.25"/>
    <row r="19610" ht="30" hidden="1" customHeight="1" x14ac:dyDescent="0.25"/>
    <row r="19611" ht="30" hidden="1" customHeight="1" x14ac:dyDescent="0.25"/>
    <row r="19612" ht="30" hidden="1" customHeight="1" x14ac:dyDescent="0.25"/>
    <row r="19613" ht="30" hidden="1" customHeight="1" x14ac:dyDescent="0.25"/>
    <row r="19614" ht="30" hidden="1" customHeight="1" x14ac:dyDescent="0.25"/>
    <row r="19615" ht="30" hidden="1" customHeight="1" x14ac:dyDescent="0.25"/>
    <row r="19616" ht="30" hidden="1" customHeight="1" x14ac:dyDescent="0.25"/>
    <row r="19617" ht="30" hidden="1" customHeight="1" x14ac:dyDescent="0.25"/>
    <row r="19618" ht="30" hidden="1" customHeight="1" x14ac:dyDescent="0.25"/>
    <row r="19619" ht="30" hidden="1" customHeight="1" x14ac:dyDescent="0.25"/>
    <row r="19620" ht="30" hidden="1" customHeight="1" x14ac:dyDescent="0.25"/>
    <row r="19621" ht="30" hidden="1" customHeight="1" x14ac:dyDescent="0.25"/>
    <row r="19622" ht="30" hidden="1" customHeight="1" x14ac:dyDescent="0.25"/>
    <row r="19623" ht="30" hidden="1" customHeight="1" x14ac:dyDescent="0.25"/>
    <row r="19624" ht="30" hidden="1" customHeight="1" x14ac:dyDescent="0.25"/>
    <row r="19625" ht="30" hidden="1" customHeight="1" x14ac:dyDescent="0.25"/>
    <row r="19626" ht="30" hidden="1" customHeight="1" x14ac:dyDescent="0.25"/>
    <row r="19627" ht="30" hidden="1" customHeight="1" x14ac:dyDescent="0.25"/>
    <row r="19628" ht="30" hidden="1" customHeight="1" x14ac:dyDescent="0.25"/>
    <row r="19629" ht="30" hidden="1" customHeight="1" x14ac:dyDescent="0.25"/>
    <row r="19630" ht="30" hidden="1" customHeight="1" x14ac:dyDescent="0.25"/>
    <row r="19631" ht="30" hidden="1" customHeight="1" x14ac:dyDescent="0.25"/>
    <row r="19632" ht="30" hidden="1" customHeight="1" x14ac:dyDescent="0.25"/>
    <row r="19633" ht="30" hidden="1" customHeight="1" x14ac:dyDescent="0.25"/>
    <row r="19634" ht="30" hidden="1" customHeight="1" x14ac:dyDescent="0.25"/>
    <row r="19635" ht="30" hidden="1" customHeight="1" x14ac:dyDescent="0.25"/>
    <row r="19636" ht="30" hidden="1" customHeight="1" x14ac:dyDescent="0.25"/>
    <row r="19637" ht="30" hidden="1" customHeight="1" x14ac:dyDescent="0.25"/>
    <row r="19638" ht="30" hidden="1" customHeight="1" x14ac:dyDescent="0.25"/>
    <row r="19639" ht="30" hidden="1" customHeight="1" x14ac:dyDescent="0.25"/>
    <row r="19640" ht="30" hidden="1" customHeight="1" x14ac:dyDescent="0.25"/>
    <row r="19641" ht="30" hidden="1" customHeight="1" x14ac:dyDescent="0.25"/>
    <row r="19642" ht="30" hidden="1" customHeight="1" x14ac:dyDescent="0.25"/>
    <row r="19643" ht="30" hidden="1" customHeight="1" x14ac:dyDescent="0.25"/>
    <row r="19644" ht="30" hidden="1" customHeight="1" x14ac:dyDescent="0.25"/>
    <row r="19645" ht="30" hidden="1" customHeight="1" x14ac:dyDescent="0.25"/>
    <row r="19646" ht="30" hidden="1" customHeight="1" x14ac:dyDescent="0.25"/>
    <row r="19647" ht="30" hidden="1" customHeight="1" x14ac:dyDescent="0.25"/>
    <row r="19648" ht="30" hidden="1" customHeight="1" x14ac:dyDescent="0.25"/>
    <row r="19649" ht="30" hidden="1" customHeight="1" x14ac:dyDescent="0.25"/>
    <row r="19650" ht="30" hidden="1" customHeight="1" x14ac:dyDescent="0.25"/>
    <row r="19651" ht="30" hidden="1" customHeight="1" x14ac:dyDescent="0.25"/>
    <row r="19652" ht="30" hidden="1" customHeight="1" x14ac:dyDescent="0.25"/>
    <row r="19653" ht="30" hidden="1" customHeight="1" x14ac:dyDescent="0.25"/>
    <row r="19654" ht="30" hidden="1" customHeight="1" x14ac:dyDescent="0.25"/>
    <row r="19655" ht="30" hidden="1" customHeight="1" x14ac:dyDescent="0.25"/>
    <row r="19656" ht="30" hidden="1" customHeight="1" x14ac:dyDescent="0.25"/>
    <row r="19657" ht="30" hidden="1" customHeight="1" x14ac:dyDescent="0.25"/>
    <row r="19658" ht="30" hidden="1" customHeight="1" x14ac:dyDescent="0.25"/>
    <row r="19659" ht="30" hidden="1" customHeight="1" x14ac:dyDescent="0.25"/>
    <row r="19660" ht="30" hidden="1" customHeight="1" x14ac:dyDescent="0.25"/>
    <row r="19661" ht="30" hidden="1" customHeight="1" x14ac:dyDescent="0.25"/>
    <row r="19662" ht="30" hidden="1" customHeight="1" x14ac:dyDescent="0.25"/>
    <row r="19663" ht="30" hidden="1" customHeight="1" x14ac:dyDescent="0.25"/>
    <row r="19664" ht="30" hidden="1" customHeight="1" x14ac:dyDescent="0.25"/>
    <row r="19665" ht="30" hidden="1" customHeight="1" x14ac:dyDescent="0.25"/>
    <row r="19666" ht="30" hidden="1" customHeight="1" x14ac:dyDescent="0.25"/>
    <row r="19667" ht="30" hidden="1" customHeight="1" x14ac:dyDescent="0.25"/>
    <row r="19668" ht="30" hidden="1" customHeight="1" x14ac:dyDescent="0.25"/>
    <row r="19669" ht="30" hidden="1" customHeight="1" x14ac:dyDescent="0.25"/>
    <row r="19670" ht="30" hidden="1" customHeight="1" x14ac:dyDescent="0.25"/>
    <row r="19671" ht="30" hidden="1" customHeight="1" x14ac:dyDescent="0.25"/>
    <row r="19672" ht="30" hidden="1" customHeight="1" x14ac:dyDescent="0.25"/>
    <row r="19673" ht="30" hidden="1" customHeight="1" x14ac:dyDescent="0.25"/>
    <row r="19674" ht="30" hidden="1" customHeight="1" x14ac:dyDescent="0.25"/>
    <row r="19675" ht="30" hidden="1" customHeight="1" x14ac:dyDescent="0.25"/>
    <row r="19676" ht="30" hidden="1" customHeight="1" x14ac:dyDescent="0.25"/>
    <row r="19677" ht="30" hidden="1" customHeight="1" x14ac:dyDescent="0.25"/>
    <row r="19678" ht="30" hidden="1" customHeight="1" x14ac:dyDescent="0.25"/>
    <row r="19679" ht="30" hidden="1" customHeight="1" x14ac:dyDescent="0.25"/>
    <row r="19680" ht="30" hidden="1" customHeight="1" x14ac:dyDescent="0.25"/>
    <row r="19681" ht="30" hidden="1" customHeight="1" x14ac:dyDescent="0.25"/>
    <row r="19682" ht="30" hidden="1" customHeight="1" x14ac:dyDescent="0.25"/>
    <row r="19683" ht="30" hidden="1" customHeight="1" x14ac:dyDescent="0.25"/>
    <row r="19684" ht="30" hidden="1" customHeight="1" x14ac:dyDescent="0.25"/>
    <row r="19685" ht="30" hidden="1" customHeight="1" x14ac:dyDescent="0.25"/>
    <row r="19686" ht="30" hidden="1" customHeight="1" x14ac:dyDescent="0.25"/>
    <row r="19687" ht="30" hidden="1" customHeight="1" x14ac:dyDescent="0.25"/>
    <row r="19688" ht="30" hidden="1" customHeight="1" x14ac:dyDescent="0.25"/>
    <row r="19689" ht="30" hidden="1" customHeight="1" x14ac:dyDescent="0.25"/>
    <row r="19690" ht="30" hidden="1" customHeight="1" x14ac:dyDescent="0.25"/>
    <row r="19691" ht="30" hidden="1" customHeight="1" x14ac:dyDescent="0.25"/>
    <row r="19692" ht="30" hidden="1" customHeight="1" x14ac:dyDescent="0.25"/>
    <row r="19693" ht="30" hidden="1" customHeight="1" x14ac:dyDescent="0.25"/>
    <row r="19694" ht="30" hidden="1" customHeight="1" x14ac:dyDescent="0.25"/>
    <row r="19695" ht="30" hidden="1" customHeight="1" x14ac:dyDescent="0.25"/>
    <row r="19696" ht="30" hidden="1" customHeight="1" x14ac:dyDescent="0.25"/>
    <row r="19697" ht="30" hidden="1" customHeight="1" x14ac:dyDescent="0.25"/>
    <row r="19698" ht="30" hidden="1" customHeight="1" x14ac:dyDescent="0.25"/>
    <row r="19699" ht="30" hidden="1" customHeight="1" x14ac:dyDescent="0.25"/>
    <row r="19700" ht="30" hidden="1" customHeight="1" x14ac:dyDescent="0.25"/>
    <row r="19701" ht="30" hidden="1" customHeight="1" x14ac:dyDescent="0.25"/>
    <row r="19702" ht="30" hidden="1" customHeight="1" x14ac:dyDescent="0.25"/>
    <row r="19703" ht="30" hidden="1" customHeight="1" x14ac:dyDescent="0.25"/>
    <row r="19704" ht="30" hidden="1" customHeight="1" x14ac:dyDescent="0.25"/>
    <row r="19705" ht="30" hidden="1" customHeight="1" x14ac:dyDescent="0.25"/>
    <row r="19706" ht="30" hidden="1" customHeight="1" x14ac:dyDescent="0.25"/>
    <row r="19707" ht="30" hidden="1" customHeight="1" x14ac:dyDescent="0.25"/>
    <row r="19708" ht="30" hidden="1" customHeight="1" x14ac:dyDescent="0.25"/>
    <row r="19709" ht="30" hidden="1" customHeight="1" x14ac:dyDescent="0.25"/>
    <row r="19710" ht="30" hidden="1" customHeight="1" x14ac:dyDescent="0.25"/>
    <row r="19711" ht="30" hidden="1" customHeight="1" x14ac:dyDescent="0.25"/>
    <row r="19712" ht="30" hidden="1" customHeight="1" x14ac:dyDescent="0.25"/>
    <row r="19713" ht="30" hidden="1" customHeight="1" x14ac:dyDescent="0.25"/>
    <row r="19714" ht="30" hidden="1" customHeight="1" x14ac:dyDescent="0.25"/>
    <row r="19715" ht="30" hidden="1" customHeight="1" x14ac:dyDescent="0.25"/>
    <row r="19716" ht="30" hidden="1" customHeight="1" x14ac:dyDescent="0.25"/>
    <row r="19717" ht="30" hidden="1" customHeight="1" x14ac:dyDescent="0.25"/>
    <row r="19718" ht="30" hidden="1" customHeight="1" x14ac:dyDescent="0.25"/>
    <row r="19719" ht="30" hidden="1" customHeight="1" x14ac:dyDescent="0.25"/>
    <row r="19720" ht="30" hidden="1" customHeight="1" x14ac:dyDescent="0.25"/>
    <row r="19721" ht="30" hidden="1" customHeight="1" x14ac:dyDescent="0.25"/>
    <row r="19722" ht="30" hidden="1" customHeight="1" x14ac:dyDescent="0.25"/>
    <row r="19723" ht="30" hidden="1" customHeight="1" x14ac:dyDescent="0.25"/>
    <row r="19724" ht="30" hidden="1" customHeight="1" x14ac:dyDescent="0.25"/>
    <row r="19725" ht="30" hidden="1" customHeight="1" x14ac:dyDescent="0.25"/>
    <row r="19726" ht="30" hidden="1" customHeight="1" x14ac:dyDescent="0.25"/>
    <row r="19727" ht="30" hidden="1" customHeight="1" x14ac:dyDescent="0.25"/>
    <row r="19728" ht="30" hidden="1" customHeight="1" x14ac:dyDescent="0.25"/>
    <row r="19729" ht="30" hidden="1" customHeight="1" x14ac:dyDescent="0.25"/>
    <row r="19730" ht="30" hidden="1" customHeight="1" x14ac:dyDescent="0.25"/>
    <row r="19731" ht="30" hidden="1" customHeight="1" x14ac:dyDescent="0.25"/>
    <row r="19732" ht="30" hidden="1" customHeight="1" x14ac:dyDescent="0.25"/>
    <row r="19733" ht="30" hidden="1" customHeight="1" x14ac:dyDescent="0.25"/>
    <row r="19734" ht="30" hidden="1" customHeight="1" x14ac:dyDescent="0.25"/>
    <row r="19735" ht="30" hidden="1" customHeight="1" x14ac:dyDescent="0.25"/>
    <row r="19736" ht="30" hidden="1" customHeight="1" x14ac:dyDescent="0.25"/>
    <row r="19737" ht="30" hidden="1" customHeight="1" x14ac:dyDescent="0.25"/>
    <row r="19738" ht="30" hidden="1" customHeight="1" x14ac:dyDescent="0.25"/>
    <row r="19739" ht="30" hidden="1" customHeight="1" x14ac:dyDescent="0.25"/>
    <row r="19740" ht="30" hidden="1" customHeight="1" x14ac:dyDescent="0.25"/>
    <row r="19741" ht="30" hidden="1" customHeight="1" x14ac:dyDescent="0.25"/>
    <row r="19742" ht="30" hidden="1" customHeight="1" x14ac:dyDescent="0.25"/>
    <row r="19743" ht="30" hidden="1" customHeight="1" x14ac:dyDescent="0.25"/>
    <row r="19744" ht="30" hidden="1" customHeight="1" x14ac:dyDescent="0.25"/>
    <row r="19745" ht="30" hidden="1" customHeight="1" x14ac:dyDescent="0.25"/>
    <row r="19746" ht="30" hidden="1" customHeight="1" x14ac:dyDescent="0.25"/>
    <row r="19747" ht="30" hidden="1" customHeight="1" x14ac:dyDescent="0.25"/>
    <row r="19748" ht="30" hidden="1" customHeight="1" x14ac:dyDescent="0.25"/>
    <row r="19749" ht="30" hidden="1" customHeight="1" x14ac:dyDescent="0.25"/>
    <row r="19750" ht="30" hidden="1" customHeight="1" x14ac:dyDescent="0.25"/>
    <row r="19751" ht="30" hidden="1" customHeight="1" x14ac:dyDescent="0.25"/>
    <row r="19752" ht="30" hidden="1" customHeight="1" x14ac:dyDescent="0.25"/>
    <row r="19753" ht="30" hidden="1" customHeight="1" x14ac:dyDescent="0.25"/>
    <row r="19754" ht="30" hidden="1" customHeight="1" x14ac:dyDescent="0.25"/>
    <row r="19755" ht="30" hidden="1" customHeight="1" x14ac:dyDescent="0.25"/>
    <row r="19756" ht="30" hidden="1" customHeight="1" x14ac:dyDescent="0.25"/>
    <row r="19757" ht="30" hidden="1" customHeight="1" x14ac:dyDescent="0.25"/>
    <row r="19758" ht="30" hidden="1" customHeight="1" x14ac:dyDescent="0.25"/>
    <row r="19759" ht="30" hidden="1" customHeight="1" x14ac:dyDescent="0.25"/>
    <row r="19760" ht="30" hidden="1" customHeight="1" x14ac:dyDescent="0.25"/>
    <row r="19761" ht="30" hidden="1" customHeight="1" x14ac:dyDescent="0.25"/>
    <row r="19762" ht="30" hidden="1" customHeight="1" x14ac:dyDescent="0.25"/>
    <row r="19763" ht="30" hidden="1" customHeight="1" x14ac:dyDescent="0.25"/>
    <row r="19764" ht="30" hidden="1" customHeight="1" x14ac:dyDescent="0.25"/>
    <row r="19765" ht="30" hidden="1" customHeight="1" x14ac:dyDescent="0.25"/>
    <row r="19766" ht="30" hidden="1" customHeight="1" x14ac:dyDescent="0.25"/>
    <row r="19767" ht="30" hidden="1" customHeight="1" x14ac:dyDescent="0.25"/>
    <row r="19768" ht="30" hidden="1" customHeight="1" x14ac:dyDescent="0.25"/>
    <row r="19769" ht="30" hidden="1" customHeight="1" x14ac:dyDescent="0.25"/>
    <row r="19770" ht="30" hidden="1" customHeight="1" x14ac:dyDescent="0.25"/>
    <row r="19771" ht="30" hidden="1" customHeight="1" x14ac:dyDescent="0.25"/>
    <row r="19772" ht="30" hidden="1" customHeight="1" x14ac:dyDescent="0.25"/>
    <row r="19773" ht="30" hidden="1" customHeight="1" x14ac:dyDescent="0.25"/>
    <row r="19774" ht="30" hidden="1" customHeight="1" x14ac:dyDescent="0.25"/>
    <row r="19775" ht="30" hidden="1" customHeight="1" x14ac:dyDescent="0.25"/>
    <row r="19776" ht="30" hidden="1" customHeight="1" x14ac:dyDescent="0.25"/>
    <row r="19777" ht="30" hidden="1" customHeight="1" x14ac:dyDescent="0.25"/>
    <row r="19778" ht="30" hidden="1" customHeight="1" x14ac:dyDescent="0.25"/>
    <row r="19779" ht="30" hidden="1" customHeight="1" x14ac:dyDescent="0.25"/>
    <row r="19780" ht="30" hidden="1" customHeight="1" x14ac:dyDescent="0.25"/>
    <row r="19781" ht="30" hidden="1" customHeight="1" x14ac:dyDescent="0.25"/>
    <row r="19782" ht="30" hidden="1" customHeight="1" x14ac:dyDescent="0.25"/>
    <row r="19783" ht="30" hidden="1" customHeight="1" x14ac:dyDescent="0.25"/>
    <row r="19784" ht="30" hidden="1" customHeight="1" x14ac:dyDescent="0.25"/>
    <row r="19785" ht="30" hidden="1" customHeight="1" x14ac:dyDescent="0.25"/>
    <row r="19786" ht="30" hidden="1" customHeight="1" x14ac:dyDescent="0.25"/>
    <row r="19787" ht="30" hidden="1" customHeight="1" x14ac:dyDescent="0.25"/>
    <row r="19788" ht="30" hidden="1" customHeight="1" x14ac:dyDescent="0.25"/>
    <row r="19789" ht="30" hidden="1" customHeight="1" x14ac:dyDescent="0.25"/>
    <row r="19790" ht="30" hidden="1" customHeight="1" x14ac:dyDescent="0.25"/>
    <row r="19791" ht="30" hidden="1" customHeight="1" x14ac:dyDescent="0.25"/>
    <row r="19792" ht="30" hidden="1" customHeight="1" x14ac:dyDescent="0.25"/>
    <row r="19793" ht="30" hidden="1" customHeight="1" x14ac:dyDescent="0.25"/>
    <row r="19794" ht="30" hidden="1" customHeight="1" x14ac:dyDescent="0.25"/>
    <row r="19795" ht="30" hidden="1" customHeight="1" x14ac:dyDescent="0.25"/>
    <row r="19796" ht="30" hidden="1" customHeight="1" x14ac:dyDescent="0.25"/>
    <row r="19797" ht="30" hidden="1" customHeight="1" x14ac:dyDescent="0.25"/>
    <row r="19798" ht="30" hidden="1" customHeight="1" x14ac:dyDescent="0.25"/>
    <row r="19799" ht="30" hidden="1" customHeight="1" x14ac:dyDescent="0.25"/>
    <row r="19800" ht="30" hidden="1" customHeight="1" x14ac:dyDescent="0.25"/>
    <row r="19801" ht="30" hidden="1" customHeight="1" x14ac:dyDescent="0.25"/>
    <row r="19802" ht="30" hidden="1" customHeight="1" x14ac:dyDescent="0.25"/>
    <row r="19803" ht="30" hidden="1" customHeight="1" x14ac:dyDescent="0.25"/>
    <row r="19804" ht="30" hidden="1" customHeight="1" x14ac:dyDescent="0.25"/>
    <row r="19805" ht="30" hidden="1" customHeight="1" x14ac:dyDescent="0.25"/>
    <row r="19806" ht="30" hidden="1" customHeight="1" x14ac:dyDescent="0.25"/>
    <row r="19807" ht="30" hidden="1" customHeight="1" x14ac:dyDescent="0.25"/>
    <row r="19808" ht="30" hidden="1" customHeight="1" x14ac:dyDescent="0.25"/>
    <row r="19809" ht="30" hidden="1" customHeight="1" x14ac:dyDescent="0.25"/>
    <row r="19810" ht="30" hidden="1" customHeight="1" x14ac:dyDescent="0.25"/>
    <row r="19811" ht="30" hidden="1" customHeight="1" x14ac:dyDescent="0.25"/>
    <row r="19812" ht="30" hidden="1" customHeight="1" x14ac:dyDescent="0.25"/>
    <row r="19813" ht="30" hidden="1" customHeight="1" x14ac:dyDescent="0.25"/>
    <row r="19814" ht="30" hidden="1" customHeight="1" x14ac:dyDescent="0.25"/>
    <row r="19815" ht="30" hidden="1" customHeight="1" x14ac:dyDescent="0.25"/>
    <row r="19816" ht="30" hidden="1" customHeight="1" x14ac:dyDescent="0.25"/>
    <row r="19817" ht="30" hidden="1" customHeight="1" x14ac:dyDescent="0.25"/>
    <row r="19818" ht="30" hidden="1" customHeight="1" x14ac:dyDescent="0.25"/>
    <row r="19819" ht="30" hidden="1" customHeight="1" x14ac:dyDescent="0.25"/>
    <row r="19820" ht="30" hidden="1" customHeight="1" x14ac:dyDescent="0.25"/>
    <row r="19821" ht="30" hidden="1" customHeight="1" x14ac:dyDescent="0.25"/>
    <row r="19822" ht="30" hidden="1" customHeight="1" x14ac:dyDescent="0.25"/>
    <row r="19823" ht="30" hidden="1" customHeight="1" x14ac:dyDescent="0.25"/>
    <row r="19824" ht="30" hidden="1" customHeight="1" x14ac:dyDescent="0.25"/>
    <row r="19825" ht="30" hidden="1" customHeight="1" x14ac:dyDescent="0.25"/>
    <row r="19826" ht="30" hidden="1" customHeight="1" x14ac:dyDescent="0.25"/>
    <row r="19827" ht="30" hidden="1" customHeight="1" x14ac:dyDescent="0.25"/>
    <row r="19828" ht="30" hidden="1" customHeight="1" x14ac:dyDescent="0.25"/>
    <row r="19829" ht="30" hidden="1" customHeight="1" x14ac:dyDescent="0.25"/>
    <row r="19830" ht="30" hidden="1" customHeight="1" x14ac:dyDescent="0.25"/>
    <row r="19831" ht="30" hidden="1" customHeight="1" x14ac:dyDescent="0.25"/>
    <row r="19832" ht="30" hidden="1" customHeight="1" x14ac:dyDescent="0.25"/>
    <row r="19833" ht="30" hidden="1" customHeight="1" x14ac:dyDescent="0.25"/>
    <row r="19834" ht="30" hidden="1" customHeight="1" x14ac:dyDescent="0.25"/>
    <row r="19835" ht="30" hidden="1" customHeight="1" x14ac:dyDescent="0.25"/>
    <row r="19836" ht="30" hidden="1" customHeight="1" x14ac:dyDescent="0.25"/>
    <row r="19837" ht="30" hidden="1" customHeight="1" x14ac:dyDescent="0.25"/>
    <row r="19838" ht="30" hidden="1" customHeight="1" x14ac:dyDescent="0.25"/>
    <row r="19839" ht="30" hidden="1" customHeight="1" x14ac:dyDescent="0.25"/>
    <row r="19840" ht="30" hidden="1" customHeight="1" x14ac:dyDescent="0.25"/>
    <row r="19841" ht="30" hidden="1" customHeight="1" x14ac:dyDescent="0.25"/>
    <row r="19842" ht="30" hidden="1" customHeight="1" x14ac:dyDescent="0.25"/>
    <row r="19843" ht="30" hidden="1" customHeight="1" x14ac:dyDescent="0.25"/>
    <row r="19844" ht="30" hidden="1" customHeight="1" x14ac:dyDescent="0.25"/>
    <row r="19845" ht="30" hidden="1" customHeight="1" x14ac:dyDescent="0.25"/>
    <row r="19846" ht="30" hidden="1" customHeight="1" x14ac:dyDescent="0.25"/>
    <row r="19847" ht="30" hidden="1" customHeight="1" x14ac:dyDescent="0.25"/>
    <row r="19848" ht="30" hidden="1" customHeight="1" x14ac:dyDescent="0.25"/>
    <row r="19849" ht="30" hidden="1" customHeight="1" x14ac:dyDescent="0.25"/>
    <row r="19850" ht="30" hidden="1" customHeight="1" x14ac:dyDescent="0.25"/>
    <row r="19851" ht="30" hidden="1" customHeight="1" x14ac:dyDescent="0.25"/>
    <row r="19852" ht="30" hidden="1" customHeight="1" x14ac:dyDescent="0.25"/>
    <row r="19853" ht="30" hidden="1" customHeight="1" x14ac:dyDescent="0.25"/>
    <row r="19854" ht="30" hidden="1" customHeight="1" x14ac:dyDescent="0.25"/>
    <row r="19855" ht="30" hidden="1" customHeight="1" x14ac:dyDescent="0.25"/>
    <row r="19856" ht="30" hidden="1" customHeight="1" x14ac:dyDescent="0.25"/>
    <row r="19857" ht="30" hidden="1" customHeight="1" x14ac:dyDescent="0.25"/>
    <row r="19858" ht="30" hidden="1" customHeight="1" x14ac:dyDescent="0.25"/>
    <row r="19859" ht="30" hidden="1" customHeight="1" x14ac:dyDescent="0.25"/>
    <row r="19860" ht="30" hidden="1" customHeight="1" x14ac:dyDescent="0.25"/>
    <row r="19861" ht="30" hidden="1" customHeight="1" x14ac:dyDescent="0.25"/>
    <row r="19862" ht="30" hidden="1" customHeight="1" x14ac:dyDescent="0.25"/>
    <row r="19863" ht="30" hidden="1" customHeight="1" x14ac:dyDescent="0.25"/>
    <row r="19864" ht="30" hidden="1" customHeight="1" x14ac:dyDescent="0.25"/>
    <row r="19865" ht="30" hidden="1" customHeight="1" x14ac:dyDescent="0.25"/>
    <row r="19866" ht="30" hidden="1" customHeight="1" x14ac:dyDescent="0.25"/>
    <row r="19867" ht="30" hidden="1" customHeight="1" x14ac:dyDescent="0.25"/>
    <row r="19868" ht="30" hidden="1" customHeight="1" x14ac:dyDescent="0.25"/>
    <row r="19869" ht="30" hidden="1" customHeight="1" x14ac:dyDescent="0.25"/>
    <row r="19870" ht="30" hidden="1" customHeight="1" x14ac:dyDescent="0.25"/>
    <row r="19871" ht="30" hidden="1" customHeight="1" x14ac:dyDescent="0.25"/>
    <row r="19872" ht="30" hidden="1" customHeight="1" x14ac:dyDescent="0.25"/>
    <row r="19873" ht="30" hidden="1" customHeight="1" x14ac:dyDescent="0.25"/>
    <row r="19874" ht="30" hidden="1" customHeight="1" x14ac:dyDescent="0.25"/>
    <row r="19875" ht="30" hidden="1" customHeight="1" x14ac:dyDescent="0.25"/>
    <row r="19876" ht="30" hidden="1" customHeight="1" x14ac:dyDescent="0.25"/>
    <row r="19877" ht="30" hidden="1" customHeight="1" x14ac:dyDescent="0.25"/>
    <row r="19878" ht="30" hidden="1" customHeight="1" x14ac:dyDescent="0.25"/>
    <row r="19879" ht="30" hidden="1" customHeight="1" x14ac:dyDescent="0.25"/>
    <row r="19880" ht="30" hidden="1" customHeight="1" x14ac:dyDescent="0.25"/>
    <row r="19881" ht="30" hidden="1" customHeight="1" x14ac:dyDescent="0.25"/>
    <row r="19882" ht="30" hidden="1" customHeight="1" x14ac:dyDescent="0.25"/>
    <row r="19883" ht="30" hidden="1" customHeight="1" x14ac:dyDescent="0.25"/>
    <row r="19884" ht="30" hidden="1" customHeight="1" x14ac:dyDescent="0.25"/>
    <row r="19885" ht="30" hidden="1" customHeight="1" x14ac:dyDescent="0.25"/>
    <row r="19886" ht="30" hidden="1" customHeight="1" x14ac:dyDescent="0.25"/>
    <row r="19887" ht="30" hidden="1" customHeight="1" x14ac:dyDescent="0.25"/>
    <row r="19888" ht="30" hidden="1" customHeight="1" x14ac:dyDescent="0.25"/>
    <row r="19889" ht="30" hidden="1" customHeight="1" x14ac:dyDescent="0.25"/>
    <row r="19890" ht="30" hidden="1" customHeight="1" x14ac:dyDescent="0.25"/>
    <row r="19891" ht="30" hidden="1" customHeight="1" x14ac:dyDescent="0.25"/>
    <row r="19892" ht="30" hidden="1" customHeight="1" x14ac:dyDescent="0.25"/>
    <row r="19893" ht="30" hidden="1" customHeight="1" x14ac:dyDescent="0.25"/>
    <row r="19894" ht="30" hidden="1" customHeight="1" x14ac:dyDescent="0.25"/>
    <row r="19895" ht="30" hidden="1" customHeight="1" x14ac:dyDescent="0.25"/>
    <row r="19896" ht="30" hidden="1" customHeight="1" x14ac:dyDescent="0.25"/>
    <row r="19897" ht="30" hidden="1" customHeight="1" x14ac:dyDescent="0.25"/>
    <row r="19898" ht="30" hidden="1" customHeight="1" x14ac:dyDescent="0.25"/>
    <row r="19899" ht="30" hidden="1" customHeight="1" x14ac:dyDescent="0.25"/>
    <row r="19900" ht="30" hidden="1" customHeight="1" x14ac:dyDescent="0.25"/>
    <row r="19901" ht="30" hidden="1" customHeight="1" x14ac:dyDescent="0.25"/>
    <row r="19902" ht="30" hidden="1" customHeight="1" x14ac:dyDescent="0.25"/>
    <row r="19903" ht="30" hidden="1" customHeight="1" x14ac:dyDescent="0.25"/>
    <row r="19904" ht="30" hidden="1" customHeight="1" x14ac:dyDescent="0.25"/>
    <row r="19905" ht="30" hidden="1" customHeight="1" x14ac:dyDescent="0.25"/>
    <row r="19906" ht="30" hidden="1" customHeight="1" x14ac:dyDescent="0.25"/>
    <row r="19907" ht="30" hidden="1" customHeight="1" x14ac:dyDescent="0.25"/>
    <row r="19908" ht="30" hidden="1" customHeight="1" x14ac:dyDescent="0.25"/>
    <row r="19909" ht="30" hidden="1" customHeight="1" x14ac:dyDescent="0.25"/>
    <row r="19910" ht="30" hidden="1" customHeight="1" x14ac:dyDescent="0.25"/>
    <row r="19911" ht="30" hidden="1" customHeight="1" x14ac:dyDescent="0.25"/>
    <row r="19912" ht="30" hidden="1" customHeight="1" x14ac:dyDescent="0.25"/>
    <row r="19913" ht="30" hidden="1" customHeight="1" x14ac:dyDescent="0.25"/>
    <row r="19914" ht="30" hidden="1" customHeight="1" x14ac:dyDescent="0.25"/>
    <row r="19915" ht="30" hidden="1" customHeight="1" x14ac:dyDescent="0.25"/>
    <row r="19916" ht="30" hidden="1" customHeight="1" x14ac:dyDescent="0.25"/>
    <row r="19917" ht="30" hidden="1" customHeight="1" x14ac:dyDescent="0.25"/>
    <row r="19918" ht="30" hidden="1" customHeight="1" x14ac:dyDescent="0.25"/>
    <row r="19919" ht="30" hidden="1" customHeight="1" x14ac:dyDescent="0.25"/>
    <row r="19920" ht="30" hidden="1" customHeight="1" x14ac:dyDescent="0.25"/>
    <row r="19921" ht="30" hidden="1" customHeight="1" x14ac:dyDescent="0.25"/>
    <row r="19922" ht="30" hidden="1" customHeight="1" x14ac:dyDescent="0.25"/>
    <row r="19923" ht="30" hidden="1" customHeight="1" x14ac:dyDescent="0.25"/>
    <row r="19924" ht="30" hidden="1" customHeight="1" x14ac:dyDescent="0.25"/>
    <row r="19925" ht="30" hidden="1" customHeight="1" x14ac:dyDescent="0.25"/>
    <row r="19926" ht="30" hidden="1" customHeight="1" x14ac:dyDescent="0.25"/>
    <row r="19927" ht="30" hidden="1" customHeight="1" x14ac:dyDescent="0.25"/>
    <row r="19928" ht="30" hidden="1" customHeight="1" x14ac:dyDescent="0.25"/>
    <row r="19929" ht="30" hidden="1" customHeight="1" x14ac:dyDescent="0.25"/>
    <row r="19930" ht="30" hidden="1" customHeight="1" x14ac:dyDescent="0.25"/>
    <row r="19931" ht="30" hidden="1" customHeight="1" x14ac:dyDescent="0.25"/>
    <row r="19932" ht="30" hidden="1" customHeight="1" x14ac:dyDescent="0.25"/>
    <row r="19933" ht="30" hidden="1" customHeight="1" x14ac:dyDescent="0.25"/>
    <row r="19934" ht="30" hidden="1" customHeight="1" x14ac:dyDescent="0.25"/>
    <row r="19935" ht="30" hidden="1" customHeight="1" x14ac:dyDescent="0.25"/>
    <row r="19936" ht="30" hidden="1" customHeight="1" x14ac:dyDescent="0.25"/>
    <row r="19937" ht="30" hidden="1" customHeight="1" x14ac:dyDescent="0.25"/>
    <row r="19938" ht="30" hidden="1" customHeight="1" x14ac:dyDescent="0.25"/>
    <row r="19939" ht="30" hidden="1" customHeight="1" x14ac:dyDescent="0.25"/>
    <row r="19940" ht="30" hidden="1" customHeight="1" x14ac:dyDescent="0.25"/>
    <row r="19941" ht="30" hidden="1" customHeight="1" x14ac:dyDescent="0.25"/>
    <row r="19942" ht="30" hidden="1" customHeight="1" x14ac:dyDescent="0.25"/>
    <row r="19943" ht="30" hidden="1" customHeight="1" x14ac:dyDescent="0.25"/>
    <row r="19944" ht="30" hidden="1" customHeight="1" x14ac:dyDescent="0.25"/>
    <row r="19945" ht="30" hidden="1" customHeight="1" x14ac:dyDescent="0.25"/>
    <row r="19946" ht="30" hidden="1" customHeight="1" x14ac:dyDescent="0.25"/>
    <row r="19947" ht="30" hidden="1" customHeight="1" x14ac:dyDescent="0.25"/>
    <row r="19948" ht="30" hidden="1" customHeight="1" x14ac:dyDescent="0.25"/>
    <row r="19949" ht="30" hidden="1" customHeight="1" x14ac:dyDescent="0.25"/>
    <row r="19950" ht="30" hidden="1" customHeight="1" x14ac:dyDescent="0.25"/>
    <row r="19951" ht="30" hidden="1" customHeight="1" x14ac:dyDescent="0.25"/>
    <row r="19952" ht="30" hidden="1" customHeight="1" x14ac:dyDescent="0.25"/>
    <row r="19953" ht="30" hidden="1" customHeight="1" x14ac:dyDescent="0.25"/>
    <row r="19954" ht="30" hidden="1" customHeight="1" x14ac:dyDescent="0.25"/>
    <row r="19955" ht="30" hidden="1" customHeight="1" x14ac:dyDescent="0.25"/>
    <row r="19956" ht="30" hidden="1" customHeight="1" x14ac:dyDescent="0.25"/>
    <row r="19957" ht="30" hidden="1" customHeight="1" x14ac:dyDescent="0.25"/>
    <row r="19958" ht="30" hidden="1" customHeight="1" x14ac:dyDescent="0.25"/>
    <row r="19959" ht="30" hidden="1" customHeight="1" x14ac:dyDescent="0.25"/>
    <row r="19960" ht="30" hidden="1" customHeight="1" x14ac:dyDescent="0.25"/>
    <row r="19961" ht="30" hidden="1" customHeight="1" x14ac:dyDescent="0.25"/>
    <row r="19962" ht="30" hidden="1" customHeight="1" x14ac:dyDescent="0.25"/>
    <row r="19963" ht="30" hidden="1" customHeight="1" x14ac:dyDescent="0.25"/>
    <row r="19964" ht="30" hidden="1" customHeight="1" x14ac:dyDescent="0.25"/>
    <row r="19965" ht="30" hidden="1" customHeight="1" x14ac:dyDescent="0.25"/>
    <row r="19966" ht="30" hidden="1" customHeight="1" x14ac:dyDescent="0.25"/>
    <row r="19967" ht="30" hidden="1" customHeight="1" x14ac:dyDescent="0.25"/>
    <row r="19968" ht="30" hidden="1" customHeight="1" x14ac:dyDescent="0.25"/>
    <row r="19969" ht="30" hidden="1" customHeight="1" x14ac:dyDescent="0.25"/>
    <row r="19970" ht="30" hidden="1" customHeight="1" x14ac:dyDescent="0.25"/>
    <row r="19971" ht="30" hidden="1" customHeight="1" x14ac:dyDescent="0.25"/>
    <row r="19972" ht="30" hidden="1" customHeight="1" x14ac:dyDescent="0.25"/>
    <row r="19973" ht="30" hidden="1" customHeight="1" x14ac:dyDescent="0.25"/>
    <row r="19974" ht="30" hidden="1" customHeight="1" x14ac:dyDescent="0.25"/>
    <row r="19975" ht="30" hidden="1" customHeight="1" x14ac:dyDescent="0.25"/>
    <row r="19976" ht="30" hidden="1" customHeight="1" x14ac:dyDescent="0.25"/>
    <row r="19977" ht="30" hidden="1" customHeight="1" x14ac:dyDescent="0.25"/>
    <row r="19978" ht="30" hidden="1" customHeight="1" x14ac:dyDescent="0.25"/>
    <row r="19979" ht="30" hidden="1" customHeight="1" x14ac:dyDescent="0.25"/>
    <row r="19980" ht="30" hidden="1" customHeight="1" x14ac:dyDescent="0.25"/>
    <row r="19981" ht="30" hidden="1" customHeight="1" x14ac:dyDescent="0.25"/>
    <row r="19982" ht="30" hidden="1" customHeight="1" x14ac:dyDescent="0.25"/>
    <row r="19983" ht="30" hidden="1" customHeight="1" x14ac:dyDescent="0.25"/>
    <row r="19984" ht="30" hidden="1" customHeight="1" x14ac:dyDescent="0.25"/>
    <row r="19985" ht="30" hidden="1" customHeight="1" x14ac:dyDescent="0.25"/>
    <row r="19986" ht="30" hidden="1" customHeight="1" x14ac:dyDescent="0.25"/>
    <row r="19987" ht="30" hidden="1" customHeight="1" x14ac:dyDescent="0.25"/>
    <row r="19988" ht="30" hidden="1" customHeight="1" x14ac:dyDescent="0.25"/>
    <row r="19989" ht="30" hidden="1" customHeight="1" x14ac:dyDescent="0.25"/>
    <row r="19990" ht="30" hidden="1" customHeight="1" x14ac:dyDescent="0.25"/>
    <row r="19991" ht="30" hidden="1" customHeight="1" x14ac:dyDescent="0.25"/>
    <row r="19992" ht="30" hidden="1" customHeight="1" x14ac:dyDescent="0.25"/>
    <row r="19993" ht="30" hidden="1" customHeight="1" x14ac:dyDescent="0.25"/>
    <row r="19994" ht="30" hidden="1" customHeight="1" x14ac:dyDescent="0.25"/>
    <row r="19995" ht="30" hidden="1" customHeight="1" x14ac:dyDescent="0.25"/>
    <row r="19996" ht="30" hidden="1" customHeight="1" x14ac:dyDescent="0.25"/>
    <row r="19997" ht="30" hidden="1" customHeight="1" x14ac:dyDescent="0.25"/>
    <row r="19998" ht="30" hidden="1" customHeight="1" x14ac:dyDescent="0.25"/>
    <row r="19999" ht="30" hidden="1" customHeight="1" x14ac:dyDescent="0.25"/>
    <row r="20000" ht="30" hidden="1" customHeight="1" x14ac:dyDescent="0.25"/>
    <row r="20001" ht="30" hidden="1" customHeight="1" x14ac:dyDescent="0.25"/>
    <row r="20002" ht="30" hidden="1" customHeight="1" x14ac:dyDescent="0.25"/>
    <row r="20003" ht="30" hidden="1" customHeight="1" x14ac:dyDescent="0.25"/>
    <row r="20004" ht="30" hidden="1" customHeight="1" x14ac:dyDescent="0.25"/>
    <row r="20005" ht="30" hidden="1" customHeight="1" x14ac:dyDescent="0.25"/>
    <row r="20006" ht="30" hidden="1" customHeight="1" x14ac:dyDescent="0.25"/>
    <row r="20007" ht="30" hidden="1" customHeight="1" x14ac:dyDescent="0.25"/>
    <row r="20008" ht="30" hidden="1" customHeight="1" x14ac:dyDescent="0.25"/>
    <row r="20009" ht="30" hidden="1" customHeight="1" x14ac:dyDescent="0.25"/>
    <row r="20010" ht="30" hidden="1" customHeight="1" x14ac:dyDescent="0.25"/>
    <row r="20011" ht="30" hidden="1" customHeight="1" x14ac:dyDescent="0.25"/>
    <row r="20012" ht="30" hidden="1" customHeight="1" x14ac:dyDescent="0.25"/>
    <row r="20013" ht="30" hidden="1" customHeight="1" x14ac:dyDescent="0.25"/>
    <row r="20014" ht="30" hidden="1" customHeight="1" x14ac:dyDescent="0.25"/>
    <row r="20015" ht="30" hidden="1" customHeight="1" x14ac:dyDescent="0.25"/>
    <row r="20016" ht="30" hidden="1" customHeight="1" x14ac:dyDescent="0.25"/>
    <row r="20017" ht="30" hidden="1" customHeight="1" x14ac:dyDescent="0.25"/>
    <row r="20018" ht="30" hidden="1" customHeight="1" x14ac:dyDescent="0.25"/>
    <row r="20019" ht="30" hidden="1" customHeight="1" x14ac:dyDescent="0.25"/>
    <row r="20020" ht="30" hidden="1" customHeight="1" x14ac:dyDescent="0.25"/>
    <row r="20021" ht="30" hidden="1" customHeight="1" x14ac:dyDescent="0.25"/>
    <row r="20022" ht="30" hidden="1" customHeight="1" x14ac:dyDescent="0.25"/>
    <row r="20023" ht="30" hidden="1" customHeight="1" x14ac:dyDescent="0.25"/>
    <row r="20024" ht="30" hidden="1" customHeight="1" x14ac:dyDescent="0.25"/>
    <row r="20025" ht="30" hidden="1" customHeight="1" x14ac:dyDescent="0.25"/>
    <row r="20026" ht="30" hidden="1" customHeight="1" x14ac:dyDescent="0.25"/>
    <row r="20027" ht="30" hidden="1" customHeight="1" x14ac:dyDescent="0.25"/>
    <row r="20028" ht="30" hidden="1" customHeight="1" x14ac:dyDescent="0.25"/>
    <row r="20029" ht="30" hidden="1" customHeight="1" x14ac:dyDescent="0.25"/>
    <row r="20030" ht="30" hidden="1" customHeight="1" x14ac:dyDescent="0.25"/>
    <row r="20031" ht="30" hidden="1" customHeight="1" x14ac:dyDescent="0.25"/>
    <row r="20032" ht="30" hidden="1" customHeight="1" x14ac:dyDescent="0.25"/>
    <row r="20033" ht="30" hidden="1" customHeight="1" x14ac:dyDescent="0.25"/>
    <row r="20034" ht="30" hidden="1" customHeight="1" x14ac:dyDescent="0.25"/>
    <row r="20035" ht="30" hidden="1" customHeight="1" x14ac:dyDescent="0.25"/>
    <row r="20036" ht="30" hidden="1" customHeight="1" x14ac:dyDescent="0.25"/>
    <row r="20037" ht="30" hidden="1" customHeight="1" x14ac:dyDescent="0.25"/>
    <row r="20038" ht="30" hidden="1" customHeight="1" x14ac:dyDescent="0.25"/>
    <row r="20039" ht="30" hidden="1" customHeight="1" x14ac:dyDescent="0.25"/>
    <row r="20040" ht="30" hidden="1" customHeight="1" x14ac:dyDescent="0.25"/>
    <row r="20041" ht="30" hidden="1" customHeight="1" x14ac:dyDescent="0.25"/>
    <row r="20042" ht="30" hidden="1" customHeight="1" x14ac:dyDescent="0.25"/>
    <row r="20043" ht="30" hidden="1" customHeight="1" x14ac:dyDescent="0.25"/>
    <row r="20044" ht="30" hidden="1" customHeight="1" x14ac:dyDescent="0.25"/>
    <row r="20045" ht="30" hidden="1" customHeight="1" x14ac:dyDescent="0.25"/>
    <row r="20046" ht="30" hidden="1" customHeight="1" x14ac:dyDescent="0.25"/>
    <row r="20047" ht="30" hidden="1" customHeight="1" x14ac:dyDescent="0.25"/>
    <row r="20048" ht="30" hidden="1" customHeight="1" x14ac:dyDescent="0.25"/>
    <row r="20049" ht="30" hidden="1" customHeight="1" x14ac:dyDescent="0.25"/>
    <row r="20050" ht="30" hidden="1" customHeight="1" x14ac:dyDescent="0.25"/>
    <row r="20051" ht="30" hidden="1" customHeight="1" x14ac:dyDescent="0.25"/>
    <row r="20052" ht="30" hidden="1" customHeight="1" x14ac:dyDescent="0.25"/>
    <row r="20053" ht="30" hidden="1" customHeight="1" x14ac:dyDescent="0.25"/>
    <row r="20054" ht="30" hidden="1" customHeight="1" x14ac:dyDescent="0.25"/>
    <row r="20055" ht="30" hidden="1" customHeight="1" x14ac:dyDescent="0.25"/>
    <row r="20056" ht="30" hidden="1" customHeight="1" x14ac:dyDescent="0.25"/>
    <row r="20057" ht="30" hidden="1" customHeight="1" x14ac:dyDescent="0.25"/>
    <row r="20058" ht="30" hidden="1" customHeight="1" x14ac:dyDescent="0.25"/>
    <row r="20059" ht="30" hidden="1" customHeight="1" x14ac:dyDescent="0.25"/>
    <row r="20060" ht="30" hidden="1" customHeight="1" x14ac:dyDescent="0.25"/>
    <row r="20061" ht="30" hidden="1" customHeight="1" x14ac:dyDescent="0.25"/>
    <row r="20062" ht="30" hidden="1" customHeight="1" x14ac:dyDescent="0.25"/>
    <row r="20063" ht="30" hidden="1" customHeight="1" x14ac:dyDescent="0.25"/>
    <row r="20064" ht="30" hidden="1" customHeight="1" x14ac:dyDescent="0.25"/>
    <row r="20065" ht="30" hidden="1" customHeight="1" x14ac:dyDescent="0.25"/>
    <row r="20066" ht="30" hidden="1" customHeight="1" x14ac:dyDescent="0.25"/>
    <row r="20067" ht="30" hidden="1" customHeight="1" x14ac:dyDescent="0.25"/>
    <row r="20068" ht="30" hidden="1" customHeight="1" x14ac:dyDescent="0.25"/>
    <row r="20069" ht="30" hidden="1" customHeight="1" x14ac:dyDescent="0.25"/>
    <row r="20070" ht="30" hidden="1" customHeight="1" x14ac:dyDescent="0.25"/>
    <row r="20071" ht="30" hidden="1" customHeight="1" x14ac:dyDescent="0.25"/>
    <row r="20072" ht="30" hidden="1" customHeight="1" x14ac:dyDescent="0.25"/>
    <row r="20073" ht="30" hidden="1" customHeight="1" x14ac:dyDescent="0.25"/>
    <row r="20074" ht="30" hidden="1" customHeight="1" x14ac:dyDescent="0.25"/>
    <row r="20075" ht="30" hidden="1" customHeight="1" x14ac:dyDescent="0.25"/>
    <row r="20076" ht="30" hidden="1" customHeight="1" x14ac:dyDescent="0.25"/>
    <row r="20077" ht="30" hidden="1" customHeight="1" x14ac:dyDescent="0.25"/>
    <row r="20078" ht="30" hidden="1" customHeight="1" x14ac:dyDescent="0.25"/>
    <row r="20079" ht="30" hidden="1" customHeight="1" x14ac:dyDescent="0.25"/>
    <row r="20080" ht="30" hidden="1" customHeight="1" x14ac:dyDescent="0.25"/>
    <row r="20081" ht="30" hidden="1" customHeight="1" x14ac:dyDescent="0.25"/>
    <row r="20082" ht="30" hidden="1" customHeight="1" x14ac:dyDescent="0.25"/>
    <row r="20083" ht="30" hidden="1" customHeight="1" x14ac:dyDescent="0.25"/>
    <row r="20084" ht="30" hidden="1" customHeight="1" x14ac:dyDescent="0.25"/>
    <row r="20085" ht="30" hidden="1" customHeight="1" x14ac:dyDescent="0.25"/>
    <row r="20086" ht="30" hidden="1" customHeight="1" x14ac:dyDescent="0.25"/>
    <row r="20087" ht="30" hidden="1" customHeight="1" x14ac:dyDescent="0.25"/>
    <row r="20088" ht="30" hidden="1" customHeight="1" x14ac:dyDescent="0.25"/>
    <row r="20089" ht="30" hidden="1" customHeight="1" x14ac:dyDescent="0.25"/>
    <row r="20090" ht="30" hidden="1" customHeight="1" x14ac:dyDescent="0.25"/>
    <row r="20091" ht="30" hidden="1" customHeight="1" x14ac:dyDescent="0.25"/>
    <row r="20092" ht="30" hidden="1" customHeight="1" x14ac:dyDescent="0.25"/>
    <row r="20093" ht="30" hidden="1" customHeight="1" x14ac:dyDescent="0.25"/>
    <row r="20094" ht="30" hidden="1" customHeight="1" x14ac:dyDescent="0.25"/>
    <row r="20095" ht="30" hidden="1" customHeight="1" x14ac:dyDescent="0.25"/>
    <row r="20096" ht="30" hidden="1" customHeight="1" x14ac:dyDescent="0.25"/>
    <row r="20097" ht="30" hidden="1" customHeight="1" x14ac:dyDescent="0.25"/>
    <row r="20098" ht="30" hidden="1" customHeight="1" x14ac:dyDescent="0.25"/>
    <row r="20099" ht="30" hidden="1" customHeight="1" x14ac:dyDescent="0.25"/>
    <row r="20100" ht="30" hidden="1" customHeight="1" x14ac:dyDescent="0.25"/>
    <row r="20101" ht="30" hidden="1" customHeight="1" x14ac:dyDescent="0.25"/>
    <row r="20102" ht="30" hidden="1" customHeight="1" x14ac:dyDescent="0.25"/>
    <row r="20103" ht="30" hidden="1" customHeight="1" x14ac:dyDescent="0.25"/>
    <row r="20104" ht="30" hidden="1" customHeight="1" x14ac:dyDescent="0.25"/>
    <row r="20105" ht="30" hidden="1" customHeight="1" x14ac:dyDescent="0.25"/>
    <row r="20106" ht="30" hidden="1" customHeight="1" x14ac:dyDescent="0.25"/>
    <row r="20107" ht="30" hidden="1" customHeight="1" x14ac:dyDescent="0.25"/>
    <row r="20108" ht="30" hidden="1" customHeight="1" x14ac:dyDescent="0.25"/>
    <row r="20109" ht="30" hidden="1" customHeight="1" x14ac:dyDescent="0.25"/>
    <row r="20110" ht="30" hidden="1" customHeight="1" x14ac:dyDescent="0.25"/>
    <row r="20111" ht="30" hidden="1" customHeight="1" x14ac:dyDescent="0.25"/>
    <row r="20112" ht="30" hidden="1" customHeight="1" x14ac:dyDescent="0.25"/>
    <row r="20113" ht="30" hidden="1" customHeight="1" x14ac:dyDescent="0.25"/>
    <row r="20114" ht="30" hidden="1" customHeight="1" x14ac:dyDescent="0.25"/>
    <row r="20115" ht="30" hidden="1" customHeight="1" x14ac:dyDescent="0.25"/>
    <row r="20116" ht="30" hidden="1" customHeight="1" x14ac:dyDescent="0.25"/>
    <row r="20117" ht="30" hidden="1" customHeight="1" x14ac:dyDescent="0.25"/>
    <row r="20118" ht="30" hidden="1" customHeight="1" x14ac:dyDescent="0.25"/>
    <row r="20119" ht="30" hidden="1" customHeight="1" x14ac:dyDescent="0.25"/>
    <row r="20120" ht="30" hidden="1" customHeight="1" x14ac:dyDescent="0.25"/>
    <row r="20121" ht="30" hidden="1" customHeight="1" x14ac:dyDescent="0.25"/>
    <row r="20122" ht="30" hidden="1" customHeight="1" x14ac:dyDescent="0.25"/>
    <row r="20123" ht="30" hidden="1" customHeight="1" x14ac:dyDescent="0.25"/>
    <row r="20124" ht="30" hidden="1" customHeight="1" x14ac:dyDescent="0.25"/>
    <row r="20125" ht="30" hidden="1" customHeight="1" x14ac:dyDescent="0.25"/>
    <row r="20126" ht="30" hidden="1" customHeight="1" x14ac:dyDescent="0.25"/>
    <row r="20127" ht="30" hidden="1" customHeight="1" x14ac:dyDescent="0.25"/>
    <row r="20128" ht="30" hidden="1" customHeight="1" x14ac:dyDescent="0.25"/>
    <row r="20129" ht="30" hidden="1" customHeight="1" x14ac:dyDescent="0.25"/>
    <row r="20130" ht="30" hidden="1" customHeight="1" x14ac:dyDescent="0.25"/>
    <row r="20131" ht="30" hidden="1" customHeight="1" x14ac:dyDescent="0.25"/>
    <row r="20132" ht="30" hidden="1" customHeight="1" x14ac:dyDescent="0.25"/>
    <row r="20133" ht="30" hidden="1" customHeight="1" x14ac:dyDescent="0.25"/>
    <row r="20134" ht="30" hidden="1" customHeight="1" x14ac:dyDescent="0.25"/>
    <row r="20135" ht="30" hidden="1" customHeight="1" x14ac:dyDescent="0.25"/>
    <row r="20136" ht="30" hidden="1" customHeight="1" x14ac:dyDescent="0.25"/>
    <row r="20137" ht="30" hidden="1" customHeight="1" x14ac:dyDescent="0.25"/>
    <row r="20138" ht="30" hidden="1" customHeight="1" x14ac:dyDescent="0.25"/>
    <row r="20139" ht="30" hidden="1" customHeight="1" x14ac:dyDescent="0.25"/>
    <row r="20140" ht="30" hidden="1" customHeight="1" x14ac:dyDescent="0.25"/>
    <row r="20141" ht="30" hidden="1" customHeight="1" x14ac:dyDescent="0.25"/>
    <row r="20142" ht="30" hidden="1" customHeight="1" x14ac:dyDescent="0.25"/>
    <row r="20143" ht="30" hidden="1" customHeight="1" x14ac:dyDescent="0.25"/>
    <row r="20144" ht="30" hidden="1" customHeight="1" x14ac:dyDescent="0.25"/>
    <row r="20145" ht="30" hidden="1" customHeight="1" x14ac:dyDescent="0.25"/>
    <row r="20146" ht="30" hidden="1" customHeight="1" x14ac:dyDescent="0.25"/>
    <row r="20147" ht="30" hidden="1" customHeight="1" x14ac:dyDescent="0.25"/>
    <row r="20148" ht="30" hidden="1" customHeight="1" x14ac:dyDescent="0.25"/>
    <row r="20149" ht="30" hidden="1" customHeight="1" x14ac:dyDescent="0.25"/>
    <row r="20150" ht="30" hidden="1" customHeight="1" x14ac:dyDescent="0.25"/>
    <row r="20151" ht="30" hidden="1" customHeight="1" x14ac:dyDescent="0.25"/>
    <row r="20152" ht="30" hidden="1" customHeight="1" x14ac:dyDescent="0.25"/>
    <row r="20153" ht="30" hidden="1" customHeight="1" x14ac:dyDescent="0.25"/>
    <row r="20154" ht="30" hidden="1" customHeight="1" x14ac:dyDescent="0.25"/>
    <row r="20155" ht="30" hidden="1" customHeight="1" x14ac:dyDescent="0.25"/>
    <row r="20156" ht="30" hidden="1" customHeight="1" x14ac:dyDescent="0.25"/>
    <row r="20157" ht="30" hidden="1" customHeight="1" x14ac:dyDescent="0.25"/>
    <row r="20158" ht="30" hidden="1" customHeight="1" x14ac:dyDescent="0.25"/>
    <row r="20159" ht="30" hidden="1" customHeight="1" x14ac:dyDescent="0.25"/>
    <row r="20160" ht="30" hidden="1" customHeight="1" x14ac:dyDescent="0.25"/>
    <row r="20161" ht="30" hidden="1" customHeight="1" x14ac:dyDescent="0.25"/>
    <row r="20162" ht="30" hidden="1" customHeight="1" x14ac:dyDescent="0.25"/>
    <row r="20163" ht="30" hidden="1" customHeight="1" x14ac:dyDescent="0.25"/>
    <row r="20164" ht="30" hidden="1" customHeight="1" x14ac:dyDescent="0.25"/>
    <row r="20165" ht="30" hidden="1" customHeight="1" x14ac:dyDescent="0.25"/>
    <row r="20166" ht="30" hidden="1" customHeight="1" x14ac:dyDescent="0.25"/>
    <row r="20167" ht="30" hidden="1" customHeight="1" x14ac:dyDescent="0.25"/>
    <row r="20168" ht="30" hidden="1" customHeight="1" x14ac:dyDescent="0.25"/>
    <row r="20169" ht="30" hidden="1" customHeight="1" x14ac:dyDescent="0.25"/>
    <row r="20170" ht="30" hidden="1" customHeight="1" x14ac:dyDescent="0.25"/>
    <row r="20171" ht="30" hidden="1" customHeight="1" x14ac:dyDescent="0.25"/>
    <row r="20172" ht="30" hidden="1" customHeight="1" x14ac:dyDescent="0.25"/>
    <row r="20173" ht="30" hidden="1" customHeight="1" x14ac:dyDescent="0.25"/>
    <row r="20174" ht="30" hidden="1" customHeight="1" x14ac:dyDescent="0.25"/>
    <row r="20175" ht="30" hidden="1" customHeight="1" x14ac:dyDescent="0.25"/>
    <row r="20176" ht="30" hidden="1" customHeight="1" x14ac:dyDescent="0.25"/>
    <row r="20177" ht="30" hidden="1" customHeight="1" x14ac:dyDescent="0.25"/>
    <row r="20178" ht="30" hidden="1" customHeight="1" x14ac:dyDescent="0.25"/>
    <row r="20179" ht="30" hidden="1" customHeight="1" x14ac:dyDescent="0.25"/>
    <row r="20180" ht="30" hidden="1" customHeight="1" x14ac:dyDescent="0.25"/>
    <row r="20181" ht="30" hidden="1" customHeight="1" x14ac:dyDescent="0.25"/>
    <row r="20182" ht="30" hidden="1" customHeight="1" x14ac:dyDescent="0.25"/>
    <row r="20183" ht="30" hidden="1" customHeight="1" x14ac:dyDescent="0.25"/>
    <row r="20184" ht="30" hidden="1" customHeight="1" x14ac:dyDescent="0.25"/>
    <row r="20185" ht="30" hidden="1" customHeight="1" x14ac:dyDescent="0.25"/>
    <row r="20186" ht="30" hidden="1" customHeight="1" x14ac:dyDescent="0.25"/>
    <row r="20187" ht="30" hidden="1" customHeight="1" x14ac:dyDescent="0.25"/>
    <row r="20188" ht="30" hidden="1" customHeight="1" x14ac:dyDescent="0.25"/>
    <row r="20189" ht="30" hidden="1" customHeight="1" x14ac:dyDescent="0.25"/>
    <row r="20190" ht="30" hidden="1" customHeight="1" x14ac:dyDescent="0.25"/>
    <row r="20191" ht="30" hidden="1" customHeight="1" x14ac:dyDescent="0.25"/>
    <row r="20192" ht="30" hidden="1" customHeight="1" x14ac:dyDescent="0.25"/>
    <row r="20193" ht="30" hidden="1" customHeight="1" x14ac:dyDescent="0.25"/>
    <row r="20194" ht="30" hidden="1" customHeight="1" x14ac:dyDescent="0.25"/>
    <row r="20195" ht="30" hidden="1" customHeight="1" x14ac:dyDescent="0.25"/>
    <row r="20196" ht="30" hidden="1" customHeight="1" x14ac:dyDescent="0.25"/>
    <row r="20197" ht="30" hidden="1" customHeight="1" x14ac:dyDescent="0.25"/>
    <row r="20198" ht="30" hidden="1" customHeight="1" x14ac:dyDescent="0.25"/>
    <row r="20199" ht="30" hidden="1" customHeight="1" x14ac:dyDescent="0.25"/>
    <row r="20200" ht="30" hidden="1" customHeight="1" x14ac:dyDescent="0.25"/>
    <row r="20201" ht="30" hidden="1" customHeight="1" x14ac:dyDescent="0.25"/>
    <row r="20202" ht="30" hidden="1" customHeight="1" x14ac:dyDescent="0.25"/>
    <row r="20203" ht="30" hidden="1" customHeight="1" x14ac:dyDescent="0.25"/>
    <row r="20204" ht="30" hidden="1" customHeight="1" x14ac:dyDescent="0.25"/>
    <row r="20205" ht="30" hidden="1" customHeight="1" x14ac:dyDescent="0.25"/>
    <row r="20206" ht="30" hidden="1" customHeight="1" x14ac:dyDescent="0.25"/>
    <row r="20207" ht="30" hidden="1" customHeight="1" x14ac:dyDescent="0.25"/>
    <row r="20208" ht="30" hidden="1" customHeight="1" x14ac:dyDescent="0.25"/>
    <row r="20209" ht="30" hidden="1" customHeight="1" x14ac:dyDescent="0.25"/>
    <row r="20210" ht="30" hidden="1" customHeight="1" x14ac:dyDescent="0.25"/>
    <row r="20211" ht="30" hidden="1" customHeight="1" x14ac:dyDescent="0.25"/>
    <row r="20212" ht="30" hidden="1" customHeight="1" x14ac:dyDescent="0.25"/>
    <row r="20213" ht="30" hidden="1" customHeight="1" x14ac:dyDescent="0.25"/>
    <row r="20214" ht="30" hidden="1" customHeight="1" x14ac:dyDescent="0.25"/>
    <row r="20215" ht="30" hidden="1" customHeight="1" x14ac:dyDescent="0.25"/>
    <row r="20216" ht="30" hidden="1" customHeight="1" x14ac:dyDescent="0.25"/>
    <row r="20217" ht="30" hidden="1" customHeight="1" x14ac:dyDescent="0.25"/>
    <row r="20218" ht="30" hidden="1" customHeight="1" x14ac:dyDescent="0.25"/>
    <row r="20219" ht="30" hidden="1" customHeight="1" x14ac:dyDescent="0.25"/>
    <row r="20220" ht="30" hidden="1" customHeight="1" x14ac:dyDescent="0.25"/>
    <row r="20221" ht="30" hidden="1" customHeight="1" x14ac:dyDescent="0.25"/>
    <row r="20222" ht="30" hidden="1" customHeight="1" x14ac:dyDescent="0.25"/>
    <row r="20223" ht="30" hidden="1" customHeight="1" x14ac:dyDescent="0.25"/>
    <row r="20224" ht="30" hidden="1" customHeight="1" x14ac:dyDescent="0.25"/>
    <row r="20225" ht="30" hidden="1" customHeight="1" x14ac:dyDescent="0.25"/>
    <row r="20226" ht="30" hidden="1" customHeight="1" x14ac:dyDescent="0.25"/>
    <row r="20227" ht="30" hidden="1" customHeight="1" x14ac:dyDescent="0.25"/>
    <row r="20228" ht="30" hidden="1" customHeight="1" x14ac:dyDescent="0.25"/>
    <row r="20229" ht="30" hidden="1" customHeight="1" x14ac:dyDescent="0.25"/>
    <row r="20230" ht="30" hidden="1" customHeight="1" x14ac:dyDescent="0.25"/>
    <row r="20231" ht="30" hidden="1" customHeight="1" x14ac:dyDescent="0.25"/>
    <row r="20232" ht="30" hidden="1" customHeight="1" x14ac:dyDescent="0.25"/>
    <row r="20233" ht="30" hidden="1" customHeight="1" x14ac:dyDescent="0.25"/>
    <row r="20234" ht="30" hidden="1" customHeight="1" x14ac:dyDescent="0.25"/>
    <row r="20235" ht="30" hidden="1" customHeight="1" x14ac:dyDescent="0.25"/>
    <row r="20236" ht="30" hidden="1" customHeight="1" x14ac:dyDescent="0.25"/>
    <row r="20237" ht="30" hidden="1" customHeight="1" x14ac:dyDescent="0.25"/>
    <row r="20238" ht="30" hidden="1" customHeight="1" x14ac:dyDescent="0.25"/>
    <row r="20239" ht="30" hidden="1" customHeight="1" x14ac:dyDescent="0.25"/>
    <row r="20240" ht="30" hidden="1" customHeight="1" x14ac:dyDescent="0.25"/>
    <row r="20241" ht="30" hidden="1" customHeight="1" x14ac:dyDescent="0.25"/>
    <row r="20242" ht="30" hidden="1" customHeight="1" x14ac:dyDescent="0.25"/>
    <row r="20243" ht="30" hidden="1" customHeight="1" x14ac:dyDescent="0.25"/>
    <row r="20244" ht="30" hidden="1" customHeight="1" x14ac:dyDescent="0.25"/>
    <row r="20245" ht="30" hidden="1" customHeight="1" x14ac:dyDescent="0.25"/>
    <row r="20246" ht="30" hidden="1" customHeight="1" x14ac:dyDescent="0.25"/>
    <row r="20247" ht="30" hidden="1" customHeight="1" x14ac:dyDescent="0.25"/>
    <row r="20248" ht="30" hidden="1" customHeight="1" x14ac:dyDescent="0.25"/>
    <row r="20249" ht="30" hidden="1" customHeight="1" x14ac:dyDescent="0.25"/>
    <row r="20250" ht="30" hidden="1" customHeight="1" x14ac:dyDescent="0.25"/>
    <row r="20251" ht="30" hidden="1" customHeight="1" x14ac:dyDescent="0.25"/>
    <row r="20252" ht="30" hidden="1" customHeight="1" x14ac:dyDescent="0.25"/>
    <row r="20253" ht="30" hidden="1" customHeight="1" x14ac:dyDescent="0.25"/>
    <row r="20254" ht="30" hidden="1" customHeight="1" x14ac:dyDescent="0.25"/>
    <row r="20255" ht="30" hidden="1" customHeight="1" x14ac:dyDescent="0.25"/>
    <row r="20256" ht="30" hidden="1" customHeight="1" x14ac:dyDescent="0.25"/>
    <row r="20257" ht="30" hidden="1" customHeight="1" x14ac:dyDescent="0.25"/>
    <row r="20258" ht="30" hidden="1" customHeight="1" x14ac:dyDescent="0.25"/>
    <row r="20259" ht="30" hidden="1" customHeight="1" x14ac:dyDescent="0.25"/>
    <row r="20260" ht="30" hidden="1" customHeight="1" x14ac:dyDescent="0.25"/>
    <row r="20261" ht="30" hidden="1" customHeight="1" x14ac:dyDescent="0.25"/>
    <row r="20262" ht="30" hidden="1" customHeight="1" x14ac:dyDescent="0.25"/>
    <row r="20263" ht="30" hidden="1" customHeight="1" x14ac:dyDescent="0.25"/>
    <row r="20264" ht="30" hidden="1" customHeight="1" x14ac:dyDescent="0.25"/>
    <row r="20265" ht="30" hidden="1" customHeight="1" x14ac:dyDescent="0.25"/>
    <row r="20266" ht="30" hidden="1" customHeight="1" x14ac:dyDescent="0.25"/>
    <row r="20267" ht="30" hidden="1" customHeight="1" x14ac:dyDescent="0.25"/>
    <row r="20268" ht="30" hidden="1" customHeight="1" x14ac:dyDescent="0.25"/>
    <row r="20269" ht="30" hidden="1" customHeight="1" x14ac:dyDescent="0.25"/>
    <row r="20270" ht="30" hidden="1" customHeight="1" x14ac:dyDescent="0.25"/>
    <row r="20271" ht="30" hidden="1" customHeight="1" x14ac:dyDescent="0.25"/>
    <row r="20272" ht="30" hidden="1" customHeight="1" x14ac:dyDescent="0.25"/>
    <row r="20273" ht="30" hidden="1" customHeight="1" x14ac:dyDescent="0.25"/>
    <row r="20274" ht="30" hidden="1" customHeight="1" x14ac:dyDescent="0.25"/>
    <row r="20275" ht="30" hidden="1" customHeight="1" x14ac:dyDescent="0.25"/>
    <row r="20276" ht="30" hidden="1" customHeight="1" x14ac:dyDescent="0.25"/>
    <row r="20277" ht="30" hidden="1" customHeight="1" x14ac:dyDescent="0.25"/>
    <row r="20278" ht="30" hidden="1" customHeight="1" x14ac:dyDescent="0.25"/>
    <row r="20279" ht="30" hidden="1" customHeight="1" x14ac:dyDescent="0.25"/>
    <row r="20280" ht="30" hidden="1" customHeight="1" x14ac:dyDescent="0.25"/>
    <row r="20281" ht="30" hidden="1" customHeight="1" x14ac:dyDescent="0.25"/>
    <row r="20282" ht="30" hidden="1" customHeight="1" x14ac:dyDescent="0.25"/>
    <row r="20283" ht="30" hidden="1" customHeight="1" x14ac:dyDescent="0.25"/>
    <row r="20284" ht="30" hidden="1" customHeight="1" x14ac:dyDescent="0.25"/>
    <row r="20285" ht="30" hidden="1" customHeight="1" x14ac:dyDescent="0.25"/>
    <row r="20286" ht="30" hidden="1" customHeight="1" x14ac:dyDescent="0.25"/>
    <row r="20287" ht="30" hidden="1" customHeight="1" x14ac:dyDescent="0.25"/>
    <row r="20288" ht="30" hidden="1" customHeight="1" x14ac:dyDescent="0.25"/>
    <row r="20289" ht="30" hidden="1" customHeight="1" x14ac:dyDescent="0.25"/>
    <row r="20290" ht="30" hidden="1" customHeight="1" x14ac:dyDescent="0.25"/>
    <row r="20291" ht="30" hidden="1" customHeight="1" x14ac:dyDescent="0.25"/>
    <row r="20292" ht="30" hidden="1" customHeight="1" x14ac:dyDescent="0.25"/>
    <row r="20293" ht="30" hidden="1" customHeight="1" x14ac:dyDescent="0.25"/>
    <row r="20294" ht="30" hidden="1" customHeight="1" x14ac:dyDescent="0.25"/>
    <row r="20295" ht="30" hidden="1" customHeight="1" x14ac:dyDescent="0.25"/>
    <row r="20296" ht="30" hidden="1" customHeight="1" x14ac:dyDescent="0.25"/>
    <row r="20297" ht="30" hidden="1" customHeight="1" x14ac:dyDescent="0.25"/>
    <row r="20298" ht="30" hidden="1" customHeight="1" x14ac:dyDescent="0.25"/>
    <row r="20299" ht="30" hidden="1" customHeight="1" x14ac:dyDescent="0.25"/>
    <row r="20300" ht="30" hidden="1" customHeight="1" x14ac:dyDescent="0.25"/>
    <row r="20301" ht="30" hidden="1" customHeight="1" x14ac:dyDescent="0.25"/>
    <row r="20302" ht="30" hidden="1" customHeight="1" x14ac:dyDescent="0.25"/>
    <row r="20303" ht="30" hidden="1" customHeight="1" x14ac:dyDescent="0.25"/>
    <row r="20304" ht="30" hidden="1" customHeight="1" x14ac:dyDescent="0.25"/>
    <row r="20305" ht="30" hidden="1" customHeight="1" x14ac:dyDescent="0.25"/>
    <row r="20306" ht="30" hidden="1" customHeight="1" x14ac:dyDescent="0.25"/>
    <row r="20307" ht="30" hidden="1" customHeight="1" x14ac:dyDescent="0.25"/>
    <row r="20308" ht="30" hidden="1" customHeight="1" x14ac:dyDescent="0.25"/>
    <row r="20309" ht="30" hidden="1" customHeight="1" x14ac:dyDescent="0.25"/>
    <row r="20310" ht="30" hidden="1" customHeight="1" x14ac:dyDescent="0.25"/>
    <row r="20311" ht="30" hidden="1" customHeight="1" x14ac:dyDescent="0.25"/>
    <row r="20312" ht="30" hidden="1" customHeight="1" x14ac:dyDescent="0.25"/>
    <row r="20313" ht="30" hidden="1" customHeight="1" x14ac:dyDescent="0.25"/>
    <row r="20314" ht="30" hidden="1" customHeight="1" x14ac:dyDescent="0.25"/>
    <row r="20315" ht="30" hidden="1" customHeight="1" x14ac:dyDescent="0.25"/>
    <row r="20316" ht="30" hidden="1" customHeight="1" x14ac:dyDescent="0.25"/>
    <row r="20317" ht="30" hidden="1" customHeight="1" x14ac:dyDescent="0.25"/>
    <row r="20318" ht="30" hidden="1" customHeight="1" x14ac:dyDescent="0.25"/>
    <row r="20319" ht="30" hidden="1" customHeight="1" x14ac:dyDescent="0.25"/>
    <row r="20320" ht="30" hidden="1" customHeight="1" x14ac:dyDescent="0.25"/>
    <row r="20321" ht="30" hidden="1" customHeight="1" x14ac:dyDescent="0.25"/>
    <row r="20322" ht="30" hidden="1" customHeight="1" x14ac:dyDescent="0.25"/>
    <row r="20323" ht="30" hidden="1" customHeight="1" x14ac:dyDescent="0.25"/>
    <row r="20324" ht="30" hidden="1" customHeight="1" x14ac:dyDescent="0.25"/>
    <row r="20325" ht="30" hidden="1" customHeight="1" x14ac:dyDescent="0.25"/>
    <row r="20326" ht="30" hidden="1" customHeight="1" x14ac:dyDescent="0.25"/>
    <row r="20327" ht="30" hidden="1" customHeight="1" x14ac:dyDescent="0.25"/>
    <row r="20328" ht="30" hidden="1" customHeight="1" x14ac:dyDescent="0.25"/>
    <row r="20329" ht="30" hidden="1" customHeight="1" x14ac:dyDescent="0.25"/>
    <row r="20330" ht="30" hidden="1" customHeight="1" x14ac:dyDescent="0.25"/>
    <row r="20331" ht="30" hidden="1" customHeight="1" x14ac:dyDescent="0.25"/>
    <row r="20332" ht="30" hidden="1" customHeight="1" x14ac:dyDescent="0.25"/>
    <row r="20333" ht="30" hidden="1" customHeight="1" x14ac:dyDescent="0.25"/>
    <row r="20334" ht="30" hidden="1" customHeight="1" x14ac:dyDescent="0.25"/>
    <row r="20335" ht="30" hidden="1" customHeight="1" x14ac:dyDescent="0.25"/>
    <row r="20336" ht="30" hidden="1" customHeight="1" x14ac:dyDescent="0.25"/>
    <row r="20337" ht="30" hidden="1" customHeight="1" x14ac:dyDescent="0.25"/>
    <row r="20338" ht="30" hidden="1" customHeight="1" x14ac:dyDescent="0.25"/>
    <row r="20339" ht="30" hidden="1" customHeight="1" x14ac:dyDescent="0.25"/>
    <row r="20340" ht="30" hidden="1" customHeight="1" x14ac:dyDescent="0.25"/>
    <row r="20341" ht="30" hidden="1" customHeight="1" x14ac:dyDescent="0.25"/>
    <row r="20342" ht="30" hidden="1" customHeight="1" x14ac:dyDescent="0.25"/>
    <row r="20343" ht="30" hidden="1" customHeight="1" x14ac:dyDescent="0.25"/>
    <row r="20344" ht="30" hidden="1" customHeight="1" x14ac:dyDescent="0.25"/>
    <row r="20345" ht="30" hidden="1" customHeight="1" x14ac:dyDescent="0.25"/>
    <row r="20346" ht="30" hidden="1" customHeight="1" x14ac:dyDescent="0.25"/>
    <row r="20347" ht="30" hidden="1" customHeight="1" x14ac:dyDescent="0.25"/>
    <row r="20348" ht="30" hidden="1" customHeight="1" x14ac:dyDescent="0.25"/>
    <row r="20349" ht="30" hidden="1" customHeight="1" x14ac:dyDescent="0.25"/>
    <row r="20350" ht="30" hidden="1" customHeight="1" x14ac:dyDescent="0.25"/>
    <row r="20351" ht="30" hidden="1" customHeight="1" x14ac:dyDescent="0.25"/>
    <row r="20352" ht="30" hidden="1" customHeight="1" x14ac:dyDescent="0.25"/>
    <row r="20353" ht="30" hidden="1" customHeight="1" x14ac:dyDescent="0.25"/>
    <row r="20354" ht="30" hidden="1" customHeight="1" x14ac:dyDescent="0.25"/>
    <row r="20355" ht="30" hidden="1" customHeight="1" x14ac:dyDescent="0.25"/>
    <row r="20356" ht="30" hidden="1" customHeight="1" x14ac:dyDescent="0.25"/>
    <row r="20357" ht="30" hidden="1" customHeight="1" x14ac:dyDescent="0.25"/>
    <row r="20358" ht="30" hidden="1" customHeight="1" x14ac:dyDescent="0.25"/>
    <row r="20359" ht="30" hidden="1" customHeight="1" x14ac:dyDescent="0.25"/>
    <row r="20360" ht="30" hidden="1" customHeight="1" x14ac:dyDescent="0.25"/>
    <row r="20361" ht="30" hidden="1" customHeight="1" x14ac:dyDescent="0.25"/>
    <row r="20362" ht="30" hidden="1" customHeight="1" x14ac:dyDescent="0.25"/>
    <row r="20363" ht="30" hidden="1" customHeight="1" x14ac:dyDescent="0.25"/>
    <row r="20364" ht="30" hidden="1" customHeight="1" x14ac:dyDescent="0.25"/>
    <row r="20365" ht="30" hidden="1" customHeight="1" x14ac:dyDescent="0.25"/>
    <row r="20366" ht="30" hidden="1" customHeight="1" x14ac:dyDescent="0.25"/>
    <row r="20367" ht="30" hidden="1" customHeight="1" x14ac:dyDescent="0.25"/>
    <row r="20368" ht="30" hidden="1" customHeight="1" x14ac:dyDescent="0.25"/>
    <row r="20369" ht="30" hidden="1" customHeight="1" x14ac:dyDescent="0.25"/>
    <row r="20370" ht="30" hidden="1" customHeight="1" x14ac:dyDescent="0.25"/>
    <row r="20371" ht="30" hidden="1" customHeight="1" x14ac:dyDescent="0.25"/>
    <row r="20372" ht="30" hidden="1" customHeight="1" x14ac:dyDescent="0.25"/>
    <row r="20373" ht="30" hidden="1" customHeight="1" x14ac:dyDescent="0.25"/>
    <row r="20374" ht="30" hidden="1" customHeight="1" x14ac:dyDescent="0.25"/>
    <row r="20375" ht="30" hidden="1" customHeight="1" x14ac:dyDescent="0.25"/>
    <row r="20376" ht="30" hidden="1" customHeight="1" x14ac:dyDescent="0.25"/>
    <row r="20377" ht="30" hidden="1" customHeight="1" x14ac:dyDescent="0.25"/>
    <row r="20378" ht="30" hidden="1" customHeight="1" x14ac:dyDescent="0.25"/>
    <row r="20379" ht="30" hidden="1" customHeight="1" x14ac:dyDescent="0.25"/>
    <row r="20380" ht="30" hidden="1" customHeight="1" x14ac:dyDescent="0.25"/>
    <row r="20381" ht="30" hidden="1" customHeight="1" x14ac:dyDescent="0.25"/>
    <row r="20382" ht="30" hidden="1" customHeight="1" x14ac:dyDescent="0.25"/>
    <row r="20383" ht="30" hidden="1" customHeight="1" x14ac:dyDescent="0.25"/>
    <row r="20384" ht="30" hidden="1" customHeight="1" x14ac:dyDescent="0.25"/>
    <row r="20385" ht="30" hidden="1" customHeight="1" x14ac:dyDescent="0.25"/>
    <row r="20386" ht="30" hidden="1" customHeight="1" x14ac:dyDescent="0.25"/>
    <row r="20387" ht="30" hidden="1" customHeight="1" x14ac:dyDescent="0.25"/>
    <row r="20388" ht="30" hidden="1" customHeight="1" x14ac:dyDescent="0.25"/>
    <row r="20389" ht="30" hidden="1" customHeight="1" x14ac:dyDescent="0.25"/>
    <row r="20390" ht="30" hidden="1" customHeight="1" x14ac:dyDescent="0.25"/>
    <row r="20391" ht="30" hidden="1" customHeight="1" x14ac:dyDescent="0.25"/>
    <row r="20392" ht="30" hidden="1" customHeight="1" x14ac:dyDescent="0.25"/>
    <row r="20393" ht="30" hidden="1" customHeight="1" x14ac:dyDescent="0.25"/>
    <row r="20394" ht="30" hidden="1" customHeight="1" x14ac:dyDescent="0.25"/>
    <row r="20395" ht="30" hidden="1" customHeight="1" x14ac:dyDescent="0.25"/>
    <row r="20396" ht="30" hidden="1" customHeight="1" x14ac:dyDescent="0.25"/>
    <row r="20397" ht="30" hidden="1" customHeight="1" x14ac:dyDescent="0.25"/>
    <row r="20398" ht="30" hidden="1" customHeight="1" x14ac:dyDescent="0.25"/>
    <row r="20399" ht="30" hidden="1" customHeight="1" x14ac:dyDescent="0.25"/>
    <row r="20400" ht="30" hidden="1" customHeight="1" x14ac:dyDescent="0.25"/>
    <row r="20401" ht="30" hidden="1" customHeight="1" x14ac:dyDescent="0.25"/>
    <row r="20402" ht="30" hidden="1" customHeight="1" x14ac:dyDescent="0.25"/>
    <row r="20403" ht="30" hidden="1" customHeight="1" x14ac:dyDescent="0.25"/>
    <row r="20404" ht="30" hidden="1" customHeight="1" x14ac:dyDescent="0.25"/>
    <row r="20405" ht="30" hidden="1" customHeight="1" x14ac:dyDescent="0.25"/>
    <row r="20406" ht="30" hidden="1" customHeight="1" x14ac:dyDescent="0.25"/>
    <row r="20407" ht="30" hidden="1" customHeight="1" x14ac:dyDescent="0.25"/>
    <row r="20408" ht="30" hidden="1" customHeight="1" x14ac:dyDescent="0.25"/>
    <row r="20409" ht="30" hidden="1" customHeight="1" x14ac:dyDescent="0.25"/>
    <row r="20410" ht="30" hidden="1" customHeight="1" x14ac:dyDescent="0.25"/>
    <row r="20411" ht="30" hidden="1" customHeight="1" x14ac:dyDescent="0.25"/>
    <row r="20412" ht="30" hidden="1" customHeight="1" x14ac:dyDescent="0.25"/>
    <row r="20413" ht="30" hidden="1" customHeight="1" x14ac:dyDescent="0.25"/>
    <row r="20414" ht="30" hidden="1" customHeight="1" x14ac:dyDescent="0.25"/>
    <row r="20415" ht="30" hidden="1" customHeight="1" x14ac:dyDescent="0.25"/>
    <row r="20416" ht="30" hidden="1" customHeight="1" x14ac:dyDescent="0.25"/>
    <row r="20417" ht="30" hidden="1" customHeight="1" x14ac:dyDescent="0.25"/>
    <row r="20418" ht="30" hidden="1" customHeight="1" x14ac:dyDescent="0.25"/>
    <row r="20419" ht="30" hidden="1" customHeight="1" x14ac:dyDescent="0.25"/>
    <row r="20420" ht="30" hidden="1" customHeight="1" x14ac:dyDescent="0.25"/>
    <row r="20421" ht="30" hidden="1" customHeight="1" x14ac:dyDescent="0.25"/>
    <row r="20422" ht="30" hidden="1" customHeight="1" x14ac:dyDescent="0.25"/>
    <row r="20423" ht="30" hidden="1" customHeight="1" x14ac:dyDescent="0.25"/>
    <row r="20424" ht="30" hidden="1" customHeight="1" x14ac:dyDescent="0.25"/>
    <row r="20425" ht="30" hidden="1" customHeight="1" x14ac:dyDescent="0.25"/>
    <row r="20426" ht="30" hidden="1" customHeight="1" x14ac:dyDescent="0.25"/>
    <row r="20427" ht="30" hidden="1" customHeight="1" x14ac:dyDescent="0.25"/>
    <row r="20428" ht="30" hidden="1" customHeight="1" x14ac:dyDescent="0.25"/>
    <row r="20429" ht="30" hidden="1" customHeight="1" x14ac:dyDescent="0.25"/>
    <row r="20430" ht="30" hidden="1" customHeight="1" x14ac:dyDescent="0.25"/>
    <row r="20431" ht="30" hidden="1" customHeight="1" x14ac:dyDescent="0.25"/>
    <row r="20432" ht="30" hidden="1" customHeight="1" x14ac:dyDescent="0.25"/>
    <row r="20433" ht="30" hidden="1" customHeight="1" x14ac:dyDescent="0.25"/>
    <row r="20434" ht="30" hidden="1" customHeight="1" x14ac:dyDescent="0.25"/>
    <row r="20435" ht="30" hidden="1" customHeight="1" x14ac:dyDescent="0.25"/>
    <row r="20436" ht="30" hidden="1" customHeight="1" x14ac:dyDescent="0.25"/>
    <row r="20437" ht="30" hidden="1" customHeight="1" x14ac:dyDescent="0.25"/>
    <row r="20438" ht="30" hidden="1" customHeight="1" x14ac:dyDescent="0.25"/>
    <row r="20439" ht="30" hidden="1" customHeight="1" x14ac:dyDescent="0.25"/>
    <row r="20440" ht="30" hidden="1" customHeight="1" x14ac:dyDescent="0.25"/>
    <row r="20441" ht="30" hidden="1" customHeight="1" x14ac:dyDescent="0.25"/>
    <row r="20442" ht="30" hidden="1" customHeight="1" x14ac:dyDescent="0.25"/>
    <row r="20443" ht="30" hidden="1" customHeight="1" x14ac:dyDescent="0.25"/>
    <row r="20444" ht="30" hidden="1" customHeight="1" x14ac:dyDescent="0.25"/>
    <row r="20445" ht="30" hidden="1" customHeight="1" x14ac:dyDescent="0.25"/>
    <row r="20446" ht="30" hidden="1" customHeight="1" x14ac:dyDescent="0.25"/>
    <row r="20447" ht="30" hidden="1" customHeight="1" x14ac:dyDescent="0.25"/>
    <row r="20448" ht="30" hidden="1" customHeight="1" x14ac:dyDescent="0.25"/>
    <row r="20449" ht="30" hidden="1" customHeight="1" x14ac:dyDescent="0.25"/>
    <row r="20450" ht="30" hidden="1" customHeight="1" x14ac:dyDescent="0.25"/>
    <row r="20451" ht="30" hidden="1" customHeight="1" x14ac:dyDescent="0.25"/>
    <row r="20452" ht="30" hidden="1" customHeight="1" x14ac:dyDescent="0.25"/>
    <row r="20453" ht="30" hidden="1" customHeight="1" x14ac:dyDescent="0.25"/>
    <row r="20454" ht="30" hidden="1" customHeight="1" x14ac:dyDescent="0.25"/>
    <row r="20455" ht="30" hidden="1" customHeight="1" x14ac:dyDescent="0.25"/>
    <row r="20456" ht="30" hidden="1" customHeight="1" x14ac:dyDescent="0.25"/>
    <row r="20457" ht="30" hidden="1" customHeight="1" x14ac:dyDescent="0.25"/>
    <row r="20458" ht="30" hidden="1" customHeight="1" x14ac:dyDescent="0.25"/>
    <row r="20459" ht="30" hidden="1" customHeight="1" x14ac:dyDescent="0.25"/>
    <row r="20460" ht="30" hidden="1" customHeight="1" x14ac:dyDescent="0.25"/>
    <row r="20461" ht="30" hidden="1" customHeight="1" x14ac:dyDescent="0.25"/>
    <row r="20462" ht="30" hidden="1" customHeight="1" x14ac:dyDescent="0.25"/>
    <row r="20463" ht="30" hidden="1" customHeight="1" x14ac:dyDescent="0.25"/>
    <row r="20464" ht="30" hidden="1" customHeight="1" x14ac:dyDescent="0.25"/>
    <row r="20465" ht="30" hidden="1" customHeight="1" x14ac:dyDescent="0.25"/>
    <row r="20466" ht="30" hidden="1" customHeight="1" x14ac:dyDescent="0.25"/>
    <row r="20467" ht="30" hidden="1" customHeight="1" x14ac:dyDescent="0.25"/>
    <row r="20468" ht="30" hidden="1" customHeight="1" x14ac:dyDescent="0.25"/>
    <row r="20469" ht="30" hidden="1" customHeight="1" x14ac:dyDescent="0.25"/>
    <row r="20470" ht="30" hidden="1" customHeight="1" x14ac:dyDescent="0.25"/>
    <row r="20471" ht="30" hidden="1" customHeight="1" x14ac:dyDescent="0.25"/>
    <row r="20472" ht="30" hidden="1" customHeight="1" x14ac:dyDescent="0.25"/>
    <row r="20473" ht="30" hidden="1" customHeight="1" x14ac:dyDescent="0.25"/>
    <row r="20474" ht="30" hidden="1" customHeight="1" x14ac:dyDescent="0.25"/>
    <row r="20475" ht="30" hidden="1" customHeight="1" x14ac:dyDescent="0.25"/>
    <row r="20476" ht="30" hidden="1" customHeight="1" x14ac:dyDescent="0.25"/>
    <row r="20477" ht="30" hidden="1" customHeight="1" x14ac:dyDescent="0.25"/>
    <row r="20478" ht="30" hidden="1" customHeight="1" x14ac:dyDescent="0.25"/>
    <row r="20479" ht="30" hidden="1" customHeight="1" x14ac:dyDescent="0.25"/>
    <row r="20480" ht="30" hidden="1" customHeight="1" x14ac:dyDescent="0.25"/>
    <row r="20481" ht="30" hidden="1" customHeight="1" x14ac:dyDescent="0.25"/>
    <row r="20482" ht="30" hidden="1" customHeight="1" x14ac:dyDescent="0.25"/>
    <row r="20483" ht="30" hidden="1" customHeight="1" x14ac:dyDescent="0.25"/>
    <row r="20484" ht="30" hidden="1" customHeight="1" x14ac:dyDescent="0.25"/>
    <row r="20485" ht="30" hidden="1" customHeight="1" x14ac:dyDescent="0.25"/>
    <row r="20486" ht="30" hidden="1" customHeight="1" x14ac:dyDescent="0.25"/>
    <row r="20487" ht="30" hidden="1" customHeight="1" x14ac:dyDescent="0.25"/>
    <row r="20488" ht="30" hidden="1" customHeight="1" x14ac:dyDescent="0.25"/>
    <row r="20489" ht="30" hidden="1" customHeight="1" x14ac:dyDescent="0.25"/>
    <row r="20490" ht="30" hidden="1" customHeight="1" x14ac:dyDescent="0.25"/>
    <row r="20491" ht="30" hidden="1" customHeight="1" x14ac:dyDescent="0.25"/>
    <row r="20492" ht="30" hidden="1" customHeight="1" x14ac:dyDescent="0.25"/>
    <row r="20493" ht="30" hidden="1" customHeight="1" x14ac:dyDescent="0.25"/>
    <row r="20494" ht="30" hidden="1" customHeight="1" x14ac:dyDescent="0.25"/>
    <row r="20495" ht="30" hidden="1" customHeight="1" x14ac:dyDescent="0.25"/>
    <row r="20496" ht="30" hidden="1" customHeight="1" x14ac:dyDescent="0.25"/>
    <row r="20497" ht="30" hidden="1" customHeight="1" x14ac:dyDescent="0.25"/>
    <row r="20498" ht="30" hidden="1" customHeight="1" x14ac:dyDescent="0.25"/>
    <row r="20499" ht="30" hidden="1" customHeight="1" x14ac:dyDescent="0.25"/>
    <row r="20500" ht="30" hidden="1" customHeight="1" x14ac:dyDescent="0.25"/>
    <row r="20501" ht="30" hidden="1" customHeight="1" x14ac:dyDescent="0.25"/>
    <row r="20502" ht="30" hidden="1" customHeight="1" x14ac:dyDescent="0.25"/>
    <row r="20503" ht="30" hidden="1" customHeight="1" x14ac:dyDescent="0.25"/>
    <row r="20504" ht="30" hidden="1" customHeight="1" x14ac:dyDescent="0.25"/>
    <row r="20505" ht="30" hidden="1" customHeight="1" x14ac:dyDescent="0.25"/>
    <row r="20506" ht="30" hidden="1" customHeight="1" x14ac:dyDescent="0.25"/>
    <row r="20507" ht="30" hidden="1" customHeight="1" x14ac:dyDescent="0.25"/>
    <row r="20508" ht="30" hidden="1" customHeight="1" x14ac:dyDescent="0.25"/>
    <row r="20509" ht="30" hidden="1" customHeight="1" x14ac:dyDescent="0.25"/>
    <row r="20510" ht="30" hidden="1" customHeight="1" x14ac:dyDescent="0.25"/>
    <row r="20511" ht="30" hidden="1" customHeight="1" x14ac:dyDescent="0.25"/>
    <row r="20512" ht="30" hidden="1" customHeight="1" x14ac:dyDescent="0.25"/>
    <row r="20513" ht="30" hidden="1" customHeight="1" x14ac:dyDescent="0.25"/>
    <row r="20514" ht="30" hidden="1" customHeight="1" x14ac:dyDescent="0.25"/>
    <row r="20515" ht="30" hidden="1" customHeight="1" x14ac:dyDescent="0.25"/>
    <row r="20516" ht="30" hidden="1" customHeight="1" x14ac:dyDescent="0.25"/>
    <row r="20517" ht="30" hidden="1" customHeight="1" x14ac:dyDescent="0.25"/>
    <row r="20518" ht="30" hidden="1" customHeight="1" x14ac:dyDescent="0.25"/>
    <row r="20519" ht="30" hidden="1" customHeight="1" x14ac:dyDescent="0.25"/>
    <row r="20520" ht="30" hidden="1" customHeight="1" x14ac:dyDescent="0.25"/>
    <row r="20521" ht="30" hidden="1" customHeight="1" x14ac:dyDescent="0.25"/>
    <row r="20522" ht="30" hidden="1" customHeight="1" x14ac:dyDescent="0.25"/>
    <row r="20523" ht="30" hidden="1" customHeight="1" x14ac:dyDescent="0.25"/>
    <row r="20524" ht="30" hidden="1" customHeight="1" x14ac:dyDescent="0.25"/>
    <row r="20525" ht="30" hidden="1" customHeight="1" x14ac:dyDescent="0.25"/>
    <row r="20526" ht="30" hidden="1" customHeight="1" x14ac:dyDescent="0.25"/>
    <row r="20527" ht="30" hidden="1" customHeight="1" x14ac:dyDescent="0.25"/>
    <row r="20528" ht="30" hidden="1" customHeight="1" x14ac:dyDescent="0.25"/>
    <row r="20529" ht="30" hidden="1" customHeight="1" x14ac:dyDescent="0.25"/>
    <row r="20530" ht="30" hidden="1" customHeight="1" x14ac:dyDescent="0.25"/>
    <row r="20531" ht="30" hidden="1" customHeight="1" x14ac:dyDescent="0.25"/>
    <row r="20532" ht="30" hidden="1" customHeight="1" x14ac:dyDescent="0.25"/>
    <row r="20533" ht="30" hidden="1" customHeight="1" x14ac:dyDescent="0.25"/>
    <row r="20534" ht="30" hidden="1" customHeight="1" x14ac:dyDescent="0.25"/>
    <row r="20535" ht="30" hidden="1" customHeight="1" x14ac:dyDescent="0.25"/>
    <row r="20536" ht="30" hidden="1" customHeight="1" x14ac:dyDescent="0.25"/>
    <row r="20537" ht="30" hidden="1" customHeight="1" x14ac:dyDescent="0.25"/>
    <row r="20538" ht="30" hidden="1" customHeight="1" x14ac:dyDescent="0.25"/>
    <row r="20539" ht="30" hidden="1" customHeight="1" x14ac:dyDescent="0.25"/>
    <row r="20540" ht="30" hidden="1" customHeight="1" x14ac:dyDescent="0.25"/>
    <row r="20541" ht="30" hidden="1" customHeight="1" x14ac:dyDescent="0.25"/>
    <row r="20542" ht="30" hidden="1" customHeight="1" x14ac:dyDescent="0.25"/>
    <row r="20543" ht="30" hidden="1" customHeight="1" x14ac:dyDescent="0.25"/>
    <row r="20544" ht="30" hidden="1" customHeight="1" x14ac:dyDescent="0.25"/>
    <row r="20545" ht="30" hidden="1" customHeight="1" x14ac:dyDescent="0.25"/>
    <row r="20546" ht="30" hidden="1" customHeight="1" x14ac:dyDescent="0.25"/>
    <row r="20547" ht="30" hidden="1" customHeight="1" x14ac:dyDescent="0.25"/>
    <row r="20548" ht="30" hidden="1" customHeight="1" x14ac:dyDescent="0.25"/>
    <row r="20549" ht="30" hidden="1" customHeight="1" x14ac:dyDescent="0.25"/>
    <row r="20550" ht="30" hidden="1" customHeight="1" x14ac:dyDescent="0.25"/>
    <row r="20551" ht="30" hidden="1" customHeight="1" x14ac:dyDescent="0.25"/>
    <row r="20552" ht="30" hidden="1" customHeight="1" x14ac:dyDescent="0.25"/>
    <row r="20553" ht="30" hidden="1" customHeight="1" x14ac:dyDescent="0.25"/>
    <row r="20554" ht="30" hidden="1" customHeight="1" x14ac:dyDescent="0.25"/>
    <row r="20555" ht="30" hidden="1" customHeight="1" x14ac:dyDescent="0.25"/>
    <row r="20556" ht="30" hidden="1" customHeight="1" x14ac:dyDescent="0.25"/>
    <row r="20557" ht="30" hidden="1" customHeight="1" x14ac:dyDescent="0.25"/>
    <row r="20558" ht="30" hidden="1" customHeight="1" x14ac:dyDescent="0.25"/>
    <row r="20559" ht="30" hidden="1" customHeight="1" x14ac:dyDescent="0.25"/>
    <row r="20560" ht="30" hidden="1" customHeight="1" x14ac:dyDescent="0.25"/>
    <row r="20561" ht="30" hidden="1" customHeight="1" x14ac:dyDescent="0.25"/>
    <row r="20562" ht="30" hidden="1" customHeight="1" x14ac:dyDescent="0.25"/>
    <row r="20563" ht="30" hidden="1" customHeight="1" x14ac:dyDescent="0.25"/>
    <row r="20564" ht="30" hidden="1" customHeight="1" x14ac:dyDescent="0.25"/>
    <row r="20565" ht="30" hidden="1" customHeight="1" x14ac:dyDescent="0.25"/>
    <row r="20566" ht="30" hidden="1" customHeight="1" x14ac:dyDescent="0.25"/>
    <row r="20567" ht="30" hidden="1" customHeight="1" x14ac:dyDescent="0.25"/>
    <row r="20568" ht="30" hidden="1" customHeight="1" x14ac:dyDescent="0.25"/>
    <row r="20569" ht="30" hidden="1" customHeight="1" x14ac:dyDescent="0.25"/>
    <row r="20570" ht="30" hidden="1" customHeight="1" x14ac:dyDescent="0.25"/>
    <row r="20571" ht="30" hidden="1" customHeight="1" x14ac:dyDescent="0.25"/>
    <row r="20572" ht="30" hidden="1" customHeight="1" x14ac:dyDescent="0.25"/>
    <row r="20573" ht="30" hidden="1" customHeight="1" x14ac:dyDescent="0.25"/>
    <row r="20574" ht="30" hidden="1" customHeight="1" x14ac:dyDescent="0.25"/>
    <row r="20575" ht="30" hidden="1" customHeight="1" x14ac:dyDescent="0.25"/>
    <row r="20576" ht="30" hidden="1" customHeight="1" x14ac:dyDescent="0.25"/>
    <row r="20577" ht="30" hidden="1" customHeight="1" x14ac:dyDescent="0.25"/>
    <row r="20578" ht="30" hidden="1" customHeight="1" x14ac:dyDescent="0.25"/>
    <row r="20579" ht="30" hidden="1" customHeight="1" x14ac:dyDescent="0.25"/>
    <row r="20580" ht="30" hidden="1" customHeight="1" x14ac:dyDescent="0.25"/>
    <row r="20581" ht="30" hidden="1" customHeight="1" x14ac:dyDescent="0.25"/>
    <row r="20582" ht="30" hidden="1" customHeight="1" x14ac:dyDescent="0.25"/>
    <row r="20583" ht="30" hidden="1" customHeight="1" x14ac:dyDescent="0.25"/>
    <row r="20584" ht="30" hidden="1" customHeight="1" x14ac:dyDescent="0.25"/>
    <row r="20585" ht="30" hidden="1" customHeight="1" x14ac:dyDescent="0.25"/>
    <row r="20586" ht="30" hidden="1" customHeight="1" x14ac:dyDescent="0.25"/>
    <row r="20587" ht="30" hidden="1" customHeight="1" x14ac:dyDescent="0.25"/>
    <row r="20588" ht="30" hidden="1" customHeight="1" x14ac:dyDescent="0.25"/>
    <row r="20589" ht="30" hidden="1" customHeight="1" x14ac:dyDescent="0.25"/>
    <row r="20590" ht="30" hidden="1" customHeight="1" x14ac:dyDescent="0.25"/>
    <row r="20591" ht="30" hidden="1" customHeight="1" x14ac:dyDescent="0.25"/>
    <row r="20592" ht="30" hidden="1" customHeight="1" x14ac:dyDescent="0.25"/>
    <row r="20593" ht="30" hidden="1" customHeight="1" x14ac:dyDescent="0.25"/>
    <row r="20594" ht="30" hidden="1" customHeight="1" x14ac:dyDescent="0.25"/>
    <row r="20595" ht="30" hidden="1" customHeight="1" x14ac:dyDescent="0.25"/>
    <row r="20596" ht="30" hidden="1" customHeight="1" x14ac:dyDescent="0.25"/>
    <row r="20597" ht="30" hidden="1" customHeight="1" x14ac:dyDescent="0.25"/>
    <row r="20598" ht="30" hidden="1" customHeight="1" x14ac:dyDescent="0.25"/>
    <row r="20599" ht="30" hidden="1" customHeight="1" x14ac:dyDescent="0.25"/>
    <row r="20600" ht="30" hidden="1" customHeight="1" x14ac:dyDescent="0.25"/>
    <row r="20601" ht="30" hidden="1" customHeight="1" x14ac:dyDescent="0.25"/>
    <row r="20602" ht="30" hidden="1" customHeight="1" x14ac:dyDescent="0.25"/>
    <row r="20603" ht="30" hidden="1" customHeight="1" x14ac:dyDescent="0.25"/>
    <row r="20604" ht="30" hidden="1" customHeight="1" x14ac:dyDescent="0.25"/>
    <row r="20605" ht="30" hidden="1" customHeight="1" x14ac:dyDescent="0.25"/>
    <row r="20606" ht="30" hidden="1" customHeight="1" x14ac:dyDescent="0.25"/>
    <row r="20607" ht="30" hidden="1" customHeight="1" x14ac:dyDescent="0.25"/>
    <row r="20608" ht="30" hidden="1" customHeight="1" x14ac:dyDescent="0.25"/>
    <row r="20609" ht="30" hidden="1" customHeight="1" x14ac:dyDescent="0.25"/>
    <row r="20610" ht="30" hidden="1" customHeight="1" x14ac:dyDescent="0.25"/>
    <row r="20611" ht="30" hidden="1" customHeight="1" x14ac:dyDescent="0.25"/>
    <row r="20612" ht="30" hidden="1" customHeight="1" x14ac:dyDescent="0.25"/>
    <row r="20613" ht="30" hidden="1" customHeight="1" x14ac:dyDescent="0.25"/>
    <row r="20614" ht="30" hidden="1" customHeight="1" x14ac:dyDescent="0.25"/>
    <row r="20615" ht="30" hidden="1" customHeight="1" x14ac:dyDescent="0.25"/>
    <row r="20616" ht="30" hidden="1" customHeight="1" x14ac:dyDescent="0.25"/>
    <row r="20617" ht="30" hidden="1" customHeight="1" x14ac:dyDescent="0.25"/>
    <row r="20618" ht="30" hidden="1" customHeight="1" x14ac:dyDescent="0.25"/>
    <row r="20619" ht="30" hidden="1" customHeight="1" x14ac:dyDescent="0.25"/>
    <row r="20620" ht="30" hidden="1" customHeight="1" x14ac:dyDescent="0.25"/>
    <row r="20621" ht="30" hidden="1" customHeight="1" x14ac:dyDescent="0.25"/>
    <row r="20622" ht="30" hidden="1" customHeight="1" x14ac:dyDescent="0.25"/>
    <row r="20623" ht="30" hidden="1" customHeight="1" x14ac:dyDescent="0.25"/>
    <row r="20624" ht="30" hidden="1" customHeight="1" x14ac:dyDescent="0.25"/>
    <row r="20625" ht="30" hidden="1" customHeight="1" x14ac:dyDescent="0.25"/>
    <row r="20626" ht="30" hidden="1" customHeight="1" x14ac:dyDescent="0.25"/>
    <row r="20627" ht="30" hidden="1" customHeight="1" x14ac:dyDescent="0.25"/>
    <row r="20628" ht="30" hidden="1" customHeight="1" x14ac:dyDescent="0.25"/>
    <row r="20629" ht="30" hidden="1" customHeight="1" x14ac:dyDescent="0.25"/>
    <row r="20630" ht="30" hidden="1" customHeight="1" x14ac:dyDescent="0.25"/>
    <row r="20631" ht="30" hidden="1" customHeight="1" x14ac:dyDescent="0.25"/>
    <row r="20632" ht="30" hidden="1" customHeight="1" x14ac:dyDescent="0.25"/>
    <row r="20633" ht="30" hidden="1" customHeight="1" x14ac:dyDescent="0.25"/>
    <row r="20634" ht="30" hidden="1" customHeight="1" x14ac:dyDescent="0.25"/>
    <row r="20635" ht="30" hidden="1" customHeight="1" x14ac:dyDescent="0.25"/>
    <row r="20636" ht="30" hidden="1" customHeight="1" x14ac:dyDescent="0.25"/>
    <row r="20637" ht="30" hidden="1" customHeight="1" x14ac:dyDescent="0.25"/>
    <row r="20638" ht="30" hidden="1" customHeight="1" x14ac:dyDescent="0.25"/>
    <row r="20639" ht="30" hidden="1" customHeight="1" x14ac:dyDescent="0.25"/>
    <row r="20640" ht="30" hidden="1" customHeight="1" x14ac:dyDescent="0.25"/>
    <row r="20641" ht="30" hidden="1" customHeight="1" x14ac:dyDescent="0.25"/>
    <row r="20642" ht="30" hidden="1" customHeight="1" x14ac:dyDescent="0.25"/>
    <row r="20643" ht="30" hidden="1" customHeight="1" x14ac:dyDescent="0.25"/>
    <row r="20644" ht="30" hidden="1" customHeight="1" x14ac:dyDescent="0.25"/>
    <row r="20645" ht="30" hidden="1" customHeight="1" x14ac:dyDescent="0.25"/>
    <row r="20646" ht="30" hidden="1" customHeight="1" x14ac:dyDescent="0.25"/>
    <row r="20647" ht="30" hidden="1" customHeight="1" x14ac:dyDescent="0.25"/>
    <row r="20648" ht="30" hidden="1" customHeight="1" x14ac:dyDescent="0.25"/>
    <row r="20649" ht="30" hidden="1" customHeight="1" x14ac:dyDescent="0.25"/>
    <row r="20650" ht="30" hidden="1" customHeight="1" x14ac:dyDescent="0.25"/>
    <row r="20651" ht="30" hidden="1" customHeight="1" x14ac:dyDescent="0.25"/>
    <row r="20652" ht="30" hidden="1" customHeight="1" x14ac:dyDescent="0.25"/>
    <row r="20653" ht="30" hidden="1" customHeight="1" x14ac:dyDescent="0.25"/>
    <row r="20654" ht="30" hidden="1" customHeight="1" x14ac:dyDescent="0.25"/>
    <row r="20655" ht="30" hidden="1" customHeight="1" x14ac:dyDescent="0.25"/>
    <row r="20656" ht="30" hidden="1" customHeight="1" x14ac:dyDescent="0.25"/>
    <row r="20657" ht="30" hidden="1" customHeight="1" x14ac:dyDescent="0.25"/>
    <row r="20658" ht="30" hidden="1" customHeight="1" x14ac:dyDescent="0.25"/>
    <row r="20659" ht="30" hidden="1" customHeight="1" x14ac:dyDescent="0.25"/>
    <row r="20660" ht="30" hidden="1" customHeight="1" x14ac:dyDescent="0.25"/>
    <row r="20661" ht="30" hidden="1" customHeight="1" x14ac:dyDescent="0.25"/>
    <row r="20662" ht="30" hidden="1" customHeight="1" x14ac:dyDescent="0.25"/>
    <row r="20663" ht="30" hidden="1" customHeight="1" x14ac:dyDescent="0.25"/>
    <row r="20664" ht="30" hidden="1" customHeight="1" x14ac:dyDescent="0.25"/>
    <row r="20665" ht="30" hidden="1" customHeight="1" x14ac:dyDescent="0.25"/>
    <row r="20666" ht="30" hidden="1" customHeight="1" x14ac:dyDescent="0.25"/>
    <row r="20667" ht="30" hidden="1" customHeight="1" x14ac:dyDescent="0.25"/>
    <row r="20668" ht="30" hidden="1" customHeight="1" x14ac:dyDescent="0.25"/>
    <row r="20669" ht="30" hidden="1" customHeight="1" x14ac:dyDescent="0.25"/>
    <row r="20670" ht="30" hidden="1" customHeight="1" x14ac:dyDescent="0.25"/>
    <row r="20671" ht="30" hidden="1" customHeight="1" x14ac:dyDescent="0.25"/>
    <row r="20672" ht="30" hidden="1" customHeight="1" x14ac:dyDescent="0.25"/>
    <row r="20673" ht="30" hidden="1" customHeight="1" x14ac:dyDescent="0.25"/>
    <row r="20674" ht="30" hidden="1" customHeight="1" x14ac:dyDescent="0.25"/>
    <row r="20675" ht="30" hidden="1" customHeight="1" x14ac:dyDescent="0.25"/>
    <row r="20676" ht="30" hidden="1" customHeight="1" x14ac:dyDescent="0.25"/>
    <row r="20677" ht="30" hidden="1" customHeight="1" x14ac:dyDescent="0.25"/>
    <row r="20678" ht="30" hidden="1" customHeight="1" x14ac:dyDescent="0.25"/>
    <row r="20679" ht="30" hidden="1" customHeight="1" x14ac:dyDescent="0.25"/>
    <row r="20680" ht="30" hidden="1" customHeight="1" x14ac:dyDescent="0.25"/>
    <row r="20681" ht="30" hidden="1" customHeight="1" x14ac:dyDescent="0.25"/>
    <row r="20682" ht="30" hidden="1" customHeight="1" x14ac:dyDescent="0.25"/>
    <row r="20683" ht="30" hidden="1" customHeight="1" x14ac:dyDescent="0.25"/>
    <row r="20684" ht="30" hidden="1" customHeight="1" x14ac:dyDescent="0.25"/>
    <row r="20685" ht="30" hidden="1" customHeight="1" x14ac:dyDescent="0.25"/>
    <row r="20686" ht="30" hidden="1" customHeight="1" x14ac:dyDescent="0.25"/>
    <row r="20687" ht="30" hidden="1" customHeight="1" x14ac:dyDescent="0.25"/>
    <row r="20688" ht="30" hidden="1" customHeight="1" x14ac:dyDescent="0.25"/>
    <row r="20689" ht="30" hidden="1" customHeight="1" x14ac:dyDescent="0.25"/>
    <row r="20690" ht="30" hidden="1" customHeight="1" x14ac:dyDescent="0.25"/>
    <row r="20691" ht="30" hidden="1" customHeight="1" x14ac:dyDescent="0.25"/>
    <row r="20692" ht="30" hidden="1" customHeight="1" x14ac:dyDescent="0.25"/>
    <row r="20693" ht="30" hidden="1" customHeight="1" x14ac:dyDescent="0.25"/>
    <row r="20694" ht="30" hidden="1" customHeight="1" x14ac:dyDescent="0.25"/>
    <row r="20695" ht="30" hidden="1" customHeight="1" x14ac:dyDescent="0.25"/>
    <row r="20696" ht="30" hidden="1" customHeight="1" x14ac:dyDescent="0.25"/>
    <row r="20697" ht="30" hidden="1" customHeight="1" x14ac:dyDescent="0.25"/>
    <row r="20698" ht="30" hidden="1" customHeight="1" x14ac:dyDescent="0.25"/>
    <row r="20699" ht="30" hidden="1" customHeight="1" x14ac:dyDescent="0.25"/>
    <row r="20700" ht="30" hidden="1" customHeight="1" x14ac:dyDescent="0.25"/>
    <row r="20701" ht="30" hidden="1" customHeight="1" x14ac:dyDescent="0.25"/>
    <row r="20702" ht="30" hidden="1" customHeight="1" x14ac:dyDescent="0.25"/>
    <row r="20703" ht="30" hidden="1" customHeight="1" x14ac:dyDescent="0.25"/>
    <row r="20704" ht="30" hidden="1" customHeight="1" x14ac:dyDescent="0.25"/>
    <row r="20705" ht="30" hidden="1" customHeight="1" x14ac:dyDescent="0.25"/>
    <row r="20706" ht="30" hidden="1" customHeight="1" x14ac:dyDescent="0.25"/>
    <row r="20707" ht="30" hidden="1" customHeight="1" x14ac:dyDescent="0.25"/>
    <row r="20708" ht="30" hidden="1" customHeight="1" x14ac:dyDescent="0.25"/>
    <row r="20709" ht="30" hidden="1" customHeight="1" x14ac:dyDescent="0.25"/>
    <row r="20710" ht="30" hidden="1" customHeight="1" x14ac:dyDescent="0.25"/>
    <row r="20711" ht="30" hidden="1" customHeight="1" x14ac:dyDescent="0.25"/>
    <row r="20712" ht="30" hidden="1" customHeight="1" x14ac:dyDescent="0.25"/>
    <row r="20713" ht="30" hidden="1" customHeight="1" x14ac:dyDescent="0.25"/>
    <row r="20714" ht="30" hidden="1" customHeight="1" x14ac:dyDescent="0.25"/>
    <row r="20715" ht="30" hidden="1" customHeight="1" x14ac:dyDescent="0.25"/>
    <row r="20716" ht="30" hidden="1" customHeight="1" x14ac:dyDescent="0.25"/>
    <row r="20717" ht="30" hidden="1" customHeight="1" x14ac:dyDescent="0.25"/>
    <row r="20718" ht="30" hidden="1" customHeight="1" x14ac:dyDescent="0.25"/>
    <row r="20719" ht="30" hidden="1" customHeight="1" x14ac:dyDescent="0.25"/>
    <row r="20720" ht="30" hidden="1" customHeight="1" x14ac:dyDescent="0.25"/>
    <row r="20721" ht="30" hidden="1" customHeight="1" x14ac:dyDescent="0.25"/>
    <row r="20722" ht="30" hidden="1" customHeight="1" x14ac:dyDescent="0.25"/>
    <row r="20723" ht="30" hidden="1" customHeight="1" x14ac:dyDescent="0.25"/>
    <row r="20724" ht="30" hidden="1" customHeight="1" x14ac:dyDescent="0.25"/>
    <row r="20725" ht="30" hidden="1" customHeight="1" x14ac:dyDescent="0.25"/>
    <row r="20726" ht="30" hidden="1" customHeight="1" x14ac:dyDescent="0.25"/>
    <row r="20727" ht="30" hidden="1" customHeight="1" x14ac:dyDescent="0.25"/>
    <row r="20728" ht="30" hidden="1" customHeight="1" x14ac:dyDescent="0.25"/>
    <row r="20729" ht="30" hidden="1" customHeight="1" x14ac:dyDescent="0.25"/>
    <row r="20730" ht="30" hidden="1" customHeight="1" x14ac:dyDescent="0.25"/>
    <row r="20731" ht="30" hidden="1" customHeight="1" x14ac:dyDescent="0.25"/>
    <row r="20732" ht="30" hidden="1" customHeight="1" x14ac:dyDescent="0.25"/>
    <row r="20733" ht="30" hidden="1" customHeight="1" x14ac:dyDescent="0.25"/>
    <row r="20734" ht="30" hidden="1" customHeight="1" x14ac:dyDescent="0.25"/>
    <row r="20735" ht="30" hidden="1" customHeight="1" x14ac:dyDescent="0.25"/>
    <row r="20736" ht="30" hidden="1" customHeight="1" x14ac:dyDescent="0.25"/>
    <row r="20737" ht="30" hidden="1" customHeight="1" x14ac:dyDescent="0.25"/>
    <row r="20738" ht="30" hidden="1" customHeight="1" x14ac:dyDescent="0.25"/>
    <row r="20739" ht="30" hidden="1" customHeight="1" x14ac:dyDescent="0.25"/>
    <row r="20740" ht="30" hidden="1" customHeight="1" x14ac:dyDescent="0.25"/>
    <row r="20741" ht="30" hidden="1" customHeight="1" x14ac:dyDescent="0.25"/>
    <row r="20742" ht="30" hidden="1" customHeight="1" x14ac:dyDescent="0.25"/>
    <row r="20743" ht="30" hidden="1" customHeight="1" x14ac:dyDescent="0.25"/>
    <row r="20744" ht="30" hidden="1" customHeight="1" x14ac:dyDescent="0.25"/>
    <row r="20745" ht="30" hidden="1" customHeight="1" x14ac:dyDescent="0.25"/>
    <row r="20746" ht="30" hidden="1" customHeight="1" x14ac:dyDescent="0.25"/>
    <row r="20747" ht="30" hidden="1" customHeight="1" x14ac:dyDescent="0.25"/>
    <row r="20748" ht="30" hidden="1" customHeight="1" x14ac:dyDescent="0.25"/>
    <row r="20749" ht="30" hidden="1" customHeight="1" x14ac:dyDescent="0.25"/>
    <row r="20750" ht="30" hidden="1" customHeight="1" x14ac:dyDescent="0.25"/>
    <row r="20751" ht="30" hidden="1" customHeight="1" x14ac:dyDescent="0.25"/>
    <row r="20752" ht="30" hidden="1" customHeight="1" x14ac:dyDescent="0.25"/>
    <row r="20753" ht="30" hidden="1" customHeight="1" x14ac:dyDescent="0.25"/>
    <row r="20754" ht="30" hidden="1" customHeight="1" x14ac:dyDescent="0.25"/>
    <row r="20755" ht="30" hidden="1" customHeight="1" x14ac:dyDescent="0.25"/>
    <row r="20756" ht="30" hidden="1" customHeight="1" x14ac:dyDescent="0.25"/>
    <row r="20757" ht="30" hidden="1" customHeight="1" x14ac:dyDescent="0.25"/>
    <row r="20758" ht="30" hidden="1" customHeight="1" x14ac:dyDescent="0.25"/>
    <row r="20759" ht="30" hidden="1" customHeight="1" x14ac:dyDescent="0.25"/>
    <row r="20760" ht="30" hidden="1" customHeight="1" x14ac:dyDescent="0.25"/>
    <row r="20761" ht="30" hidden="1" customHeight="1" x14ac:dyDescent="0.25"/>
    <row r="20762" ht="30" hidden="1" customHeight="1" x14ac:dyDescent="0.25"/>
    <row r="20763" ht="30" hidden="1" customHeight="1" x14ac:dyDescent="0.25"/>
    <row r="20764" ht="30" hidden="1" customHeight="1" x14ac:dyDescent="0.25"/>
    <row r="20765" ht="30" hidden="1" customHeight="1" x14ac:dyDescent="0.25"/>
    <row r="20766" ht="30" hidden="1" customHeight="1" x14ac:dyDescent="0.25"/>
    <row r="20767" ht="30" hidden="1" customHeight="1" x14ac:dyDescent="0.25"/>
    <row r="20768" ht="30" hidden="1" customHeight="1" x14ac:dyDescent="0.25"/>
    <row r="20769" ht="30" hidden="1" customHeight="1" x14ac:dyDescent="0.25"/>
    <row r="20770" ht="30" hidden="1" customHeight="1" x14ac:dyDescent="0.25"/>
    <row r="20771" ht="30" hidden="1" customHeight="1" x14ac:dyDescent="0.25"/>
    <row r="20772" ht="30" hidden="1" customHeight="1" x14ac:dyDescent="0.25"/>
    <row r="20773" ht="30" hidden="1" customHeight="1" x14ac:dyDescent="0.25"/>
    <row r="20774" ht="30" hidden="1" customHeight="1" x14ac:dyDescent="0.25"/>
    <row r="20775" ht="30" hidden="1" customHeight="1" x14ac:dyDescent="0.25"/>
    <row r="20776" ht="30" hidden="1" customHeight="1" x14ac:dyDescent="0.25"/>
    <row r="20777" ht="30" hidden="1" customHeight="1" x14ac:dyDescent="0.25"/>
    <row r="20778" ht="30" hidden="1" customHeight="1" x14ac:dyDescent="0.25"/>
    <row r="20779" ht="30" hidden="1" customHeight="1" x14ac:dyDescent="0.25"/>
    <row r="20780" ht="30" hidden="1" customHeight="1" x14ac:dyDescent="0.25"/>
    <row r="20781" ht="30" hidden="1" customHeight="1" x14ac:dyDescent="0.25"/>
    <row r="20782" ht="30" hidden="1" customHeight="1" x14ac:dyDescent="0.25"/>
    <row r="20783" ht="30" hidden="1" customHeight="1" x14ac:dyDescent="0.25"/>
    <row r="20784" ht="30" hidden="1" customHeight="1" x14ac:dyDescent="0.25"/>
    <row r="20785" ht="30" hidden="1" customHeight="1" x14ac:dyDescent="0.25"/>
    <row r="20786" ht="30" hidden="1" customHeight="1" x14ac:dyDescent="0.25"/>
    <row r="20787" ht="30" hidden="1" customHeight="1" x14ac:dyDescent="0.25"/>
    <row r="20788" ht="30" hidden="1" customHeight="1" x14ac:dyDescent="0.25"/>
    <row r="20789" ht="30" hidden="1" customHeight="1" x14ac:dyDescent="0.25"/>
    <row r="20790" ht="30" hidden="1" customHeight="1" x14ac:dyDescent="0.25"/>
    <row r="20791" ht="30" hidden="1" customHeight="1" x14ac:dyDescent="0.25"/>
    <row r="20792" ht="30" hidden="1" customHeight="1" x14ac:dyDescent="0.25"/>
    <row r="20793" ht="30" hidden="1" customHeight="1" x14ac:dyDescent="0.25"/>
    <row r="20794" ht="30" hidden="1" customHeight="1" x14ac:dyDescent="0.25"/>
    <row r="20795" ht="30" hidden="1" customHeight="1" x14ac:dyDescent="0.25"/>
    <row r="20796" ht="30" hidden="1" customHeight="1" x14ac:dyDescent="0.25"/>
    <row r="20797" ht="30" hidden="1" customHeight="1" x14ac:dyDescent="0.25"/>
    <row r="20798" ht="30" hidden="1" customHeight="1" x14ac:dyDescent="0.25"/>
    <row r="20799" ht="30" hidden="1" customHeight="1" x14ac:dyDescent="0.25"/>
    <row r="20800" ht="30" hidden="1" customHeight="1" x14ac:dyDescent="0.25"/>
    <row r="20801" ht="30" hidden="1" customHeight="1" x14ac:dyDescent="0.25"/>
    <row r="20802" ht="30" hidden="1" customHeight="1" x14ac:dyDescent="0.25"/>
    <row r="20803" ht="30" hidden="1" customHeight="1" x14ac:dyDescent="0.25"/>
    <row r="20804" ht="30" hidden="1" customHeight="1" x14ac:dyDescent="0.25"/>
    <row r="20805" ht="30" hidden="1" customHeight="1" x14ac:dyDescent="0.25"/>
    <row r="20806" ht="30" hidden="1" customHeight="1" x14ac:dyDescent="0.25"/>
    <row r="20807" ht="30" hidden="1" customHeight="1" x14ac:dyDescent="0.25"/>
    <row r="20808" ht="30" hidden="1" customHeight="1" x14ac:dyDescent="0.25"/>
    <row r="20809" ht="30" hidden="1" customHeight="1" x14ac:dyDescent="0.25"/>
    <row r="20810" ht="30" hidden="1" customHeight="1" x14ac:dyDescent="0.25"/>
    <row r="20811" ht="30" hidden="1" customHeight="1" x14ac:dyDescent="0.25"/>
    <row r="20812" ht="30" hidden="1" customHeight="1" x14ac:dyDescent="0.25"/>
    <row r="20813" ht="30" hidden="1" customHeight="1" x14ac:dyDescent="0.25"/>
    <row r="20814" ht="30" hidden="1" customHeight="1" x14ac:dyDescent="0.25"/>
    <row r="20815" ht="30" hidden="1" customHeight="1" x14ac:dyDescent="0.25"/>
    <row r="20816" ht="30" hidden="1" customHeight="1" x14ac:dyDescent="0.25"/>
    <row r="20817" ht="30" hidden="1" customHeight="1" x14ac:dyDescent="0.25"/>
    <row r="20818" ht="30" hidden="1" customHeight="1" x14ac:dyDescent="0.25"/>
    <row r="20819" ht="30" hidden="1" customHeight="1" x14ac:dyDescent="0.25"/>
    <row r="20820" ht="30" hidden="1" customHeight="1" x14ac:dyDescent="0.25"/>
    <row r="20821" ht="30" hidden="1" customHeight="1" x14ac:dyDescent="0.25"/>
    <row r="20822" ht="30" hidden="1" customHeight="1" x14ac:dyDescent="0.25"/>
    <row r="20823" ht="30" hidden="1" customHeight="1" x14ac:dyDescent="0.25"/>
    <row r="20824" ht="30" hidden="1" customHeight="1" x14ac:dyDescent="0.25"/>
    <row r="20825" ht="30" hidden="1" customHeight="1" x14ac:dyDescent="0.25"/>
    <row r="20826" ht="30" hidden="1" customHeight="1" x14ac:dyDescent="0.25"/>
    <row r="20827" ht="30" hidden="1" customHeight="1" x14ac:dyDescent="0.25"/>
    <row r="20828" ht="30" hidden="1" customHeight="1" x14ac:dyDescent="0.25"/>
    <row r="20829" ht="30" hidden="1" customHeight="1" x14ac:dyDescent="0.25"/>
    <row r="20830" ht="30" hidden="1" customHeight="1" x14ac:dyDescent="0.25"/>
    <row r="20831" ht="30" hidden="1" customHeight="1" x14ac:dyDescent="0.25"/>
    <row r="20832" ht="30" hidden="1" customHeight="1" x14ac:dyDescent="0.25"/>
    <row r="20833" ht="30" hidden="1" customHeight="1" x14ac:dyDescent="0.25"/>
    <row r="20834" ht="30" hidden="1" customHeight="1" x14ac:dyDescent="0.25"/>
    <row r="20835" ht="30" hidden="1" customHeight="1" x14ac:dyDescent="0.25"/>
    <row r="20836" ht="30" hidden="1" customHeight="1" x14ac:dyDescent="0.25"/>
    <row r="20837" ht="30" hidden="1" customHeight="1" x14ac:dyDescent="0.25"/>
    <row r="20838" ht="30" hidden="1" customHeight="1" x14ac:dyDescent="0.25"/>
    <row r="20839" ht="30" hidden="1" customHeight="1" x14ac:dyDescent="0.25"/>
    <row r="20840" ht="30" hidden="1" customHeight="1" x14ac:dyDescent="0.25"/>
    <row r="20841" ht="30" hidden="1" customHeight="1" x14ac:dyDescent="0.25"/>
    <row r="20842" ht="30" hidden="1" customHeight="1" x14ac:dyDescent="0.25"/>
    <row r="20843" ht="30" hidden="1" customHeight="1" x14ac:dyDescent="0.25"/>
    <row r="20844" ht="30" hidden="1" customHeight="1" x14ac:dyDescent="0.25"/>
    <row r="20845" ht="30" hidden="1" customHeight="1" x14ac:dyDescent="0.25"/>
    <row r="20846" ht="30" hidden="1" customHeight="1" x14ac:dyDescent="0.25"/>
    <row r="20847" ht="30" hidden="1" customHeight="1" x14ac:dyDescent="0.25"/>
    <row r="20848" ht="30" hidden="1" customHeight="1" x14ac:dyDescent="0.25"/>
    <row r="20849" ht="30" hidden="1" customHeight="1" x14ac:dyDescent="0.25"/>
    <row r="20850" ht="30" hidden="1" customHeight="1" x14ac:dyDescent="0.25"/>
    <row r="20851" ht="30" hidden="1" customHeight="1" x14ac:dyDescent="0.25"/>
    <row r="20852" ht="30" hidden="1" customHeight="1" x14ac:dyDescent="0.25"/>
    <row r="20853" ht="30" hidden="1" customHeight="1" x14ac:dyDescent="0.25"/>
    <row r="20854" ht="30" hidden="1" customHeight="1" x14ac:dyDescent="0.25"/>
    <row r="20855" ht="30" hidden="1" customHeight="1" x14ac:dyDescent="0.25"/>
    <row r="20856" ht="30" hidden="1" customHeight="1" x14ac:dyDescent="0.25"/>
    <row r="20857" ht="30" hidden="1" customHeight="1" x14ac:dyDescent="0.25"/>
    <row r="20858" ht="30" hidden="1" customHeight="1" x14ac:dyDescent="0.25"/>
    <row r="20859" ht="30" hidden="1" customHeight="1" x14ac:dyDescent="0.25"/>
    <row r="20860" ht="30" hidden="1" customHeight="1" x14ac:dyDescent="0.25"/>
    <row r="20861" ht="30" hidden="1" customHeight="1" x14ac:dyDescent="0.25"/>
    <row r="20862" ht="30" hidden="1" customHeight="1" x14ac:dyDescent="0.25"/>
    <row r="20863" ht="30" hidden="1" customHeight="1" x14ac:dyDescent="0.25"/>
    <row r="20864" ht="30" hidden="1" customHeight="1" x14ac:dyDescent="0.25"/>
    <row r="20865" ht="30" hidden="1" customHeight="1" x14ac:dyDescent="0.25"/>
    <row r="20866" ht="30" hidden="1" customHeight="1" x14ac:dyDescent="0.25"/>
    <row r="20867" ht="30" hidden="1" customHeight="1" x14ac:dyDescent="0.25"/>
    <row r="20868" ht="30" hidden="1" customHeight="1" x14ac:dyDescent="0.25"/>
    <row r="20869" ht="30" hidden="1" customHeight="1" x14ac:dyDescent="0.25"/>
    <row r="20870" ht="30" hidden="1" customHeight="1" x14ac:dyDescent="0.25"/>
    <row r="20871" ht="30" hidden="1" customHeight="1" x14ac:dyDescent="0.25"/>
    <row r="20872" ht="30" hidden="1" customHeight="1" x14ac:dyDescent="0.25"/>
    <row r="20873" ht="30" hidden="1" customHeight="1" x14ac:dyDescent="0.25"/>
    <row r="20874" ht="30" hidden="1" customHeight="1" x14ac:dyDescent="0.25"/>
    <row r="20875" ht="30" hidden="1" customHeight="1" x14ac:dyDescent="0.25"/>
    <row r="20876" ht="30" hidden="1" customHeight="1" x14ac:dyDescent="0.25"/>
    <row r="20877" ht="30" hidden="1" customHeight="1" x14ac:dyDescent="0.25"/>
    <row r="20878" ht="30" hidden="1" customHeight="1" x14ac:dyDescent="0.25"/>
    <row r="20879" ht="30" hidden="1" customHeight="1" x14ac:dyDescent="0.25"/>
    <row r="20880" ht="30" hidden="1" customHeight="1" x14ac:dyDescent="0.25"/>
    <row r="20881" ht="30" hidden="1" customHeight="1" x14ac:dyDescent="0.25"/>
    <row r="20882" ht="30" hidden="1" customHeight="1" x14ac:dyDescent="0.25"/>
    <row r="20883" ht="30" hidden="1" customHeight="1" x14ac:dyDescent="0.25"/>
    <row r="20884" ht="30" hidden="1" customHeight="1" x14ac:dyDescent="0.25"/>
    <row r="20885" ht="30" hidden="1" customHeight="1" x14ac:dyDescent="0.25"/>
    <row r="20886" ht="30" hidden="1" customHeight="1" x14ac:dyDescent="0.25"/>
    <row r="20887" ht="30" hidden="1" customHeight="1" x14ac:dyDescent="0.25"/>
    <row r="20888" ht="30" hidden="1" customHeight="1" x14ac:dyDescent="0.25"/>
    <row r="20889" ht="30" hidden="1" customHeight="1" x14ac:dyDescent="0.25"/>
    <row r="20890" ht="30" hidden="1" customHeight="1" x14ac:dyDescent="0.25"/>
    <row r="20891" ht="30" hidden="1" customHeight="1" x14ac:dyDescent="0.25"/>
    <row r="20892" ht="30" hidden="1" customHeight="1" x14ac:dyDescent="0.25"/>
    <row r="20893" ht="30" hidden="1" customHeight="1" x14ac:dyDescent="0.25"/>
    <row r="20894" ht="30" hidden="1" customHeight="1" x14ac:dyDescent="0.25"/>
    <row r="20895" ht="30" hidden="1" customHeight="1" x14ac:dyDescent="0.25"/>
    <row r="20896" ht="30" hidden="1" customHeight="1" x14ac:dyDescent="0.25"/>
    <row r="20897" ht="30" hidden="1" customHeight="1" x14ac:dyDescent="0.25"/>
    <row r="20898" ht="30" hidden="1" customHeight="1" x14ac:dyDescent="0.25"/>
    <row r="20899" ht="30" hidden="1" customHeight="1" x14ac:dyDescent="0.25"/>
    <row r="20900" ht="30" hidden="1" customHeight="1" x14ac:dyDescent="0.25"/>
    <row r="20901" ht="30" hidden="1" customHeight="1" x14ac:dyDescent="0.25"/>
    <row r="20902" ht="30" hidden="1" customHeight="1" x14ac:dyDescent="0.25"/>
    <row r="20903" ht="30" hidden="1" customHeight="1" x14ac:dyDescent="0.25"/>
    <row r="20904" ht="30" hidden="1" customHeight="1" x14ac:dyDescent="0.25"/>
    <row r="20905" ht="30" hidden="1" customHeight="1" x14ac:dyDescent="0.25"/>
    <row r="20906" ht="30" hidden="1" customHeight="1" x14ac:dyDescent="0.25"/>
    <row r="20907" ht="30" hidden="1" customHeight="1" x14ac:dyDescent="0.25"/>
    <row r="20908" ht="30" hidden="1" customHeight="1" x14ac:dyDescent="0.25"/>
    <row r="20909" ht="30" hidden="1" customHeight="1" x14ac:dyDescent="0.25"/>
    <row r="20910" ht="30" hidden="1" customHeight="1" x14ac:dyDescent="0.25"/>
    <row r="20911" ht="30" hidden="1" customHeight="1" x14ac:dyDescent="0.25"/>
    <row r="20912" ht="30" hidden="1" customHeight="1" x14ac:dyDescent="0.25"/>
    <row r="20913" ht="30" hidden="1" customHeight="1" x14ac:dyDescent="0.25"/>
    <row r="20914" ht="30" hidden="1" customHeight="1" x14ac:dyDescent="0.25"/>
    <row r="20915" ht="30" hidden="1" customHeight="1" x14ac:dyDescent="0.25"/>
    <row r="20916" ht="30" hidden="1" customHeight="1" x14ac:dyDescent="0.25"/>
    <row r="20917" ht="30" hidden="1" customHeight="1" x14ac:dyDescent="0.25"/>
    <row r="20918" ht="30" hidden="1" customHeight="1" x14ac:dyDescent="0.25"/>
    <row r="20919" ht="30" hidden="1" customHeight="1" x14ac:dyDescent="0.25"/>
    <row r="20920" ht="30" hidden="1" customHeight="1" x14ac:dyDescent="0.25"/>
    <row r="20921" ht="30" hidden="1" customHeight="1" x14ac:dyDescent="0.25"/>
    <row r="20922" ht="30" hidden="1" customHeight="1" x14ac:dyDescent="0.25"/>
    <row r="20923" ht="30" hidden="1" customHeight="1" x14ac:dyDescent="0.25"/>
    <row r="20924" ht="30" hidden="1" customHeight="1" x14ac:dyDescent="0.25"/>
    <row r="20925" ht="30" hidden="1" customHeight="1" x14ac:dyDescent="0.25"/>
    <row r="20926" ht="30" hidden="1" customHeight="1" x14ac:dyDescent="0.25"/>
    <row r="20927" ht="30" hidden="1" customHeight="1" x14ac:dyDescent="0.25"/>
    <row r="20928" ht="30" hidden="1" customHeight="1" x14ac:dyDescent="0.25"/>
    <row r="20929" ht="30" hidden="1" customHeight="1" x14ac:dyDescent="0.25"/>
    <row r="20930" ht="30" hidden="1" customHeight="1" x14ac:dyDescent="0.25"/>
    <row r="20931" ht="30" hidden="1" customHeight="1" x14ac:dyDescent="0.25"/>
    <row r="20932" ht="30" hidden="1" customHeight="1" x14ac:dyDescent="0.25"/>
    <row r="20933" ht="30" hidden="1" customHeight="1" x14ac:dyDescent="0.25"/>
    <row r="20934" ht="30" hidden="1" customHeight="1" x14ac:dyDescent="0.25"/>
    <row r="20935" ht="30" hidden="1" customHeight="1" x14ac:dyDescent="0.25"/>
    <row r="20936" ht="30" hidden="1" customHeight="1" x14ac:dyDescent="0.25"/>
    <row r="20937" ht="30" hidden="1" customHeight="1" x14ac:dyDescent="0.25"/>
    <row r="20938" ht="30" hidden="1" customHeight="1" x14ac:dyDescent="0.25"/>
    <row r="20939" ht="30" hidden="1" customHeight="1" x14ac:dyDescent="0.25"/>
    <row r="20940" ht="30" hidden="1" customHeight="1" x14ac:dyDescent="0.25"/>
    <row r="20941" ht="30" hidden="1" customHeight="1" x14ac:dyDescent="0.25"/>
    <row r="20942" ht="30" hidden="1" customHeight="1" x14ac:dyDescent="0.25"/>
    <row r="20943" ht="30" hidden="1" customHeight="1" x14ac:dyDescent="0.25"/>
    <row r="20944" ht="30" hidden="1" customHeight="1" x14ac:dyDescent="0.25"/>
    <row r="20945" ht="30" hidden="1" customHeight="1" x14ac:dyDescent="0.25"/>
    <row r="20946" ht="30" hidden="1" customHeight="1" x14ac:dyDescent="0.25"/>
    <row r="20947" ht="30" hidden="1" customHeight="1" x14ac:dyDescent="0.25"/>
    <row r="20948" ht="30" hidden="1" customHeight="1" x14ac:dyDescent="0.25"/>
    <row r="20949" ht="30" hidden="1" customHeight="1" x14ac:dyDescent="0.25"/>
    <row r="20950" ht="30" hidden="1" customHeight="1" x14ac:dyDescent="0.25"/>
    <row r="20951" ht="30" hidden="1" customHeight="1" x14ac:dyDescent="0.25"/>
    <row r="20952" ht="30" hidden="1" customHeight="1" x14ac:dyDescent="0.25"/>
    <row r="20953" ht="30" hidden="1" customHeight="1" x14ac:dyDescent="0.25"/>
    <row r="20954" ht="30" hidden="1" customHeight="1" x14ac:dyDescent="0.25"/>
    <row r="20955" ht="30" hidden="1" customHeight="1" x14ac:dyDescent="0.25"/>
    <row r="20956" ht="30" hidden="1" customHeight="1" x14ac:dyDescent="0.25"/>
    <row r="20957" ht="30" hidden="1" customHeight="1" x14ac:dyDescent="0.25"/>
    <row r="20958" ht="30" hidden="1" customHeight="1" x14ac:dyDescent="0.25"/>
    <row r="20959" ht="30" hidden="1" customHeight="1" x14ac:dyDescent="0.25"/>
    <row r="20960" ht="30" hidden="1" customHeight="1" x14ac:dyDescent="0.25"/>
    <row r="20961" ht="30" hidden="1" customHeight="1" x14ac:dyDescent="0.25"/>
    <row r="20962" ht="30" hidden="1" customHeight="1" x14ac:dyDescent="0.25"/>
    <row r="20963" ht="30" hidden="1" customHeight="1" x14ac:dyDescent="0.25"/>
    <row r="20964" ht="30" hidden="1" customHeight="1" x14ac:dyDescent="0.25"/>
    <row r="20965" ht="30" hidden="1" customHeight="1" x14ac:dyDescent="0.25"/>
    <row r="20966" ht="30" hidden="1" customHeight="1" x14ac:dyDescent="0.25"/>
    <row r="20967" ht="30" hidden="1" customHeight="1" x14ac:dyDescent="0.25"/>
    <row r="20968" ht="30" hidden="1" customHeight="1" x14ac:dyDescent="0.25"/>
    <row r="20969" ht="30" hidden="1" customHeight="1" x14ac:dyDescent="0.25"/>
    <row r="20970" ht="30" hidden="1" customHeight="1" x14ac:dyDescent="0.25"/>
    <row r="20971" ht="30" hidden="1" customHeight="1" x14ac:dyDescent="0.25"/>
    <row r="20972" ht="30" hidden="1" customHeight="1" x14ac:dyDescent="0.25"/>
    <row r="20973" ht="30" hidden="1" customHeight="1" x14ac:dyDescent="0.25"/>
    <row r="20974" ht="30" hidden="1" customHeight="1" x14ac:dyDescent="0.25"/>
    <row r="20975" ht="30" hidden="1" customHeight="1" x14ac:dyDescent="0.25"/>
    <row r="20976" ht="30" hidden="1" customHeight="1" x14ac:dyDescent="0.25"/>
    <row r="20977" ht="30" hidden="1" customHeight="1" x14ac:dyDescent="0.25"/>
    <row r="20978" ht="30" hidden="1" customHeight="1" x14ac:dyDescent="0.25"/>
    <row r="20979" ht="30" hidden="1" customHeight="1" x14ac:dyDescent="0.25"/>
    <row r="20980" ht="30" hidden="1" customHeight="1" x14ac:dyDescent="0.25"/>
    <row r="20981" ht="30" hidden="1" customHeight="1" x14ac:dyDescent="0.25"/>
    <row r="20982" ht="30" hidden="1" customHeight="1" x14ac:dyDescent="0.25"/>
    <row r="20983" ht="30" hidden="1" customHeight="1" x14ac:dyDescent="0.25"/>
    <row r="20984" ht="30" hidden="1" customHeight="1" x14ac:dyDescent="0.25"/>
    <row r="20985" ht="30" hidden="1" customHeight="1" x14ac:dyDescent="0.25"/>
    <row r="20986" ht="30" hidden="1" customHeight="1" x14ac:dyDescent="0.25"/>
    <row r="20987" ht="30" hidden="1" customHeight="1" x14ac:dyDescent="0.25"/>
    <row r="20988" ht="30" hidden="1" customHeight="1" x14ac:dyDescent="0.25"/>
    <row r="20989" ht="30" hidden="1" customHeight="1" x14ac:dyDescent="0.25"/>
    <row r="20990" ht="30" hidden="1" customHeight="1" x14ac:dyDescent="0.25"/>
    <row r="20991" ht="30" hidden="1" customHeight="1" x14ac:dyDescent="0.25"/>
    <row r="20992" ht="30" hidden="1" customHeight="1" x14ac:dyDescent="0.25"/>
    <row r="20993" ht="30" hidden="1" customHeight="1" x14ac:dyDescent="0.25"/>
    <row r="20994" ht="30" hidden="1" customHeight="1" x14ac:dyDescent="0.25"/>
    <row r="20995" ht="30" hidden="1" customHeight="1" x14ac:dyDescent="0.25"/>
    <row r="20996" ht="30" hidden="1" customHeight="1" x14ac:dyDescent="0.25"/>
    <row r="20997" ht="30" hidden="1" customHeight="1" x14ac:dyDescent="0.25"/>
    <row r="20998" ht="30" hidden="1" customHeight="1" x14ac:dyDescent="0.25"/>
    <row r="20999" ht="30" hidden="1" customHeight="1" x14ac:dyDescent="0.25"/>
    <row r="21000" ht="30" hidden="1" customHeight="1" x14ac:dyDescent="0.25"/>
    <row r="21001" ht="30" hidden="1" customHeight="1" x14ac:dyDescent="0.25"/>
    <row r="21002" ht="30" hidden="1" customHeight="1" x14ac:dyDescent="0.25"/>
    <row r="21003" ht="30" hidden="1" customHeight="1" x14ac:dyDescent="0.25"/>
    <row r="21004" ht="30" hidden="1" customHeight="1" x14ac:dyDescent="0.25"/>
    <row r="21005" ht="30" hidden="1" customHeight="1" x14ac:dyDescent="0.25"/>
    <row r="21006" ht="30" hidden="1" customHeight="1" x14ac:dyDescent="0.25"/>
    <row r="21007" ht="30" hidden="1" customHeight="1" x14ac:dyDescent="0.25"/>
    <row r="21008" ht="30" hidden="1" customHeight="1" x14ac:dyDescent="0.25"/>
    <row r="21009" ht="30" hidden="1" customHeight="1" x14ac:dyDescent="0.25"/>
    <row r="21010" ht="30" hidden="1" customHeight="1" x14ac:dyDescent="0.25"/>
    <row r="21011" ht="30" hidden="1" customHeight="1" x14ac:dyDescent="0.25"/>
    <row r="21012" ht="30" hidden="1" customHeight="1" x14ac:dyDescent="0.25"/>
    <row r="21013" ht="30" hidden="1" customHeight="1" x14ac:dyDescent="0.25"/>
    <row r="21014" ht="30" hidden="1" customHeight="1" x14ac:dyDescent="0.25"/>
    <row r="21015" ht="30" hidden="1" customHeight="1" x14ac:dyDescent="0.25"/>
    <row r="21016" ht="30" hidden="1" customHeight="1" x14ac:dyDescent="0.25"/>
    <row r="21017" ht="30" hidden="1" customHeight="1" x14ac:dyDescent="0.25"/>
    <row r="21018" ht="30" hidden="1" customHeight="1" x14ac:dyDescent="0.25"/>
    <row r="21019" ht="30" hidden="1" customHeight="1" x14ac:dyDescent="0.25"/>
    <row r="21020" ht="30" hidden="1" customHeight="1" x14ac:dyDescent="0.25"/>
    <row r="21021" ht="30" hidden="1" customHeight="1" x14ac:dyDescent="0.25"/>
    <row r="21022" ht="30" hidden="1" customHeight="1" x14ac:dyDescent="0.25"/>
    <row r="21023" ht="30" hidden="1" customHeight="1" x14ac:dyDescent="0.25"/>
    <row r="21024" ht="30" hidden="1" customHeight="1" x14ac:dyDescent="0.25"/>
    <row r="21025" ht="30" hidden="1" customHeight="1" x14ac:dyDescent="0.25"/>
    <row r="21026" ht="30" hidden="1" customHeight="1" x14ac:dyDescent="0.25"/>
    <row r="21027" ht="30" hidden="1" customHeight="1" x14ac:dyDescent="0.25"/>
    <row r="21028" ht="30" hidden="1" customHeight="1" x14ac:dyDescent="0.25"/>
    <row r="21029" ht="30" hidden="1" customHeight="1" x14ac:dyDescent="0.25"/>
    <row r="21030" ht="30" hidden="1" customHeight="1" x14ac:dyDescent="0.25"/>
    <row r="21031" ht="30" hidden="1" customHeight="1" x14ac:dyDescent="0.25"/>
    <row r="21032" ht="30" hidden="1" customHeight="1" x14ac:dyDescent="0.25"/>
    <row r="21033" ht="30" hidden="1" customHeight="1" x14ac:dyDescent="0.25"/>
    <row r="21034" ht="30" hidden="1" customHeight="1" x14ac:dyDescent="0.25"/>
    <row r="21035" ht="30" hidden="1" customHeight="1" x14ac:dyDescent="0.25"/>
    <row r="21036" ht="30" hidden="1" customHeight="1" x14ac:dyDescent="0.25"/>
    <row r="21037" ht="30" hidden="1" customHeight="1" x14ac:dyDescent="0.25"/>
    <row r="21038" ht="30" hidden="1" customHeight="1" x14ac:dyDescent="0.25"/>
    <row r="21039" ht="30" hidden="1" customHeight="1" x14ac:dyDescent="0.25"/>
    <row r="21040" ht="30" hidden="1" customHeight="1" x14ac:dyDescent="0.25"/>
    <row r="21041" ht="30" hidden="1" customHeight="1" x14ac:dyDescent="0.25"/>
    <row r="21042" ht="30" hidden="1" customHeight="1" x14ac:dyDescent="0.25"/>
    <row r="21043" ht="30" hidden="1" customHeight="1" x14ac:dyDescent="0.25"/>
    <row r="21044" ht="30" hidden="1" customHeight="1" x14ac:dyDescent="0.25"/>
    <row r="21045" ht="30" hidden="1" customHeight="1" x14ac:dyDescent="0.25"/>
    <row r="21046" ht="30" hidden="1" customHeight="1" x14ac:dyDescent="0.25"/>
    <row r="21047" ht="30" hidden="1" customHeight="1" x14ac:dyDescent="0.25"/>
    <row r="21048" ht="30" hidden="1" customHeight="1" x14ac:dyDescent="0.25"/>
    <row r="21049" ht="30" hidden="1" customHeight="1" x14ac:dyDescent="0.25"/>
    <row r="21050" ht="30" hidden="1" customHeight="1" x14ac:dyDescent="0.25"/>
    <row r="21051" ht="30" hidden="1" customHeight="1" x14ac:dyDescent="0.25"/>
    <row r="21052" ht="30" hidden="1" customHeight="1" x14ac:dyDescent="0.25"/>
    <row r="21053" ht="30" hidden="1" customHeight="1" x14ac:dyDescent="0.25"/>
    <row r="21054" ht="30" hidden="1" customHeight="1" x14ac:dyDescent="0.25"/>
    <row r="21055" ht="30" hidden="1" customHeight="1" x14ac:dyDescent="0.25"/>
    <row r="21056" ht="30" hidden="1" customHeight="1" x14ac:dyDescent="0.25"/>
    <row r="21057" ht="30" hidden="1" customHeight="1" x14ac:dyDescent="0.25"/>
    <row r="21058" ht="30" hidden="1" customHeight="1" x14ac:dyDescent="0.25"/>
    <row r="21059" ht="30" hidden="1" customHeight="1" x14ac:dyDescent="0.25"/>
    <row r="21060" ht="30" hidden="1" customHeight="1" x14ac:dyDescent="0.25"/>
    <row r="21061" ht="30" hidden="1" customHeight="1" x14ac:dyDescent="0.25"/>
    <row r="21062" ht="30" hidden="1" customHeight="1" x14ac:dyDescent="0.25"/>
    <row r="21063" ht="30" hidden="1" customHeight="1" x14ac:dyDescent="0.25"/>
    <row r="21064" ht="30" hidden="1" customHeight="1" x14ac:dyDescent="0.25"/>
    <row r="21065" ht="30" hidden="1" customHeight="1" x14ac:dyDescent="0.25"/>
    <row r="21066" ht="30" hidden="1" customHeight="1" x14ac:dyDescent="0.25"/>
    <row r="21067" ht="30" hidden="1" customHeight="1" x14ac:dyDescent="0.25"/>
    <row r="21068" ht="30" hidden="1" customHeight="1" x14ac:dyDescent="0.25"/>
    <row r="21069" ht="30" hidden="1" customHeight="1" x14ac:dyDescent="0.25"/>
    <row r="21070" ht="30" hidden="1" customHeight="1" x14ac:dyDescent="0.25"/>
    <row r="21071" ht="30" hidden="1" customHeight="1" x14ac:dyDescent="0.25"/>
    <row r="21072" ht="30" hidden="1" customHeight="1" x14ac:dyDescent="0.25"/>
    <row r="21073" ht="30" hidden="1" customHeight="1" x14ac:dyDescent="0.25"/>
    <row r="21074" ht="30" hidden="1" customHeight="1" x14ac:dyDescent="0.25"/>
    <row r="21075" ht="30" hidden="1" customHeight="1" x14ac:dyDescent="0.25"/>
    <row r="21076" ht="30" hidden="1" customHeight="1" x14ac:dyDescent="0.25"/>
    <row r="21077" ht="30" hidden="1" customHeight="1" x14ac:dyDescent="0.25"/>
    <row r="21078" ht="30" hidden="1" customHeight="1" x14ac:dyDescent="0.25"/>
    <row r="21079" ht="30" hidden="1" customHeight="1" x14ac:dyDescent="0.25"/>
    <row r="21080" ht="30" hidden="1" customHeight="1" x14ac:dyDescent="0.25"/>
    <row r="21081" ht="30" hidden="1" customHeight="1" x14ac:dyDescent="0.25"/>
    <row r="21082" ht="30" hidden="1" customHeight="1" x14ac:dyDescent="0.25"/>
    <row r="21083" ht="30" hidden="1" customHeight="1" x14ac:dyDescent="0.25"/>
    <row r="21084" ht="30" hidden="1" customHeight="1" x14ac:dyDescent="0.25"/>
    <row r="21085" ht="30" hidden="1" customHeight="1" x14ac:dyDescent="0.25"/>
    <row r="21086" ht="30" hidden="1" customHeight="1" x14ac:dyDescent="0.25"/>
    <row r="21087" ht="30" hidden="1" customHeight="1" x14ac:dyDescent="0.25"/>
    <row r="21088" ht="30" hidden="1" customHeight="1" x14ac:dyDescent="0.25"/>
    <row r="21089" ht="30" hidden="1" customHeight="1" x14ac:dyDescent="0.25"/>
    <row r="21090" ht="30" hidden="1" customHeight="1" x14ac:dyDescent="0.25"/>
    <row r="21091" ht="30" hidden="1" customHeight="1" x14ac:dyDescent="0.25"/>
    <row r="21092" ht="30" hidden="1" customHeight="1" x14ac:dyDescent="0.25"/>
    <row r="21093" ht="30" hidden="1" customHeight="1" x14ac:dyDescent="0.25"/>
    <row r="21094" ht="30" hidden="1" customHeight="1" x14ac:dyDescent="0.25"/>
    <row r="21095" ht="30" hidden="1" customHeight="1" x14ac:dyDescent="0.25"/>
    <row r="21096" ht="30" hidden="1" customHeight="1" x14ac:dyDescent="0.25"/>
    <row r="21097" ht="30" hidden="1" customHeight="1" x14ac:dyDescent="0.25"/>
    <row r="21098" ht="30" hidden="1" customHeight="1" x14ac:dyDescent="0.25"/>
    <row r="21099" ht="30" hidden="1" customHeight="1" x14ac:dyDescent="0.25"/>
    <row r="21100" ht="30" hidden="1" customHeight="1" x14ac:dyDescent="0.25"/>
    <row r="21101" ht="30" hidden="1" customHeight="1" x14ac:dyDescent="0.25"/>
    <row r="21102" ht="30" hidden="1" customHeight="1" x14ac:dyDescent="0.25"/>
    <row r="21103" ht="30" hidden="1" customHeight="1" x14ac:dyDescent="0.25"/>
    <row r="21104" ht="30" hidden="1" customHeight="1" x14ac:dyDescent="0.25"/>
    <row r="21105" ht="30" hidden="1" customHeight="1" x14ac:dyDescent="0.25"/>
    <row r="21106" ht="30" hidden="1" customHeight="1" x14ac:dyDescent="0.25"/>
    <row r="21107" ht="30" hidden="1" customHeight="1" x14ac:dyDescent="0.25"/>
    <row r="21108" ht="30" hidden="1" customHeight="1" x14ac:dyDescent="0.25"/>
    <row r="21109" ht="30" hidden="1" customHeight="1" x14ac:dyDescent="0.25"/>
    <row r="21110" ht="30" hidden="1" customHeight="1" x14ac:dyDescent="0.25"/>
    <row r="21111" ht="30" hidden="1" customHeight="1" x14ac:dyDescent="0.25"/>
    <row r="21112" ht="30" hidden="1" customHeight="1" x14ac:dyDescent="0.25"/>
    <row r="21113" ht="30" hidden="1" customHeight="1" x14ac:dyDescent="0.25"/>
    <row r="21114" ht="30" hidden="1" customHeight="1" x14ac:dyDescent="0.25"/>
    <row r="21115" ht="30" hidden="1" customHeight="1" x14ac:dyDescent="0.25"/>
    <row r="21116" ht="30" hidden="1" customHeight="1" x14ac:dyDescent="0.25"/>
    <row r="21117" ht="30" hidden="1" customHeight="1" x14ac:dyDescent="0.25"/>
    <row r="21118" ht="30" hidden="1" customHeight="1" x14ac:dyDescent="0.25"/>
    <row r="21119" ht="30" hidden="1" customHeight="1" x14ac:dyDescent="0.25"/>
    <row r="21120" ht="30" hidden="1" customHeight="1" x14ac:dyDescent="0.25"/>
    <row r="21121" ht="30" hidden="1" customHeight="1" x14ac:dyDescent="0.25"/>
    <row r="21122" ht="30" hidden="1" customHeight="1" x14ac:dyDescent="0.25"/>
    <row r="21123" ht="30" hidden="1" customHeight="1" x14ac:dyDescent="0.25"/>
    <row r="21124" ht="30" hidden="1" customHeight="1" x14ac:dyDescent="0.25"/>
    <row r="21125" ht="30" hidden="1" customHeight="1" x14ac:dyDescent="0.25"/>
    <row r="21126" ht="30" hidden="1" customHeight="1" x14ac:dyDescent="0.25"/>
    <row r="21127" ht="30" hidden="1" customHeight="1" x14ac:dyDescent="0.25"/>
    <row r="21128" ht="30" hidden="1" customHeight="1" x14ac:dyDescent="0.25"/>
    <row r="21129" ht="30" hidden="1" customHeight="1" x14ac:dyDescent="0.25"/>
    <row r="21130" ht="30" hidden="1" customHeight="1" x14ac:dyDescent="0.25"/>
    <row r="21131" ht="30" hidden="1" customHeight="1" x14ac:dyDescent="0.25"/>
    <row r="21132" ht="30" hidden="1" customHeight="1" x14ac:dyDescent="0.25"/>
    <row r="21133" ht="30" hidden="1" customHeight="1" x14ac:dyDescent="0.25"/>
    <row r="21134" ht="30" hidden="1" customHeight="1" x14ac:dyDescent="0.25"/>
    <row r="21135" ht="30" hidden="1" customHeight="1" x14ac:dyDescent="0.25"/>
    <row r="21136" ht="30" hidden="1" customHeight="1" x14ac:dyDescent="0.25"/>
    <row r="21137" ht="30" hidden="1" customHeight="1" x14ac:dyDescent="0.25"/>
    <row r="21138" ht="30" hidden="1" customHeight="1" x14ac:dyDescent="0.25"/>
    <row r="21139" ht="30" hidden="1" customHeight="1" x14ac:dyDescent="0.25"/>
    <row r="21140" ht="30" hidden="1" customHeight="1" x14ac:dyDescent="0.25"/>
    <row r="21141" ht="30" hidden="1" customHeight="1" x14ac:dyDescent="0.25"/>
    <row r="21142" ht="30" hidden="1" customHeight="1" x14ac:dyDescent="0.25"/>
    <row r="21143" ht="30" hidden="1" customHeight="1" x14ac:dyDescent="0.25"/>
    <row r="21144" ht="30" hidden="1" customHeight="1" x14ac:dyDescent="0.25"/>
    <row r="21145" ht="30" hidden="1" customHeight="1" x14ac:dyDescent="0.25"/>
    <row r="21146" ht="30" hidden="1" customHeight="1" x14ac:dyDescent="0.25"/>
    <row r="21147" ht="30" hidden="1" customHeight="1" x14ac:dyDescent="0.25"/>
    <row r="21148" ht="30" hidden="1" customHeight="1" x14ac:dyDescent="0.25"/>
    <row r="21149" ht="30" hidden="1" customHeight="1" x14ac:dyDescent="0.25"/>
    <row r="21150" ht="30" hidden="1" customHeight="1" x14ac:dyDescent="0.25"/>
    <row r="21151" ht="30" hidden="1" customHeight="1" x14ac:dyDescent="0.25"/>
    <row r="21152" ht="30" hidden="1" customHeight="1" x14ac:dyDescent="0.25"/>
    <row r="21153" ht="30" hidden="1" customHeight="1" x14ac:dyDescent="0.25"/>
    <row r="21154" ht="30" hidden="1" customHeight="1" x14ac:dyDescent="0.25"/>
    <row r="21155" ht="30" hidden="1" customHeight="1" x14ac:dyDescent="0.25"/>
    <row r="21156" ht="30" hidden="1" customHeight="1" x14ac:dyDescent="0.25"/>
    <row r="21157" ht="30" hidden="1" customHeight="1" x14ac:dyDescent="0.25"/>
    <row r="21158" ht="30" hidden="1" customHeight="1" x14ac:dyDescent="0.25"/>
    <row r="21159" ht="30" hidden="1" customHeight="1" x14ac:dyDescent="0.25"/>
    <row r="21160" ht="30" hidden="1" customHeight="1" x14ac:dyDescent="0.25"/>
    <row r="21161" ht="30" hidden="1" customHeight="1" x14ac:dyDescent="0.25"/>
    <row r="21162" ht="30" hidden="1" customHeight="1" x14ac:dyDescent="0.25"/>
    <row r="21163" ht="30" hidden="1" customHeight="1" x14ac:dyDescent="0.25"/>
    <row r="21164" ht="30" hidden="1" customHeight="1" x14ac:dyDescent="0.25"/>
    <row r="21165" ht="30" hidden="1" customHeight="1" x14ac:dyDescent="0.25"/>
    <row r="21166" ht="30" hidden="1" customHeight="1" x14ac:dyDescent="0.25"/>
    <row r="21167" ht="30" hidden="1" customHeight="1" x14ac:dyDescent="0.25"/>
    <row r="21168" ht="30" hidden="1" customHeight="1" x14ac:dyDescent="0.25"/>
    <row r="21169" ht="30" hidden="1" customHeight="1" x14ac:dyDescent="0.25"/>
    <row r="21170" ht="30" hidden="1" customHeight="1" x14ac:dyDescent="0.25"/>
    <row r="21171" ht="30" hidden="1" customHeight="1" x14ac:dyDescent="0.25"/>
    <row r="21172" ht="30" hidden="1" customHeight="1" x14ac:dyDescent="0.25"/>
    <row r="21173" ht="30" hidden="1" customHeight="1" x14ac:dyDescent="0.25"/>
    <row r="21174" ht="30" hidden="1" customHeight="1" x14ac:dyDescent="0.25"/>
    <row r="21175" ht="30" hidden="1" customHeight="1" x14ac:dyDescent="0.25"/>
    <row r="21176" ht="30" hidden="1" customHeight="1" x14ac:dyDescent="0.25"/>
    <row r="21177" ht="30" hidden="1" customHeight="1" x14ac:dyDescent="0.25"/>
    <row r="21178" ht="30" hidden="1" customHeight="1" x14ac:dyDescent="0.25"/>
    <row r="21179" ht="30" hidden="1" customHeight="1" x14ac:dyDescent="0.25"/>
    <row r="21180" ht="30" hidden="1" customHeight="1" x14ac:dyDescent="0.25"/>
    <row r="21181" ht="30" hidden="1" customHeight="1" x14ac:dyDescent="0.25"/>
    <row r="21182" ht="30" hidden="1" customHeight="1" x14ac:dyDescent="0.25"/>
    <row r="21183" ht="30" hidden="1" customHeight="1" x14ac:dyDescent="0.25"/>
    <row r="21184" ht="30" hidden="1" customHeight="1" x14ac:dyDescent="0.25"/>
    <row r="21185" ht="30" hidden="1" customHeight="1" x14ac:dyDescent="0.25"/>
    <row r="21186" ht="30" hidden="1" customHeight="1" x14ac:dyDescent="0.25"/>
    <row r="21187" ht="30" hidden="1" customHeight="1" x14ac:dyDescent="0.25"/>
    <row r="21188" ht="30" hidden="1" customHeight="1" x14ac:dyDescent="0.25"/>
    <row r="21189" ht="30" hidden="1" customHeight="1" x14ac:dyDescent="0.25"/>
    <row r="21190" ht="30" hidden="1" customHeight="1" x14ac:dyDescent="0.25"/>
    <row r="21191" ht="30" hidden="1" customHeight="1" x14ac:dyDescent="0.25"/>
    <row r="21192" ht="30" hidden="1" customHeight="1" x14ac:dyDescent="0.25"/>
    <row r="21193" ht="30" hidden="1" customHeight="1" x14ac:dyDescent="0.25"/>
    <row r="21194" ht="30" hidden="1" customHeight="1" x14ac:dyDescent="0.25"/>
    <row r="21195" ht="30" hidden="1" customHeight="1" x14ac:dyDescent="0.25"/>
    <row r="21196" ht="30" hidden="1" customHeight="1" x14ac:dyDescent="0.25"/>
    <row r="21197" ht="30" hidden="1" customHeight="1" x14ac:dyDescent="0.25"/>
    <row r="21198" ht="30" hidden="1" customHeight="1" x14ac:dyDescent="0.25"/>
    <row r="21199" ht="30" hidden="1" customHeight="1" x14ac:dyDescent="0.25"/>
    <row r="21200" ht="30" hidden="1" customHeight="1" x14ac:dyDescent="0.25"/>
    <row r="21201" ht="30" hidden="1" customHeight="1" x14ac:dyDescent="0.25"/>
    <row r="21202" ht="30" hidden="1" customHeight="1" x14ac:dyDescent="0.25"/>
    <row r="21203" ht="30" hidden="1" customHeight="1" x14ac:dyDescent="0.25"/>
    <row r="21204" ht="30" hidden="1" customHeight="1" x14ac:dyDescent="0.25"/>
    <row r="21205" ht="30" hidden="1" customHeight="1" x14ac:dyDescent="0.25"/>
    <row r="21206" ht="30" hidden="1" customHeight="1" x14ac:dyDescent="0.25"/>
    <row r="21207" ht="30" hidden="1" customHeight="1" x14ac:dyDescent="0.25"/>
    <row r="21208" ht="30" hidden="1" customHeight="1" x14ac:dyDescent="0.25"/>
    <row r="21209" ht="30" hidden="1" customHeight="1" x14ac:dyDescent="0.25"/>
    <row r="21210" ht="30" hidden="1" customHeight="1" x14ac:dyDescent="0.25"/>
    <row r="21211" ht="30" hidden="1" customHeight="1" x14ac:dyDescent="0.25"/>
    <row r="21212" ht="30" hidden="1" customHeight="1" x14ac:dyDescent="0.25"/>
    <row r="21213" ht="30" hidden="1" customHeight="1" x14ac:dyDescent="0.25"/>
    <row r="21214" ht="30" hidden="1" customHeight="1" x14ac:dyDescent="0.25"/>
    <row r="21215" ht="30" hidden="1" customHeight="1" x14ac:dyDescent="0.25"/>
    <row r="21216" ht="30" hidden="1" customHeight="1" x14ac:dyDescent="0.25"/>
    <row r="21217" ht="30" hidden="1" customHeight="1" x14ac:dyDescent="0.25"/>
    <row r="21218" ht="30" hidden="1" customHeight="1" x14ac:dyDescent="0.25"/>
    <row r="21219" ht="30" hidden="1" customHeight="1" x14ac:dyDescent="0.25"/>
    <row r="21220" ht="30" hidden="1" customHeight="1" x14ac:dyDescent="0.25"/>
    <row r="21221" ht="30" hidden="1" customHeight="1" x14ac:dyDescent="0.25"/>
    <row r="21222" ht="30" hidden="1" customHeight="1" x14ac:dyDescent="0.25"/>
    <row r="21223" ht="30" hidden="1" customHeight="1" x14ac:dyDescent="0.25"/>
    <row r="21224" ht="30" hidden="1" customHeight="1" x14ac:dyDescent="0.25"/>
    <row r="21225" ht="30" hidden="1" customHeight="1" x14ac:dyDescent="0.25"/>
    <row r="21226" ht="30" hidden="1" customHeight="1" x14ac:dyDescent="0.25"/>
    <row r="21227" ht="30" hidden="1" customHeight="1" x14ac:dyDescent="0.25"/>
    <row r="21228" ht="30" hidden="1" customHeight="1" x14ac:dyDescent="0.25"/>
    <row r="21229" ht="30" hidden="1" customHeight="1" x14ac:dyDescent="0.25"/>
    <row r="21230" ht="30" hidden="1" customHeight="1" x14ac:dyDescent="0.25"/>
    <row r="21231" ht="30" hidden="1" customHeight="1" x14ac:dyDescent="0.25"/>
    <row r="21232" ht="30" hidden="1" customHeight="1" x14ac:dyDescent="0.25"/>
    <row r="21233" ht="30" hidden="1" customHeight="1" x14ac:dyDescent="0.25"/>
    <row r="21234" ht="30" hidden="1" customHeight="1" x14ac:dyDescent="0.25"/>
    <row r="21235" ht="30" hidden="1" customHeight="1" x14ac:dyDescent="0.25"/>
    <row r="21236" ht="30" hidden="1" customHeight="1" x14ac:dyDescent="0.25"/>
    <row r="21237" ht="30" hidden="1" customHeight="1" x14ac:dyDescent="0.25"/>
    <row r="21238" ht="30" hidden="1" customHeight="1" x14ac:dyDescent="0.25"/>
    <row r="21239" ht="30" hidden="1" customHeight="1" x14ac:dyDescent="0.25"/>
    <row r="21240" ht="30" hidden="1" customHeight="1" x14ac:dyDescent="0.25"/>
    <row r="21241" ht="30" hidden="1" customHeight="1" x14ac:dyDescent="0.25"/>
    <row r="21242" ht="30" hidden="1" customHeight="1" x14ac:dyDescent="0.25"/>
    <row r="21243" ht="30" hidden="1" customHeight="1" x14ac:dyDescent="0.25"/>
    <row r="21244" ht="30" hidden="1" customHeight="1" x14ac:dyDescent="0.25"/>
    <row r="21245" ht="30" hidden="1" customHeight="1" x14ac:dyDescent="0.25"/>
    <row r="21246" ht="30" hidden="1" customHeight="1" x14ac:dyDescent="0.25"/>
    <row r="21247" ht="30" hidden="1" customHeight="1" x14ac:dyDescent="0.25"/>
    <row r="21248" ht="30" hidden="1" customHeight="1" x14ac:dyDescent="0.25"/>
    <row r="21249" ht="30" hidden="1" customHeight="1" x14ac:dyDescent="0.25"/>
    <row r="21250" ht="30" hidden="1" customHeight="1" x14ac:dyDescent="0.25"/>
    <row r="21251" ht="30" hidden="1" customHeight="1" x14ac:dyDescent="0.25"/>
    <row r="21252" ht="30" hidden="1" customHeight="1" x14ac:dyDescent="0.25"/>
    <row r="21253" ht="30" hidden="1" customHeight="1" x14ac:dyDescent="0.25"/>
    <row r="21254" ht="30" hidden="1" customHeight="1" x14ac:dyDescent="0.25"/>
    <row r="21255" ht="30" hidden="1" customHeight="1" x14ac:dyDescent="0.25"/>
    <row r="21256" ht="30" hidden="1" customHeight="1" x14ac:dyDescent="0.25"/>
    <row r="21257" ht="30" hidden="1" customHeight="1" x14ac:dyDescent="0.25"/>
    <row r="21258" ht="30" hidden="1" customHeight="1" x14ac:dyDescent="0.25"/>
    <row r="21259" ht="30" hidden="1" customHeight="1" x14ac:dyDescent="0.25"/>
    <row r="21260" ht="30" hidden="1" customHeight="1" x14ac:dyDescent="0.25"/>
    <row r="21261" ht="30" hidden="1" customHeight="1" x14ac:dyDescent="0.25"/>
    <row r="21262" ht="30" hidden="1" customHeight="1" x14ac:dyDescent="0.25"/>
    <row r="21263" ht="30" hidden="1" customHeight="1" x14ac:dyDescent="0.25"/>
    <row r="21264" ht="30" hidden="1" customHeight="1" x14ac:dyDescent="0.25"/>
    <row r="21265" ht="30" hidden="1" customHeight="1" x14ac:dyDescent="0.25"/>
    <row r="21266" ht="30" hidden="1" customHeight="1" x14ac:dyDescent="0.25"/>
    <row r="21267" ht="30" hidden="1" customHeight="1" x14ac:dyDescent="0.25"/>
    <row r="21268" ht="30" hidden="1" customHeight="1" x14ac:dyDescent="0.25"/>
    <row r="21269" ht="30" hidden="1" customHeight="1" x14ac:dyDescent="0.25"/>
    <row r="21270" ht="30" hidden="1" customHeight="1" x14ac:dyDescent="0.25"/>
    <row r="21271" ht="30" hidden="1" customHeight="1" x14ac:dyDescent="0.25"/>
    <row r="21272" ht="30" hidden="1" customHeight="1" x14ac:dyDescent="0.25"/>
    <row r="21273" ht="30" hidden="1" customHeight="1" x14ac:dyDescent="0.25"/>
    <row r="21274" ht="30" hidden="1" customHeight="1" x14ac:dyDescent="0.25"/>
    <row r="21275" ht="30" hidden="1" customHeight="1" x14ac:dyDescent="0.25"/>
    <row r="21276" ht="30" hidden="1" customHeight="1" x14ac:dyDescent="0.25"/>
    <row r="21277" ht="30" hidden="1" customHeight="1" x14ac:dyDescent="0.25"/>
    <row r="21278" ht="30" hidden="1" customHeight="1" x14ac:dyDescent="0.25"/>
    <row r="21279" ht="30" hidden="1" customHeight="1" x14ac:dyDescent="0.25"/>
    <row r="21280" ht="30" hidden="1" customHeight="1" x14ac:dyDescent="0.25"/>
    <row r="21281" ht="30" hidden="1" customHeight="1" x14ac:dyDescent="0.25"/>
    <row r="21282" ht="30" hidden="1" customHeight="1" x14ac:dyDescent="0.25"/>
    <row r="21283" ht="30" hidden="1" customHeight="1" x14ac:dyDescent="0.25"/>
    <row r="21284" ht="30" hidden="1" customHeight="1" x14ac:dyDescent="0.25"/>
    <row r="21285" ht="30" hidden="1" customHeight="1" x14ac:dyDescent="0.25"/>
    <row r="21286" ht="30" hidden="1" customHeight="1" x14ac:dyDescent="0.25"/>
    <row r="21287" ht="30" hidden="1" customHeight="1" x14ac:dyDescent="0.25"/>
    <row r="21288" ht="30" hidden="1" customHeight="1" x14ac:dyDescent="0.25"/>
    <row r="21289" ht="30" hidden="1" customHeight="1" x14ac:dyDescent="0.25"/>
    <row r="21290" ht="30" hidden="1" customHeight="1" x14ac:dyDescent="0.25"/>
    <row r="21291" ht="30" hidden="1" customHeight="1" x14ac:dyDescent="0.25"/>
    <row r="21292" ht="30" hidden="1" customHeight="1" x14ac:dyDescent="0.25"/>
    <row r="21293" ht="30" hidden="1" customHeight="1" x14ac:dyDescent="0.25"/>
    <row r="21294" ht="30" hidden="1" customHeight="1" x14ac:dyDescent="0.25"/>
    <row r="21295" ht="30" hidden="1" customHeight="1" x14ac:dyDescent="0.25"/>
    <row r="21296" ht="30" hidden="1" customHeight="1" x14ac:dyDescent="0.25"/>
    <row r="21297" ht="30" hidden="1" customHeight="1" x14ac:dyDescent="0.25"/>
    <row r="21298" ht="30" hidden="1" customHeight="1" x14ac:dyDescent="0.25"/>
    <row r="21299" ht="30" hidden="1" customHeight="1" x14ac:dyDescent="0.25"/>
    <row r="21300" ht="30" hidden="1" customHeight="1" x14ac:dyDescent="0.25"/>
    <row r="21301" ht="30" hidden="1" customHeight="1" x14ac:dyDescent="0.25"/>
    <row r="21302" ht="30" hidden="1" customHeight="1" x14ac:dyDescent="0.25"/>
    <row r="21303" ht="30" hidden="1" customHeight="1" x14ac:dyDescent="0.25"/>
    <row r="21304" ht="30" hidden="1" customHeight="1" x14ac:dyDescent="0.25"/>
    <row r="21305" ht="30" hidden="1" customHeight="1" x14ac:dyDescent="0.25"/>
    <row r="21306" ht="30" hidden="1" customHeight="1" x14ac:dyDescent="0.25"/>
    <row r="21307" ht="30" hidden="1" customHeight="1" x14ac:dyDescent="0.25"/>
    <row r="21308" ht="30" hidden="1" customHeight="1" x14ac:dyDescent="0.25"/>
    <row r="21309" ht="30" hidden="1" customHeight="1" x14ac:dyDescent="0.25"/>
    <row r="21310" ht="30" hidden="1" customHeight="1" x14ac:dyDescent="0.25"/>
    <row r="21311" ht="30" hidden="1" customHeight="1" x14ac:dyDescent="0.25"/>
    <row r="21312" ht="30" hidden="1" customHeight="1" x14ac:dyDescent="0.25"/>
    <row r="21313" ht="30" hidden="1" customHeight="1" x14ac:dyDescent="0.25"/>
    <row r="21314" ht="30" hidden="1" customHeight="1" x14ac:dyDescent="0.25"/>
    <row r="21315" ht="30" hidden="1" customHeight="1" x14ac:dyDescent="0.25"/>
    <row r="21316" ht="30" hidden="1" customHeight="1" x14ac:dyDescent="0.25"/>
    <row r="21317" ht="30" hidden="1" customHeight="1" x14ac:dyDescent="0.25"/>
    <row r="21318" ht="30" hidden="1" customHeight="1" x14ac:dyDescent="0.25"/>
    <row r="21319" ht="30" hidden="1" customHeight="1" x14ac:dyDescent="0.25"/>
    <row r="21320" ht="30" hidden="1" customHeight="1" x14ac:dyDescent="0.25"/>
    <row r="21321" ht="30" hidden="1" customHeight="1" x14ac:dyDescent="0.25"/>
    <row r="21322" ht="30" hidden="1" customHeight="1" x14ac:dyDescent="0.25"/>
    <row r="21323" ht="30" hidden="1" customHeight="1" x14ac:dyDescent="0.25"/>
    <row r="21324" ht="30" hidden="1" customHeight="1" x14ac:dyDescent="0.25"/>
    <row r="21325" ht="30" hidden="1" customHeight="1" x14ac:dyDescent="0.25"/>
    <row r="21326" ht="30" hidden="1" customHeight="1" x14ac:dyDescent="0.25"/>
    <row r="21327" ht="30" hidden="1" customHeight="1" x14ac:dyDescent="0.25"/>
    <row r="21328" ht="30" hidden="1" customHeight="1" x14ac:dyDescent="0.25"/>
    <row r="21329" ht="30" hidden="1" customHeight="1" x14ac:dyDescent="0.25"/>
    <row r="21330" ht="30" hidden="1" customHeight="1" x14ac:dyDescent="0.25"/>
    <row r="21331" ht="30" hidden="1" customHeight="1" x14ac:dyDescent="0.25"/>
    <row r="21332" ht="30" hidden="1" customHeight="1" x14ac:dyDescent="0.25"/>
    <row r="21333" ht="30" hidden="1" customHeight="1" x14ac:dyDescent="0.25"/>
    <row r="21334" ht="30" hidden="1" customHeight="1" x14ac:dyDescent="0.25"/>
    <row r="21335" ht="30" hidden="1" customHeight="1" x14ac:dyDescent="0.25"/>
    <row r="21336" ht="30" hidden="1" customHeight="1" x14ac:dyDescent="0.25"/>
    <row r="21337" ht="30" hidden="1" customHeight="1" x14ac:dyDescent="0.25"/>
    <row r="21338" ht="30" hidden="1" customHeight="1" x14ac:dyDescent="0.25"/>
    <row r="21339" ht="30" hidden="1" customHeight="1" x14ac:dyDescent="0.25"/>
    <row r="21340" ht="30" hidden="1" customHeight="1" x14ac:dyDescent="0.25"/>
    <row r="21341" ht="30" hidden="1" customHeight="1" x14ac:dyDescent="0.25"/>
    <row r="21342" ht="30" hidden="1" customHeight="1" x14ac:dyDescent="0.25"/>
    <row r="21343" ht="30" hidden="1" customHeight="1" x14ac:dyDescent="0.25"/>
    <row r="21344" ht="30" hidden="1" customHeight="1" x14ac:dyDescent="0.25"/>
    <row r="21345" ht="30" hidden="1" customHeight="1" x14ac:dyDescent="0.25"/>
    <row r="21346" ht="30" hidden="1" customHeight="1" x14ac:dyDescent="0.25"/>
    <row r="21347" ht="30" hidden="1" customHeight="1" x14ac:dyDescent="0.25"/>
    <row r="21348" ht="30" hidden="1" customHeight="1" x14ac:dyDescent="0.25"/>
    <row r="21349" ht="30" hidden="1" customHeight="1" x14ac:dyDescent="0.25"/>
    <row r="21350" ht="30" hidden="1" customHeight="1" x14ac:dyDescent="0.25"/>
    <row r="21351" ht="30" hidden="1" customHeight="1" x14ac:dyDescent="0.25"/>
    <row r="21352" ht="30" hidden="1" customHeight="1" x14ac:dyDescent="0.25"/>
    <row r="21353" ht="30" hidden="1" customHeight="1" x14ac:dyDescent="0.25"/>
    <row r="21354" ht="30" hidden="1" customHeight="1" x14ac:dyDescent="0.25"/>
    <row r="21355" ht="30" hidden="1" customHeight="1" x14ac:dyDescent="0.25"/>
    <row r="21356" ht="30" hidden="1" customHeight="1" x14ac:dyDescent="0.25"/>
    <row r="21357" ht="30" hidden="1" customHeight="1" x14ac:dyDescent="0.25"/>
    <row r="21358" ht="30" hidden="1" customHeight="1" x14ac:dyDescent="0.25"/>
    <row r="21359" ht="30" hidden="1" customHeight="1" x14ac:dyDescent="0.25"/>
    <row r="21360" ht="30" hidden="1" customHeight="1" x14ac:dyDescent="0.25"/>
    <row r="21361" ht="30" hidden="1" customHeight="1" x14ac:dyDescent="0.25"/>
    <row r="21362" ht="30" hidden="1" customHeight="1" x14ac:dyDescent="0.25"/>
    <row r="21363" ht="30" hidden="1" customHeight="1" x14ac:dyDescent="0.25"/>
    <row r="21364" ht="30" hidden="1" customHeight="1" x14ac:dyDescent="0.25"/>
    <row r="21365" ht="30" hidden="1" customHeight="1" x14ac:dyDescent="0.25"/>
    <row r="21366" ht="30" hidden="1" customHeight="1" x14ac:dyDescent="0.25"/>
    <row r="21367" ht="30" hidden="1" customHeight="1" x14ac:dyDescent="0.25"/>
    <row r="21368" ht="30" hidden="1" customHeight="1" x14ac:dyDescent="0.25"/>
    <row r="21369" ht="30" hidden="1" customHeight="1" x14ac:dyDescent="0.25"/>
    <row r="21370" ht="30" hidden="1" customHeight="1" x14ac:dyDescent="0.25"/>
    <row r="21371" ht="30" hidden="1" customHeight="1" x14ac:dyDescent="0.25"/>
    <row r="21372" ht="30" hidden="1" customHeight="1" x14ac:dyDescent="0.25"/>
    <row r="21373" ht="30" hidden="1" customHeight="1" x14ac:dyDescent="0.25"/>
    <row r="21374" ht="30" hidden="1" customHeight="1" x14ac:dyDescent="0.25"/>
    <row r="21375" ht="30" hidden="1" customHeight="1" x14ac:dyDescent="0.25"/>
    <row r="21376" ht="30" hidden="1" customHeight="1" x14ac:dyDescent="0.25"/>
    <row r="21377" ht="30" hidden="1" customHeight="1" x14ac:dyDescent="0.25"/>
    <row r="21378" ht="30" hidden="1" customHeight="1" x14ac:dyDescent="0.25"/>
    <row r="21379" ht="30" hidden="1" customHeight="1" x14ac:dyDescent="0.25"/>
    <row r="21380" ht="30" hidden="1" customHeight="1" x14ac:dyDescent="0.25"/>
    <row r="21381" ht="30" hidden="1" customHeight="1" x14ac:dyDescent="0.25"/>
    <row r="21382" ht="30" hidden="1" customHeight="1" x14ac:dyDescent="0.25"/>
    <row r="21383" ht="30" hidden="1" customHeight="1" x14ac:dyDescent="0.25"/>
    <row r="21384" ht="30" hidden="1" customHeight="1" x14ac:dyDescent="0.25"/>
    <row r="21385" ht="30" hidden="1" customHeight="1" x14ac:dyDescent="0.25"/>
    <row r="21386" ht="30" hidden="1" customHeight="1" x14ac:dyDescent="0.25"/>
    <row r="21387" ht="30" hidden="1" customHeight="1" x14ac:dyDescent="0.25"/>
    <row r="21388" ht="30" hidden="1" customHeight="1" x14ac:dyDescent="0.25"/>
    <row r="21389" ht="30" hidden="1" customHeight="1" x14ac:dyDescent="0.25"/>
    <row r="21390" ht="30" hidden="1" customHeight="1" x14ac:dyDescent="0.25"/>
    <row r="21391" ht="30" hidden="1" customHeight="1" x14ac:dyDescent="0.25"/>
    <row r="21392" ht="30" hidden="1" customHeight="1" x14ac:dyDescent="0.25"/>
    <row r="21393" ht="30" hidden="1" customHeight="1" x14ac:dyDescent="0.25"/>
    <row r="21394" ht="30" hidden="1" customHeight="1" x14ac:dyDescent="0.25"/>
    <row r="21395" ht="30" hidden="1" customHeight="1" x14ac:dyDescent="0.25"/>
    <row r="21396" ht="30" hidden="1" customHeight="1" x14ac:dyDescent="0.25"/>
    <row r="21397" ht="30" hidden="1" customHeight="1" x14ac:dyDescent="0.25"/>
    <row r="21398" ht="30" hidden="1" customHeight="1" x14ac:dyDescent="0.25"/>
    <row r="21399" ht="30" hidden="1" customHeight="1" x14ac:dyDescent="0.25"/>
    <row r="21400" ht="30" hidden="1" customHeight="1" x14ac:dyDescent="0.25"/>
    <row r="21401" ht="30" hidden="1" customHeight="1" x14ac:dyDescent="0.25"/>
    <row r="21402" ht="30" hidden="1" customHeight="1" x14ac:dyDescent="0.25"/>
    <row r="21403" ht="30" hidden="1" customHeight="1" x14ac:dyDescent="0.25"/>
    <row r="21404" ht="30" hidden="1" customHeight="1" x14ac:dyDescent="0.25"/>
    <row r="21405" ht="30" hidden="1" customHeight="1" x14ac:dyDescent="0.25"/>
    <row r="21406" ht="30" hidden="1" customHeight="1" x14ac:dyDescent="0.25"/>
    <row r="21407" ht="30" hidden="1" customHeight="1" x14ac:dyDescent="0.25"/>
    <row r="21408" ht="30" hidden="1" customHeight="1" x14ac:dyDescent="0.25"/>
    <row r="21409" ht="30" hidden="1" customHeight="1" x14ac:dyDescent="0.25"/>
    <row r="21410" ht="30" hidden="1" customHeight="1" x14ac:dyDescent="0.25"/>
    <row r="21411" ht="30" hidden="1" customHeight="1" x14ac:dyDescent="0.25"/>
    <row r="21412" ht="30" hidden="1" customHeight="1" x14ac:dyDescent="0.25"/>
    <row r="21413" ht="30" hidden="1" customHeight="1" x14ac:dyDescent="0.25"/>
    <row r="21414" ht="30" hidden="1" customHeight="1" x14ac:dyDescent="0.25"/>
    <row r="21415" ht="30" hidden="1" customHeight="1" x14ac:dyDescent="0.25"/>
    <row r="21416" ht="30" hidden="1" customHeight="1" x14ac:dyDescent="0.25"/>
    <row r="21417" ht="30" hidden="1" customHeight="1" x14ac:dyDescent="0.25"/>
    <row r="21418" ht="30" hidden="1" customHeight="1" x14ac:dyDescent="0.25"/>
    <row r="21419" ht="30" hidden="1" customHeight="1" x14ac:dyDescent="0.25"/>
    <row r="21420" ht="30" hidden="1" customHeight="1" x14ac:dyDescent="0.25"/>
    <row r="21421" ht="30" hidden="1" customHeight="1" x14ac:dyDescent="0.25"/>
    <row r="21422" ht="30" hidden="1" customHeight="1" x14ac:dyDescent="0.25"/>
    <row r="21423" ht="30" hidden="1" customHeight="1" x14ac:dyDescent="0.25"/>
    <row r="21424" ht="30" hidden="1" customHeight="1" x14ac:dyDescent="0.25"/>
    <row r="21425" ht="30" hidden="1" customHeight="1" x14ac:dyDescent="0.25"/>
    <row r="21426" ht="30" hidden="1" customHeight="1" x14ac:dyDescent="0.25"/>
    <row r="21427" ht="30" hidden="1" customHeight="1" x14ac:dyDescent="0.25"/>
    <row r="21428" ht="30" hidden="1" customHeight="1" x14ac:dyDescent="0.25"/>
    <row r="21429" ht="30" hidden="1" customHeight="1" x14ac:dyDescent="0.25"/>
    <row r="21430" ht="30" hidden="1" customHeight="1" x14ac:dyDescent="0.25"/>
    <row r="21431" ht="30" hidden="1" customHeight="1" x14ac:dyDescent="0.25"/>
    <row r="21432" ht="30" hidden="1" customHeight="1" x14ac:dyDescent="0.25"/>
    <row r="21433" ht="30" hidden="1" customHeight="1" x14ac:dyDescent="0.25"/>
    <row r="21434" ht="30" hidden="1" customHeight="1" x14ac:dyDescent="0.25"/>
    <row r="21435" ht="30" hidden="1" customHeight="1" x14ac:dyDescent="0.25"/>
    <row r="21436" ht="30" hidden="1" customHeight="1" x14ac:dyDescent="0.25"/>
    <row r="21437" ht="30" hidden="1" customHeight="1" x14ac:dyDescent="0.25"/>
    <row r="21438" ht="30" hidden="1" customHeight="1" x14ac:dyDescent="0.25"/>
    <row r="21439" ht="30" hidden="1" customHeight="1" x14ac:dyDescent="0.25"/>
    <row r="21440" ht="30" hidden="1" customHeight="1" x14ac:dyDescent="0.25"/>
    <row r="21441" ht="30" hidden="1" customHeight="1" x14ac:dyDescent="0.25"/>
    <row r="21442" ht="30" hidden="1" customHeight="1" x14ac:dyDescent="0.25"/>
    <row r="21443" ht="30" hidden="1" customHeight="1" x14ac:dyDescent="0.25"/>
    <row r="21444" ht="30" hidden="1" customHeight="1" x14ac:dyDescent="0.25"/>
    <row r="21445" ht="30" hidden="1" customHeight="1" x14ac:dyDescent="0.25"/>
    <row r="21446" ht="30" hidden="1" customHeight="1" x14ac:dyDescent="0.25"/>
    <row r="21447" ht="30" hidden="1" customHeight="1" x14ac:dyDescent="0.25"/>
    <row r="21448" ht="30" hidden="1" customHeight="1" x14ac:dyDescent="0.25"/>
    <row r="21449" ht="30" hidden="1" customHeight="1" x14ac:dyDescent="0.25"/>
    <row r="21450" ht="30" hidden="1" customHeight="1" x14ac:dyDescent="0.25"/>
    <row r="21451" ht="30" hidden="1" customHeight="1" x14ac:dyDescent="0.25"/>
    <row r="21452" ht="30" hidden="1" customHeight="1" x14ac:dyDescent="0.25"/>
    <row r="21453" ht="30" hidden="1" customHeight="1" x14ac:dyDescent="0.25"/>
    <row r="21454" ht="30" hidden="1" customHeight="1" x14ac:dyDescent="0.25"/>
    <row r="21455" ht="30" hidden="1" customHeight="1" x14ac:dyDescent="0.25"/>
    <row r="21456" ht="30" hidden="1" customHeight="1" x14ac:dyDescent="0.25"/>
    <row r="21457" ht="30" hidden="1" customHeight="1" x14ac:dyDescent="0.25"/>
    <row r="21458" ht="30" hidden="1" customHeight="1" x14ac:dyDescent="0.25"/>
    <row r="21459" ht="30" hidden="1" customHeight="1" x14ac:dyDescent="0.25"/>
    <row r="21460" ht="30" hidden="1" customHeight="1" x14ac:dyDescent="0.25"/>
    <row r="21461" ht="30" hidden="1" customHeight="1" x14ac:dyDescent="0.25"/>
    <row r="21462" ht="30" hidden="1" customHeight="1" x14ac:dyDescent="0.25"/>
    <row r="21463" ht="30" hidden="1" customHeight="1" x14ac:dyDescent="0.25"/>
    <row r="21464" ht="30" hidden="1" customHeight="1" x14ac:dyDescent="0.25"/>
    <row r="21465" ht="30" hidden="1" customHeight="1" x14ac:dyDescent="0.25"/>
    <row r="21466" ht="30" hidden="1" customHeight="1" x14ac:dyDescent="0.25"/>
    <row r="21467" ht="30" hidden="1" customHeight="1" x14ac:dyDescent="0.25"/>
    <row r="21468" ht="30" hidden="1" customHeight="1" x14ac:dyDescent="0.25"/>
    <row r="21469" ht="30" hidden="1" customHeight="1" x14ac:dyDescent="0.25"/>
    <row r="21470" ht="30" hidden="1" customHeight="1" x14ac:dyDescent="0.25"/>
    <row r="21471" ht="30" hidden="1" customHeight="1" x14ac:dyDescent="0.25"/>
    <row r="21472" ht="30" hidden="1" customHeight="1" x14ac:dyDescent="0.25"/>
    <row r="21473" ht="30" hidden="1" customHeight="1" x14ac:dyDescent="0.25"/>
    <row r="21474" ht="30" hidden="1" customHeight="1" x14ac:dyDescent="0.25"/>
    <row r="21475" ht="30" hidden="1" customHeight="1" x14ac:dyDescent="0.25"/>
    <row r="21476" ht="30" hidden="1" customHeight="1" x14ac:dyDescent="0.25"/>
    <row r="21477" ht="30" hidden="1" customHeight="1" x14ac:dyDescent="0.25"/>
    <row r="21478" ht="30" hidden="1" customHeight="1" x14ac:dyDescent="0.25"/>
    <row r="21479" ht="30" hidden="1" customHeight="1" x14ac:dyDescent="0.25"/>
    <row r="21480" ht="30" hidden="1" customHeight="1" x14ac:dyDescent="0.25"/>
    <row r="21481" ht="30" hidden="1" customHeight="1" x14ac:dyDescent="0.25"/>
    <row r="21482" ht="30" hidden="1" customHeight="1" x14ac:dyDescent="0.25"/>
    <row r="21483" ht="30" hidden="1" customHeight="1" x14ac:dyDescent="0.25"/>
    <row r="21484" ht="30" hidden="1" customHeight="1" x14ac:dyDescent="0.25"/>
    <row r="21485" ht="30" hidden="1" customHeight="1" x14ac:dyDescent="0.25"/>
    <row r="21486" ht="30" hidden="1" customHeight="1" x14ac:dyDescent="0.25"/>
    <row r="21487" ht="30" hidden="1" customHeight="1" x14ac:dyDescent="0.25"/>
    <row r="21488" ht="30" hidden="1" customHeight="1" x14ac:dyDescent="0.25"/>
    <row r="21489" ht="30" hidden="1" customHeight="1" x14ac:dyDescent="0.25"/>
    <row r="21490" ht="30" hidden="1" customHeight="1" x14ac:dyDescent="0.25"/>
    <row r="21491" ht="30" hidden="1" customHeight="1" x14ac:dyDescent="0.25"/>
    <row r="21492" ht="30" hidden="1" customHeight="1" x14ac:dyDescent="0.25"/>
    <row r="21493" ht="30" hidden="1" customHeight="1" x14ac:dyDescent="0.25"/>
    <row r="21494" ht="30" hidden="1" customHeight="1" x14ac:dyDescent="0.25"/>
    <row r="21495" ht="30" hidden="1" customHeight="1" x14ac:dyDescent="0.25"/>
    <row r="21496" ht="30" hidden="1" customHeight="1" x14ac:dyDescent="0.25"/>
    <row r="21497" ht="30" hidden="1" customHeight="1" x14ac:dyDescent="0.25"/>
    <row r="21498" ht="30" hidden="1" customHeight="1" x14ac:dyDescent="0.25"/>
    <row r="21499" ht="30" hidden="1" customHeight="1" x14ac:dyDescent="0.25"/>
    <row r="21500" ht="30" hidden="1" customHeight="1" x14ac:dyDescent="0.25"/>
    <row r="21501" ht="30" hidden="1" customHeight="1" x14ac:dyDescent="0.25"/>
    <row r="21502" ht="30" hidden="1" customHeight="1" x14ac:dyDescent="0.25"/>
    <row r="21503" ht="30" hidden="1" customHeight="1" x14ac:dyDescent="0.25"/>
    <row r="21504" ht="30" hidden="1" customHeight="1" x14ac:dyDescent="0.25"/>
    <row r="21505" ht="30" hidden="1" customHeight="1" x14ac:dyDescent="0.25"/>
    <row r="21506" ht="30" hidden="1" customHeight="1" x14ac:dyDescent="0.25"/>
    <row r="21507" ht="30" hidden="1" customHeight="1" x14ac:dyDescent="0.25"/>
    <row r="21508" ht="30" hidden="1" customHeight="1" x14ac:dyDescent="0.25"/>
    <row r="21509" ht="30" hidden="1" customHeight="1" x14ac:dyDescent="0.25"/>
    <row r="21510" ht="30" hidden="1" customHeight="1" x14ac:dyDescent="0.25"/>
    <row r="21511" ht="30" hidden="1" customHeight="1" x14ac:dyDescent="0.25"/>
    <row r="21512" ht="30" hidden="1" customHeight="1" x14ac:dyDescent="0.25"/>
    <row r="21513" ht="30" hidden="1" customHeight="1" x14ac:dyDescent="0.25"/>
    <row r="21514" ht="30" hidden="1" customHeight="1" x14ac:dyDescent="0.25"/>
    <row r="21515" ht="30" hidden="1" customHeight="1" x14ac:dyDescent="0.25"/>
    <row r="21516" ht="30" hidden="1" customHeight="1" x14ac:dyDescent="0.25"/>
    <row r="21517" ht="30" hidden="1" customHeight="1" x14ac:dyDescent="0.25"/>
    <row r="21518" ht="30" hidden="1" customHeight="1" x14ac:dyDescent="0.25"/>
    <row r="21519" ht="30" hidden="1" customHeight="1" x14ac:dyDescent="0.25"/>
    <row r="21520" ht="30" hidden="1" customHeight="1" x14ac:dyDescent="0.25"/>
    <row r="21521" ht="30" hidden="1" customHeight="1" x14ac:dyDescent="0.25"/>
    <row r="21522" ht="30" hidden="1" customHeight="1" x14ac:dyDescent="0.25"/>
    <row r="21523" ht="30" hidden="1" customHeight="1" x14ac:dyDescent="0.25"/>
    <row r="21524" ht="30" hidden="1" customHeight="1" x14ac:dyDescent="0.25"/>
    <row r="21525" ht="30" hidden="1" customHeight="1" x14ac:dyDescent="0.25"/>
    <row r="21526" ht="30" hidden="1" customHeight="1" x14ac:dyDescent="0.25"/>
    <row r="21527" ht="30" hidden="1" customHeight="1" x14ac:dyDescent="0.25"/>
    <row r="21528" ht="30" hidden="1" customHeight="1" x14ac:dyDescent="0.25"/>
    <row r="21529" ht="30" hidden="1" customHeight="1" x14ac:dyDescent="0.25"/>
    <row r="21530" ht="30" hidden="1" customHeight="1" x14ac:dyDescent="0.25"/>
    <row r="21531" ht="30" hidden="1" customHeight="1" x14ac:dyDescent="0.25"/>
    <row r="21532" ht="30" hidden="1" customHeight="1" x14ac:dyDescent="0.25"/>
    <row r="21533" ht="30" hidden="1" customHeight="1" x14ac:dyDescent="0.25"/>
    <row r="21534" ht="30" hidden="1" customHeight="1" x14ac:dyDescent="0.25"/>
    <row r="21535" ht="30" hidden="1" customHeight="1" x14ac:dyDescent="0.25"/>
    <row r="21536" ht="30" hidden="1" customHeight="1" x14ac:dyDescent="0.25"/>
    <row r="21537" ht="30" hidden="1" customHeight="1" x14ac:dyDescent="0.25"/>
    <row r="21538" ht="30" hidden="1" customHeight="1" x14ac:dyDescent="0.25"/>
    <row r="21539" ht="30" hidden="1" customHeight="1" x14ac:dyDescent="0.25"/>
    <row r="21540" ht="30" hidden="1" customHeight="1" x14ac:dyDescent="0.25"/>
    <row r="21541" ht="30" hidden="1" customHeight="1" x14ac:dyDescent="0.25"/>
    <row r="21542" ht="30" hidden="1" customHeight="1" x14ac:dyDescent="0.25"/>
    <row r="21543" ht="30" hidden="1" customHeight="1" x14ac:dyDescent="0.25"/>
    <row r="21544" ht="30" hidden="1" customHeight="1" x14ac:dyDescent="0.25"/>
    <row r="21545" ht="30" hidden="1" customHeight="1" x14ac:dyDescent="0.25"/>
    <row r="21546" ht="30" hidden="1" customHeight="1" x14ac:dyDescent="0.25"/>
    <row r="21547" ht="30" hidden="1" customHeight="1" x14ac:dyDescent="0.25"/>
    <row r="21548" ht="30" hidden="1" customHeight="1" x14ac:dyDescent="0.25"/>
    <row r="21549" ht="30" hidden="1" customHeight="1" x14ac:dyDescent="0.25"/>
    <row r="21550" ht="30" hidden="1" customHeight="1" x14ac:dyDescent="0.25"/>
    <row r="21551" ht="30" hidden="1" customHeight="1" x14ac:dyDescent="0.25"/>
    <row r="21552" ht="30" hidden="1" customHeight="1" x14ac:dyDescent="0.25"/>
    <row r="21553" ht="30" hidden="1" customHeight="1" x14ac:dyDescent="0.25"/>
    <row r="21554" ht="30" hidden="1" customHeight="1" x14ac:dyDescent="0.25"/>
    <row r="21555" ht="30" hidden="1" customHeight="1" x14ac:dyDescent="0.25"/>
    <row r="21556" ht="30" hidden="1" customHeight="1" x14ac:dyDescent="0.25"/>
    <row r="21557" ht="30" hidden="1" customHeight="1" x14ac:dyDescent="0.25"/>
    <row r="21558" ht="30" hidden="1" customHeight="1" x14ac:dyDescent="0.25"/>
    <row r="21559" ht="30" hidden="1" customHeight="1" x14ac:dyDescent="0.25"/>
    <row r="21560" ht="30" hidden="1" customHeight="1" x14ac:dyDescent="0.25"/>
    <row r="21561" ht="30" hidden="1" customHeight="1" x14ac:dyDescent="0.25"/>
    <row r="21562" ht="30" hidden="1" customHeight="1" x14ac:dyDescent="0.25"/>
    <row r="21563" ht="30" hidden="1" customHeight="1" x14ac:dyDescent="0.25"/>
    <row r="21564" ht="30" hidden="1" customHeight="1" x14ac:dyDescent="0.25"/>
    <row r="21565" ht="30" hidden="1" customHeight="1" x14ac:dyDescent="0.25"/>
    <row r="21566" ht="30" hidden="1" customHeight="1" x14ac:dyDescent="0.25"/>
    <row r="21567" ht="30" hidden="1" customHeight="1" x14ac:dyDescent="0.25"/>
    <row r="21568" ht="30" hidden="1" customHeight="1" x14ac:dyDescent="0.25"/>
    <row r="21569" ht="30" hidden="1" customHeight="1" x14ac:dyDescent="0.25"/>
    <row r="21570" ht="30" hidden="1" customHeight="1" x14ac:dyDescent="0.25"/>
    <row r="21571" ht="30" hidden="1" customHeight="1" x14ac:dyDescent="0.25"/>
    <row r="21572" ht="30" hidden="1" customHeight="1" x14ac:dyDescent="0.25"/>
    <row r="21573" ht="30" hidden="1" customHeight="1" x14ac:dyDescent="0.25"/>
    <row r="21574" ht="30" hidden="1" customHeight="1" x14ac:dyDescent="0.25"/>
    <row r="21575" ht="30" hidden="1" customHeight="1" x14ac:dyDescent="0.25"/>
    <row r="21576" ht="30" hidden="1" customHeight="1" x14ac:dyDescent="0.25"/>
    <row r="21577" ht="30" hidden="1" customHeight="1" x14ac:dyDescent="0.25"/>
    <row r="21578" ht="30" hidden="1" customHeight="1" x14ac:dyDescent="0.25"/>
    <row r="21579" ht="30" hidden="1" customHeight="1" x14ac:dyDescent="0.25"/>
    <row r="21580" ht="30" hidden="1" customHeight="1" x14ac:dyDescent="0.25"/>
    <row r="21581" ht="30" hidden="1" customHeight="1" x14ac:dyDescent="0.25"/>
    <row r="21582" ht="30" hidden="1" customHeight="1" x14ac:dyDescent="0.25"/>
    <row r="21583" ht="30" hidden="1" customHeight="1" x14ac:dyDescent="0.25"/>
    <row r="21584" ht="30" hidden="1" customHeight="1" x14ac:dyDescent="0.25"/>
    <row r="21585" ht="30" hidden="1" customHeight="1" x14ac:dyDescent="0.25"/>
    <row r="21586" ht="30" hidden="1" customHeight="1" x14ac:dyDescent="0.25"/>
    <row r="21587" ht="30" hidden="1" customHeight="1" x14ac:dyDescent="0.25"/>
    <row r="21588" ht="30" hidden="1" customHeight="1" x14ac:dyDescent="0.25"/>
    <row r="21589" ht="30" hidden="1" customHeight="1" x14ac:dyDescent="0.25"/>
    <row r="21590" ht="30" hidden="1" customHeight="1" x14ac:dyDescent="0.25"/>
    <row r="21591" ht="30" hidden="1" customHeight="1" x14ac:dyDescent="0.25"/>
    <row r="21592" ht="30" hidden="1" customHeight="1" x14ac:dyDescent="0.25"/>
    <row r="21593" ht="30" hidden="1" customHeight="1" x14ac:dyDescent="0.25"/>
    <row r="21594" ht="30" hidden="1" customHeight="1" x14ac:dyDescent="0.25"/>
    <row r="21595" ht="30" hidden="1" customHeight="1" x14ac:dyDescent="0.25"/>
    <row r="21596" ht="30" hidden="1" customHeight="1" x14ac:dyDescent="0.25"/>
    <row r="21597" ht="30" hidden="1" customHeight="1" x14ac:dyDescent="0.25"/>
    <row r="21598" ht="30" hidden="1" customHeight="1" x14ac:dyDescent="0.25"/>
    <row r="21599" ht="30" hidden="1" customHeight="1" x14ac:dyDescent="0.25"/>
    <row r="21600" ht="30" hidden="1" customHeight="1" x14ac:dyDescent="0.25"/>
    <row r="21601" ht="30" hidden="1" customHeight="1" x14ac:dyDescent="0.25"/>
    <row r="21602" ht="30" hidden="1" customHeight="1" x14ac:dyDescent="0.25"/>
    <row r="21603" ht="30" hidden="1" customHeight="1" x14ac:dyDescent="0.25"/>
    <row r="21604" ht="30" hidden="1" customHeight="1" x14ac:dyDescent="0.25"/>
    <row r="21605" ht="30" hidden="1" customHeight="1" x14ac:dyDescent="0.25"/>
    <row r="21606" ht="30" hidden="1" customHeight="1" x14ac:dyDescent="0.25"/>
    <row r="21607" ht="30" hidden="1" customHeight="1" x14ac:dyDescent="0.25"/>
    <row r="21608" ht="30" hidden="1" customHeight="1" x14ac:dyDescent="0.25"/>
    <row r="21609" ht="30" hidden="1" customHeight="1" x14ac:dyDescent="0.25"/>
    <row r="21610" ht="30" hidden="1" customHeight="1" x14ac:dyDescent="0.25"/>
    <row r="21611" ht="30" hidden="1" customHeight="1" x14ac:dyDescent="0.25"/>
    <row r="21612" ht="30" hidden="1" customHeight="1" x14ac:dyDescent="0.25"/>
    <row r="21613" ht="30" hidden="1" customHeight="1" x14ac:dyDescent="0.25"/>
    <row r="21614" ht="30" hidden="1" customHeight="1" x14ac:dyDescent="0.25"/>
    <row r="21615" ht="30" hidden="1" customHeight="1" x14ac:dyDescent="0.25"/>
    <row r="21616" ht="30" hidden="1" customHeight="1" x14ac:dyDescent="0.25"/>
    <row r="21617" ht="30" hidden="1" customHeight="1" x14ac:dyDescent="0.25"/>
    <row r="21618" ht="30" hidden="1" customHeight="1" x14ac:dyDescent="0.25"/>
    <row r="21619" ht="30" hidden="1" customHeight="1" x14ac:dyDescent="0.25"/>
    <row r="21620" ht="30" hidden="1" customHeight="1" x14ac:dyDescent="0.25"/>
    <row r="21621" ht="30" hidden="1" customHeight="1" x14ac:dyDescent="0.25"/>
    <row r="21622" ht="30" hidden="1" customHeight="1" x14ac:dyDescent="0.25"/>
    <row r="21623" ht="30" hidden="1" customHeight="1" x14ac:dyDescent="0.25"/>
    <row r="21624" ht="30" hidden="1" customHeight="1" x14ac:dyDescent="0.25"/>
    <row r="21625" ht="30" hidden="1" customHeight="1" x14ac:dyDescent="0.25"/>
    <row r="21626" ht="30" hidden="1" customHeight="1" x14ac:dyDescent="0.25"/>
    <row r="21627" ht="30" hidden="1" customHeight="1" x14ac:dyDescent="0.25"/>
    <row r="21628" ht="30" hidden="1" customHeight="1" x14ac:dyDescent="0.25"/>
    <row r="21629" ht="30" hidden="1" customHeight="1" x14ac:dyDescent="0.25"/>
    <row r="21630" ht="30" hidden="1" customHeight="1" x14ac:dyDescent="0.25"/>
    <row r="21631" ht="30" hidden="1" customHeight="1" x14ac:dyDescent="0.25"/>
    <row r="21632" ht="30" hidden="1" customHeight="1" x14ac:dyDescent="0.25"/>
    <row r="21633" ht="30" hidden="1" customHeight="1" x14ac:dyDescent="0.25"/>
    <row r="21634" ht="30" hidden="1" customHeight="1" x14ac:dyDescent="0.25"/>
    <row r="21635" ht="30" hidden="1" customHeight="1" x14ac:dyDescent="0.25"/>
    <row r="21636" ht="30" hidden="1" customHeight="1" x14ac:dyDescent="0.25"/>
    <row r="21637" ht="30" hidden="1" customHeight="1" x14ac:dyDescent="0.25"/>
    <row r="21638" ht="30" hidden="1" customHeight="1" x14ac:dyDescent="0.25"/>
    <row r="21639" ht="30" hidden="1" customHeight="1" x14ac:dyDescent="0.25"/>
    <row r="21640" ht="30" hidden="1" customHeight="1" x14ac:dyDescent="0.25"/>
    <row r="21641" ht="30" hidden="1" customHeight="1" x14ac:dyDescent="0.25"/>
    <row r="21642" ht="30" hidden="1" customHeight="1" x14ac:dyDescent="0.25"/>
    <row r="21643" ht="30" hidden="1" customHeight="1" x14ac:dyDescent="0.25"/>
    <row r="21644" ht="30" hidden="1" customHeight="1" x14ac:dyDescent="0.25"/>
    <row r="21645" ht="30" hidden="1" customHeight="1" x14ac:dyDescent="0.25"/>
    <row r="21646" ht="30" hidden="1" customHeight="1" x14ac:dyDescent="0.25"/>
    <row r="21647" ht="30" hidden="1" customHeight="1" x14ac:dyDescent="0.25"/>
    <row r="21648" ht="30" hidden="1" customHeight="1" x14ac:dyDescent="0.25"/>
    <row r="21649" ht="30" hidden="1" customHeight="1" x14ac:dyDescent="0.25"/>
    <row r="21650" ht="30" hidden="1" customHeight="1" x14ac:dyDescent="0.25"/>
    <row r="21651" ht="30" hidden="1" customHeight="1" x14ac:dyDescent="0.25"/>
    <row r="21652" ht="30" hidden="1" customHeight="1" x14ac:dyDescent="0.25"/>
    <row r="21653" ht="30" hidden="1" customHeight="1" x14ac:dyDescent="0.25"/>
    <row r="21654" ht="30" hidden="1" customHeight="1" x14ac:dyDescent="0.25"/>
    <row r="21655" ht="30" hidden="1" customHeight="1" x14ac:dyDescent="0.25"/>
    <row r="21656" ht="30" hidden="1" customHeight="1" x14ac:dyDescent="0.25"/>
    <row r="21657" ht="30" hidden="1" customHeight="1" x14ac:dyDescent="0.25"/>
    <row r="21658" ht="30" hidden="1" customHeight="1" x14ac:dyDescent="0.25"/>
    <row r="21659" ht="30" hidden="1" customHeight="1" x14ac:dyDescent="0.25"/>
    <row r="21660" ht="30" hidden="1" customHeight="1" x14ac:dyDescent="0.25"/>
    <row r="21661" ht="30" hidden="1" customHeight="1" x14ac:dyDescent="0.25"/>
    <row r="21662" ht="30" hidden="1" customHeight="1" x14ac:dyDescent="0.25"/>
    <row r="21663" ht="30" hidden="1" customHeight="1" x14ac:dyDescent="0.25"/>
    <row r="21664" ht="30" hidden="1" customHeight="1" x14ac:dyDescent="0.25"/>
    <row r="21665" ht="30" hidden="1" customHeight="1" x14ac:dyDescent="0.25"/>
    <row r="21666" ht="30" hidden="1" customHeight="1" x14ac:dyDescent="0.25"/>
    <row r="21667" ht="30" hidden="1" customHeight="1" x14ac:dyDescent="0.25"/>
    <row r="21668" ht="30" hidden="1" customHeight="1" x14ac:dyDescent="0.25"/>
    <row r="21669" ht="30" hidden="1" customHeight="1" x14ac:dyDescent="0.25"/>
    <row r="21670" ht="30" hidden="1" customHeight="1" x14ac:dyDescent="0.25"/>
    <row r="21671" ht="30" hidden="1" customHeight="1" x14ac:dyDescent="0.25"/>
    <row r="21672" ht="30" hidden="1" customHeight="1" x14ac:dyDescent="0.25"/>
    <row r="21673" ht="30" hidden="1" customHeight="1" x14ac:dyDescent="0.25"/>
    <row r="21674" ht="30" hidden="1" customHeight="1" x14ac:dyDescent="0.25"/>
    <row r="21675" ht="30" hidden="1" customHeight="1" x14ac:dyDescent="0.25"/>
    <row r="21676" ht="30" hidden="1" customHeight="1" x14ac:dyDescent="0.25"/>
    <row r="21677" ht="30" hidden="1" customHeight="1" x14ac:dyDescent="0.25"/>
    <row r="21678" ht="30" hidden="1" customHeight="1" x14ac:dyDescent="0.25"/>
    <row r="21679" ht="30" hidden="1" customHeight="1" x14ac:dyDescent="0.25"/>
    <row r="21680" ht="30" hidden="1" customHeight="1" x14ac:dyDescent="0.25"/>
    <row r="21681" ht="30" hidden="1" customHeight="1" x14ac:dyDescent="0.25"/>
    <row r="21682" ht="30" hidden="1" customHeight="1" x14ac:dyDescent="0.25"/>
    <row r="21683" ht="30" hidden="1" customHeight="1" x14ac:dyDescent="0.25"/>
    <row r="21684" ht="30" hidden="1" customHeight="1" x14ac:dyDescent="0.25"/>
    <row r="21685" ht="30" hidden="1" customHeight="1" x14ac:dyDescent="0.25"/>
    <row r="21686" ht="30" hidden="1" customHeight="1" x14ac:dyDescent="0.25"/>
    <row r="21687" ht="30" hidden="1" customHeight="1" x14ac:dyDescent="0.25"/>
    <row r="21688" ht="30" hidden="1" customHeight="1" x14ac:dyDescent="0.25"/>
    <row r="21689" ht="30" hidden="1" customHeight="1" x14ac:dyDescent="0.25"/>
    <row r="21690" ht="30" hidden="1" customHeight="1" x14ac:dyDescent="0.25"/>
    <row r="21691" ht="30" hidden="1" customHeight="1" x14ac:dyDescent="0.25"/>
    <row r="21692" ht="30" hidden="1" customHeight="1" x14ac:dyDescent="0.25"/>
    <row r="21693" ht="30" hidden="1" customHeight="1" x14ac:dyDescent="0.25"/>
    <row r="21694" ht="30" hidden="1" customHeight="1" x14ac:dyDescent="0.25"/>
    <row r="21695" ht="30" hidden="1" customHeight="1" x14ac:dyDescent="0.25"/>
    <row r="21696" ht="30" hidden="1" customHeight="1" x14ac:dyDescent="0.25"/>
    <row r="21697" ht="30" hidden="1" customHeight="1" x14ac:dyDescent="0.25"/>
    <row r="21698" ht="30" hidden="1" customHeight="1" x14ac:dyDescent="0.25"/>
    <row r="21699" ht="30" hidden="1" customHeight="1" x14ac:dyDescent="0.25"/>
    <row r="21700" ht="30" hidden="1" customHeight="1" x14ac:dyDescent="0.25"/>
    <row r="21701" ht="30" hidden="1" customHeight="1" x14ac:dyDescent="0.25"/>
    <row r="21702" ht="30" hidden="1" customHeight="1" x14ac:dyDescent="0.25"/>
    <row r="21703" ht="30" hidden="1" customHeight="1" x14ac:dyDescent="0.25"/>
    <row r="21704" ht="30" hidden="1" customHeight="1" x14ac:dyDescent="0.25"/>
    <row r="21705" ht="30" hidden="1" customHeight="1" x14ac:dyDescent="0.25"/>
    <row r="21706" ht="30" hidden="1" customHeight="1" x14ac:dyDescent="0.25"/>
    <row r="21707" ht="30" hidden="1" customHeight="1" x14ac:dyDescent="0.25"/>
    <row r="21708" ht="30" hidden="1" customHeight="1" x14ac:dyDescent="0.25"/>
    <row r="21709" ht="30" hidden="1" customHeight="1" x14ac:dyDescent="0.25"/>
    <row r="21710" ht="30" hidden="1" customHeight="1" x14ac:dyDescent="0.25"/>
    <row r="21711" ht="30" hidden="1" customHeight="1" x14ac:dyDescent="0.25"/>
    <row r="21712" ht="30" hidden="1" customHeight="1" x14ac:dyDescent="0.25"/>
    <row r="21713" ht="30" hidden="1" customHeight="1" x14ac:dyDescent="0.25"/>
    <row r="21714" ht="30" hidden="1" customHeight="1" x14ac:dyDescent="0.25"/>
    <row r="21715" ht="30" hidden="1" customHeight="1" x14ac:dyDescent="0.25"/>
    <row r="21716" ht="30" hidden="1" customHeight="1" x14ac:dyDescent="0.25"/>
    <row r="21717" ht="30" hidden="1" customHeight="1" x14ac:dyDescent="0.25"/>
    <row r="21718" ht="30" hidden="1" customHeight="1" x14ac:dyDescent="0.25"/>
    <row r="21719" ht="30" hidden="1" customHeight="1" x14ac:dyDescent="0.25"/>
    <row r="21720" ht="30" hidden="1" customHeight="1" x14ac:dyDescent="0.25"/>
    <row r="21721" ht="30" hidden="1" customHeight="1" x14ac:dyDescent="0.25"/>
    <row r="21722" ht="30" hidden="1" customHeight="1" x14ac:dyDescent="0.25"/>
    <row r="21723" ht="30" hidden="1" customHeight="1" x14ac:dyDescent="0.25"/>
    <row r="21724" ht="30" hidden="1" customHeight="1" x14ac:dyDescent="0.25"/>
    <row r="21725" ht="30" hidden="1" customHeight="1" x14ac:dyDescent="0.25"/>
    <row r="21726" ht="30" hidden="1" customHeight="1" x14ac:dyDescent="0.25"/>
    <row r="21727" ht="30" hidden="1" customHeight="1" x14ac:dyDescent="0.25"/>
    <row r="21728" ht="30" hidden="1" customHeight="1" x14ac:dyDescent="0.25"/>
    <row r="21729" ht="30" hidden="1" customHeight="1" x14ac:dyDescent="0.25"/>
    <row r="21730" ht="30" hidden="1" customHeight="1" x14ac:dyDescent="0.25"/>
    <row r="21731" ht="30" hidden="1" customHeight="1" x14ac:dyDescent="0.25"/>
    <row r="21732" ht="30" hidden="1" customHeight="1" x14ac:dyDescent="0.25"/>
    <row r="21733" ht="30" hidden="1" customHeight="1" x14ac:dyDescent="0.25"/>
    <row r="21734" ht="30" hidden="1" customHeight="1" x14ac:dyDescent="0.25"/>
    <row r="21735" ht="30" hidden="1" customHeight="1" x14ac:dyDescent="0.25"/>
    <row r="21736" ht="30" hidden="1" customHeight="1" x14ac:dyDescent="0.25"/>
    <row r="21737" ht="30" hidden="1" customHeight="1" x14ac:dyDescent="0.25"/>
    <row r="21738" ht="30" hidden="1" customHeight="1" x14ac:dyDescent="0.25"/>
    <row r="21739" ht="30" hidden="1" customHeight="1" x14ac:dyDescent="0.25"/>
    <row r="21740" ht="30" hidden="1" customHeight="1" x14ac:dyDescent="0.25"/>
    <row r="21741" ht="30" hidden="1" customHeight="1" x14ac:dyDescent="0.25"/>
    <row r="21742" ht="30" hidden="1" customHeight="1" x14ac:dyDescent="0.25"/>
    <row r="21743" ht="30" hidden="1" customHeight="1" x14ac:dyDescent="0.25"/>
    <row r="21744" ht="30" hidden="1" customHeight="1" x14ac:dyDescent="0.25"/>
    <row r="21745" ht="30" hidden="1" customHeight="1" x14ac:dyDescent="0.25"/>
    <row r="21746" ht="30" hidden="1" customHeight="1" x14ac:dyDescent="0.25"/>
    <row r="21747" ht="30" hidden="1" customHeight="1" x14ac:dyDescent="0.25"/>
    <row r="21748" ht="30" hidden="1" customHeight="1" x14ac:dyDescent="0.25"/>
    <row r="21749" ht="30" hidden="1" customHeight="1" x14ac:dyDescent="0.25"/>
    <row r="21750" ht="30" hidden="1" customHeight="1" x14ac:dyDescent="0.25"/>
    <row r="21751" ht="30" hidden="1" customHeight="1" x14ac:dyDescent="0.25"/>
    <row r="21752" ht="30" hidden="1" customHeight="1" x14ac:dyDescent="0.25"/>
    <row r="21753" ht="30" hidden="1" customHeight="1" x14ac:dyDescent="0.25"/>
    <row r="21754" ht="30" hidden="1" customHeight="1" x14ac:dyDescent="0.25"/>
    <row r="21755" ht="30" hidden="1" customHeight="1" x14ac:dyDescent="0.25"/>
    <row r="21756" ht="30" hidden="1" customHeight="1" x14ac:dyDescent="0.25"/>
    <row r="21757" ht="30" hidden="1" customHeight="1" x14ac:dyDescent="0.25"/>
    <row r="21758" ht="30" hidden="1" customHeight="1" x14ac:dyDescent="0.25"/>
    <row r="21759" ht="30" hidden="1" customHeight="1" x14ac:dyDescent="0.25"/>
    <row r="21760" ht="30" hidden="1" customHeight="1" x14ac:dyDescent="0.25"/>
    <row r="21761" ht="30" hidden="1" customHeight="1" x14ac:dyDescent="0.25"/>
    <row r="21762" ht="30" hidden="1" customHeight="1" x14ac:dyDescent="0.25"/>
    <row r="21763" ht="30" hidden="1" customHeight="1" x14ac:dyDescent="0.25"/>
    <row r="21764" ht="30" hidden="1" customHeight="1" x14ac:dyDescent="0.25"/>
    <row r="21765" ht="30" hidden="1" customHeight="1" x14ac:dyDescent="0.25"/>
    <row r="21766" ht="30" hidden="1" customHeight="1" x14ac:dyDescent="0.25"/>
    <row r="21767" ht="30" hidden="1" customHeight="1" x14ac:dyDescent="0.25"/>
    <row r="21768" ht="30" hidden="1" customHeight="1" x14ac:dyDescent="0.25"/>
    <row r="21769" ht="30" hidden="1" customHeight="1" x14ac:dyDescent="0.25"/>
    <row r="21770" ht="30" hidden="1" customHeight="1" x14ac:dyDescent="0.25"/>
    <row r="21771" ht="30" hidden="1" customHeight="1" x14ac:dyDescent="0.25"/>
    <row r="21772" ht="30" hidden="1" customHeight="1" x14ac:dyDescent="0.25"/>
    <row r="21773" ht="30" hidden="1" customHeight="1" x14ac:dyDescent="0.25"/>
    <row r="21774" ht="30" hidden="1" customHeight="1" x14ac:dyDescent="0.25"/>
    <row r="21775" ht="30" hidden="1" customHeight="1" x14ac:dyDescent="0.25"/>
    <row r="21776" ht="30" hidden="1" customHeight="1" x14ac:dyDescent="0.25"/>
    <row r="21777" ht="30" hidden="1" customHeight="1" x14ac:dyDescent="0.25"/>
    <row r="21778" ht="30" hidden="1" customHeight="1" x14ac:dyDescent="0.25"/>
    <row r="21779" ht="30" hidden="1" customHeight="1" x14ac:dyDescent="0.25"/>
    <row r="21780" ht="30" hidden="1" customHeight="1" x14ac:dyDescent="0.25"/>
    <row r="21781" ht="30" hidden="1" customHeight="1" x14ac:dyDescent="0.25"/>
    <row r="21782" ht="30" hidden="1" customHeight="1" x14ac:dyDescent="0.25"/>
    <row r="21783" ht="30" hidden="1" customHeight="1" x14ac:dyDescent="0.25"/>
    <row r="21784" ht="30" hidden="1" customHeight="1" x14ac:dyDescent="0.25"/>
    <row r="21785" ht="30" hidden="1" customHeight="1" x14ac:dyDescent="0.25"/>
    <row r="21786" ht="30" hidden="1" customHeight="1" x14ac:dyDescent="0.25"/>
    <row r="21787" ht="30" hidden="1" customHeight="1" x14ac:dyDescent="0.25"/>
    <row r="21788" ht="30" hidden="1" customHeight="1" x14ac:dyDescent="0.25"/>
    <row r="21789" ht="30" hidden="1" customHeight="1" x14ac:dyDescent="0.25"/>
    <row r="21790" ht="30" hidden="1" customHeight="1" x14ac:dyDescent="0.25"/>
    <row r="21791" ht="30" hidden="1" customHeight="1" x14ac:dyDescent="0.25"/>
    <row r="21792" ht="30" hidden="1" customHeight="1" x14ac:dyDescent="0.25"/>
    <row r="21793" ht="30" hidden="1" customHeight="1" x14ac:dyDescent="0.25"/>
    <row r="21794" ht="30" hidden="1" customHeight="1" x14ac:dyDescent="0.25"/>
    <row r="21795" ht="30" hidden="1" customHeight="1" x14ac:dyDescent="0.25"/>
    <row r="21796" ht="30" hidden="1" customHeight="1" x14ac:dyDescent="0.25"/>
    <row r="21797" ht="30" hidden="1" customHeight="1" x14ac:dyDescent="0.25"/>
    <row r="21798" ht="30" hidden="1" customHeight="1" x14ac:dyDescent="0.25"/>
    <row r="21799" ht="30" hidden="1" customHeight="1" x14ac:dyDescent="0.25"/>
    <row r="21800" ht="30" hidden="1" customHeight="1" x14ac:dyDescent="0.25"/>
    <row r="21801" ht="30" hidden="1" customHeight="1" x14ac:dyDescent="0.25"/>
    <row r="21802" ht="30" hidden="1" customHeight="1" x14ac:dyDescent="0.25"/>
    <row r="21803" ht="30" hidden="1" customHeight="1" x14ac:dyDescent="0.25"/>
    <row r="21804" ht="30" hidden="1" customHeight="1" x14ac:dyDescent="0.25"/>
    <row r="21805" ht="30" hidden="1" customHeight="1" x14ac:dyDescent="0.25"/>
    <row r="21806" ht="30" hidden="1" customHeight="1" x14ac:dyDescent="0.25"/>
    <row r="21807" ht="30" hidden="1" customHeight="1" x14ac:dyDescent="0.25"/>
    <row r="21808" ht="30" hidden="1" customHeight="1" x14ac:dyDescent="0.25"/>
    <row r="21809" ht="30" hidden="1" customHeight="1" x14ac:dyDescent="0.25"/>
    <row r="21810" ht="30" hidden="1" customHeight="1" x14ac:dyDescent="0.25"/>
    <row r="21811" ht="30" hidden="1" customHeight="1" x14ac:dyDescent="0.25"/>
    <row r="21812" ht="30" hidden="1" customHeight="1" x14ac:dyDescent="0.25"/>
    <row r="21813" ht="30" hidden="1" customHeight="1" x14ac:dyDescent="0.25"/>
    <row r="21814" ht="30" hidden="1" customHeight="1" x14ac:dyDescent="0.25"/>
    <row r="21815" ht="30" hidden="1" customHeight="1" x14ac:dyDescent="0.25"/>
    <row r="21816" ht="30" hidden="1" customHeight="1" x14ac:dyDescent="0.25"/>
    <row r="21817" ht="30" hidden="1" customHeight="1" x14ac:dyDescent="0.25"/>
    <row r="21818" ht="30" hidden="1" customHeight="1" x14ac:dyDescent="0.25"/>
    <row r="21819" ht="30" hidden="1" customHeight="1" x14ac:dyDescent="0.25"/>
    <row r="21820" ht="30" hidden="1" customHeight="1" x14ac:dyDescent="0.25"/>
    <row r="21821" ht="30" hidden="1" customHeight="1" x14ac:dyDescent="0.25"/>
    <row r="21822" ht="30" hidden="1" customHeight="1" x14ac:dyDescent="0.25"/>
    <row r="21823" ht="30" hidden="1" customHeight="1" x14ac:dyDescent="0.25"/>
    <row r="21824" ht="30" hidden="1" customHeight="1" x14ac:dyDescent="0.25"/>
    <row r="21825" ht="30" hidden="1" customHeight="1" x14ac:dyDescent="0.25"/>
    <row r="21826" ht="30" hidden="1" customHeight="1" x14ac:dyDescent="0.25"/>
    <row r="21827" ht="30" hidden="1" customHeight="1" x14ac:dyDescent="0.25"/>
    <row r="21828" ht="30" hidden="1" customHeight="1" x14ac:dyDescent="0.25"/>
    <row r="21829" ht="30" hidden="1" customHeight="1" x14ac:dyDescent="0.25"/>
    <row r="21830" ht="30" hidden="1" customHeight="1" x14ac:dyDescent="0.25"/>
    <row r="21831" ht="30" hidden="1" customHeight="1" x14ac:dyDescent="0.25"/>
    <row r="21832" ht="30" hidden="1" customHeight="1" x14ac:dyDescent="0.25"/>
    <row r="21833" ht="30" hidden="1" customHeight="1" x14ac:dyDescent="0.25"/>
    <row r="21834" ht="30" hidden="1" customHeight="1" x14ac:dyDescent="0.25"/>
    <row r="21835" ht="30" hidden="1" customHeight="1" x14ac:dyDescent="0.25"/>
    <row r="21836" ht="30" hidden="1" customHeight="1" x14ac:dyDescent="0.25"/>
    <row r="21837" ht="30" hidden="1" customHeight="1" x14ac:dyDescent="0.25"/>
    <row r="21838" ht="30" hidden="1" customHeight="1" x14ac:dyDescent="0.25"/>
    <row r="21839" ht="30" hidden="1" customHeight="1" x14ac:dyDescent="0.25"/>
    <row r="21840" ht="30" hidden="1" customHeight="1" x14ac:dyDescent="0.25"/>
    <row r="21841" ht="30" hidden="1" customHeight="1" x14ac:dyDescent="0.25"/>
    <row r="21842" ht="30" hidden="1" customHeight="1" x14ac:dyDescent="0.25"/>
    <row r="21843" ht="30" hidden="1" customHeight="1" x14ac:dyDescent="0.25"/>
    <row r="21844" ht="30" hidden="1" customHeight="1" x14ac:dyDescent="0.25"/>
    <row r="21845" ht="30" hidden="1" customHeight="1" x14ac:dyDescent="0.25"/>
    <row r="21846" ht="30" hidden="1" customHeight="1" x14ac:dyDescent="0.25"/>
    <row r="21847" ht="30" hidden="1" customHeight="1" x14ac:dyDescent="0.25"/>
    <row r="21848" ht="30" hidden="1" customHeight="1" x14ac:dyDescent="0.25"/>
    <row r="21849" ht="30" hidden="1" customHeight="1" x14ac:dyDescent="0.25"/>
    <row r="21850" ht="30" hidden="1" customHeight="1" x14ac:dyDescent="0.25"/>
    <row r="21851" ht="30" hidden="1" customHeight="1" x14ac:dyDescent="0.25"/>
    <row r="21852" ht="30" hidden="1" customHeight="1" x14ac:dyDescent="0.25"/>
    <row r="21853" ht="30" hidden="1" customHeight="1" x14ac:dyDescent="0.25"/>
    <row r="21854" ht="30" hidden="1" customHeight="1" x14ac:dyDescent="0.25"/>
    <row r="21855" ht="30" hidden="1" customHeight="1" x14ac:dyDescent="0.25"/>
    <row r="21856" ht="30" hidden="1" customHeight="1" x14ac:dyDescent="0.25"/>
    <row r="21857" ht="30" hidden="1" customHeight="1" x14ac:dyDescent="0.25"/>
    <row r="21858" ht="30" hidden="1" customHeight="1" x14ac:dyDescent="0.25"/>
    <row r="21859" ht="30" hidden="1" customHeight="1" x14ac:dyDescent="0.25"/>
    <row r="21860" ht="30" hidden="1" customHeight="1" x14ac:dyDescent="0.25"/>
    <row r="21861" ht="30" hidden="1" customHeight="1" x14ac:dyDescent="0.25"/>
    <row r="21862" ht="30" hidden="1" customHeight="1" x14ac:dyDescent="0.25"/>
    <row r="21863" ht="30" hidden="1" customHeight="1" x14ac:dyDescent="0.25"/>
    <row r="21864" ht="30" hidden="1" customHeight="1" x14ac:dyDescent="0.25"/>
    <row r="21865" ht="30" hidden="1" customHeight="1" x14ac:dyDescent="0.25"/>
    <row r="21866" ht="30" hidden="1" customHeight="1" x14ac:dyDescent="0.25"/>
    <row r="21867" ht="30" hidden="1" customHeight="1" x14ac:dyDescent="0.25"/>
    <row r="21868" ht="30" hidden="1" customHeight="1" x14ac:dyDescent="0.25"/>
    <row r="21869" ht="30" hidden="1" customHeight="1" x14ac:dyDescent="0.25"/>
    <row r="21870" ht="30" hidden="1" customHeight="1" x14ac:dyDescent="0.25"/>
    <row r="21871" ht="30" hidden="1" customHeight="1" x14ac:dyDescent="0.25"/>
    <row r="21872" ht="30" hidden="1" customHeight="1" x14ac:dyDescent="0.25"/>
    <row r="21873" ht="30" hidden="1" customHeight="1" x14ac:dyDescent="0.25"/>
    <row r="21874" ht="30" hidden="1" customHeight="1" x14ac:dyDescent="0.25"/>
    <row r="21875" ht="30" hidden="1" customHeight="1" x14ac:dyDescent="0.25"/>
    <row r="21876" ht="30" hidden="1" customHeight="1" x14ac:dyDescent="0.25"/>
    <row r="21877" ht="30" hidden="1" customHeight="1" x14ac:dyDescent="0.25"/>
    <row r="21878" ht="30" hidden="1" customHeight="1" x14ac:dyDescent="0.25"/>
    <row r="21879" ht="30" hidden="1" customHeight="1" x14ac:dyDescent="0.25"/>
    <row r="21880" ht="30" hidden="1" customHeight="1" x14ac:dyDescent="0.25"/>
    <row r="21881" ht="30" hidden="1" customHeight="1" x14ac:dyDescent="0.25"/>
    <row r="21882" ht="30" hidden="1" customHeight="1" x14ac:dyDescent="0.25"/>
    <row r="21883" ht="30" hidden="1" customHeight="1" x14ac:dyDescent="0.25"/>
    <row r="21884" ht="30" hidden="1" customHeight="1" x14ac:dyDescent="0.25"/>
    <row r="21885" ht="30" hidden="1" customHeight="1" x14ac:dyDescent="0.25"/>
    <row r="21886" ht="30" hidden="1" customHeight="1" x14ac:dyDescent="0.25"/>
    <row r="21887" ht="30" hidden="1" customHeight="1" x14ac:dyDescent="0.25"/>
    <row r="21888" ht="30" hidden="1" customHeight="1" x14ac:dyDescent="0.25"/>
    <row r="21889" ht="30" hidden="1" customHeight="1" x14ac:dyDescent="0.25"/>
    <row r="21890" ht="30" hidden="1" customHeight="1" x14ac:dyDescent="0.25"/>
    <row r="21891" ht="30" hidden="1" customHeight="1" x14ac:dyDescent="0.25"/>
    <row r="21892" ht="30" hidden="1" customHeight="1" x14ac:dyDescent="0.25"/>
    <row r="21893" ht="30" hidden="1" customHeight="1" x14ac:dyDescent="0.25"/>
    <row r="21894" ht="30" hidden="1" customHeight="1" x14ac:dyDescent="0.25"/>
    <row r="21895" ht="30" hidden="1" customHeight="1" x14ac:dyDescent="0.25"/>
    <row r="21896" ht="30" hidden="1" customHeight="1" x14ac:dyDescent="0.25"/>
    <row r="21897" ht="30" hidden="1" customHeight="1" x14ac:dyDescent="0.25"/>
    <row r="21898" ht="30" hidden="1" customHeight="1" x14ac:dyDescent="0.25"/>
    <row r="21899" ht="30" hidden="1" customHeight="1" x14ac:dyDescent="0.25"/>
    <row r="21900" ht="30" hidden="1" customHeight="1" x14ac:dyDescent="0.25"/>
    <row r="21901" ht="30" hidden="1" customHeight="1" x14ac:dyDescent="0.25"/>
    <row r="21902" ht="30" hidden="1" customHeight="1" x14ac:dyDescent="0.25"/>
    <row r="21903" ht="30" hidden="1" customHeight="1" x14ac:dyDescent="0.25"/>
    <row r="21904" ht="30" hidden="1" customHeight="1" x14ac:dyDescent="0.25"/>
    <row r="21905" ht="30" hidden="1" customHeight="1" x14ac:dyDescent="0.25"/>
    <row r="21906" ht="30" hidden="1" customHeight="1" x14ac:dyDescent="0.25"/>
    <row r="21907" ht="30" hidden="1" customHeight="1" x14ac:dyDescent="0.25"/>
    <row r="21908" ht="30" hidden="1" customHeight="1" x14ac:dyDescent="0.25"/>
    <row r="21909" ht="30" hidden="1" customHeight="1" x14ac:dyDescent="0.25"/>
    <row r="21910" ht="30" hidden="1" customHeight="1" x14ac:dyDescent="0.25"/>
    <row r="21911" ht="30" hidden="1" customHeight="1" x14ac:dyDescent="0.25"/>
    <row r="21912" ht="30" hidden="1" customHeight="1" x14ac:dyDescent="0.25"/>
    <row r="21913" ht="30" hidden="1" customHeight="1" x14ac:dyDescent="0.25"/>
    <row r="21914" ht="30" hidden="1" customHeight="1" x14ac:dyDescent="0.25"/>
    <row r="21915" ht="30" hidden="1" customHeight="1" x14ac:dyDescent="0.25"/>
    <row r="21916" ht="30" hidden="1" customHeight="1" x14ac:dyDescent="0.25"/>
    <row r="21917" ht="30" hidden="1" customHeight="1" x14ac:dyDescent="0.25"/>
    <row r="21918" ht="30" hidden="1" customHeight="1" x14ac:dyDescent="0.25"/>
    <row r="21919" ht="30" hidden="1" customHeight="1" x14ac:dyDescent="0.25"/>
    <row r="21920" ht="30" hidden="1" customHeight="1" x14ac:dyDescent="0.25"/>
    <row r="21921" ht="30" hidden="1" customHeight="1" x14ac:dyDescent="0.25"/>
    <row r="21922" ht="30" hidden="1" customHeight="1" x14ac:dyDescent="0.25"/>
    <row r="21923" ht="30" hidden="1" customHeight="1" x14ac:dyDescent="0.25"/>
    <row r="21924" ht="30" hidden="1" customHeight="1" x14ac:dyDescent="0.25"/>
    <row r="21925" ht="30" hidden="1" customHeight="1" x14ac:dyDescent="0.25"/>
    <row r="21926" ht="30" hidden="1" customHeight="1" x14ac:dyDescent="0.25"/>
    <row r="21927" ht="30" hidden="1" customHeight="1" x14ac:dyDescent="0.25"/>
    <row r="21928" ht="30" hidden="1" customHeight="1" x14ac:dyDescent="0.25"/>
    <row r="21929" ht="30" hidden="1" customHeight="1" x14ac:dyDescent="0.25"/>
    <row r="21930" ht="30" hidden="1" customHeight="1" x14ac:dyDescent="0.25"/>
    <row r="21931" ht="30" hidden="1" customHeight="1" x14ac:dyDescent="0.25"/>
    <row r="21932" ht="30" hidden="1" customHeight="1" x14ac:dyDescent="0.25"/>
    <row r="21933" ht="30" hidden="1" customHeight="1" x14ac:dyDescent="0.25"/>
    <row r="21934" ht="30" hidden="1" customHeight="1" x14ac:dyDescent="0.25"/>
    <row r="21935" ht="30" hidden="1" customHeight="1" x14ac:dyDescent="0.25"/>
    <row r="21936" ht="30" hidden="1" customHeight="1" x14ac:dyDescent="0.25"/>
    <row r="21937" ht="30" hidden="1" customHeight="1" x14ac:dyDescent="0.25"/>
    <row r="21938" ht="30" hidden="1" customHeight="1" x14ac:dyDescent="0.25"/>
    <row r="21939" ht="30" hidden="1" customHeight="1" x14ac:dyDescent="0.25"/>
    <row r="21940" ht="30" hidden="1" customHeight="1" x14ac:dyDescent="0.25"/>
    <row r="21941" ht="30" hidden="1" customHeight="1" x14ac:dyDescent="0.25"/>
    <row r="21942" ht="30" hidden="1" customHeight="1" x14ac:dyDescent="0.25"/>
    <row r="21943" ht="30" hidden="1" customHeight="1" x14ac:dyDescent="0.25"/>
    <row r="21944" ht="30" hidden="1" customHeight="1" x14ac:dyDescent="0.25"/>
    <row r="21945" ht="30" hidden="1" customHeight="1" x14ac:dyDescent="0.25"/>
    <row r="21946" ht="30" hidden="1" customHeight="1" x14ac:dyDescent="0.25"/>
    <row r="21947" ht="30" hidden="1" customHeight="1" x14ac:dyDescent="0.25"/>
    <row r="21948" ht="30" hidden="1" customHeight="1" x14ac:dyDescent="0.25"/>
    <row r="21949" ht="30" hidden="1" customHeight="1" x14ac:dyDescent="0.25"/>
    <row r="21950" ht="30" hidden="1" customHeight="1" x14ac:dyDescent="0.25"/>
    <row r="21951" ht="30" hidden="1" customHeight="1" x14ac:dyDescent="0.25"/>
    <row r="21952" ht="30" hidden="1" customHeight="1" x14ac:dyDescent="0.25"/>
    <row r="21953" ht="30" hidden="1" customHeight="1" x14ac:dyDescent="0.25"/>
    <row r="21954" ht="30" hidden="1" customHeight="1" x14ac:dyDescent="0.25"/>
    <row r="21955" ht="30" hidden="1" customHeight="1" x14ac:dyDescent="0.25"/>
    <row r="21956" ht="30" hidden="1" customHeight="1" x14ac:dyDescent="0.25"/>
    <row r="21957" ht="30" hidden="1" customHeight="1" x14ac:dyDescent="0.25"/>
    <row r="21958" ht="30" hidden="1" customHeight="1" x14ac:dyDescent="0.25"/>
    <row r="21959" ht="30" hidden="1" customHeight="1" x14ac:dyDescent="0.25"/>
    <row r="21960" ht="30" hidden="1" customHeight="1" x14ac:dyDescent="0.25"/>
    <row r="21961" ht="30" hidden="1" customHeight="1" x14ac:dyDescent="0.25"/>
    <row r="21962" ht="30" hidden="1" customHeight="1" x14ac:dyDescent="0.25"/>
    <row r="21963" ht="30" hidden="1" customHeight="1" x14ac:dyDescent="0.25"/>
    <row r="21964" ht="30" hidden="1" customHeight="1" x14ac:dyDescent="0.25"/>
    <row r="21965" ht="30" hidden="1" customHeight="1" x14ac:dyDescent="0.25"/>
    <row r="21966" ht="30" hidden="1" customHeight="1" x14ac:dyDescent="0.25"/>
    <row r="21967" ht="30" hidden="1" customHeight="1" x14ac:dyDescent="0.25"/>
    <row r="21968" ht="30" hidden="1" customHeight="1" x14ac:dyDescent="0.25"/>
    <row r="21969" ht="30" hidden="1" customHeight="1" x14ac:dyDescent="0.25"/>
    <row r="21970" ht="30" hidden="1" customHeight="1" x14ac:dyDescent="0.25"/>
    <row r="21971" ht="30" hidden="1" customHeight="1" x14ac:dyDescent="0.25"/>
    <row r="21972" ht="30" hidden="1" customHeight="1" x14ac:dyDescent="0.25"/>
    <row r="21973" ht="30" hidden="1" customHeight="1" x14ac:dyDescent="0.25"/>
    <row r="21974" ht="30" hidden="1" customHeight="1" x14ac:dyDescent="0.25"/>
    <row r="21975" ht="30" hidden="1" customHeight="1" x14ac:dyDescent="0.25"/>
    <row r="21976" ht="30" hidden="1" customHeight="1" x14ac:dyDescent="0.25"/>
    <row r="21977" ht="30" hidden="1" customHeight="1" x14ac:dyDescent="0.25"/>
    <row r="21978" ht="30" hidden="1" customHeight="1" x14ac:dyDescent="0.25"/>
    <row r="21979" ht="30" hidden="1" customHeight="1" x14ac:dyDescent="0.25"/>
    <row r="21980" ht="30" hidden="1" customHeight="1" x14ac:dyDescent="0.25"/>
    <row r="21981" ht="30" hidden="1" customHeight="1" x14ac:dyDescent="0.25"/>
    <row r="21982" ht="30" hidden="1" customHeight="1" x14ac:dyDescent="0.25"/>
    <row r="21983" ht="30" hidden="1" customHeight="1" x14ac:dyDescent="0.25"/>
    <row r="21984" ht="30" hidden="1" customHeight="1" x14ac:dyDescent="0.25"/>
    <row r="21985" ht="30" hidden="1" customHeight="1" x14ac:dyDescent="0.25"/>
    <row r="21986" ht="30" hidden="1" customHeight="1" x14ac:dyDescent="0.25"/>
    <row r="21987" ht="30" hidden="1" customHeight="1" x14ac:dyDescent="0.25"/>
    <row r="21988" ht="30" hidden="1" customHeight="1" x14ac:dyDescent="0.25"/>
    <row r="21989" ht="30" hidden="1" customHeight="1" x14ac:dyDescent="0.25"/>
    <row r="21990" ht="30" hidden="1" customHeight="1" x14ac:dyDescent="0.25"/>
    <row r="21991" ht="30" hidden="1" customHeight="1" x14ac:dyDescent="0.25"/>
    <row r="21992" ht="30" hidden="1" customHeight="1" x14ac:dyDescent="0.25"/>
    <row r="21993" ht="30" hidden="1" customHeight="1" x14ac:dyDescent="0.25"/>
    <row r="21994" ht="30" hidden="1" customHeight="1" x14ac:dyDescent="0.25"/>
    <row r="21995" ht="30" hidden="1" customHeight="1" x14ac:dyDescent="0.25"/>
    <row r="21996" ht="30" hidden="1" customHeight="1" x14ac:dyDescent="0.25"/>
    <row r="21997" ht="30" hidden="1" customHeight="1" x14ac:dyDescent="0.25"/>
    <row r="21998" ht="30" hidden="1" customHeight="1" x14ac:dyDescent="0.25"/>
    <row r="21999" ht="30" hidden="1" customHeight="1" x14ac:dyDescent="0.25"/>
    <row r="22000" ht="30" hidden="1" customHeight="1" x14ac:dyDescent="0.25"/>
    <row r="22001" ht="30" hidden="1" customHeight="1" x14ac:dyDescent="0.25"/>
    <row r="22002" ht="30" hidden="1" customHeight="1" x14ac:dyDescent="0.25"/>
    <row r="22003" ht="30" hidden="1" customHeight="1" x14ac:dyDescent="0.25"/>
    <row r="22004" ht="30" hidden="1" customHeight="1" x14ac:dyDescent="0.25"/>
    <row r="22005" ht="30" hidden="1" customHeight="1" x14ac:dyDescent="0.25"/>
    <row r="22006" ht="30" hidden="1" customHeight="1" x14ac:dyDescent="0.25"/>
    <row r="22007" ht="30" hidden="1" customHeight="1" x14ac:dyDescent="0.25"/>
    <row r="22008" ht="30" hidden="1" customHeight="1" x14ac:dyDescent="0.25"/>
    <row r="22009" ht="30" hidden="1" customHeight="1" x14ac:dyDescent="0.25"/>
    <row r="22010" ht="30" hidden="1" customHeight="1" x14ac:dyDescent="0.25"/>
    <row r="22011" ht="30" hidden="1" customHeight="1" x14ac:dyDescent="0.25"/>
    <row r="22012" ht="30" hidden="1" customHeight="1" x14ac:dyDescent="0.25"/>
    <row r="22013" ht="30" hidden="1" customHeight="1" x14ac:dyDescent="0.25"/>
    <row r="22014" ht="30" hidden="1" customHeight="1" x14ac:dyDescent="0.25"/>
    <row r="22015" ht="30" hidden="1" customHeight="1" x14ac:dyDescent="0.25"/>
    <row r="22016" ht="30" hidden="1" customHeight="1" x14ac:dyDescent="0.25"/>
    <row r="22017" ht="30" hidden="1" customHeight="1" x14ac:dyDescent="0.25"/>
    <row r="22018" ht="30" hidden="1" customHeight="1" x14ac:dyDescent="0.25"/>
    <row r="22019" ht="30" hidden="1" customHeight="1" x14ac:dyDescent="0.25"/>
    <row r="22020" ht="30" hidden="1" customHeight="1" x14ac:dyDescent="0.25"/>
    <row r="22021" ht="30" hidden="1" customHeight="1" x14ac:dyDescent="0.25"/>
    <row r="22022" ht="30" hidden="1" customHeight="1" x14ac:dyDescent="0.25"/>
    <row r="22023" ht="30" hidden="1" customHeight="1" x14ac:dyDescent="0.25"/>
    <row r="22024" ht="30" hidden="1" customHeight="1" x14ac:dyDescent="0.25"/>
    <row r="22025" ht="30" hidden="1" customHeight="1" x14ac:dyDescent="0.25"/>
    <row r="22026" ht="30" hidden="1" customHeight="1" x14ac:dyDescent="0.25"/>
    <row r="22027" ht="30" hidden="1" customHeight="1" x14ac:dyDescent="0.25"/>
    <row r="22028" ht="30" hidden="1" customHeight="1" x14ac:dyDescent="0.25"/>
    <row r="22029" ht="30" hidden="1" customHeight="1" x14ac:dyDescent="0.25"/>
    <row r="22030" ht="30" hidden="1" customHeight="1" x14ac:dyDescent="0.25"/>
    <row r="22031" ht="30" hidden="1" customHeight="1" x14ac:dyDescent="0.25"/>
    <row r="22032" ht="30" hidden="1" customHeight="1" x14ac:dyDescent="0.25"/>
    <row r="22033" ht="30" hidden="1" customHeight="1" x14ac:dyDescent="0.25"/>
    <row r="22034" ht="30" hidden="1" customHeight="1" x14ac:dyDescent="0.25"/>
    <row r="22035" ht="30" hidden="1" customHeight="1" x14ac:dyDescent="0.25"/>
    <row r="22036" ht="30" hidden="1" customHeight="1" x14ac:dyDescent="0.25"/>
    <row r="22037" ht="30" hidden="1" customHeight="1" x14ac:dyDescent="0.25"/>
    <row r="22038" ht="30" hidden="1" customHeight="1" x14ac:dyDescent="0.25"/>
    <row r="22039" ht="30" hidden="1" customHeight="1" x14ac:dyDescent="0.25"/>
    <row r="22040" ht="30" hidden="1" customHeight="1" x14ac:dyDescent="0.25"/>
    <row r="22041" ht="30" hidden="1" customHeight="1" x14ac:dyDescent="0.25"/>
    <row r="22042" ht="30" hidden="1" customHeight="1" x14ac:dyDescent="0.25"/>
    <row r="22043" ht="30" hidden="1" customHeight="1" x14ac:dyDescent="0.25"/>
    <row r="22044" ht="30" hidden="1" customHeight="1" x14ac:dyDescent="0.25"/>
    <row r="22045" ht="30" hidden="1" customHeight="1" x14ac:dyDescent="0.25"/>
    <row r="22046" ht="30" hidden="1" customHeight="1" x14ac:dyDescent="0.25"/>
    <row r="22047" ht="30" hidden="1" customHeight="1" x14ac:dyDescent="0.25"/>
    <row r="22048" ht="30" hidden="1" customHeight="1" x14ac:dyDescent="0.25"/>
    <row r="22049" ht="30" hidden="1" customHeight="1" x14ac:dyDescent="0.25"/>
    <row r="22050" ht="30" hidden="1" customHeight="1" x14ac:dyDescent="0.25"/>
    <row r="22051" ht="30" hidden="1" customHeight="1" x14ac:dyDescent="0.25"/>
    <row r="22052" ht="30" hidden="1" customHeight="1" x14ac:dyDescent="0.25"/>
    <row r="22053" ht="30" hidden="1" customHeight="1" x14ac:dyDescent="0.25"/>
    <row r="22054" ht="30" hidden="1" customHeight="1" x14ac:dyDescent="0.25"/>
    <row r="22055" ht="30" hidden="1" customHeight="1" x14ac:dyDescent="0.25"/>
    <row r="22056" ht="30" hidden="1" customHeight="1" x14ac:dyDescent="0.25"/>
    <row r="22057" ht="30" hidden="1" customHeight="1" x14ac:dyDescent="0.25"/>
    <row r="22058" ht="30" hidden="1" customHeight="1" x14ac:dyDescent="0.25"/>
    <row r="22059" ht="30" hidden="1" customHeight="1" x14ac:dyDescent="0.25"/>
    <row r="22060" ht="30" hidden="1" customHeight="1" x14ac:dyDescent="0.25"/>
    <row r="22061" ht="30" hidden="1" customHeight="1" x14ac:dyDescent="0.25"/>
    <row r="22062" ht="30" hidden="1" customHeight="1" x14ac:dyDescent="0.25"/>
    <row r="22063" ht="30" hidden="1" customHeight="1" x14ac:dyDescent="0.25"/>
    <row r="22064" ht="30" hidden="1" customHeight="1" x14ac:dyDescent="0.25"/>
    <row r="22065" ht="30" hidden="1" customHeight="1" x14ac:dyDescent="0.25"/>
    <row r="22066" ht="30" hidden="1" customHeight="1" x14ac:dyDescent="0.25"/>
    <row r="22067" ht="30" hidden="1" customHeight="1" x14ac:dyDescent="0.25"/>
    <row r="22068" ht="30" hidden="1" customHeight="1" x14ac:dyDescent="0.25"/>
    <row r="22069" ht="30" hidden="1" customHeight="1" x14ac:dyDescent="0.25"/>
    <row r="22070" ht="30" hidden="1" customHeight="1" x14ac:dyDescent="0.25"/>
    <row r="22071" ht="30" hidden="1" customHeight="1" x14ac:dyDescent="0.25"/>
    <row r="22072" ht="30" hidden="1" customHeight="1" x14ac:dyDescent="0.25"/>
    <row r="22073" ht="30" hidden="1" customHeight="1" x14ac:dyDescent="0.25"/>
    <row r="22074" ht="30" hidden="1" customHeight="1" x14ac:dyDescent="0.25"/>
    <row r="22075" ht="30" hidden="1" customHeight="1" x14ac:dyDescent="0.25"/>
    <row r="22076" ht="30" hidden="1" customHeight="1" x14ac:dyDescent="0.25"/>
    <row r="22077" ht="30" hidden="1" customHeight="1" x14ac:dyDescent="0.25"/>
    <row r="22078" ht="30" hidden="1" customHeight="1" x14ac:dyDescent="0.25"/>
    <row r="22079" ht="30" hidden="1" customHeight="1" x14ac:dyDescent="0.25"/>
    <row r="22080" ht="30" hidden="1" customHeight="1" x14ac:dyDescent="0.25"/>
    <row r="22081" ht="30" hidden="1" customHeight="1" x14ac:dyDescent="0.25"/>
    <row r="22082" ht="30" hidden="1" customHeight="1" x14ac:dyDescent="0.25"/>
    <row r="22083" ht="30" hidden="1" customHeight="1" x14ac:dyDescent="0.25"/>
    <row r="22084" ht="30" hidden="1" customHeight="1" x14ac:dyDescent="0.25"/>
    <row r="22085" ht="30" hidden="1" customHeight="1" x14ac:dyDescent="0.25"/>
    <row r="22086" ht="30" hidden="1" customHeight="1" x14ac:dyDescent="0.25"/>
    <row r="22087" ht="30" hidden="1" customHeight="1" x14ac:dyDescent="0.25"/>
    <row r="22088" ht="30" hidden="1" customHeight="1" x14ac:dyDescent="0.25"/>
    <row r="22089" ht="30" hidden="1" customHeight="1" x14ac:dyDescent="0.25"/>
    <row r="22090" ht="30" hidden="1" customHeight="1" x14ac:dyDescent="0.25"/>
    <row r="22091" ht="30" hidden="1" customHeight="1" x14ac:dyDescent="0.25"/>
    <row r="22092" ht="30" hidden="1" customHeight="1" x14ac:dyDescent="0.25"/>
    <row r="22093" ht="30" hidden="1" customHeight="1" x14ac:dyDescent="0.25"/>
    <row r="22094" ht="30" hidden="1" customHeight="1" x14ac:dyDescent="0.25"/>
    <row r="22095" ht="30" hidden="1" customHeight="1" x14ac:dyDescent="0.25"/>
    <row r="22096" ht="30" hidden="1" customHeight="1" x14ac:dyDescent="0.25"/>
    <row r="22097" ht="30" hidden="1" customHeight="1" x14ac:dyDescent="0.25"/>
    <row r="22098" ht="30" hidden="1" customHeight="1" x14ac:dyDescent="0.25"/>
    <row r="22099" ht="30" hidden="1" customHeight="1" x14ac:dyDescent="0.25"/>
    <row r="22100" ht="30" hidden="1" customHeight="1" x14ac:dyDescent="0.25"/>
    <row r="22101" ht="30" hidden="1" customHeight="1" x14ac:dyDescent="0.25"/>
    <row r="22102" ht="30" hidden="1" customHeight="1" x14ac:dyDescent="0.25"/>
    <row r="22103" ht="30" hidden="1" customHeight="1" x14ac:dyDescent="0.25"/>
    <row r="22104" ht="30" hidden="1" customHeight="1" x14ac:dyDescent="0.25"/>
    <row r="22105" ht="30" hidden="1" customHeight="1" x14ac:dyDescent="0.25"/>
    <row r="22106" ht="30" hidden="1" customHeight="1" x14ac:dyDescent="0.25"/>
    <row r="22107" ht="30" hidden="1" customHeight="1" x14ac:dyDescent="0.25"/>
    <row r="22108" ht="30" hidden="1" customHeight="1" x14ac:dyDescent="0.25"/>
    <row r="22109" ht="30" hidden="1" customHeight="1" x14ac:dyDescent="0.25"/>
    <row r="22110" ht="30" hidden="1" customHeight="1" x14ac:dyDescent="0.25"/>
    <row r="22111" ht="30" hidden="1" customHeight="1" x14ac:dyDescent="0.25"/>
    <row r="22112" ht="30" hidden="1" customHeight="1" x14ac:dyDescent="0.25"/>
    <row r="22113" ht="30" hidden="1" customHeight="1" x14ac:dyDescent="0.25"/>
    <row r="22114" ht="30" hidden="1" customHeight="1" x14ac:dyDescent="0.25"/>
    <row r="22115" ht="30" hidden="1" customHeight="1" x14ac:dyDescent="0.25"/>
    <row r="22116" ht="30" hidden="1" customHeight="1" x14ac:dyDescent="0.25"/>
    <row r="22117" ht="30" hidden="1" customHeight="1" x14ac:dyDescent="0.25"/>
    <row r="22118" ht="30" hidden="1" customHeight="1" x14ac:dyDescent="0.25"/>
    <row r="22119" ht="30" hidden="1" customHeight="1" x14ac:dyDescent="0.25"/>
    <row r="22120" ht="30" hidden="1" customHeight="1" x14ac:dyDescent="0.25"/>
    <row r="22121" ht="30" hidden="1" customHeight="1" x14ac:dyDescent="0.25"/>
    <row r="22122" ht="30" hidden="1" customHeight="1" x14ac:dyDescent="0.25"/>
    <row r="22123" ht="30" hidden="1" customHeight="1" x14ac:dyDescent="0.25"/>
    <row r="22124" ht="30" hidden="1" customHeight="1" x14ac:dyDescent="0.25"/>
    <row r="22125" ht="30" hidden="1" customHeight="1" x14ac:dyDescent="0.25"/>
    <row r="22126" ht="30" hidden="1" customHeight="1" x14ac:dyDescent="0.25"/>
    <row r="22127" ht="30" hidden="1" customHeight="1" x14ac:dyDescent="0.25"/>
    <row r="22128" ht="30" hidden="1" customHeight="1" x14ac:dyDescent="0.25"/>
    <row r="22129" ht="30" hidden="1" customHeight="1" x14ac:dyDescent="0.25"/>
    <row r="22130" ht="30" hidden="1" customHeight="1" x14ac:dyDescent="0.25"/>
    <row r="22131" ht="30" hidden="1" customHeight="1" x14ac:dyDescent="0.25"/>
    <row r="22132" ht="30" hidden="1" customHeight="1" x14ac:dyDescent="0.25"/>
    <row r="22133" ht="30" hidden="1" customHeight="1" x14ac:dyDescent="0.25"/>
    <row r="22134" ht="30" hidden="1" customHeight="1" x14ac:dyDescent="0.25"/>
    <row r="22135" ht="30" hidden="1" customHeight="1" x14ac:dyDescent="0.25"/>
    <row r="22136" ht="30" hidden="1" customHeight="1" x14ac:dyDescent="0.25"/>
    <row r="22137" ht="30" hidden="1" customHeight="1" x14ac:dyDescent="0.25"/>
    <row r="22138" ht="30" hidden="1" customHeight="1" x14ac:dyDescent="0.25"/>
    <row r="22139" ht="30" hidden="1" customHeight="1" x14ac:dyDescent="0.25"/>
    <row r="22140" ht="30" hidden="1" customHeight="1" x14ac:dyDescent="0.25"/>
    <row r="22141" ht="30" hidden="1" customHeight="1" x14ac:dyDescent="0.25"/>
    <row r="22142" ht="30" hidden="1" customHeight="1" x14ac:dyDescent="0.25"/>
    <row r="22143" ht="30" hidden="1" customHeight="1" x14ac:dyDescent="0.25"/>
    <row r="22144" ht="30" hidden="1" customHeight="1" x14ac:dyDescent="0.25"/>
    <row r="22145" ht="30" hidden="1" customHeight="1" x14ac:dyDescent="0.25"/>
    <row r="22146" ht="30" hidden="1" customHeight="1" x14ac:dyDescent="0.25"/>
    <row r="22147" ht="30" hidden="1" customHeight="1" x14ac:dyDescent="0.25"/>
    <row r="22148" ht="30" hidden="1" customHeight="1" x14ac:dyDescent="0.25"/>
    <row r="22149" ht="30" hidden="1" customHeight="1" x14ac:dyDescent="0.25"/>
    <row r="22150" ht="30" hidden="1" customHeight="1" x14ac:dyDescent="0.25"/>
    <row r="22151" ht="30" hidden="1" customHeight="1" x14ac:dyDescent="0.25"/>
    <row r="22152" ht="30" hidden="1" customHeight="1" x14ac:dyDescent="0.25"/>
    <row r="22153" ht="30" hidden="1" customHeight="1" x14ac:dyDescent="0.25"/>
    <row r="22154" ht="30" hidden="1" customHeight="1" x14ac:dyDescent="0.25"/>
    <row r="22155" ht="30" hidden="1" customHeight="1" x14ac:dyDescent="0.25"/>
    <row r="22156" ht="30" hidden="1" customHeight="1" x14ac:dyDescent="0.25"/>
    <row r="22157" ht="30" hidden="1" customHeight="1" x14ac:dyDescent="0.25"/>
    <row r="22158" ht="30" hidden="1" customHeight="1" x14ac:dyDescent="0.25"/>
    <row r="22159" ht="30" hidden="1" customHeight="1" x14ac:dyDescent="0.25"/>
    <row r="22160" ht="30" hidden="1" customHeight="1" x14ac:dyDescent="0.25"/>
    <row r="22161" ht="30" hidden="1" customHeight="1" x14ac:dyDescent="0.25"/>
    <row r="22162" ht="30" hidden="1" customHeight="1" x14ac:dyDescent="0.25"/>
    <row r="22163" ht="30" hidden="1" customHeight="1" x14ac:dyDescent="0.25"/>
    <row r="22164" ht="30" hidden="1" customHeight="1" x14ac:dyDescent="0.25"/>
    <row r="22165" ht="30" hidden="1" customHeight="1" x14ac:dyDescent="0.25"/>
    <row r="22166" ht="30" hidden="1" customHeight="1" x14ac:dyDescent="0.25"/>
    <row r="22167" ht="30" hidden="1" customHeight="1" x14ac:dyDescent="0.25"/>
    <row r="22168" ht="30" hidden="1" customHeight="1" x14ac:dyDescent="0.25"/>
    <row r="22169" ht="30" hidden="1" customHeight="1" x14ac:dyDescent="0.25"/>
    <row r="22170" ht="30" hidden="1" customHeight="1" x14ac:dyDescent="0.25"/>
    <row r="22171" ht="30" hidden="1" customHeight="1" x14ac:dyDescent="0.25"/>
    <row r="22172" ht="30" hidden="1" customHeight="1" x14ac:dyDescent="0.25"/>
    <row r="22173" ht="30" hidden="1" customHeight="1" x14ac:dyDescent="0.25"/>
    <row r="22174" ht="30" hidden="1" customHeight="1" x14ac:dyDescent="0.25"/>
    <row r="22175" ht="30" hidden="1" customHeight="1" x14ac:dyDescent="0.25"/>
    <row r="22176" ht="30" hidden="1" customHeight="1" x14ac:dyDescent="0.25"/>
    <row r="22177" ht="30" hidden="1" customHeight="1" x14ac:dyDescent="0.25"/>
    <row r="22178" ht="30" hidden="1" customHeight="1" x14ac:dyDescent="0.25"/>
    <row r="22179" ht="30" hidden="1" customHeight="1" x14ac:dyDescent="0.25"/>
    <row r="22180" ht="30" hidden="1" customHeight="1" x14ac:dyDescent="0.25"/>
    <row r="22181" ht="30" hidden="1" customHeight="1" x14ac:dyDescent="0.25"/>
    <row r="22182" ht="30" hidden="1" customHeight="1" x14ac:dyDescent="0.25"/>
    <row r="22183" ht="30" hidden="1" customHeight="1" x14ac:dyDescent="0.25"/>
    <row r="22184" ht="30" hidden="1" customHeight="1" x14ac:dyDescent="0.25"/>
    <row r="22185" ht="30" hidden="1" customHeight="1" x14ac:dyDescent="0.25"/>
    <row r="22186" ht="30" hidden="1" customHeight="1" x14ac:dyDescent="0.25"/>
    <row r="22187" ht="30" hidden="1" customHeight="1" x14ac:dyDescent="0.25"/>
    <row r="22188" ht="30" hidden="1" customHeight="1" x14ac:dyDescent="0.25"/>
    <row r="22189" ht="30" hidden="1" customHeight="1" x14ac:dyDescent="0.25"/>
    <row r="22190" ht="30" hidden="1" customHeight="1" x14ac:dyDescent="0.25"/>
    <row r="22191" ht="30" hidden="1" customHeight="1" x14ac:dyDescent="0.25"/>
    <row r="22192" ht="30" hidden="1" customHeight="1" x14ac:dyDescent="0.25"/>
    <row r="22193" ht="30" hidden="1" customHeight="1" x14ac:dyDescent="0.25"/>
    <row r="22194" ht="30" hidden="1" customHeight="1" x14ac:dyDescent="0.25"/>
    <row r="22195" ht="30" hidden="1" customHeight="1" x14ac:dyDescent="0.25"/>
    <row r="22196" ht="30" hidden="1" customHeight="1" x14ac:dyDescent="0.25"/>
    <row r="22197" ht="30" hidden="1" customHeight="1" x14ac:dyDescent="0.25"/>
    <row r="22198" ht="30" hidden="1" customHeight="1" x14ac:dyDescent="0.25"/>
    <row r="22199" ht="30" hidden="1" customHeight="1" x14ac:dyDescent="0.25"/>
    <row r="22200" ht="30" hidden="1" customHeight="1" x14ac:dyDescent="0.25"/>
    <row r="22201" ht="30" hidden="1" customHeight="1" x14ac:dyDescent="0.25"/>
    <row r="22202" ht="30" hidden="1" customHeight="1" x14ac:dyDescent="0.25"/>
    <row r="22203" ht="30" hidden="1" customHeight="1" x14ac:dyDescent="0.25"/>
    <row r="22204" ht="30" hidden="1" customHeight="1" x14ac:dyDescent="0.25"/>
    <row r="22205" ht="30" hidden="1" customHeight="1" x14ac:dyDescent="0.25"/>
    <row r="22206" ht="30" hidden="1" customHeight="1" x14ac:dyDescent="0.25"/>
    <row r="22207" ht="30" hidden="1" customHeight="1" x14ac:dyDescent="0.25"/>
    <row r="22208" ht="30" hidden="1" customHeight="1" x14ac:dyDescent="0.25"/>
    <row r="22209" ht="30" hidden="1" customHeight="1" x14ac:dyDescent="0.25"/>
    <row r="22210" ht="30" hidden="1" customHeight="1" x14ac:dyDescent="0.25"/>
    <row r="22211" ht="30" hidden="1" customHeight="1" x14ac:dyDescent="0.25"/>
    <row r="22212" ht="30" hidden="1" customHeight="1" x14ac:dyDescent="0.25"/>
    <row r="22213" ht="30" hidden="1" customHeight="1" x14ac:dyDescent="0.25"/>
    <row r="22214" ht="30" hidden="1" customHeight="1" x14ac:dyDescent="0.25"/>
    <row r="22215" ht="30" hidden="1" customHeight="1" x14ac:dyDescent="0.25"/>
    <row r="22216" ht="30" hidden="1" customHeight="1" x14ac:dyDescent="0.25"/>
    <row r="22217" ht="30" hidden="1" customHeight="1" x14ac:dyDescent="0.25"/>
    <row r="22218" ht="30" hidden="1" customHeight="1" x14ac:dyDescent="0.25"/>
    <row r="22219" ht="30" hidden="1" customHeight="1" x14ac:dyDescent="0.25"/>
    <row r="22220" ht="30" hidden="1" customHeight="1" x14ac:dyDescent="0.25"/>
    <row r="22221" ht="30" hidden="1" customHeight="1" x14ac:dyDescent="0.25"/>
    <row r="22222" ht="30" hidden="1" customHeight="1" x14ac:dyDescent="0.25"/>
    <row r="22223" ht="30" hidden="1" customHeight="1" x14ac:dyDescent="0.25"/>
    <row r="22224" ht="30" hidden="1" customHeight="1" x14ac:dyDescent="0.25"/>
    <row r="22225" ht="30" hidden="1" customHeight="1" x14ac:dyDescent="0.25"/>
    <row r="22226" ht="30" hidden="1" customHeight="1" x14ac:dyDescent="0.25"/>
    <row r="22227" ht="30" hidden="1" customHeight="1" x14ac:dyDescent="0.25"/>
    <row r="22228" ht="30" hidden="1" customHeight="1" x14ac:dyDescent="0.25"/>
    <row r="22229" ht="30" hidden="1" customHeight="1" x14ac:dyDescent="0.25"/>
    <row r="22230" ht="30" hidden="1" customHeight="1" x14ac:dyDescent="0.25"/>
    <row r="22231" ht="30" hidden="1" customHeight="1" x14ac:dyDescent="0.25"/>
    <row r="22232" ht="30" hidden="1" customHeight="1" x14ac:dyDescent="0.25"/>
    <row r="22233" ht="30" hidden="1" customHeight="1" x14ac:dyDescent="0.25"/>
    <row r="22234" ht="30" hidden="1" customHeight="1" x14ac:dyDescent="0.25"/>
    <row r="22235" ht="30" hidden="1" customHeight="1" x14ac:dyDescent="0.25"/>
    <row r="22236" ht="30" hidden="1" customHeight="1" x14ac:dyDescent="0.25"/>
    <row r="22237" ht="30" hidden="1" customHeight="1" x14ac:dyDescent="0.25"/>
    <row r="22238" ht="30" hidden="1" customHeight="1" x14ac:dyDescent="0.25"/>
    <row r="22239" ht="30" hidden="1" customHeight="1" x14ac:dyDescent="0.25"/>
    <row r="22240" ht="30" hidden="1" customHeight="1" x14ac:dyDescent="0.25"/>
    <row r="22241" ht="30" hidden="1" customHeight="1" x14ac:dyDescent="0.25"/>
    <row r="22242" ht="30" hidden="1" customHeight="1" x14ac:dyDescent="0.25"/>
    <row r="22243" ht="30" hidden="1" customHeight="1" x14ac:dyDescent="0.25"/>
    <row r="22244" ht="30" hidden="1" customHeight="1" x14ac:dyDescent="0.25"/>
    <row r="22245" ht="30" hidden="1" customHeight="1" x14ac:dyDescent="0.25"/>
    <row r="22246" ht="30" hidden="1" customHeight="1" x14ac:dyDescent="0.25"/>
    <row r="22247" ht="30" hidden="1" customHeight="1" x14ac:dyDescent="0.25"/>
    <row r="22248" ht="30" hidden="1" customHeight="1" x14ac:dyDescent="0.25"/>
    <row r="22249" ht="30" hidden="1" customHeight="1" x14ac:dyDescent="0.25"/>
    <row r="22250" ht="30" hidden="1" customHeight="1" x14ac:dyDescent="0.25"/>
    <row r="22251" ht="30" hidden="1" customHeight="1" x14ac:dyDescent="0.25"/>
    <row r="22252" ht="30" hidden="1" customHeight="1" x14ac:dyDescent="0.25"/>
    <row r="22253" ht="30" hidden="1" customHeight="1" x14ac:dyDescent="0.25"/>
    <row r="22254" ht="30" hidden="1" customHeight="1" x14ac:dyDescent="0.25"/>
    <row r="22255" ht="30" hidden="1" customHeight="1" x14ac:dyDescent="0.25"/>
    <row r="22256" ht="30" hidden="1" customHeight="1" x14ac:dyDescent="0.25"/>
    <row r="22257" ht="30" hidden="1" customHeight="1" x14ac:dyDescent="0.25"/>
    <row r="22258" ht="30" hidden="1" customHeight="1" x14ac:dyDescent="0.25"/>
    <row r="22259" ht="30" hidden="1" customHeight="1" x14ac:dyDescent="0.25"/>
    <row r="22260" ht="30" hidden="1" customHeight="1" x14ac:dyDescent="0.25"/>
    <row r="22261" ht="30" hidden="1" customHeight="1" x14ac:dyDescent="0.25"/>
    <row r="22262" ht="30" hidden="1" customHeight="1" x14ac:dyDescent="0.25"/>
    <row r="22263" ht="30" hidden="1" customHeight="1" x14ac:dyDescent="0.25"/>
    <row r="22264" ht="30" hidden="1" customHeight="1" x14ac:dyDescent="0.25"/>
    <row r="22265" ht="30" hidden="1" customHeight="1" x14ac:dyDescent="0.25"/>
    <row r="22266" ht="30" hidden="1" customHeight="1" x14ac:dyDescent="0.25"/>
    <row r="22267" ht="30" hidden="1" customHeight="1" x14ac:dyDescent="0.25"/>
    <row r="22268" ht="30" hidden="1" customHeight="1" x14ac:dyDescent="0.25"/>
    <row r="22269" ht="30" hidden="1" customHeight="1" x14ac:dyDescent="0.25"/>
    <row r="22270" ht="30" hidden="1" customHeight="1" x14ac:dyDescent="0.25"/>
    <row r="22271" ht="30" hidden="1" customHeight="1" x14ac:dyDescent="0.25"/>
    <row r="22272" ht="30" hidden="1" customHeight="1" x14ac:dyDescent="0.25"/>
    <row r="22273" ht="30" hidden="1" customHeight="1" x14ac:dyDescent="0.25"/>
    <row r="22274" ht="30" hidden="1" customHeight="1" x14ac:dyDescent="0.25"/>
    <row r="22275" ht="30" hidden="1" customHeight="1" x14ac:dyDescent="0.25"/>
    <row r="22276" ht="30" hidden="1" customHeight="1" x14ac:dyDescent="0.25"/>
    <row r="22277" ht="30" hidden="1" customHeight="1" x14ac:dyDescent="0.25"/>
    <row r="22278" ht="30" hidden="1" customHeight="1" x14ac:dyDescent="0.25"/>
    <row r="22279" ht="30" hidden="1" customHeight="1" x14ac:dyDescent="0.25"/>
    <row r="22280" ht="30" hidden="1" customHeight="1" x14ac:dyDescent="0.25"/>
    <row r="22281" ht="30" hidden="1" customHeight="1" x14ac:dyDescent="0.25"/>
    <row r="22282" ht="30" hidden="1" customHeight="1" x14ac:dyDescent="0.25"/>
    <row r="22283" ht="30" hidden="1" customHeight="1" x14ac:dyDescent="0.25"/>
    <row r="22284" ht="30" hidden="1" customHeight="1" x14ac:dyDescent="0.25"/>
    <row r="22285" ht="30" hidden="1" customHeight="1" x14ac:dyDescent="0.25"/>
    <row r="22286" ht="30" hidden="1" customHeight="1" x14ac:dyDescent="0.25"/>
    <row r="22287" ht="30" hidden="1" customHeight="1" x14ac:dyDescent="0.25"/>
    <row r="22288" ht="30" hidden="1" customHeight="1" x14ac:dyDescent="0.25"/>
    <row r="22289" ht="30" hidden="1" customHeight="1" x14ac:dyDescent="0.25"/>
    <row r="22290" ht="30" hidden="1" customHeight="1" x14ac:dyDescent="0.25"/>
    <row r="22291" ht="30" hidden="1" customHeight="1" x14ac:dyDescent="0.25"/>
    <row r="22292" ht="30" hidden="1" customHeight="1" x14ac:dyDescent="0.25"/>
    <row r="22293" ht="30" hidden="1" customHeight="1" x14ac:dyDescent="0.25"/>
    <row r="22294" ht="30" hidden="1" customHeight="1" x14ac:dyDescent="0.25"/>
    <row r="22295" ht="30" hidden="1" customHeight="1" x14ac:dyDescent="0.25"/>
    <row r="22296" ht="30" hidden="1" customHeight="1" x14ac:dyDescent="0.25"/>
    <row r="22297" ht="30" hidden="1" customHeight="1" x14ac:dyDescent="0.25"/>
    <row r="22298" ht="30" hidden="1" customHeight="1" x14ac:dyDescent="0.25"/>
    <row r="22299" ht="30" hidden="1" customHeight="1" x14ac:dyDescent="0.25"/>
    <row r="22300" ht="30" hidden="1" customHeight="1" x14ac:dyDescent="0.25"/>
    <row r="22301" ht="30" hidden="1" customHeight="1" x14ac:dyDescent="0.25"/>
    <row r="22302" ht="30" hidden="1" customHeight="1" x14ac:dyDescent="0.25"/>
    <row r="22303" ht="30" hidden="1" customHeight="1" x14ac:dyDescent="0.25"/>
    <row r="22304" ht="30" hidden="1" customHeight="1" x14ac:dyDescent="0.25"/>
    <row r="22305" ht="30" hidden="1" customHeight="1" x14ac:dyDescent="0.25"/>
    <row r="22306" ht="30" hidden="1" customHeight="1" x14ac:dyDescent="0.25"/>
    <row r="22307" ht="30" hidden="1" customHeight="1" x14ac:dyDescent="0.25"/>
    <row r="22308" ht="30" hidden="1" customHeight="1" x14ac:dyDescent="0.25"/>
    <row r="22309" ht="30" hidden="1" customHeight="1" x14ac:dyDescent="0.25"/>
    <row r="22310" ht="30" hidden="1" customHeight="1" x14ac:dyDescent="0.25"/>
    <row r="22311" ht="30" hidden="1" customHeight="1" x14ac:dyDescent="0.25"/>
    <row r="22312" ht="30" hidden="1" customHeight="1" x14ac:dyDescent="0.25"/>
    <row r="22313" ht="30" hidden="1" customHeight="1" x14ac:dyDescent="0.25"/>
    <row r="22314" ht="30" hidden="1" customHeight="1" x14ac:dyDescent="0.25"/>
    <row r="22315" ht="30" hidden="1" customHeight="1" x14ac:dyDescent="0.25"/>
    <row r="22316" ht="30" hidden="1" customHeight="1" x14ac:dyDescent="0.25"/>
    <row r="22317" ht="30" hidden="1" customHeight="1" x14ac:dyDescent="0.25"/>
    <row r="22318" ht="30" hidden="1" customHeight="1" x14ac:dyDescent="0.25"/>
    <row r="22319" ht="30" hidden="1" customHeight="1" x14ac:dyDescent="0.25"/>
    <row r="22320" ht="30" hidden="1" customHeight="1" x14ac:dyDescent="0.25"/>
    <row r="22321" ht="30" hidden="1" customHeight="1" x14ac:dyDescent="0.25"/>
    <row r="22322" ht="30" hidden="1" customHeight="1" x14ac:dyDescent="0.25"/>
    <row r="22323" ht="30" hidden="1" customHeight="1" x14ac:dyDescent="0.25"/>
    <row r="22324" ht="30" hidden="1" customHeight="1" x14ac:dyDescent="0.25"/>
    <row r="22325" ht="30" hidden="1" customHeight="1" x14ac:dyDescent="0.25"/>
    <row r="22326" ht="30" hidden="1" customHeight="1" x14ac:dyDescent="0.25"/>
    <row r="22327" ht="30" hidden="1" customHeight="1" x14ac:dyDescent="0.25"/>
    <row r="22328" ht="30" hidden="1" customHeight="1" x14ac:dyDescent="0.25"/>
    <row r="22329" ht="30" hidden="1" customHeight="1" x14ac:dyDescent="0.25"/>
    <row r="22330" ht="30" hidden="1" customHeight="1" x14ac:dyDescent="0.25"/>
    <row r="22331" ht="30" hidden="1" customHeight="1" x14ac:dyDescent="0.25"/>
    <row r="22332" ht="30" hidden="1" customHeight="1" x14ac:dyDescent="0.25"/>
    <row r="22333" ht="30" hidden="1" customHeight="1" x14ac:dyDescent="0.25"/>
    <row r="22334" ht="30" hidden="1" customHeight="1" x14ac:dyDescent="0.25"/>
    <row r="22335" ht="30" hidden="1" customHeight="1" x14ac:dyDescent="0.25"/>
    <row r="22336" ht="30" hidden="1" customHeight="1" x14ac:dyDescent="0.25"/>
    <row r="22337" ht="30" hidden="1" customHeight="1" x14ac:dyDescent="0.25"/>
    <row r="22338" ht="30" hidden="1" customHeight="1" x14ac:dyDescent="0.25"/>
    <row r="22339" ht="30" hidden="1" customHeight="1" x14ac:dyDescent="0.25"/>
    <row r="22340" ht="30" hidden="1" customHeight="1" x14ac:dyDescent="0.25"/>
    <row r="22341" ht="30" hidden="1" customHeight="1" x14ac:dyDescent="0.25"/>
    <row r="22342" ht="30" hidden="1" customHeight="1" x14ac:dyDescent="0.25"/>
    <row r="22343" ht="30" hidden="1" customHeight="1" x14ac:dyDescent="0.25"/>
    <row r="22344" ht="30" hidden="1" customHeight="1" x14ac:dyDescent="0.25"/>
    <row r="22345" ht="30" hidden="1" customHeight="1" x14ac:dyDescent="0.25"/>
    <row r="22346" ht="30" hidden="1" customHeight="1" x14ac:dyDescent="0.25"/>
    <row r="22347" ht="30" hidden="1" customHeight="1" x14ac:dyDescent="0.25"/>
    <row r="22348" ht="30" hidden="1" customHeight="1" x14ac:dyDescent="0.25"/>
    <row r="22349" ht="30" hidden="1" customHeight="1" x14ac:dyDescent="0.25"/>
    <row r="22350" ht="30" hidden="1" customHeight="1" x14ac:dyDescent="0.25"/>
    <row r="22351" ht="30" hidden="1" customHeight="1" x14ac:dyDescent="0.25"/>
    <row r="22352" ht="30" hidden="1" customHeight="1" x14ac:dyDescent="0.25"/>
    <row r="22353" ht="30" hidden="1" customHeight="1" x14ac:dyDescent="0.25"/>
    <row r="22354" ht="30" hidden="1" customHeight="1" x14ac:dyDescent="0.25"/>
    <row r="22355" ht="30" hidden="1" customHeight="1" x14ac:dyDescent="0.25"/>
    <row r="22356" ht="30" hidden="1" customHeight="1" x14ac:dyDescent="0.25"/>
    <row r="22357" ht="30" hidden="1" customHeight="1" x14ac:dyDescent="0.25"/>
    <row r="22358" ht="30" hidden="1" customHeight="1" x14ac:dyDescent="0.25"/>
    <row r="22359" ht="30" hidden="1" customHeight="1" x14ac:dyDescent="0.25"/>
    <row r="22360" ht="30" hidden="1" customHeight="1" x14ac:dyDescent="0.25"/>
    <row r="22361" ht="30" hidden="1" customHeight="1" x14ac:dyDescent="0.25"/>
    <row r="22362" ht="30" hidden="1" customHeight="1" x14ac:dyDescent="0.25"/>
    <row r="22363" ht="30" hidden="1" customHeight="1" x14ac:dyDescent="0.25"/>
    <row r="22364" ht="30" hidden="1" customHeight="1" x14ac:dyDescent="0.25"/>
    <row r="22365" ht="30" hidden="1" customHeight="1" x14ac:dyDescent="0.25"/>
    <row r="22366" ht="30" hidden="1" customHeight="1" x14ac:dyDescent="0.25"/>
    <row r="22367" ht="30" hidden="1" customHeight="1" x14ac:dyDescent="0.25"/>
    <row r="22368" ht="30" hidden="1" customHeight="1" x14ac:dyDescent="0.25"/>
    <row r="22369" ht="30" hidden="1" customHeight="1" x14ac:dyDescent="0.25"/>
    <row r="22370" ht="30" hidden="1" customHeight="1" x14ac:dyDescent="0.25"/>
    <row r="22371" ht="30" hidden="1" customHeight="1" x14ac:dyDescent="0.25"/>
    <row r="22372" ht="30" hidden="1" customHeight="1" x14ac:dyDescent="0.25"/>
    <row r="22373" ht="30" hidden="1" customHeight="1" x14ac:dyDescent="0.25"/>
    <row r="22374" ht="30" hidden="1" customHeight="1" x14ac:dyDescent="0.25"/>
    <row r="22375" ht="30" hidden="1" customHeight="1" x14ac:dyDescent="0.25"/>
    <row r="22376" ht="30" hidden="1" customHeight="1" x14ac:dyDescent="0.25"/>
    <row r="22377" ht="30" hidden="1" customHeight="1" x14ac:dyDescent="0.25"/>
    <row r="22378" ht="30" hidden="1" customHeight="1" x14ac:dyDescent="0.25"/>
    <row r="22379" ht="30" hidden="1" customHeight="1" x14ac:dyDescent="0.25"/>
    <row r="22380" ht="30" hidden="1" customHeight="1" x14ac:dyDescent="0.25"/>
    <row r="22381" ht="30" hidden="1" customHeight="1" x14ac:dyDescent="0.25"/>
    <row r="22382" ht="30" hidden="1" customHeight="1" x14ac:dyDescent="0.25"/>
    <row r="22383" ht="30" hidden="1" customHeight="1" x14ac:dyDescent="0.25"/>
    <row r="22384" ht="30" hidden="1" customHeight="1" x14ac:dyDescent="0.25"/>
    <row r="22385" ht="30" hidden="1" customHeight="1" x14ac:dyDescent="0.25"/>
    <row r="22386" ht="30" hidden="1" customHeight="1" x14ac:dyDescent="0.25"/>
    <row r="22387" ht="30" hidden="1" customHeight="1" x14ac:dyDescent="0.25"/>
    <row r="22388" ht="30" hidden="1" customHeight="1" x14ac:dyDescent="0.25"/>
    <row r="22389" ht="30" hidden="1" customHeight="1" x14ac:dyDescent="0.25"/>
    <row r="22390" ht="30" hidden="1" customHeight="1" x14ac:dyDescent="0.25"/>
    <row r="22391" ht="30" hidden="1" customHeight="1" x14ac:dyDescent="0.25"/>
    <row r="22392" ht="30" hidden="1" customHeight="1" x14ac:dyDescent="0.25"/>
    <row r="22393" ht="30" hidden="1" customHeight="1" x14ac:dyDescent="0.25"/>
    <row r="22394" ht="30" hidden="1" customHeight="1" x14ac:dyDescent="0.25"/>
    <row r="22395" ht="30" hidden="1" customHeight="1" x14ac:dyDescent="0.25"/>
    <row r="22396" ht="30" hidden="1" customHeight="1" x14ac:dyDescent="0.25"/>
    <row r="22397" ht="30" hidden="1" customHeight="1" x14ac:dyDescent="0.25"/>
    <row r="22398" ht="30" hidden="1" customHeight="1" x14ac:dyDescent="0.25"/>
    <row r="22399" ht="30" hidden="1" customHeight="1" x14ac:dyDescent="0.25"/>
    <row r="22400" ht="30" hidden="1" customHeight="1" x14ac:dyDescent="0.25"/>
    <row r="22401" ht="30" hidden="1" customHeight="1" x14ac:dyDescent="0.25"/>
    <row r="22402" ht="30" hidden="1" customHeight="1" x14ac:dyDescent="0.25"/>
    <row r="22403" ht="30" hidden="1" customHeight="1" x14ac:dyDescent="0.25"/>
    <row r="22404" ht="30" hidden="1" customHeight="1" x14ac:dyDescent="0.25"/>
    <row r="22405" ht="30" hidden="1" customHeight="1" x14ac:dyDescent="0.25"/>
    <row r="22406" ht="30" hidden="1" customHeight="1" x14ac:dyDescent="0.25"/>
    <row r="22407" ht="30" hidden="1" customHeight="1" x14ac:dyDescent="0.25"/>
    <row r="22408" ht="30" hidden="1" customHeight="1" x14ac:dyDescent="0.25"/>
    <row r="22409" ht="30" hidden="1" customHeight="1" x14ac:dyDescent="0.25"/>
    <row r="22410" ht="30" hidden="1" customHeight="1" x14ac:dyDescent="0.25"/>
    <row r="22411" ht="30" hidden="1" customHeight="1" x14ac:dyDescent="0.25"/>
    <row r="22412" ht="30" hidden="1" customHeight="1" x14ac:dyDescent="0.25"/>
    <row r="22413" ht="30" hidden="1" customHeight="1" x14ac:dyDescent="0.25"/>
    <row r="22414" ht="30" hidden="1" customHeight="1" x14ac:dyDescent="0.25"/>
    <row r="22415" ht="30" hidden="1" customHeight="1" x14ac:dyDescent="0.25"/>
    <row r="22416" ht="30" hidden="1" customHeight="1" x14ac:dyDescent="0.25"/>
    <row r="22417" ht="30" hidden="1" customHeight="1" x14ac:dyDescent="0.25"/>
    <row r="22418" ht="30" hidden="1" customHeight="1" x14ac:dyDescent="0.25"/>
    <row r="22419" ht="30" hidden="1" customHeight="1" x14ac:dyDescent="0.25"/>
    <row r="22420" ht="30" hidden="1" customHeight="1" x14ac:dyDescent="0.25"/>
    <row r="22421" ht="30" hidden="1" customHeight="1" x14ac:dyDescent="0.25"/>
    <row r="22422" ht="30" hidden="1" customHeight="1" x14ac:dyDescent="0.25"/>
    <row r="22423" ht="30" hidden="1" customHeight="1" x14ac:dyDescent="0.25"/>
    <row r="22424" ht="30" hidden="1" customHeight="1" x14ac:dyDescent="0.25"/>
    <row r="22425" ht="30" hidden="1" customHeight="1" x14ac:dyDescent="0.25"/>
    <row r="22426" ht="30" hidden="1" customHeight="1" x14ac:dyDescent="0.25"/>
    <row r="22427" ht="30" hidden="1" customHeight="1" x14ac:dyDescent="0.25"/>
    <row r="22428" ht="30" hidden="1" customHeight="1" x14ac:dyDescent="0.25"/>
    <row r="22429" ht="30" hidden="1" customHeight="1" x14ac:dyDescent="0.25"/>
    <row r="22430" ht="30" hidden="1" customHeight="1" x14ac:dyDescent="0.25"/>
    <row r="22431" ht="30" hidden="1" customHeight="1" x14ac:dyDescent="0.25"/>
    <row r="22432" ht="30" hidden="1" customHeight="1" x14ac:dyDescent="0.25"/>
    <row r="22433" ht="30" hidden="1" customHeight="1" x14ac:dyDescent="0.25"/>
    <row r="22434" ht="30" hidden="1" customHeight="1" x14ac:dyDescent="0.25"/>
    <row r="22435" ht="30" hidden="1" customHeight="1" x14ac:dyDescent="0.25"/>
    <row r="22436" ht="30" hidden="1" customHeight="1" x14ac:dyDescent="0.25"/>
    <row r="22437" ht="30" hidden="1" customHeight="1" x14ac:dyDescent="0.25"/>
    <row r="22438" ht="30" hidden="1" customHeight="1" x14ac:dyDescent="0.25"/>
    <row r="22439" ht="30" hidden="1" customHeight="1" x14ac:dyDescent="0.25"/>
    <row r="22440" ht="30" hidden="1" customHeight="1" x14ac:dyDescent="0.25"/>
    <row r="22441" ht="30" hidden="1" customHeight="1" x14ac:dyDescent="0.25"/>
    <row r="22442" ht="30" hidden="1" customHeight="1" x14ac:dyDescent="0.25"/>
    <row r="22443" ht="30" hidden="1" customHeight="1" x14ac:dyDescent="0.25"/>
    <row r="22444" ht="30" hidden="1" customHeight="1" x14ac:dyDescent="0.25"/>
    <row r="22445" ht="30" hidden="1" customHeight="1" x14ac:dyDescent="0.25"/>
    <row r="22446" ht="30" hidden="1" customHeight="1" x14ac:dyDescent="0.25"/>
    <row r="22447" ht="30" hidden="1" customHeight="1" x14ac:dyDescent="0.25"/>
    <row r="22448" ht="30" hidden="1" customHeight="1" x14ac:dyDescent="0.25"/>
    <row r="22449" ht="30" hidden="1" customHeight="1" x14ac:dyDescent="0.25"/>
    <row r="22450" ht="30" hidden="1" customHeight="1" x14ac:dyDescent="0.25"/>
    <row r="22451" ht="30" hidden="1" customHeight="1" x14ac:dyDescent="0.25"/>
    <row r="22452" ht="30" hidden="1" customHeight="1" x14ac:dyDescent="0.25"/>
    <row r="22453" ht="30" hidden="1" customHeight="1" x14ac:dyDescent="0.25"/>
    <row r="22454" ht="30" hidden="1" customHeight="1" x14ac:dyDescent="0.25"/>
    <row r="22455" ht="30" hidden="1" customHeight="1" x14ac:dyDescent="0.25"/>
    <row r="22456" ht="30" hidden="1" customHeight="1" x14ac:dyDescent="0.25"/>
    <row r="22457" ht="30" hidden="1" customHeight="1" x14ac:dyDescent="0.25"/>
    <row r="22458" ht="30" hidden="1" customHeight="1" x14ac:dyDescent="0.25"/>
    <row r="22459" ht="30" hidden="1" customHeight="1" x14ac:dyDescent="0.25"/>
    <row r="22460" ht="30" hidden="1" customHeight="1" x14ac:dyDescent="0.25"/>
    <row r="22461" ht="30" hidden="1" customHeight="1" x14ac:dyDescent="0.25"/>
    <row r="22462" ht="30" hidden="1" customHeight="1" x14ac:dyDescent="0.25"/>
    <row r="22463" ht="30" hidden="1" customHeight="1" x14ac:dyDescent="0.25"/>
    <row r="22464" ht="30" hidden="1" customHeight="1" x14ac:dyDescent="0.25"/>
    <row r="22465" ht="30" hidden="1" customHeight="1" x14ac:dyDescent="0.25"/>
    <row r="22466" ht="30" hidden="1" customHeight="1" x14ac:dyDescent="0.25"/>
    <row r="22467" ht="30" hidden="1" customHeight="1" x14ac:dyDescent="0.25"/>
    <row r="22468" ht="30" hidden="1" customHeight="1" x14ac:dyDescent="0.25"/>
    <row r="22469" ht="30" hidden="1" customHeight="1" x14ac:dyDescent="0.25"/>
    <row r="22470" ht="30" hidden="1" customHeight="1" x14ac:dyDescent="0.25"/>
    <row r="22471" ht="30" hidden="1" customHeight="1" x14ac:dyDescent="0.25"/>
    <row r="22472" ht="30" hidden="1" customHeight="1" x14ac:dyDescent="0.25"/>
    <row r="22473" ht="30" hidden="1" customHeight="1" x14ac:dyDescent="0.25"/>
    <row r="22474" ht="30" hidden="1" customHeight="1" x14ac:dyDescent="0.25"/>
    <row r="22475" ht="30" hidden="1" customHeight="1" x14ac:dyDescent="0.25"/>
    <row r="22476" ht="30" hidden="1" customHeight="1" x14ac:dyDescent="0.25"/>
    <row r="22477" ht="30" hidden="1" customHeight="1" x14ac:dyDescent="0.25"/>
    <row r="22478" ht="30" hidden="1" customHeight="1" x14ac:dyDescent="0.25"/>
    <row r="22479" ht="30" hidden="1" customHeight="1" x14ac:dyDescent="0.25"/>
    <row r="22480" ht="30" hidden="1" customHeight="1" x14ac:dyDescent="0.25"/>
    <row r="22481" ht="30" hidden="1" customHeight="1" x14ac:dyDescent="0.25"/>
    <row r="22482" ht="30" hidden="1" customHeight="1" x14ac:dyDescent="0.25"/>
    <row r="22483" ht="30" hidden="1" customHeight="1" x14ac:dyDescent="0.25"/>
    <row r="22484" ht="30" hidden="1" customHeight="1" x14ac:dyDescent="0.25"/>
    <row r="22485" ht="30" hidden="1" customHeight="1" x14ac:dyDescent="0.25"/>
    <row r="22486" ht="30" hidden="1" customHeight="1" x14ac:dyDescent="0.25"/>
    <row r="22487" ht="30" hidden="1" customHeight="1" x14ac:dyDescent="0.25"/>
    <row r="22488" ht="30" hidden="1" customHeight="1" x14ac:dyDescent="0.25"/>
    <row r="22489" ht="30" hidden="1" customHeight="1" x14ac:dyDescent="0.25"/>
    <row r="22490" ht="30" hidden="1" customHeight="1" x14ac:dyDescent="0.25"/>
    <row r="22491" ht="30" hidden="1" customHeight="1" x14ac:dyDescent="0.25"/>
    <row r="22492" ht="30" hidden="1" customHeight="1" x14ac:dyDescent="0.25"/>
    <row r="22493" ht="30" hidden="1" customHeight="1" x14ac:dyDescent="0.25"/>
    <row r="22494" ht="30" hidden="1" customHeight="1" x14ac:dyDescent="0.25"/>
    <row r="22495" ht="30" hidden="1" customHeight="1" x14ac:dyDescent="0.25"/>
    <row r="22496" ht="30" hidden="1" customHeight="1" x14ac:dyDescent="0.25"/>
    <row r="22497" ht="30" hidden="1" customHeight="1" x14ac:dyDescent="0.25"/>
    <row r="22498" ht="30" hidden="1" customHeight="1" x14ac:dyDescent="0.25"/>
    <row r="22499" ht="30" hidden="1" customHeight="1" x14ac:dyDescent="0.25"/>
    <row r="22500" ht="30" hidden="1" customHeight="1" x14ac:dyDescent="0.25"/>
    <row r="22501" ht="30" hidden="1" customHeight="1" x14ac:dyDescent="0.25"/>
    <row r="22502" ht="30" hidden="1" customHeight="1" x14ac:dyDescent="0.25"/>
    <row r="22503" ht="30" hidden="1" customHeight="1" x14ac:dyDescent="0.25"/>
    <row r="22504" ht="30" hidden="1" customHeight="1" x14ac:dyDescent="0.25"/>
    <row r="22505" ht="30" hidden="1" customHeight="1" x14ac:dyDescent="0.25"/>
    <row r="22506" ht="30" hidden="1" customHeight="1" x14ac:dyDescent="0.25"/>
    <row r="22507" ht="30" hidden="1" customHeight="1" x14ac:dyDescent="0.25"/>
    <row r="22508" ht="30" hidden="1" customHeight="1" x14ac:dyDescent="0.25"/>
    <row r="22509" ht="30" hidden="1" customHeight="1" x14ac:dyDescent="0.25"/>
    <row r="22510" ht="30" hidden="1" customHeight="1" x14ac:dyDescent="0.25"/>
    <row r="22511" ht="30" hidden="1" customHeight="1" x14ac:dyDescent="0.25"/>
    <row r="22512" ht="30" hidden="1" customHeight="1" x14ac:dyDescent="0.25"/>
    <row r="22513" ht="30" hidden="1" customHeight="1" x14ac:dyDescent="0.25"/>
    <row r="22514" ht="30" hidden="1" customHeight="1" x14ac:dyDescent="0.25"/>
    <row r="22515" ht="30" hidden="1" customHeight="1" x14ac:dyDescent="0.25"/>
    <row r="22516" ht="30" hidden="1" customHeight="1" x14ac:dyDescent="0.25"/>
    <row r="22517" ht="30" hidden="1" customHeight="1" x14ac:dyDescent="0.25"/>
    <row r="22518" ht="30" hidden="1" customHeight="1" x14ac:dyDescent="0.25"/>
    <row r="22519" ht="30" hidden="1" customHeight="1" x14ac:dyDescent="0.25"/>
    <row r="22520" ht="30" hidden="1" customHeight="1" x14ac:dyDescent="0.25"/>
    <row r="22521" ht="30" hidden="1" customHeight="1" x14ac:dyDescent="0.25"/>
    <row r="22522" ht="30" hidden="1" customHeight="1" x14ac:dyDescent="0.25"/>
    <row r="22523" ht="30" hidden="1" customHeight="1" x14ac:dyDescent="0.25"/>
    <row r="22524" ht="30" hidden="1" customHeight="1" x14ac:dyDescent="0.25"/>
    <row r="22525" ht="30" hidden="1" customHeight="1" x14ac:dyDescent="0.25"/>
    <row r="22526" ht="30" hidden="1" customHeight="1" x14ac:dyDescent="0.25"/>
    <row r="22527" ht="30" hidden="1" customHeight="1" x14ac:dyDescent="0.25"/>
    <row r="22528" ht="30" hidden="1" customHeight="1" x14ac:dyDescent="0.25"/>
    <row r="22529" ht="30" hidden="1" customHeight="1" x14ac:dyDescent="0.25"/>
    <row r="22530" ht="30" hidden="1" customHeight="1" x14ac:dyDescent="0.25"/>
    <row r="22531" ht="30" hidden="1" customHeight="1" x14ac:dyDescent="0.25"/>
    <row r="22532" ht="30" hidden="1" customHeight="1" x14ac:dyDescent="0.25"/>
    <row r="22533" ht="30" hidden="1" customHeight="1" x14ac:dyDescent="0.25"/>
    <row r="22534" ht="30" hidden="1" customHeight="1" x14ac:dyDescent="0.25"/>
    <row r="22535" ht="30" hidden="1" customHeight="1" x14ac:dyDescent="0.25"/>
    <row r="22536" ht="30" hidden="1" customHeight="1" x14ac:dyDescent="0.25"/>
    <row r="22537" ht="30" hidden="1" customHeight="1" x14ac:dyDescent="0.25"/>
    <row r="22538" ht="30" hidden="1" customHeight="1" x14ac:dyDescent="0.25"/>
    <row r="22539" ht="30" hidden="1" customHeight="1" x14ac:dyDescent="0.25"/>
    <row r="22540" ht="30" hidden="1" customHeight="1" x14ac:dyDescent="0.25"/>
    <row r="22541" ht="30" hidden="1" customHeight="1" x14ac:dyDescent="0.25"/>
    <row r="22542" ht="30" hidden="1" customHeight="1" x14ac:dyDescent="0.25"/>
    <row r="22543" ht="30" hidden="1" customHeight="1" x14ac:dyDescent="0.25"/>
    <row r="22544" ht="30" hidden="1" customHeight="1" x14ac:dyDescent="0.25"/>
    <row r="22545" ht="30" hidden="1" customHeight="1" x14ac:dyDescent="0.25"/>
    <row r="22546" ht="30" hidden="1" customHeight="1" x14ac:dyDescent="0.25"/>
    <row r="22547" ht="30" hidden="1" customHeight="1" x14ac:dyDescent="0.25"/>
    <row r="22548" ht="30" hidden="1" customHeight="1" x14ac:dyDescent="0.25"/>
    <row r="22549" ht="30" hidden="1" customHeight="1" x14ac:dyDescent="0.25"/>
    <row r="22550" ht="30" hidden="1" customHeight="1" x14ac:dyDescent="0.25"/>
    <row r="22551" ht="30" hidden="1" customHeight="1" x14ac:dyDescent="0.25"/>
    <row r="22552" ht="30" hidden="1" customHeight="1" x14ac:dyDescent="0.25"/>
    <row r="22553" ht="30" hidden="1" customHeight="1" x14ac:dyDescent="0.25"/>
    <row r="22554" ht="30" hidden="1" customHeight="1" x14ac:dyDescent="0.25"/>
    <row r="22555" ht="30" hidden="1" customHeight="1" x14ac:dyDescent="0.25"/>
    <row r="22556" ht="30" hidden="1" customHeight="1" x14ac:dyDescent="0.25"/>
    <row r="22557" ht="30" hidden="1" customHeight="1" x14ac:dyDescent="0.25"/>
    <row r="22558" ht="30" hidden="1" customHeight="1" x14ac:dyDescent="0.25"/>
    <row r="22559" ht="30" hidden="1" customHeight="1" x14ac:dyDescent="0.25"/>
    <row r="22560" ht="30" hidden="1" customHeight="1" x14ac:dyDescent="0.25"/>
    <row r="22561" ht="30" hidden="1" customHeight="1" x14ac:dyDescent="0.25"/>
    <row r="22562" ht="30" hidden="1" customHeight="1" x14ac:dyDescent="0.25"/>
    <row r="22563" ht="30" hidden="1" customHeight="1" x14ac:dyDescent="0.25"/>
    <row r="22564" ht="30" hidden="1" customHeight="1" x14ac:dyDescent="0.25"/>
    <row r="22565" ht="30" hidden="1" customHeight="1" x14ac:dyDescent="0.25"/>
    <row r="22566" ht="30" hidden="1" customHeight="1" x14ac:dyDescent="0.25"/>
    <row r="22567" ht="30" hidden="1" customHeight="1" x14ac:dyDescent="0.25"/>
    <row r="22568" ht="30" hidden="1" customHeight="1" x14ac:dyDescent="0.25"/>
    <row r="22569" ht="30" hidden="1" customHeight="1" x14ac:dyDescent="0.25"/>
    <row r="22570" ht="30" hidden="1" customHeight="1" x14ac:dyDescent="0.25"/>
    <row r="22571" ht="30" hidden="1" customHeight="1" x14ac:dyDescent="0.25"/>
    <row r="22572" ht="30" hidden="1" customHeight="1" x14ac:dyDescent="0.25"/>
    <row r="22573" ht="30" hidden="1" customHeight="1" x14ac:dyDescent="0.25"/>
    <row r="22574" ht="30" hidden="1" customHeight="1" x14ac:dyDescent="0.25"/>
    <row r="22575" ht="30" hidden="1" customHeight="1" x14ac:dyDescent="0.25"/>
    <row r="22576" ht="30" hidden="1" customHeight="1" x14ac:dyDescent="0.25"/>
    <row r="22577" ht="30" hidden="1" customHeight="1" x14ac:dyDescent="0.25"/>
    <row r="22578" ht="30" hidden="1" customHeight="1" x14ac:dyDescent="0.25"/>
    <row r="22579" ht="30" hidden="1" customHeight="1" x14ac:dyDescent="0.25"/>
    <row r="22580" ht="30" hidden="1" customHeight="1" x14ac:dyDescent="0.25"/>
    <row r="22581" ht="30" hidden="1" customHeight="1" x14ac:dyDescent="0.25"/>
    <row r="22582" ht="30" hidden="1" customHeight="1" x14ac:dyDescent="0.25"/>
    <row r="22583" ht="30" hidden="1" customHeight="1" x14ac:dyDescent="0.25"/>
    <row r="22584" ht="30" hidden="1" customHeight="1" x14ac:dyDescent="0.25"/>
    <row r="22585" ht="30" hidden="1" customHeight="1" x14ac:dyDescent="0.25"/>
    <row r="22586" ht="30" hidden="1" customHeight="1" x14ac:dyDescent="0.25"/>
    <row r="22587" ht="30" hidden="1" customHeight="1" x14ac:dyDescent="0.25"/>
    <row r="22588" ht="30" hidden="1" customHeight="1" x14ac:dyDescent="0.25"/>
    <row r="22589" ht="30" hidden="1" customHeight="1" x14ac:dyDescent="0.25"/>
    <row r="22590" ht="30" hidden="1" customHeight="1" x14ac:dyDescent="0.25"/>
    <row r="22591" ht="30" hidden="1" customHeight="1" x14ac:dyDescent="0.25"/>
    <row r="22592" ht="30" hidden="1" customHeight="1" x14ac:dyDescent="0.25"/>
    <row r="22593" ht="30" hidden="1" customHeight="1" x14ac:dyDescent="0.25"/>
    <row r="22594" ht="30" hidden="1" customHeight="1" x14ac:dyDescent="0.25"/>
    <row r="22595" ht="30" hidden="1" customHeight="1" x14ac:dyDescent="0.25"/>
    <row r="22596" ht="30" hidden="1" customHeight="1" x14ac:dyDescent="0.25"/>
    <row r="22597" ht="30" hidden="1" customHeight="1" x14ac:dyDescent="0.25"/>
    <row r="22598" ht="30" hidden="1" customHeight="1" x14ac:dyDescent="0.25"/>
    <row r="22599" ht="30" hidden="1" customHeight="1" x14ac:dyDescent="0.25"/>
    <row r="22600" ht="30" hidden="1" customHeight="1" x14ac:dyDescent="0.25"/>
    <row r="22601" ht="30" hidden="1" customHeight="1" x14ac:dyDescent="0.25"/>
    <row r="22602" ht="30" hidden="1" customHeight="1" x14ac:dyDescent="0.25"/>
    <row r="22603" ht="30" hidden="1" customHeight="1" x14ac:dyDescent="0.25"/>
    <row r="22604" ht="30" hidden="1" customHeight="1" x14ac:dyDescent="0.25"/>
    <row r="22605" ht="30" hidden="1" customHeight="1" x14ac:dyDescent="0.25"/>
    <row r="22606" ht="30" hidden="1" customHeight="1" x14ac:dyDescent="0.25"/>
    <row r="22607" ht="30" hidden="1" customHeight="1" x14ac:dyDescent="0.25"/>
    <row r="22608" ht="30" hidden="1" customHeight="1" x14ac:dyDescent="0.25"/>
    <row r="22609" ht="30" hidden="1" customHeight="1" x14ac:dyDescent="0.25"/>
    <row r="22610" ht="30" hidden="1" customHeight="1" x14ac:dyDescent="0.25"/>
    <row r="22611" ht="30" hidden="1" customHeight="1" x14ac:dyDescent="0.25"/>
    <row r="22612" ht="30" hidden="1" customHeight="1" x14ac:dyDescent="0.25"/>
    <row r="22613" ht="30" hidden="1" customHeight="1" x14ac:dyDescent="0.25"/>
    <row r="22614" ht="30" hidden="1" customHeight="1" x14ac:dyDescent="0.25"/>
    <row r="22615" ht="30" hidden="1" customHeight="1" x14ac:dyDescent="0.25"/>
    <row r="22616" ht="30" hidden="1" customHeight="1" x14ac:dyDescent="0.25"/>
    <row r="22617" ht="30" hidden="1" customHeight="1" x14ac:dyDescent="0.25"/>
    <row r="22618" ht="30" hidden="1" customHeight="1" x14ac:dyDescent="0.25"/>
    <row r="22619" ht="30" hidden="1" customHeight="1" x14ac:dyDescent="0.25"/>
    <row r="22620" ht="30" hidden="1" customHeight="1" x14ac:dyDescent="0.25"/>
    <row r="22621" ht="30" hidden="1" customHeight="1" x14ac:dyDescent="0.25"/>
    <row r="22622" ht="30" hidden="1" customHeight="1" x14ac:dyDescent="0.25"/>
    <row r="22623" ht="30" hidden="1" customHeight="1" x14ac:dyDescent="0.25"/>
    <row r="22624" ht="30" hidden="1" customHeight="1" x14ac:dyDescent="0.25"/>
    <row r="22625" ht="30" hidden="1" customHeight="1" x14ac:dyDescent="0.25"/>
    <row r="22626" ht="30" hidden="1" customHeight="1" x14ac:dyDescent="0.25"/>
    <row r="22627" ht="30" hidden="1" customHeight="1" x14ac:dyDescent="0.25"/>
    <row r="22628" ht="30" hidden="1" customHeight="1" x14ac:dyDescent="0.25"/>
    <row r="22629" ht="30" hidden="1" customHeight="1" x14ac:dyDescent="0.25"/>
    <row r="22630" ht="30" hidden="1" customHeight="1" x14ac:dyDescent="0.25"/>
    <row r="22631" ht="30" hidden="1" customHeight="1" x14ac:dyDescent="0.25"/>
    <row r="22632" ht="30" hidden="1" customHeight="1" x14ac:dyDescent="0.25"/>
    <row r="22633" ht="30" hidden="1" customHeight="1" x14ac:dyDescent="0.25"/>
    <row r="22634" ht="30" hidden="1" customHeight="1" x14ac:dyDescent="0.25"/>
    <row r="22635" ht="30" hidden="1" customHeight="1" x14ac:dyDescent="0.25"/>
    <row r="22636" ht="30" hidden="1" customHeight="1" x14ac:dyDescent="0.25"/>
    <row r="22637" ht="30" hidden="1" customHeight="1" x14ac:dyDescent="0.25"/>
    <row r="22638" ht="30" hidden="1" customHeight="1" x14ac:dyDescent="0.25"/>
    <row r="22639" ht="30" hidden="1" customHeight="1" x14ac:dyDescent="0.25"/>
    <row r="22640" ht="30" hidden="1" customHeight="1" x14ac:dyDescent="0.25"/>
    <row r="22641" ht="30" hidden="1" customHeight="1" x14ac:dyDescent="0.25"/>
    <row r="22642" ht="30" hidden="1" customHeight="1" x14ac:dyDescent="0.25"/>
    <row r="22643" ht="30" hidden="1" customHeight="1" x14ac:dyDescent="0.25"/>
    <row r="22644" ht="30" hidden="1" customHeight="1" x14ac:dyDescent="0.25"/>
    <row r="22645" ht="30" hidden="1" customHeight="1" x14ac:dyDescent="0.25"/>
    <row r="22646" ht="30" hidden="1" customHeight="1" x14ac:dyDescent="0.25"/>
    <row r="22647" ht="30" hidden="1" customHeight="1" x14ac:dyDescent="0.25"/>
    <row r="22648" ht="30" hidden="1" customHeight="1" x14ac:dyDescent="0.25"/>
    <row r="22649" ht="30" hidden="1" customHeight="1" x14ac:dyDescent="0.25"/>
    <row r="22650" ht="30" hidden="1" customHeight="1" x14ac:dyDescent="0.25"/>
    <row r="22651" ht="30" hidden="1" customHeight="1" x14ac:dyDescent="0.25"/>
    <row r="22652" ht="30" hidden="1" customHeight="1" x14ac:dyDescent="0.25"/>
    <row r="22653" ht="30" hidden="1" customHeight="1" x14ac:dyDescent="0.25"/>
    <row r="22654" ht="30" hidden="1" customHeight="1" x14ac:dyDescent="0.25"/>
    <row r="22655" ht="30" hidden="1" customHeight="1" x14ac:dyDescent="0.25"/>
    <row r="22656" ht="30" hidden="1" customHeight="1" x14ac:dyDescent="0.25"/>
    <row r="22657" ht="30" hidden="1" customHeight="1" x14ac:dyDescent="0.25"/>
    <row r="22658" ht="30" hidden="1" customHeight="1" x14ac:dyDescent="0.25"/>
    <row r="22659" ht="30" hidden="1" customHeight="1" x14ac:dyDescent="0.25"/>
    <row r="22660" ht="30" hidden="1" customHeight="1" x14ac:dyDescent="0.25"/>
    <row r="22661" ht="30" hidden="1" customHeight="1" x14ac:dyDescent="0.25"/>
    <row r="22662" ht="30" hidden="1" customHeight="1" x14ac:dyDescent="0.25"/>
    <row r="22663" ht="30" hidden="1" customHeight="1" x14ac:dyDescent="0.25"/>
    <row r="22664" ht="30" hidden="1" customHeight="1" x14ac:dyDescent="0.25"/>
    <row r="22665" ht="30" hidden="1" customHeight="1" x14ac:dyDescent="0.25"/>
    <row r="22666" ht="30" hidden="1" customHeight="1" x14ac:dyDescent="0.25"/>
    <row r="22667" ht="30" hidden="1" customHeight="1" x14ac:dyDescent="0.25"/>
    <row r="22668" ht="30" hidden="1" customHeight="1" x14ac:dyDescent="0.25"/>
    <row r="22669" ht="30" hidden="1" customHeight="1" x14ac:dyDescent="0.25"/>
    <row r="22670" ht="30" hidden="1" customHeight="1" x14ac:dyDescent="0.25"/>
    <row r="22671" ht="30" hidden="1" customHeight="1" x14ac:dyDescent="0.25"/>
    <row r="22672" ht="30" hidden="1" customHeight="1" x14ac:dyDescent="0.25"/>
    <row r="22673" ht="30" hidden="1" customHeight="1" x14ac:dyDescent="0.25"/>
    <row r="22674" ht="30" hidden="1" customHeight="1" x14ac:dyDescent="0.25"/>
    <row r="22675" ht="30" hidden="1" customHeight="1" x14ac:dyDescent="0.25"/>
    <row r="22676" ht="30" hidden="1" customHeight="1" x14ac:dyDescent="0.25"/>
    <row r="22677" ht="30" hidden="1" customHeight="1" x14ac:dyDescent="0.25"/>
    <row r="22678" ht="30" hidden="1" customHeight="1" x14ac:dyDescent="0.25"/>
    <row r="22679" ht="30" hidden="1" customHeight="1" x14ac:dyDescent="0.25"/>
    <row r="22680" ht="30" hidden="1" customHeight="1" x14ac:dyDescent="0.25"/>
    <row r="22681" ht="30" hidden="1" customHeight="1" x14ac:dyDescent="0.25"/>
    <row r="22682" ht="30" hidden="1" customHeight="1" x14ac:dyDescent="0.25"/>
    <row r="22683" ht="30" hidden="1" customHeight="1" x14ac:dyDescent="0.25"/>
    <row r="22684" ht="30" hidden="1" customHeight="1" x14ac:dyDescent="0.25"/>
    <row r="22685" ht="30" hidden="1" customHeight="1" x14ac:dyDescent="0.25"/>
    <row r="22686" ht="30" hidden="1" customHeight="1" x14ac:dyDescent="0.25"/>
    <row r="22687" ht="30" hidden="1" customHeight="1" x14ac:dyDescent="0.25"/>
    <row r="22688" ht="30" hidden="1" customHeight="1" x14ac:dyDescent="0.25"/>
    <row r="22689" ht="30" hidden="1" customHeight="1" x14ac:dyDescent="0.25"/>
    <row r="22690" ht="30" hidden="1" customHeight="1" x14ac:dyDescent="0.25"/>
    <row r="22691" ht="30" hidden="1" customHeight="1" x14ac:dyDescent="0.25"/>
    <row r="22692" ht="30" hidden="1" customHeight="1" x14ac:dyDescent="0.25"/>
    <row r="22693" ht="30" hidden="1" customHeight="1" x14ac:dyDescent="0.25"/>
    <row r="22694" ht="30" hidden="1" customHeight="1" x14ac:dyDescent="0.25"/>
    <row r="22695" ht="30" hidden="1" customHeight="1" x14ac:dyDescent="0.25"/>
    <row r="22696" ht="30" hidden="1" customHeight="1" x14ac:dyDescent="0.25"/>
    <row r="22697" ht="30" hidden="1" customHeight="1" x14ac:dyDescent="0.25"/>
    <row r="22698" ht="30" hidden="1" customHeight="1" x14ac:dyDescent="0.25"/>
    <row r="22699" ht="30" hidden="1" customHeight="1" x14ac:dyDescent="0.25"/>
    <row r="22700" ht="30" hidden="1" customHeight="1" x14ac:dyDescent="0.25"/>
    <row r="22701" ht="30" hidden="1" customHeight="1" x14ac:dyDescent="0.25"/>
    <row r="22702" ht="30" hidden="1" customHeight="1" x14ac:dyDescent="0.25"/>
    <row r="22703" ht="30" hidden="1" customHeight="1" x14ac:dyDescent="0.25"/>
    <row r="22704" ht="30" hidden="1" customHeight="1" x14ac:dyDescent="0.25"/>
    <row r="22705" ht="30" hidden="1" customHeight="1" x14ac:dyDescent="0.25"/>
    <row r="22706" ht="30" hidden="1" customHeight="1" x14ac:dyDescent="0.25"/>
    <row r="22707" ht="30" hidden="1" customHeight="1" x14ac:dyDescent="0.25"/>
    <row r="22708" ht="30" hidden="1" customHeight="1" x14ac:dyDescent="0.25"/>
    <row r="22709" ht="30" hidden="1" customHeight="1" x14ac:dyDescent="0.25"/>
    <row r="22710" ht="30" hidden="1" customHeight="1" x14ac:dyDescent="0.25"/>
    <row r="22711" ht="30" hidden="1" customHeight="1" x14ac:dyDescent="0.25"/>
    <row r="22712" ht="30" hidden="1" customHeight="1" x14ac:dyDescent="0.25"/>
    <row r="22713" ht="30" hidden="1" customHeight="1" x14ac:dyDescent="0.25"/>
    <row r="22714" ht="30" hidden="1" customHeight="1" x14ac:dyDescent="0.25"/>
    <row r="22715" ht="30" hidden="1" customHeight="1" x14ac:dyDescent="0.25"/>
    <row r="22716" ht="30" hidden="1" customHeight="1" x14ac:dyDescent="0.25"/>
    <row r="22717" ht="30" hidden="1" customHeight="1" x14ac:dyDescent="0.25"/>
    <row r="22718" ht="30" hidden="1" customHeight="1" x14ac:dyDescent="0.25"/>
    <row r="22719" ht="30" hidden="1" customHeight="1" x14ac:dyDescent="0.25"/>
    <row r="22720" ht="30" hidden="1" customHeight="1" x14ac:dyDescent="0.25"/>
    <row r="22721" ht="30" hidden="1" customHeight="1" x14ac:dyDescent="0.25"/>
    <row r="22722" ht="30" hidden="1" customHeight="1" x14ac:dyDescent="0.25"/>
    <row r="22723" ht="30" hidden="1" customHeight="1" x14ac:dyDescent="0.25"/>
    <row r="22724" ht="30" hidden="1" customHeight="1" x14ac:dyDescent="0.25"/>
    <row r="22725" ht="30" hidden="1" customHeight="1" x14ac:dyDescent="0.25"/>
    <row r="22726" ht="30" hidden="1" customHeight="1" x14ac:dyDescent="0.25"/>
    <row r="22727" ht="30" hidden="1" customHeight="1" x14ac:dyDescent="0.25"/>
    <row r="22728" ht="30" hidden="1" customHeight="1" x14ac:dyDescent="0.25"/>
    <row r="22729" ht="30" hidden="1" customHeight="1" x14ac:dyDescent="0.25"/>
    <row r="22730" ht="30" hidden="1" customHeight="1" x14ac:dyDescent="0.25"/>
    <row r="22731" ht="30" hidden="1" customHeight="1" x14ac:dyDescent="0.25"/>
    <row r="22732" ht="30" hidden="1" customHeight="1" x14ac:dyDescent="0.25"/>
    <row r="22733" ht="30" hidden="1" customHeight="1" x14ac:dyDescent="0.25"/>
    <row r="22734" ht="30" hidden="1" customHeight="1" x14ac:dyDescent="0.25"/>
    <row r="22735" ht="30" hidden="1" customHeight="1" x14ac:dyDescent="0.25"/>
    <row r="22736" ht="30" hidden="1" customHeight="1" x14ac:dyDescent="0.25"/>
    <row r="22737" ht="30" hidden="1" customHeight="1" x14ac:dyDescent="0.25"/>
    <row r="22738" ht="30" hidden="1" customHeight="1" x14ac:dyDescent="0.25"/>
    <row r="22739" ht="30" hidden="1" customHeight="1" x14ac:dyDescent="0.25"/>
    <row r="22740" ht="30" hidden="1" customHeight="1" x14ac:dyDescent="0.25"/>
    <row r="22741" ht="30" hidden="1" customHeight="1" x14ac:dyDescent="0.25"/>
    <row r="22742" ht="30" hidden="1" customHeight="1" x14ac:dyDescent="0.25"/>
    <row r="22743" ht="30" hidden="1" customHeight="1" x14ac:dyDescent="0.25"/>
    <row r="22744" ht="30" hidden="1" customHeight="1" x14ac:dyDescent="0.25"/>
    <row r="22745" ht="30" hidden="1" customHeight="1" x14ac:dyDescent="0.25"/>
    <row r="22746" ht="30" hidden="1" customHeight="1" x14ac:dyDescent="0.25"/>
    <row r="22747" ht="30" hidden="1" customHeight="1" x14ac:dyDescent="0.25"/>
    <row r="22748" ht="30" hidden="1" customHeight="1" x14ac:dyDescent="0.25"/>
    <row r="22749" ht="30" hidden="1" customHeight="1" x14ac:dyDescent="0.25"/>
    <row r="22750" ht="30" hidden="1" customHeight="1" x14ac:dyDescent="0.25"/>
    <row r="22751" ht="30" hidden="1" customHeight="1" x14ac:dyDescent="0.25"/>
    <row r="22752" ht="30" hidden="1" customHeight="1" x14ac:dyDescent="0.25"/>
    <row r="22753" ht="30" hidden="1" customHeight="1" x14ac:dyDescent="0.25"/>
    <row r="22754" ht="30" hidden="1" customHeight="1" x14ac:dyDescent="0.25"/>
    <row r="22755" ht="30" hidden="1" customHeight="1" x14ac:dyDescent="0.25"/>
    <row r="22756" ht="30" hidden="1" customHeight="1" x14ac:dyDescent="0.25"/>
    <row r="22757" ht="30" hidden="1" customHeight="1" x14ac:dyDescent="0.25"/>
    <row r="22758" ht="30" hidden="1" customHeight="1" x14ac:dyDescent="0.25"/>
    <row r="22759" ht="30" hidden="1" customHeight="1" x14ac:dyDescent="0.25"/>
    <row r="22760" ht="30" hidden="1" customHeight="1" x14ac:dyDescent="0.25"/>
    <row r="22761" ht="30" hidden="1" customHeight="1" x14ac:dyDescent="0.25"/>
    <row r="22762" ht="30" hidden="1" customHeight="1" x14ac:dyDescent="0.25"/>
    <row r="22763" ht="30" hidden="1" customHeight="1" x14ac:dyDescent="0.25"/>
    <row r="22764" ht="30" hidden="1" customHeight="1" x14ac:dyDescent="0.25"/>
    <row r="22765" ht="30" hidden="1" customHeight="1" x14ac:dyDescent="0.25"/>
    <row r="22766" ht="30" hidden="1" customHeight="1" x14ac:dyDescent="0.25"/>
    <row r="22767" ht="30" hidden="1" customHeight="1" x14ac:dyDescent="0.25"/>
    <row r="22768" ht="30" hidden="1" customHeight="1" x14ac:dyDescent="0.25"/>
    <row r="22769" ht="30" hidden="1" customHeight="1" x14ac:dyDescent="0.25"/>
    <row r="22770" ht="30" hidden="1" customHeight="1" x14ac:dyDescent="0.25"/>
    <row r="22771" ht="30" hidden="1" customHeight="1" x14ac:dyDescent="0.25"/>
    <row r="22772" ht="30" hidden="1" customHeight="1" x14ac:dyDescent="0.25"/>
    <row r="22773" ht="30" hidden="1" customHeight="1" x14ac:dyDescent="0.25"/>
    <row r="22774" ht="30" hidden="1" customHeight="1" x14ac:dyDescent="0.25"/>
    <row r="22775" ht="30" hidden="1" customHeight="1" x14ac:dyDescent="0.25"/>
    <row r="22776" ht="30" hidden="1" customHeight="1" x14ac:dyDescent="0.25"/>
    <row r="22777" ht="30" hidden="1" customHeight="1" x14ac:dyDescent="0.25"/>
    <row r="22778" ht="30" hidden="1" customHeight="1" x14ac:dyDescent="0.25"/>
    <row r="22779" ht="30" hidden="1" customHeight="1" x14ac:dyDescent="0.25"/>
    <row r="22780" ht="30" hidden="1" customHeight="1" x14ac:dyDescent="0.25"/>
    <row r="22781" ht="30" hidden="1" customHeight="1" x14ac:dyDescent="0.25"/>
    <row r="22782" ht="30" hidden="1" customHeight="1" x14ac:dyDescent="0.25"/>
    <row r="22783" ht="30" hidden="1" customHeight="1" x14ac:dyDescent="0.25"/>
    <row r="22784" ht="30" hidden="1" customHeight="1" x14ac:dyDescent="0.25"/>
    <row r="22785" ht="30" hidden="1" customHeight="1" x14ac:dyDescent="0.25"/>
    <row r="22786" ht="30" hidden="1" customHeight="1" x14ac:dyDescent="0.25"/>
    <row r="22787" ht="30" hidden="1" customHeight="1" x14ac:dyDescent="0.25"/>
    <row r="22788" ht="30" hidden="1" customHeight="1" x14ac:dyDescent="0.25"/>
    <row r="22789" ht="30" hidden="1" customHeight="1" x14ac:dyDescent="0.25"/>
    <row r="22790" ht="30" hidden="1" customHeight="1" x14ac:dyDescent="0.25"/>
    <row r="22791" ht="30" hidden="1" customHeight="1" x14ac:dyDescent="0.25"/>
    <row r="22792" ht="30" hidden="1" customHeight="1" x14ac:dyDescent="0.25"/>
    <row r="22793" ht="30" hidden="1" customHeight="1" x14ac:dyDescent="0.25"/>
    <row r="22794" ht="30" hidden="1" customHeight="1" x14ac:dyDescent="0.25"/>
    <row r="22795" ht="30" hidden="1" customHeight="1" x14ac:dyDescent="0.25"/>
    <row r="22796" ht="30" hidden="1" customHeight="1" x14ac:dyDescent="0.25"/>
    <row r="22797" ht="30" hidden="1" customHeight="1" x14ac:dyDescent="0.25"/>
    <row r="22798" ht="30" hidden="1" customHeight="1" x14ac:dyDescent="0.25"/>
    <row r="22799" ht="30" hidden="1" customHeight="1" x14ac:dyDescent="0.25"/>
    <row r="22800" ht="30" hidden="1" customHeight="1" x14ac:dyDescent="0.25"/>
    <row r="22801" ht="30" hidden="1" customHeight="1" x14ac:dyDescent="0.25"/>
    <row r="22802" ht="30" hidden="1" customHeight="1" x14ac:dyDescent="0.25"/>
    <row r="22803" ht="30" hidden="1" customHeight="1" x14ac:dyDescent="0.25"/>
    <row r="22804" ht="30" hidden="1" customHeight="1" x14ac:dyDescent="0.25"/>
    <row r="22805" ht="30" hidden="1" customHeight="1" x14ac:dyDescent="0.25"/>
    <row r="22806" ht="30" hidden="1" customHeight="1" x14ac:dyDescent="0.25"/>
    <row r="22807" ht="30" hidden="1" customHeight="1" x14ac:dyDescent="0.25"/>
    <row r="22808" ht="30" hidden="1" customHeight="1" x14ac:dyDescent="0.25"/>
    <row r="22809" ht="30" hidden="1" customHeight="1" x14ac:dyDescent="0.25"/>
    <row r="22810" ht="30" hidden="1" customHeight="1" x14ac:dyDescent="0.25"/>
    <row r="22811" ht="30" hidden="1" customHeight="1" x14ac:dyDescent="0.25"/>
    <row r="22812" ht="30" hidden="1" customHeight="1" x14ac:dyDescent="0.25"/>
    <row r="22813" ht="30" hidden="1" customHeight="1" x14ac:dyDescent="0.25"/>
    <row r="22814" ht="30" hidden="1" customHeight="1" x14ac:dyDescent="0.25"/>
    <row r="22815" ht="30" hidden="1" customHeight="1" x14ac:dyDescent="0.25"/>
    <row r="22816" ht="30" hidden="1" customHeight="1" x14ac:dyDescent="0.25"/>
    <row r="22817" ht="30" hidden="1" customHeight="1" x14ac:dyDescent="0.25"/>
    <row r="22818" ht="30" hidden="1" customHeight="1" x14ac:dyDescent="0.25"/>
    <row r="22819" ht="30" hidden="1" customHeight="1" x14ac:dyDescent="0.25"/>
    <row r="22820" ht="30" hidden="1" customHeight="1" x14ac:dyDescent="0.25"/>
    <row r="22821" ht="30" hidden="1" customHeight="1" x14ac:dyDescent="0.25"/>
    <row r="22822" ht="30" hidden="1" customHeight="1" x14ac:dyDescent="0.25"/>
    <row r="22823" ht="30" hidden="1" customHeight="1" x14ac:dyDescent="0.25"/>
    <row r="22824" ht="30" hidden="1" customHeight="1" x14ac:dyDescent="0.25"/>
    <row r="22825" ht="30" hidden="1" customHeight="1" x14ac:dyDescent="0.25"/>
    <row r="22826" ht="30" hidden="1" customHeight="1" x14ac:dyDescent="0.25"/>
    <row r="22827" ht="30" hidden="1" customHeight="1" x14ac:dyDescent="0.25"/>
    <row r="22828" ht="30" hidden="1" customHeight="1" x14ac:dyDescent="0.25"/>
    <row r="22829" ht="30" hidden="1" customHeight="1" x14ac:dyDescent="0.25"/>
    <row r="22830" ht="30" hidden="1" customHeight="1" x14ac:dyDescent="0.25"/>
    <row r="22831" ht="30" hidden="1" customHeight="1" x14ac:dyDescent="0.25"/>
    <row r="22832" ht="30" hidden="1" customHeight="1" x14ac:dyDescent="0.25"/>
    <row r="22833" ht="30" hidden="1" customHeight="1" x14ac:dyDescent="0.25"/>
    <row r="22834" ht="30" hidden="1" customHeight="1" x14ac:dyDescent="0.25"/>
    <row r="22835" ht="30" hidden="1" customHeight="1" x14ac:dyDescent="0.25"/>
    <row r="22836" ht="30" hidden="1" customHeight="1" x14ac:dyDescent="0.25"/>
    <row r="22837" ht="30" hidden="1" customHeight="1" x14ac:dyDescent="0.25"/>
    <row r="22838" ht="30" hidden="1" customHeight="1" x14ac:dyDescent="0.25"/>
    <row r="22839" ht="30" hidden="1" customHeight="1" x14ac:dyDescent="0.25"/>
    <row r="22840" ht="30" hidden="1" customHeight="1" x14ac:dyDescent="0.25"/>
    <row r="22841" ht="30" hidden="1" customHeight="1" x14ac:dyDescent="0.25"/>
    <row r="22842" ht="30" hidden="1" customHeight="1" x14ac:dyDescent="0.25"/>
    <row r="22843" ht="30" hidden="1" customHeight="1" x14ac:dyDescent="0.25"/>
    <row r="22844" ht="30" hidden="1" customHeight="1" x14ac:dyDescent="0.25"/>
    <row r="22845" ht="30" hidden="1" customHeight="1" x14ac:dyDescent="0.25"/>
    <row r="22846" ht="30" hidden="1" customHeight="1" x14ac:dyDescent="0.25"/>
    <row r="22847" ht="30" hidden="1" customHeight="1" x14ac:dyDescent="0.25"/>
    <row r="22848" ht="30" hidden="1" customHeight="1" x14ac:dyDescent="0.25"/>
    <row r="22849" ht="30" hidden="1" customHeight="1" x14ac:dyDescent="0.25"/>
    <row r="22850" ht="30" hidden="1" customHeight="1" x14ac:dyDescent="0.25"/>
    <row r="22851" ht="30" hidden="1" customHeight="1" x14ac:dyDescent="0.25"/>
    <row r="22852" ht="30" hidden="1" customHeight="1" x14ac:dyDescent="0.25"/>
    <row r="22853" ht="30" hidden="1" customHeight="1" x14ac:dyDescent="0.25"/>
    <row r="22854" ht="30" hidden="1" customHeight="1" x14ac:dyDescent="0.25"/>
    <row r="22855" ht="30" hidden="1" customHeight="1" x14ac:dyDescent="0.25"/>
    <row r="22856" ht="30" hidden="1" customHeight="1" x14ac:dyDescent="0.25"/>
    <row r="22857" ht="30" hidden="1" customHeight="1" x14ac:dyDescent="0.25"/>
    <row r="22858" ht="30" hidden="1" customHeight="1" x14ac:dyDescent="0.25"/>
    <row r="22859" ht="30" hidden="1" customHeight="1" x14ac:dyDescent="0.25"/>
    <row r="22860" ht="30" hidden="1" customHeight="1" x14ac:dyDescent="0.25"/>
    <row r="22861" ht="30" hidden="1" customHeight="1" x14ac:dyDescent="0.25"/>
    <row r="22862" ht="30" hidden="1" customHeight="1" x14ac:dyDescent="0.25"/>
    <row r="22863" ht="30" hidden="1" customHeight="1" x14ac:dyDescent="0.25"/>
    <row r="22864" ht="30" hidden="1" customHeight="1" x14ac:dyDescent="0.25"/>
    <row r="22865" ht="30" hidden="1" customHeight="1" x14ac:dyDescent="0.25"/>
    <row r="22866" ht="30" hidden="1" customHeight="1" x14ac:dyDescent="0.25"/>
    <row r="22867" ht="30" hidden="1" customHeight="1" x14ac:dyDescent="0.25"/>
    <row r="22868" ht="30" hidden="1" customHeight="1" x14ac:dyDescent="0.25"/>
    <row r="22869" ht="30" hidden="1" customHeight="1" x14ac:dyDescent="0.25"/>
    <row r="22870" ht="30" hidden="1" customHeight="1" x14ac:dyDescent="0.25"/>
    <row r="22871" ht="30" hidden="1" customHeight="1" x14ac:dyDescent="0.25"/>
    <row r="22872" ht="30" hidden="1" customHeight="1" x14ac:dyDescent="0.25"/>
    <row r="22873" ht="30" hidden="1" customHeight="1" x14ac:dyDescent="0.25"/>
    <row r="22874" ht="30" hidden="1" customHeight="1" x14ac:dyDescent="0.25"/>
    <row r="22875" ht="30" hidden="1" customHeight="1" x14ac:dyDescent="0.25"/>
    <row r="22876" ht="30" hidden="1" customHeight="1" x14ac:dyDescent="0.25"/>
    <row r="22877" ht="30" hidden="1" customHeight="1" x14ac:dyDescent="0.25"/>
    <row r="22878" ht="30" hidden="1" customHeight="1" x14ac:dyDescent="0.25"/>
    <row r="22879" ht="30" hidden="1" customHeight="1" x14ac:dyDescent="0.25"/>
    <row r="22880" ht="30" hidden="1" customHeight="1" x14ac:dyDescent="0.25"/>
    <row r="22881" ht="30" hidden="1" customHeight="1" x14ac:dyDescent="0.25"/>
    <row r="22882" ht="30" hidden="1" customHeight="1" x14ac:dyDescent="0.25"/>
    <row r="22883" ht="30" hidden="1" customHeight="1" x14ac:dyDescent="0.25"/>
    <row r="22884" ht="30" hidden="1" customHeight="1" x14ac:dyDescent="0.25"/>
    <row r="22885" ht="30" hidden="1" customHeight="1" x14ac:dyDescent="0.25"/>
    <row r="22886" ht="30" hidden="1" customHeight="1" x14ac:dyDescent="0.25"/>
    <row r="22887" ht="30" hidden="1" customHeight="1" x14ac:dyDescent="0.25"/>
    <row r="22888" ht="30" hidden="1" customHeight="1" x14ac:dyDescent="0.25"/>
    <row r="22889" ht="30" hidden="1" customHeight="1" x14ac:dyDescent="0.25"/>
    <row r="22890" ht="30" hidden="1" customHeight="1" x14ac:dyDescent="0.25"/>
    <row r="22891" ht="30" hidden="1" customHeight="1" x14ac:dyDescent="0.25"/>
    <row r="22892" ht="30" hidden="1" customHeight="1" x14ac:dyDescent="0.25"/>
    <row r="22893" ht="30" hidden="1" customHeight="1" x14ac:dyDescent="0.25"/>
    <row r="22894" ht="30" hidden="1" customHeight="1" x14ac:dyDescent="0.25"/>
    <row r="22895" ht="30" hidden="1" customHeight="1" x14ac:dyDescent="0.25"/>
    <row r="22896" ht="30" hidden="1" customHeight="1" x14ac:dyDescent="0.25"/>
    <row r="22897" ht="30" hidden="1" customHeight="1" x14ac:dyDescent="0.25"/>
    <row r="22898" ht="30" hidden="1" customHeight="1" x14ac:dyDescent="0.25"/>
    <row r="22899" ht="30" hidden="1" customHeight="1" x14ac:dyDescent="0.25"/>
    <row r="22900" ht="30" hidden="1" customHeight="1" x14ac:dyDescent="0.25"/>
    <row r="22901" ht="30" hidden="1" customHeight="1" x14ac:dyDescent="0.25"/>
    <row r="22902" ht="30" hidden="1" customHeight="1" x14ac:dyDescent="0.25"/>
    <row r="22903" ht="30" hidden="1" customHeight="1" x14ac:dyDescent="0.25"/>
    <row r="22904" ht="30" hidden="1" customHeight="1" x14ac:dyDescent="0.25"/>
    <row r="22905" ht="30" hidden="1" customHeight="1" x14ac:dyDescent="0.25"/>
    <row r="22906" ht="30" hidden="1" customHeight="1" x14ac:dyDescent="0.25"/>
    <row r="22907" ht="30" hidden="1" customHeight="1" x14ac:dyDescent="0.25"/>
    <row r="22908" ht="30" hidden="1" customHeight="1" x14ac:dyDescent="0.25"/>
    <row r="22909" ht="30" hidden="1" customHeight="1" x14ac:dyDescent="0.25"/>
    <row r="22910" ht="30" hidden="1" customHeight="1" x14ac:dyDescent="0.25"/>
    <row r="22911" ht="30" hidden="1" customHeight="1" x14ac:dyDescent="0.25"/>
    <row r="22912" ht="30" hidden="1" customHeight="1" x14ac:dyDescent="0.25"/>
    <row r="22913" ht="30" hidden="1" customHeight="1" x14ac:dyDescent="0.25"/>
    <row r="22914" ht="30" hidden="1" customHeight="1" x14ac:dyDescent="0.25"/>
    <row r="22915" ht="30" hidden="1" customHeight="1" x14ac:dyDescent="0.25"/>
    <row r="22916" ht="30" hidden="1" customHeight="1" x14ac:dyDescent="0.25"/>
    <row r="22917" ht="30" hidden="1" customHeight="1" x14ac:dyDescent="0.25"/>
    <row r="22918" ht="30" hidden="1" customHeight="1" x14ac:dyDescent="0.25"/>
    <row r="22919" ht="30" hidden="1" customHeight="1" x14ac:dyDescent="0.25"/>
    <row r="22920" ht="30" hidden="1" customHeight="1" x14ac:dyDescent="0.25"/>
    <row r="22921" ht="30" hidden="1" customHeight="1" x14ac:dyDescent="0.25"/>
    <row r="22922" ht="30" hidden="1" customHeight="1" x14ac:dyDescent="0.25"/>
    <row r="22923" ht="30" hidden="1" customHeight="1" x14ac:dyDescent="0.25"/>
    <row r="22924" ht="30" hidden="1" customHeight="1" x14ac:dyDescent="0.25"/>
    <row r="22925" ht="30" hidden="1" customHeight="1" x14ac:dyDescent="0.25"/>
    <row r="22926" ht="30" hidden="1" customHeight="1" x14ac:dyDescent="0.25"/>
    <row r="22927" ht="30" hidden="1" customHeight="1" x14ac:dyDescent="0.25"/>
    <row r="22928" ht="30" hidden="1" customHeight="1" x14ac:dyDescent="0.25"/>
    <row r="22929" ht="30" hidden="1" customHeight="1" x14ac:dyDescent="0.25"/>
    <row r="22930" ht="30" hidden="1" customHeight="1" x14ac:dyDescent="0.25"/>
    <row r="22931" ht="30" hidden="1" customHeight="1" x14ac:dyDescent="0.25"/>
    <row r="22932" ht="30" hidden="1" customHeight="1" x14ac:dyDescent="0.25"/>
    <row r="22933" ht="30" hidden="1" customHeight="1" x14ac:dyDescent="0.25"/>
    <row r="22934" ht="30" hidden="1" customHeight="1" x14ac:dyDescent="0.25"/>
    <row r="22935" ht="30" hidden="1" customHeight="1" x14ac:dyDescent="0.25"/>
    <row r="22936" ht="30" hidden="1" customHeight="1" x14ac:dyDescent="0.25"/>
    <row r="22937" ht="30" hidden="1" customHeight="1" x14ac:dyDescent="0.25"/>
    <row r="22938" ht="30" hidden="1" customHeight="1" x14ac:dyDescent="0.25"/>
    <row r="22939" ht="30" hidden="1" customHeight="1" x14ac:dyDescent="0.25"/>
    <row r="22940" ht="30" hidden="1" customHeight="1" x14ac:dyDescent="0.25"/>
    <row r="22941" ht="30" hidden="1" customHeight="1" x14ac:dyDescent="0.25"/>
    <row r="22942" ht="30" hidden="1" customHeight="1" x14ac:dyDescent="0.25"/>
    <row r="22943" ht="30" hidden="1" customHeight="1" x14ac:dyDescent="0.25"/>
    <row r="22944" ht="30" hidden="1" customHeight="1" x14ac:dyDescent="0.25"/>
    <row r="22945" ht="30" hidden="1" customHeight="1" x14ac:dyDescent="0.25"/>
    <row r="22946" ht="30" hidden="1" customHeight="1" x14ac:dyDescent="0.25"/>
    <row r="22947" ht="30" hidden="1" customHeight="1" x14ac:dyDescent="0.25"/>
    <row r="22948" ht="30" hidden="1" customHeight="1" x14ac:dyDescent="0.25"/>
    <row r="22949" ht="30" hidden="1" customHeight="1" x14ac:dyDescent="0.25"/>
    <row r="22950" ht="30" hidden="1" customHeight="1" x14ac:dyDescent="0.25"/>
    <row r="22951" ht="30" hidden="1" customHeight="1" x14ac:dyDescent="0.25"/>
    <row r="22952" ht="30" hidden="1" customHeight="1" x14ac:dyDescent="0.25"/>
    <row r="22953" ht="30" hidden="1" customHeight="1" x14ac:dyDescent="0.25"/>
    <row r="22954" ht="30" hidden="1" customHeight="1" x14ac:dyDescent="0.25"/>
    <row r="22955" ht="30" hidden="1" customHeight="1" x14ac:dyDescent="0.25"/>
    <row r="22956" ht="30" hidden="1" customHeight="1" x14ac:dyDescent="0.25"/>
    <row r="22957" ht="30" hidden="1" customHeight="1" x14ac:dyDescent="0.25"/>
    <row r="22958" ht="30" hidden="1" customHeight="1" x14ac:dyDescent="0.25"/>
    <row r="22959" ht="30" hidden="1" customHeight="1" x14ac:dyDescent="0.25"/>
    <row r="22960" ht="30" hidden="1" customHeight="1" x14ac:dyDescent="0.25"/>
    <row r="22961" ht="30" hidden="1" customHeight="1" x14ac:dyDescent="0.25"/>
    <row r="22962" ht="30" hidden="1" customHeight="1" x14ac:dyDescent="0.25"/>
    <row r="22963" ht="30" hidden="1" customHeight="1" x14ac:dyDescent="0.25"/>
    <row r="22964" ht="30" hidden="1" customHeight="1" x14ac:dyDescent="0.25"/>
    <row r="22965" ht="30" hidden="1" customHeight="1" x14ac:dyDescent="0.25"/>
    <row r="22966" ht="30" hidden="1" customHeight="1" x14ac:dyDescent="0.25"/>
    <row r="22967" ht="30" hidden="1" customHeight="1" x14ac:dyDescent="0.25"/>
    <row r="22968" ht="30" hidden="1" customHeight="1" x14ac:dyDescent="0.25"/>
    <row r="22969" ht="30" hidden="1" customHeight="1" x14ac:dyDescent="0.25"/>
    <row r="22970" ht="30" hidden="1" customHeight="1" x14ac:dyDescent="0.25"/>
    <row r="22971" ht="30" hidden="1" customHeight="1" x14ac:dyDescent="0.25"/>
    <row r="22972" ht="30" hidden="1" customHeight="1" x14ac:dyDescent="0.25"/>
    <row r="22973" ht="30" hidden="1" customHeight="1" x14ac:dyDescent="0.25"/>
    <row r="22974" ht="30" hidden="1" customHeight="1" x14ac:dyDescent="0.25"/>
    <row r="22975" ht="30" hidden="1" customHeight="1" x14ac:dyDescent="0.25"/>
    <row r="22976" ht="30" hidden="1" customHeight="1" x14ac:dyDescent="0.25"/>
    <row r="22977" ht="30" hidden="1" customHeight="1" x14ac:dyDescent="0.25"/>
    <row r="22978" ht="30" hidden="1" customHeight="1" x14ac:dyDescent="0.25"/>
    <row r="22979" ht="30" hidden="1" customHeight="1" x14ac:dyDescent="0.25"/>
    <row r="22980" ht="30" hidden="1" customHeight="1" x14ac:dyDescent="0.25"/>
    <row r="22981" ht="30" hidden="1" customHeight="1" x14ac:dyDescent="0.25"/>
    <row r="22982" ht="30" hidden="1" customHeight="1" x14ac:dyDescent="0.25"/>
    <row r="22983" ht="30" hidden="1" customHeight="1" x14ac:dyDescent="0.25"/>
    <row r="22984" ht="30" hidden="1" customHeight="1" x14ac:dyDescent="0.25"/>
    <row r="22985" ht="30" hidden="1" customHeight="1" x14ac:dyDescent="0.25"/>
    <row r="22986" ht="30" hidden="1" customHeight="1" x14ac:dyDescent="0.25"/>
    <row r="22987" ht="30" hidden="1" customHeight="1" x14ac:dyDescent="0.25"/>
    <row r="22988" ht="30" hidden="1" customHeight="1" x14ac:dyDescent="0.25"/>
    <row r="22989" ht="30" hidden="1" customHeight="1" x14ac:dyDescent="0.25"/>
    <row r="22990" ht="30" hidden="1" customHeight="1" x14ac:dyDescent="0.25"/>
    <row r="22991" ht="30" hidden="1" customHeight="1" x14ac:dyDescent="0.25"/>
    <row r="22992" ht="30" hidden="1" customHeight="1" x14ac:dyDescent="0.25"/>
    <row r="22993" ht="30" hidden="1" customHeight="1" x14ac:dyDescent="0.25"/>
    <row r="22994" ht="30" hidden="1" customHeight="1" x14ac:dyDescent="0.25"/>
    <row r="22995" ht="30" hidden="1" customHeight="1" x14ac:dyDescent="0.25"/>
    <row r="22996" ht="30" hidden="1" customHeight="1" x14ac:dyDescent="0.25"/>
    <row r="22997" ht="30" hidden="1" customHeight="1" x14ac:dyDescent="0.25"/>
    <row r="22998" ht="30" hidden="1" customHeight="1" x14ac:dyDescent="0.25"/>
    <row r="22999" ht="30" hidden="1" customHeight="1" x14ac:dyDescent="0.25"/>
    <row r="23000" ht="30" hidden="1" customHeight="1" x14ac:dyDescent="0.25"/>
    <row r="23001" ht="30" hidden="1" customHeight="1" x14ac:dyDescent="0.25"/>
    <row r="23002" ht="30" hidden="1" customHeight="1" x14ac:dyDescent="0.25"/>
    <row r="23003" ht="30" hidden="1" customHeight="1" x14ac:dyDescent="0.25"/>
    <row r="23004" ht="30" hidden="1" customHeight="1" x14ac:dyDescent="0.25"/>
    <row r="23005" ht="30" hidden="1" customHeight="1" x14ac:dyDescent="0.25"/>
    <row r="23006" ht="30" hidden="1" customHeight="1" x14ac:dyDescent="0.25"/>
    <row r="23007" ht="30" hidden="1" customHeight="1" x14ac:dyDescent="0.25"/>
    <row r="23008" ht="30" hidden="1" customHeight="1" x14ac:dyDescent="0.25"/>
    <row r="23009" ht="30" hidden="1" customHeight="1" x14ac:dyDescent="0.25"/>
    <row r="23010" ht="30" hidden="1" customHeight="1" x14ac:dyDescent="0.25"/>
    <row r="23011" ht="30" hidden="1" customHeight="1" x14ac:dyDescent="0.25"/>
    <row r="23012" ht="30" hidden="1" customHeight="1" x14ac:dyDescent="0.25"/>
    <row r="23013" ht="30" hidden="1" customHeight="1" x14ac:dyDescent="0.25"/>
    <row r="23014" ht="30" hidden="1" customHeight="1" x14ac:dyDescent="0.25"/>
    <row r="23015" ht="30" hidden="1" customHeight="1" x14ac:dyDescent="0.25"/>
    <row r="23016" ht="30" hidden="1" customHeight="1" x14ac:dyDescent="0.25"/>
    <row r="23017" ht="30" hidden="1" customHeight="1" x14ac:dyDescent="0.25"/>
    <row r="23018" ht="30" hidden="1" customHeight="1" x14ac:dyDescent="0.25"/>
    <row r="23019" ht="30" hidden="1" customHeight="1" x14ac:dyDescent="0.25"/>
    <row r="23020" ht="30" hidden="1" customHeight="1" x14ac:dyDescent="0.25"/>
    <row r="23021" ht="30" hidden="1" customHeight="1" x14ac:dyDescent="0.25"/>
    <row r="23022" ht="30" hidden="1" customHeight="1" x14ac:dyDescent="0.25"/>
    <row r="23023" ht="30" hidden="1" customHeight="1" x14ac:dyDescent="0.25"/>
    <row r="23024" ht="30" hidden="1" customHeight="1" x14ac:dyDescent="0.25"/>
    <row r="23025" ht="30" hidden="1" customHeight="1" x14ac:dyDescent="0.25"/>
    <row r="23026" ht="30" hidden="1" customHeight="1" x14ac:dyDescent="0.25"/>
    <row r="23027" ht="30" hidden="1" customHeight="1" x14ac:dyDescent="0.25"/>
    <row r="23028" ht="30" hidden="1" customHeight="1" x14ac:dyDescent="0.25"/>
    <row r="23029" ht="30" hidden="1" customHeight="1" x14ac:dyDescent="0.25"/>
    <row r="23030" ht="30" hidden="1" customHeight="1" x14ac:dyDescent="0.25"/>
    <row r="23031" ht="30" hidden="1" customHeight="1" x14ac:dyDescent="0.25"/>
    <row r="23032" ht="30" hidden="1" customHeight="1" x14ac:dyDescent="0.25"/>
    <row r="23033" ht="30" hidden="1" customHeight="1" x14ac:dyDescent="0.25"/>
    <row r="23034" ht="30" hidden="1" customHeight="1" x14ac:dyDescent="0.25"/>
    <row r="23035" ht="30" hidden="1" customHeight="1" x14ac:dyDescent="0.25"/>
    <row r="23036" ht="30" hidden="1" customHeight="1" x14ac:dyDescent="0.25"/>
    <row r="23037" ht="30" hidden="1" customHeight="1" x14ac:dyDescent="0.25"/>
    <row r="23038" ht="30" hidden="1" customHeight="1" x14ac:dyDescent="0.25"/>
    <row r="23039" ht="30" hidden="1" customHeight="1" x14ac:dyDescent="0.25"/>
    <row r="23040" ht="30" hidden="1" customHeight="1" x14ac:dyDescent="0.25"/>
    <row r="23041" ht="30" hidden="1" customHeight="1" x14ac:dyDescent="0.25"/>
    <row r="23042" ht="30" hidden="1" customHeight="1" x14ac:dyDescent="0.25"/>
    <row r="23043" ht="30" hidden="1" customHeight="1" x14ac:dyDescent="0.25"/>
    <row r="23044" ht="30" hidden="1" customHeight="1" x14ac:dyDescent="0.25"/>
    <row r="23045" ht="30" hidden="1" customHeight="1" x14ac:dyDescent="0.25"/>
    <row r="23046" ht="30" hidden="1" customHeight="1" x14ac:dyDescent="0.25"/>
    <row r="23047" ht="30" hidden="1" customHeight="1" x14ac:dyDescent="0.25"/>
    <row r="23048" ht="30" hidden="1" customHeight="1" x14ac:dyDescent="0.25"/>
    <row r="23049" ht="30" hidden="1" customHeight="1" x14ac:dyDescent="0.25"/>
    <row r="23050" ht="30" hidden="1" customHeight="1" x14ac:dyDescent="0.25"/>
    <row r="23051" ht="30" hidden="1" customHeight="1" x14ac:dyDescent="0.25"/>
    <row r="23052" ht="30" hidden="1" customHeight="1" x14ac:dyDescent="0.25"/>
    <row r="23053" ht="30" hidden="1" customHeight="1" x14ac:dyDescent="0.25"/>
    <row r="23054" ht="30" hidden="1" customHeight="1" x14ac:dyDescent="0.25"/>
    <row r="23055" ht="30" hidden="1" customHeight="1" x14ac:dyDescent="0.25"/>
    <row r="23056" ht="30" hidden="1" customHeight="1" x14ac:dyDescent="0.25"/>
    <row r="23057" ht="30" hidden="1" customHeight="1" x14ac:dyDescent="0.25"/>
    <row r="23058" ht="30" hidden="1" customHeight="1" x14ac:dyDescent="0.25"/>
    <row r="23059" ht="30" hidden="1" customHeight="1" x14ac:dyDescent="0.25"/>
    <row r="23060" ht="30" hidden="1" customHeight="1" x14ac:dyDescent="0.25"/>
    <row r="23061" ht="30" hidden="1" customHeight="1" x14ac:dyDescent="0.25"/>
    <row r="23062" ht="30" hidden="1" customHeight="1" x14ac:dyDescent="0.25"/>
    <row r="23063" ht="30" hidden="1" customHeight="1" x14ac:dyDescent="0.25"/>
    <row r="23064" ht="30" hidden="1" customHeight="1" x14ac:dyDescent="0.25"/>
    <row r="23065" ht="30" hidden="1" customHeight="1" x14ac:dyDescent="0.25"/>
    <row r="23066" ht="30" hidden="1" customHeight="1" x14ac:dyDescent="0.25"/>
    <row r="23067" ht="30" hidden="1" customHeight="1" x14ac:dyDescent="0.25"/>
    <row r="23068" ht="30" hidden="1" customHeight="1" x14ac:dyDescent="0.25"/>
    <row r="23069" ht="30" hidden="1" customHeight="1" x14ac:dyDescent="0.25"/>
    <row r="23070" ht="30" hidden="1" customHeight="1" x14ac:dyDescent="0.25"/>
    <row r="23071" ht="30" hidden="1" customHeight="1" x14ac:dyDescent="0.25"/>
    <row r="23072" ht="30" hidden="1" customHeight="1" x14ac:dyDescent="0.25"/>
    <row r="23073" ht="30" hidden="1" customHeight="1" x14ac:dyDescent="0.25"/>
    <row r="23074" ht="30" hidden="1" customHeight="1" x14ac:dyDescent="0.25"/>
    <row r="23075" ht="30" hidden="1" customHeight="1" x14ac:dyDescent="0.25"/>
    <row r="23076" ht="30" hidden="1" customHeight="1" x14ac:dyDescent="0.25"/>
    <row r="23077" ht="30" hidden="1" customHeight="1" x14ac:dyDescent="0.25"/>
    <row r="23078" ht="30" hidden="1" customHeight="1" x14ac:dyDescent="0.25"/>
    <row r="23079" ht="30" hidden="1" customHeight="1" x14ac:dyDescent="0.25"/>
    <row r="23080" ht="30" hidden="1" customHeight="1" x14ac:dyDescent="0.25"/>
    <row r="23081" ht="30" hidden="1" customHeight="1" x14ac:dyDescent="0.25"/>
    <row r="23082" ht="30" hidden="1" customHeight="1" x14ac:dyDescent="0.25"/>
    <row r="23083" ht="30" hidden="1" customHeight="1" x14ac:dyDescent="0.25"/>
    <row r="23084" ht="30" hidden="1" customHeight="1" x14ac:dyDescent="0.25"/>
    <row r="23085" ht="30" hidden="1" customHeight="1" x14ac:dyDescent="0.25"/>
    <row r="23086" ht="30" hidden="1" customHeight="1" x14ac:dyDescent="0.25"/>
    <row r="23087" ht="30" hidden="1" customHeight="1" x14ac:dyDescent="0.25"/>
    <row r="23088" ht="30" hidden="1" customHeight="1" x14ac:dyDescent="0.25"/>
    <row r="23089" ht="30" hidden="1" customHeight="1" x14ac:dyDescent="0.25"/>
    <row r="23090" ht="30" hidden="1" customHeight="1" x14ac:dyDescent="0.25"/>
    <row r="23091" ht="30" hidden="1" customHeight="1" x14ac:dyDescent="0.25"/>
    <row r="23092" ht="30" hidden="1" customHeight="1" x14ac:dyDescent="0.25"/>
    <row r="23093" ht="30" hidden="1" customHeight="1" x14ac:dyDescent="0.25"/>
    <row r="23094" ht="30" hidden="1" customHeight="1" x14ac:dyDescent="0.25"/>
    <row r="23095" ht="30" hidden="1" customHeight="1" x14ac:dyDescent="0.25"/>
    <row r="23096" ht="30" hidden="1" customHeight="1" x14ac:dyDescent="0.25"/>
    <row r="23097" ht="30" hidden="1" customHeight="1" x14ac:dyDescent="0.25"/>
    <row r="23098" ht="30" hidden="1" customHeight="1" x14ac:dyDescent="0.25"/>
    <row r="23099" ht="30" hidden="1" customHeight="1" x14ac:dyDescent="0.25"/>
    <row r="23100" ht="30" hidden="1" customHeight="1" x14ac:dyDescent="0.25"/>
    <row r="23101" ht="30" hidden="1" customHeight="1" x14ac:dyDescent="0.25"/>
    <row r="23102" ht="30" hidden="1" customHeight="1" x14ac:dyDescent="0.25"/>
    <row r="23103" ht="30" hidden="1" customHeight="1" x14ac:dyDescent="0.25"/>
    <row r="23104" ht="30" hidden="1" customHeight="1" x14ac:dyDescent="0.25"/>
    <row r="23105" ht="30" hidden="1" customHeight="1" x14ac:dyDescent="0.25"/>
    <row r="23106" ht="30" hidden="1" customHeight="1" x14ac:dyDescent="0.25"/>
    <row r="23107" ht="30" hidden="1" customHeight="1" x14ac:dyDescent="0.25"/>
    <row r="23108" ht="30" hidden="1" customHeight="1" x14ac:dyDescent="0.25"/>
    <row r="23109" ht="30" hidden="1" customHeight="1" x14ac:dyDescent="0.25"/>
    <row r="23110" ht="30" hidden="1" customHeight="1" x14ac:dyDescent="0.25"/>
    <row r="23111" ht="30" hidden="1" customHeight="1" x14ac:dyDescent="0.25"/>
    <row r="23112" ht="30" hidden="1" customHeight="1" x14ac:dyDescent="0.25"/>
    <row r="23113" ht="30" hidden="1" customHeight="1" x14ac:dyDescent="0.25"/>
    <row r="23114" ht="30" hidden="1" customHeight="1" x14ac:dyDescent="0.25"/>
    <row r="23115" ht="30" hidden="1" customHeight="1" x14ac:dyDescent="0.25"/>
    <row r="23116" ht="30" hidden="1" customHeight="1" x14ac:dyDescent="0.25"/>
    <row r="23117" ht="30" hidden="1" customHeight="1" x14ac:dyDescent="0.25"/>
    <row r="23118" ht="30" hidden="1" customHeight="1" x14ac:dyDescent="0.25"/>
    <row r="23119" ht="30" hidden="1" customHeight="1" x14ac:dyDescent="0.25"/>
    <row r="23120" ht="30" hidden="1" customHeight="1" x14ac:dyDescent="0.25"/>
    <row r="23121" ht="30" hidden="1" customHeight="1" x14ac:dyDescent="0.25"/>
    <row r="23122" ht="30" hidden="1" customHeight="1" x14ac:dyDescent="0.25"/>
    <row r="23123" ht="30" hidden="1" customHeight="1" x14ac:dyDescent="0.25"/>
    <row r="23124" ht="30" hidden="1" customHeight="1" x14ac:dyDescent="0.25"/>
    <row r="23125" ht="30" hidden="1" customHeight="1" x14ac:dyDescent="0.25"/>
    <row r="23126" ht="30" hidden="1" customHeight="1" x14ac:dyDescent="0.25"/>
    <row r="23127" ht="30" hidden="1" customHeight="1" x14ac:dyDescent="0.25"/>
    <row r="23128" ht="30" hidden="1" customHeight="1" x14ac:dyDescent="0.25"/>
    <row r="23129" ht="30" hidden="1" customHeight="1" x14ac:dyDescent="0.25"/>
    <row r="23130" ht="30" hidden="1" customHeight="1" x14ac:dyDescent="0.25"/>
    <row r="23131" ht="30" hidden="1" customHeight="1" x14ac:dyDescent="0.25"/>
    <row r="23132" ht="30" hidden="1" customHeight="1" x14ac:dyDescent="0.25"/>
    <row r="23133" ht="30" hidden="1" customHeight="1" x14ac:dyDescent="0.25"/>
    <row r="23134" ht="30" hidden="1" customHeight="1" x14ac:dyDescent="0.25"/>
    <row r="23135" ht="30" hidden="1" customHeight="1" x14ac:dyDescent="0.25"/>
    <row r="23136" ht="30" hidden="1" customHeight="1" x14ac:dyDescent="0.25"/>
    <row r="23137" ht="30" hidden="1" customHeight="1" x14ac:dyDescent="0.25"/>
    <row r="23138" ht="30" hidden="1" customHeight="1" x14ac:dyDescent="0.25"/>
    <row r="23139" ht="30" hidden="1" customHeight="1" x14ac:dyDescent="0.25"/>
    <row r="23140" ht="30" hidden="1" customHeight="1" x14ac:dyDescent="0.25"/>
    <row r="23141" ht="30" hidden="1" customHeight="1" x14ac:dyDescent="0.25"/>
    <row r="23142" ht="30" hidden="1" customHeight="1" x14ac:dyDescent="0.25"/>
    <row r="23143" ht="30" hidden="1" customHeight="1" x14ac:dyDescent="0.25"/>
    <row r="23144" ht="30" hidden="1" customHeight="1" x14ac:dyDescent="0.25"/>
    <row r="23145" ht="30" hidden="1" customHeight="1" x14ac:dyDescent="0.25"/>
    <row r="23146" ht="30" hidden="1" customHeight="1" x14ac:dyDescent="0.25"/>
    <row r="23147" ht="30" hidden="1" customHeight="1" x14ac:dyDescent="0.25"/>
    <row r="23148" ht="30" hidden="1" customHeight="1" x14ac:dyDescent="0.25"/>
    <row r="23149" ht="30" hidden="1" customHeight="1" x14ac:dyDescent="0.25"/>
    <row r="23150" ht="30" hidden="1" customHeight="1" x14ac:dyDescent="0.25"/>
    <row r="23151" ht="30" hidden="1" customHeight="1" x14ac:dyDescent="0.25"/>
    <row r="23152" ht="30" hidden="1" customHeight="1" x14ac:dyDescent="0.25"/>
    <row r="23153" ht="30" hidden="1" customHeight="1" x14ac:dyDescent="0.25"/>
    <row r="23154" ht="30" hidden="1" customHeight="1" x14ac:dyDescent="0.25"/>
    <row r="23155" ht="30" hidden="1" customHeight="1" x14ac:dyDescent="0.25"/>
    <row r="23156" ht="30" hidden="1" customHeight="1" x14ac:dyDescent="0.25"/>
    <row r="23157" ht="30" hidden="1" customHeight="1" x14ac:dyDescent="0.25"/>
    <row r="23158" ht="30" hidden="1" customHeight="1" x14ac:dyDescent="0.25"/>
    <row r="23159" ht="30" hidden="1" customHeight="1" x14ac:dyDescent="0.25"/>
    <row r="23160" ht="30" hidden="1" customHeight="1" x14ac:dyDescent="0.25"/>
    <row r="23161" ht="30" hidden="1" customHeight="1" x14ac:dyDescent="0.25"/>
    <row r="23162" ht="30" hidden="1" customHeight="1" x14ac:dyDescent="0.25"/>
    <row r="23163" ht="30" hidden="1" customHeight="1" x14ac:dyDescent="0.25"/>
    <row r="23164" ht="30" hidden="1" customHeight="1" x14ac:dyDescent="0.25"/>
    <row r="23165" ht="30" hidden="1" customHeight="1" x14ac:dyDescent="0.25"/>
    <row r="23166" ht="30" hidden="1" customHeight="1" x14ac:dyDescent="0.25"/>
    <row r="23167" ht="30" hidden="1" customHeight="1" x14ac:dyDescent="0.25"/>
    <row r="23168" ht="30" hidden="1" customHeight="1" x14ac:dyDescent="0.25"/>
    <row r="23169" ht="30" hidden="1" customHeight="1" x14ac:dyDescent="0.25"/>
    <row r="23170" ht="30" hidden="1" customHeight="1" x14ac:dyDescent="0.25"/>
    <row r="23171" ht="30" hidden="1" customHeight="1" x14ac:dyDescent="0.25"/>
    <row r="23172" ht="30" hidden="1" customHeight="1" x14ac:dyDescent="0.25"/>
    <row r="23173" ht="30" hidden="1" customHeight="1" x14ac:dyDescent="0.25"/>
    <row r="23174" ht="30" hidden="1" customHeight="1" x14ac:dyDescent="0.25"/>
    <row r="23175" ht="30" hidden="1" customHeight="1" x14ac:dyDescent="0.25"/>
    <row r="23176" ht="30" hidden="1" customHeight="1" x14ac:dyDescent="0.25"/>
    <row r="23177" ht="30" hidden="1" customHeight="1" x14ac:dyDescent="0.25"/>
    <row r="23178" ht="30" hidden="1" customHeight="1" x14ac:dyDescent="0.25"/>
    <row r="23179" ht="30" hidden="1" customHeight="1" x14ac:dyDescent="0.25"/>
    <row r="23180" ht="30" hidden="1" customHeight="1" x14ac:dyDescent="0.25"/>
    <row r="23181" ht="30" hidden="1" customHeight="1" x14ac:dyDescent="0.25"/>
    <row r="23182" ht="30" hidden="1" customHeight="1" x14ac:dyDescent="0.25"/>
    <row r="23183" ht="30" hidden="1" customHeight="1" x14ac:dyDescent="0.25"/>
    <row r="23184" ht="30" hidden="1" customHeight="1" x14ac:dyDescent="0.25"/>
    <row r="23185" ht="30" hidden="1" customHeight="1" x14ac:dyDescent="0.25"/>
    <row r="23186" ht="30" hidden="1" customHeight="1" x14ac:dyDescent="0.25"/>
    <row r="23187" ht="30" hidden="1" customHeight="1" x14ac:dyDescent="0.25"/>
    <row r="23188" ht="30" hidden="1" customHeight="1" x14ac:dyDescent="0.25"/>
    <row r="23189" ht="30" hidden="1" customHeight="1" x14ac:dyDescent="0.25"/>
    <row r="23190" ht="30" hidden="1" customHeight="1" x14ac:dyDescent="0.25"/>
    <row r="23191" ht="30" hidden="1" customHeight="1" x14ac:dyDescent="0.25"/>
    <row r="23192" ht="30" hidden="1" customHeight="1" x14ac:dyDescent="0.25"/>
    <row r="23193" ht="30" hidden="1" customHeight="1" x14ac:dyDescent="0.25"/>
    <row r="23194" ht="30" hidden="1" customHeight="1" x14ac:dyDescent="0.25"/>
    <row r="23195" ht="30" hidden="1" customHeight="1" x14ac:dyDescent="0.25"/>
    <row r="23196" ht="30" hidden="1" customHeight="1" x14ac:dyDescent="0.25"/>
    <row r="23197" ht="30" hidden="1" customHeight="1" x14ac:dyDescent="0.25"/>
    <row r="23198" ht="30" hidden="1" customHeight="1" x14ac:dyDescent="0.25"/>
    <row r="23199" ht="30" hidden="1" customHeight="1" x14ac:dyDescent="0.25"/>
    <row r="23200" ht="30" hidden="1" customHeight="1" x14ac:dyDescent="0.25"/>
    <row r="23201" ht="30" hidden="1" customHeight="1" x14ac:dyDescent="0.25"/>
    <row r="23202" ht="30" hidden="1" customHeight="1" x14ac:dyDescent="0.25"/>
    <row r="23203" ht="30" hidden="1" customHeight="1" x14ac:dyDescent="0.25"/>
    <row r="23204" ht="30" hidden="1" customHeight="1" x14ac:dyDescent="0.25"/>
    <row r="23205" ht="30" hidden="1" customHeight="1" x14ac:dyDescent="0.25"/>
    <row r="23206" ht="30" hidden="1" customHeight="1" x14ac:dyDescent="0.25"/>
    <row r="23207" ht="30" hidden="1" customHeight="1" x14ac:dyDescent="0.25"/>
    <row r="23208" ht="30" hidden="1" customHeight="1" x14ac:dyDescent="0.25"/>
    <row r="23209" ht="30" hidden="1" customHeight="1" x14ac:dyDescent="0.25"/>
    <row r="23210" ht="30" hidden="1" customHeight="1" x14ac:dyDescent="0.25"/>
    <row r="23211" ht="30" hidden="1" customHeight="1" x14ac:dyDescent="0.25"/>
    <row r="23212" ht="30" hidden="1" customHeight="1" x14ac:dyDescent="0.25"/>
    <row r="23213" ht="30" hidden="1" customHeight="1" x14ac:dyDescent="0.25"/>
    <row r="23214" ht="30" hidden="1" customHeight="1" x14ac:dyDescent="0.25"/>
    <row r="23215" ht="30" hidden="1" customHeight="1" x14ac:dyDescent="0.25"/>
    <row r="23216" ht="30" hidden="1" customHeight="1" x14ac:dyDescent="0.25"/>
    <row r="23217" ht="30" hidden="1" customHeight="1" x14ac:dyDescent="0.25"/>
    <row r="23218" ht="30" hidden="1" customHeight="1" x14ac:dyDescent="0.25"/>
    <row r="23219" ht="30" hidden="1" customHeight="1" x14ac:dyDescent="0.25"/>
    <row r="23220" ht="30" hidden="1" customHeight="1" x14ac:dyDescent="0.25"/>
    <row r="23221" ht="30" hidden="1" customHeight="1" x14ac:dyDescent="0.25"/>
    <row r="23222" ht="30" hidden="1" customHeight="1" x14ac:dyDescent="0.25"/>
    <row r="23223" ht="30" hidden="1" customHeight="1" x14ac:dyDescent="0.25"/>
    <row r="23224" ht="30" hidden="1" customHeight="1" x14ac:dyDescent="0.25"/>
    <row r="23225" ht="30" hidden="1" customHeight="1" x14ac:dyDescent="0.25"/>
    <row r="23226" ht="30" hidden="1" customHeight="1" x14ac:dyDescent="0.25"/>
    <row r="23227" ht="30" hidden="1" customHeight="1" x14ac:dyDescent="0.25"/>
    <row r="23228" ht="30" hidden="1" customHeight="1" x14ac:dyDescent="0.25"/>
    <row r="23229" ht="30" hidden="1" customHeight="1" x14ac:dyDescent="0.25"/>
    <row r="23230" ht="30" hidden="1" customHeight="1" x14ac:dyDescent="0.25"/>
    <row r="23231" ht="30" hidden="1" customHeight="1" x14ac:dyDescent="0.25"/>
    <row r="23232" ht="30" hidden="1" customHeight="1" x14ac:dyDescent="0.25"/>
    <row r="23233" ht="30" hidden="1" customHeight="1" x14ac:dyDescent="0.25"/>
    <row r="23234" ht="30" hidden="1" customHeight="1" x14ac:dyDescent="0.25"/>
    <row r="23235" ht="30" hidden="1" customHeight="1" x14ac:dyDescent="0.25"/>
    <row r="23236" ht="30" hidden="1" customHeight="1" x14ac:dyDescent="0.25"/>
    <row r="23237" ht="30" hidden="1" customHeight="1" x14ac:dyDescent="0.25"/>
    <row r="23238" ht="30" hidden="1" customHeight="1" x14ac:dyDescent="0.25"/>
    <row r="23239" ht="30" hidden="1" customHeight="1" x14ac:dyDescent="0.25"/>
    <row r="23240" ht="30" hidden="1" customHeight="1" x14ac:dyDescent="0.25"/>
    <row r="23241" ht="30" hidden="1" customHeight="1" x14ac:dyDescent="0.25"/>
    <row r="23242" ht="30" hidden="1" customHeight="1" x14ac:dyDescent="0.25"/>
    <row r="23243" ht="30" hidden="1" customHeight="1" x14ac:dyDescent="0.25"/>
    <row r="23244" ht="30" hidden="1" customHeight="1" x14ac:dyDescent="0.25"/>
    <row r="23245" ht="30" hidden="1" customHeight="1" x14ac:dyDescent="0.25"/>
    <row r="23246" ht="30" hidden="1" customHeight="1" x14ac:dyDescent="0.25"/>
    <row r="23247" ht="30" hidden="1" customHeight="1" x14ac:dyDescent="0.25"/>
    <row r="23248" ht="30" hidden="1" customHeight="1" x14ac:dyDescent="0.25"/>
    <row r="23249" ht="30" hidden="1" customHeight="1" x14ac:dyDescent="0.25"/>
    <row r="23250" ht="30" hidden="1" customHeight="1" x14ac:dyDescent="0.25"/>
    <row r="23251" ht="30" hidden="1" customHeight="1" x14ac:dyDescent="0.25"/>
    <row r="23252" ht="30" hidden="1" customHeight="1" x14ac:dyDescent="0.25"/>
    <row r="23253" ht="30" hidden="1" customHeight="1" x14ac:dyDescent="0.25"/>
    <row r="23254" ht="30" hidden="1" customHeight="1" x14ac:dyDescent="0.25"/>
    <row r="23255" ht="30" hidden="1" customHeight="1" x14ac:dyDescent="0.25"/>
    <row r="23256" ht="30" hidden="1" customHeight="1" x14ac:dyDescent="0.25"/>
    <row r="23257" ht="30" hidden="1" customHeight="1" x14ac:dyDescent="0.25"/>
    <row r="23258" ht="30" hidden="1" customHeight="1" x14ac:dyDescent="0.25"/>
    <row r="23259" ht="30" hidden="1" customHeight="1" x14ac:dyDescent="0.25"/>
    <row r="23260" ht="30" hidden="1" customHeight="1" x14ac:dyDescent="0.25"/>
    <row r="23261" ht="30" hidden="1" customHeight="1" x14ac:dyDescent="0.25"/>
    <row r="23262" ht="30" hidden="1" customHeight="1" x14ac:dyDescent="0.25"/>
    <row r="23263" ht="30" hidden="1" customHeight="1" x14ac:dyDescent="0.25"/>
    <row r="23264" ht="30" hidden="1" customHeight="1" x14ac:dyDescent="0.25"/>
    <row r="23265" ht="30" hidden="1" customHeight="1" x14ac:dyDescent="0.25"/>
    <row r="23266" ht="30" hidden="1" customHeight="1" x14ac:dyDescent="0.25"/>
    <row r="23267" ht="30" hidden="1" customHeight="1" x14ac:dyDescent="0.25"/>
    <row r="23268" ht="30" hidden="1" customHeight="1" x14ac:dyDescent="0.25"/>
    <row r="23269" ht="30" hidden="1" customHeight="1" x14ac:dyDescent="0.25"/>
    <row r="23270" ht="30" hidden="1" customHeight="1" x14ac:dyDescent="0.25"/>
    <row r="23271" ht="30" hidden="1" customHeight="1" x14ac:dyDescent="0.25"/>
    <row r="23272" ht="30" hidden="1" customHeight="1" x14ac:dyDescent="0.25"/>
    <row r="23273" ht="30" hidden="1" customHeight="1" x14ac:dyDescent="0.25"/>
    <row r="23274" ht="30" hidden="1" customHeight="1" x14ac:dyDescent="0.25"/>
    <row r="23275" ht="30" hidden="1" customHeight="1" x14ac:dyDescent="0.25"/>
    <row r="23276" ht="30" hidden="1" customHeight="1" x14ac:dyDescent="0.25"/>
    <row r="23277" ht="30" hidden="1" customHeight="1" x14ac:dyDescent="0.25"/>
    <row r="23278" ht="30" hidden="1" customHeight="1" x14ac:dyDescent="0.25"/>
    <row r="23279" ht="30" hidden="1" customHeight="1" x14ac:dyDescent="0.25"/>
    <row r="23280" ht="30" hidden="1" customHeight="1" x14ac:dyDescent="0.25"/>
    <row r="23281" ht="30" hidden="1" customHeight="1" x14ac:dyDescent="0.25"/>
    <row r="23282" ht="30" hidden="1" customHeight="1" x14ac:dyDescent="0.25"/>
    <row r="23283" ht="30" hidden="1" customHeight="1" x14ac:dyDescent="0.25"/>
    <row r="23284" ht="30" hidden="1" customHeight="1" x14ac:dyDescent="0.25"/>
    <row r="23285" ht="30" hidden="1" customHeight="1" x14ac:dyDescent="0.25"/>
    <row r="23286" ht="30" hidden="1" customHeight="1" x14ac:dyDescent="0.25"/>
    <row r="23287" ht="30" hidden="1" customHeight="1" x14ac:dyDescent="0.25"/>
    <row r="23288" ht="30" hidden="1" customHeight="1" x14ac:dyDescent="0.25"/>
    <row r="23289" ht="30" hidden="1" customHeight="1" x14ac:dyDescent="0.25"/>
    <row r="23290" ht="30" hidden="1" customHeight="1" x14ac:dyDescent="0.25"/>
    <row r="23291" ht="30" hidden="1" customHeight="1" x14ac:dyDescent="0.25"/>
    <row r="23292" ht="30" hidden="1" customHeight="1" x14ac:dyDescent="0.25"/>
    <row r="23293" ht="30" hidden="1" customHeight="1" x14ac:dyDescent="0.25"/>
    <row r="23294" ht="30" hidden="1" customHeight="1" x14ac:dyDescent="0.25"/>
    <row r="23295" ht="30" hidden="1" customHeight="1" x14ac:dyDescent="0.25"/>
    <row r="23296" ht="30" hidden="1" customHeight="1" x14ac:dyDescent="0.25"/>
    <row r="23297" ht="30" hidden="1" customHeight="1" x14ac:dyDescent="0.25"/>
    <row r="23298" ht="30" hidden="1" customHeight="1" x14ac:dyDescent="0.25"/>
    <row r="23299" ht="30" hidden="1" customHeight="1" x14ac:dyDescent="0.25"/>
    <row r="23300" ht="30" hidden="1" customHeight="1" x14ac:dyDescent="0.25"/>
    <row r="23301" ht="30" hidden="1" customHeight="1" x14ac:dyDescent="0.25"/>
    <row r="23302" ht="30" hidden="1" customHeight="1" x14ac:dyDescent="0.25"/>
    <row r="23303" ht="30" hidden="1" customHeight="1" x14ac:dyDescent="0.25"/>
    <row r="23304" ht="30" hidden="1" customHeight="1" x14ac:dyDescent="0.25"/>
    <row r="23305" ht="30" hidden="1" customHeight="1" x14ac:dyDescent="0.25"/>
    <row r="23306" ht="30" hidden="1" customHeight="1" x14ac:dyDescent="0.25"/>
    <row r="23307" ht="30" hidden="1" customHeight="1" x14ac:dyDescent="0.25"/>
    <row r="23308" ht="30" hidden="1" customHeight="1" x14ac:dyDescent="0.25"/>
    <row r="23309" ht="30" hidden="1" customHeight="1" x14ac:dyDescent="0.25"/>
    <row r="23310" ht="30" hidden="1" customHeight="1" x14ac:dyDescent="0.25"/>
    <row r="23311" ht="30" hidden="1" customHeight="1" x14ac:dyDescent="0.25"/>
    <row r="23312" ht="30" hidden="1" customHeight="1" x14ac:dyDescent="0.25"/>
    <row r="23313" ht="30" hidden="1" customHeight="1" x14ac:dyDescent="0.25"/>
    <row r="23314" ht="30" hidden="1" customHeight="1" x14ac:dyDescent="0.25"/>
    <row r="23315" ht="30" hidden="1" customHeight="1" x14ac:dyDescent="0.25"/>
    <row r="23316" ht="30" hidden="1" customHeight="1" x14ac:dyDescent="0.25"/>
    <row r="23317" ht="30" hidden="1" customHeight="1" x14ac:dyDescent="0.25"/>
    <row r="23318" ht="30" hidden="1" customHeight="1" x14ac:dyDescent="0.25"/>
    <row r="23319" ht="30" hidden="1" customHeight="1" x14ac:dyDescent="0.25"/>
    <row r="23320" ht="30" hidden="1" customHeight="1" x14ac:dyDescent="0.25"/>
    <row r="23321" ht="30" hidden="1" customHeight="1" x14ac:dyDescent="0.25"/>
    <row r="23322" ht="30" hidden="1" customHeight="1" x14ac:dyDescent="0.25"/>
    <row r="23323" ht="30" hidden="1" customHeight="1" x14ac:dyDescent="0.25"/>
    <row r="23324" ht="30" hidden="1" customHeight="1" x14ac:dyDescent="0.25"/>
    <row r="23325" ht="30" hidden="1" customHeight="1" x14ac:dyDescent="0.25"/>
    <row r="23326" ht="30" hidden="1" customHeight="1" x14ac:dyDescent="0.25"/>
    <row r="23327" ht="30" hidden="1" customHeight="1" x14ac:dyDescent="0.25"/>
    <row r="23328" ht="30" hidden="1" customHeight="1" x14ac:dyDescent="0.25"/>
    <row r="23329" ht="30" hidden="1" customHeight="1" x14ac:dyDescent="0.25"/>
    <row r="23330" ht="30" hidden="1" customHeight="1" x14ac:dyDescent="0.25"/>
    <row r="23331" ht="30" hidden="1" customHeight="1" x14ac:dyDescent="0.25"/>
    <row r="23332" ht="30" hidden="1" customHeight="1" x14ac:dyDescent="0.25"/>
    <row r="23333" ht="30" hidden="1" customHeight="1" x14ac:dyDescent="0.25"/>
    <row r="23334" ht="30" hidden="1" customHeight="1" x14ac:dyDescent="0.25"/>
    <row r="23335" ht="30" hidden="1" customHeight="1" x14ac:dyDescent="0.25"/>
    <row r="23336" ht="30" hidden="1" customHeight="1" x14ac:dyDescent="0.25"/>
    <row r="23337" ht="30" hidden="1" customHeight="1" x14ac:dyDescent="0.25"/>
    <row r="23338" ht="30" hidden="1" customHeight="1" x14ac:dyDescent="0.25"/>
    <row r="23339" ht="30" hidden="1" customHeight="1" x14ac:dyDescent="0.25"/>
    <row r="23340" ht="30" hidden="1" customHeight="1" x14ac:dyDescent="0.25"/>
    <row r="23341" ht="30" hidden="1" customHeight="1" x14ac:dyDescent="0.25"/>
    <row r="23342" ht="30" hidden="1" customHeight="1" x14ac:dyDescent="0.25"/>
    <row r="23343" ht="30" hidden="1" customHeight="1" x14ac:dyDescent="0.25"/>
    <row r="23344" ht="30" hidden="1" customHeight="1" x14ac:dyDescent="0.25"/>
    <row r="23345" ht="30" hidden="1" customHeight="1" x14ac:dyDescent="0.25"/>
    <row r="23346" ht="30" hidden="1" customHeight="1" x14ac:dyDescent="0.25"/>
    <row r="23347" ht="30" hidden="1" customHeight="1" x14ac:dyDescent="0.25"/>
    <row r="23348" ht="30" hidden="1" customHeight="1" x14ac:dyDescent="0.25"/>
    <row r="23349" ht="30" hidden="1" customHeight="1" x14ac:dyDescent="0.25"/>
    <row r="23350" ht="30" hidden="1" customHeight="1" x14ac:dyDescent="0.25"/>
    <row r="23351" ht="30" hidden="1" customHeight="1" x14ac:dyDescent="0.25"/>
    <row r="23352" ht="30" hidden="1" customHeight="1" x14ac:dyDescent="0.25"/>
    <row r="23353" ht="30" hidden="1" customHeight="1" x14ac:dyDescent="0.25"/>
    <row r="23354" ht="30" hidden="1" customHeight="1" x14ac:dyDescent="0.25"/>
    <row r="23355" ht="30" hidden="1" customHeight="1" x14ac:dyDescent="0.25"/>
    <row r="23356" ht="30" hidden="1" customHeight="1" x14ac:dyDescent="0.25"/>
    <row r="23357" ht="30" hidden="1" customHeight="1" x14ac:dyDescent="0.25"/>
    <row r="23358" ht="30" hidden="1" customHeight="1" x14ac:dyDescent="0.25"/>
    <row r="23359" ht="30" hidden="1" customHeight="1" x14ac:dyDescent="0.25"/>
    <row r="23360" ht="30" hidden="1" customHeight="1" x14ac:dyDescent="0.25"/>
    <row r="23361" ht="30" hidden="1" customHeight="1" x14ac:dyDescent="0.25"/>
    <row r="23362" ht="30" hidden="1" customHeight="1" x14ac:dyDescent="0.25"/>
    <row r="23363" ht="30" hidden="1" customHeight="1" x14ac:dyDescent="0.25"/>
    <row r="23364" ht="30" hidden="1" customHeight="1" x14ac:dyDescent="0.25"/>
    <row r="23365" ht="30" hidden="1" customHeight="1" x14ac:dyDescent="0.25"/>
    <row r="23366" ht="30" hidden="1" customHeight="1" x14ac:dyDescent="0.25"/>
    <row r="23367" ht="30" hidden="1" customHeight="1" x14ac:dyDescent="0.25"/>
    <row r="23368" ht="30" hidden="1" customHeight="1" x14ac:dyDescent="0.25"/>
    <row r="23369" ht="30" hidden="1" customHeight="1" x14ac:dyDescent="0.25"/>
    <row r="23370" ht="30" hidden="1" customHeight="1" x14ac:dyDescent="0.25"/>
    <row r="23371" ht="30" hidden="1" customHeight="1" x14ac:dyDescent="0.25"/>
    <row r="23372" ht="30" hidden="1" customHeight="1" x14ac:dyDescent="0.25"/>
    <row r="23373" ht="30" hidden="1" customHeight="1" x14ac:dyDescent="0.25"/>
    <row r="23374" ht="30" hidden="1" customHeight="1" x14ac:dyDescent="0.25"/>
    <row r="23375" ht="30" hidden="1" customHeight="1" x14ac:dyDescent="0.25"/>
    <row r="23376" ht="30" hidden="1" customHeight="1" x14ac:dyDescent="0.25"/>
    <row r="23377" ht="30" hidden="1" customHeight="1" x14ac:dyDescent="0.25"/>
    <row r="23378" ht="30" hidden="1" customHeight="1" x14ac:dyDescent="0.25"/>
    <row r="23379" ht="30" hidden="1" customHeight="1" x14ac:dyDescent="0.25"/>
    <row r="23380" ht="30" hidden="1" customHeight="1" x14ac:dyDescent="0.25"/>
    <row r="23381" ht="30" hidden="1" customHeight="1" x14ac:dyDescent="0.25"/>
    <row r="23382" ht="30" hidden="1" customHeight="1" x14ac:dyDescent="0.25"/>
    <row r="23383" ht="30" hidden="1" customHeight="1" x14ac:dyDescent="0.25"/>
    <row r="23384" ht="30" hidden="1" customHeight="1" x14ac:dyDescent="0.25"/>
    <row r="23385" ht="30" hidden="1" customHeight="1" x14ac:dyDescent="0.25"/>
    <row r="23386" ht="30" hidden="1" customHeight="1" x14ac:dyDescent="0.25"/>
    <row r="23387" ht="30" hidden="1" customHeight="1" x14ac:dyDescent="0.25"/>
    <row r="23388" ht="30" hidden="1" customHeight="1" x14ac:dyDescent="0.25"/>
    <row r="23389" ht="30" hidden="1" customHeight="1" x14ac:dyDescent="0.25"/>
    <row r="23390" ht="30" hidden="1" customHeight="1" x14ac:dyDescent="0.25"/>
    <row r="23391" ht="30" hidden="1" customHeight="1" x14ac:dyDescent="0.25"/>
    <row r="23392" ht="30" hidden="1" customHeight="1" x14ac:dyDescent="0.25"/>
    <row r="23393" ht="30" hidden="1" customHeight="1" x14ac:dyDescent="0.25"/>
    <row r="23394" ht="30" hidden="1" customHeight="1" x14ac:dyDescent="0.25"/>
    <row r="23395" ht="30" hidden="1" customHeight="1" x14ac:dyDescent="0.25"/>
    <row r="23396" ht="30" hidden="1" customHeight="1" x14ac:dyDescent="0.25"/>
    <row r="23397" ht="30" hidden="1" customHeight="1" x14ac:dyDescent="0.25"/>
    <row r="23398" ht="30" hidden="1" customHeight="1" x14ac:dyDescent="0.25"/>
    <row r="23399" ht="30" hidden="1" customHeight="1" x14ac:dyDescent="0.25"/>
    <row r="23400" ht="30" hidden="1" customHeight="1" x14ac:dyDescent="0.25"/>
    <row r="23401" ht="30" hidden="1" customHeight="1" x14ac:dyDescent="0.25"/>
    <row r="23402" ht="30" hidden="1" customHeight="1" x14ac:dyDescent="0.25"/>
    <row r="23403" ht="30" hidden="1" customHeight="1" x14ac:dyDescent="0.25"/>
    <row r="23404" ht="30" hidden="1" customHeight="1" x14ac:dyDescent="0.25"/>
    <row r="23405" ht="30" hidden="1" customHeight="1" x14ac:dyDescent="0.25"/>
    <row r="23406" ht="30" hidden="1" customHeight="1" x14ac:dyDescent="0.25"/>
    <row r="23407" ht="30" hidden="1" customHeight="1" x14ac:dyDescent="0.25"/>
    <row r="23408" ht="30" hidden="1" customHeight="1" x14ac:dyDescent="0.25"/>
    <row r="23409" ht="30" hidden="1" customHeight="1" x14ac:dyDescent="0.25"/>
    <row r="23410" ht="30" hidden="1" customHeight="1" x14ac:dyDescent="0.25"/>
    <row r="23411" ht="30" hidden="1" customHeight="1" x14ac:dyDescent="0.25"/>
    <row r="23412" ht="30" hidden="1" customHeight="1" x14ac:dyDescent="0.25"/>
    <row r="23413" ht="30" hidden="1" customHeight="1" x14ac:dyDescent="0.25"/>
    <row r="23414" ht="30" hidden="1" customHeight="1" x14ac:dyDescent="0.25"/>
    <row r="23415" ht="30" hidden="1" customHeight="1" x14ac:dyDescent="0.25"/>
    <row r="23416" ht="30" hidden="1" customHeight="1" x14ac:dyDescent="0.25"/>
    <row r="23417" ht="30" hidden="1" customHeight="1" x14ac:dyDescent="0.25"/>
    <row r="23418" ht="30" hidden="1" customHeight="1" x14ac:dyDescent="0.25"/>
    <row r="23419" ht="30" hidden="1" customHeight="1" x14ac:dyDescent="0.25"/>
    <row r="23420" ht="30" hidden="1" customHeight="1" x14ac:dyDescent="0.25"/>
    <row r="23421" ht="30" hidden="1" customHeight="1" x14ac:dyDescent="0.25"/>
    <row r="23422" ht="30" hidden="1" customHeight="1" x14ac:dyDescent="0.25"/>
    <row r="23423" ht="30" hidden="1" customHeight="1" x14ac:dyDescent="0.25"/>
    <row r="23424" ht="30" hidden="1" customHeight="1" x14ac:dyDescent="0.25"/>
    <row r="23425" ht="30" hidden="1" customHeight="1" x14ac:dyDescent="0.25"/>
    <row r="23426" ht="30" hidden="1" customHeight="1" x14ac:dyDescent="0.25"/>
    <row r="23427" ht="30" hidden="1" customHeight="1" x14ac:dyDescent="0.25"/>
    <row r="23428" ht="30" hidden="1" customHeight="1" x14ac:dyDescent="0.25"/>
    <row r="23429" ht="30" hidden="1" customHeight="1" x14ac:dyDescent="0.25"/>
    <row r="23430" ht="30" hidden="1" customHeight="1" x14ac:dyDescent="0.25"/>
    <row r="23431" ht="30" hidden="1" customHeight="1" x14ac:dyDescent="0.25"/>
    <row r="23432" ht="30" hidden="1" customHeight="1" x14ac:dyDescent="0.25"/>
    <row r="23433" ht="30" hidden="1" customHeight="1" x14ac:dyDescent="0.25"/>
    <row r="23434" ht="30" hidden="1" customHeight="1" x14ac:dyDescent="0.25"/>
    <row r="23435" ht="30" hidden="1" customHeight="1" x14ac:dyDescent="0.25"/>
    <row r="23436" ht="30" hidden="1" customHeight="1" x14ac:dyDescent="0.25"/>
    <row r="23437" ht="30" hidden="1" customHeight="1" x14ac:dyDescent="0.25"/>
    <row r="23438" ht="30" hidden="1" customHeight="1" x14ac:dyDescent="0.25"/>
    <row r="23439" ht="30" hidden="1" customHeight="1" x14ac:dyDescent="0.25"/>
    <row r="23440" ht="30" hidden="1" customHeight="1" x14ac:dyDescent="0.25"/>
    <row r="23441" ht="30" hidden="1" customHeight="1" x14ac:dyDescent="0.25"/>
    <row r="23442" ht="30" hidden="1" customHeight="1" x14ac:dyDescent="0.25"/>
    <row r="23443" ht="30" hidden="1" customHeight="1" x14ac:dyDescent="0.25"/>
    <row r="23444" ht="30" hidden="1" customHeight="1" x14ac:dyDescent="0.25"/>
    <row r="23445" ht="30" hidden="1" customHeight="1" x14ac:dyDescent="0.25"/>
    <row r="23446" ht="30" hidden="1" customHeight="1" x14ac:dyDescent="0.25"/>
    <row r="23447" ht="30" hidden="1" customHeight="1" x14ac:dyDescent="0.25"/>
    <row r="23448" ht="30" hidden="1" customHeight="1" x14ac:dyDescent="0.25"/>
    <row r="23449" ht="30" hidden="1" customHeight="1" x14ac:dyDescent="0.25"/>
    <row r="23450" ht="30" hidden="1" customHeight="1" x14ac:dyDescent="0.25"/>
    <row r="23451" ht="30" hidden="1" customHeight="1" x14ac:dyDescent="0.25"/>
    <row r="23452" ht="30" hidden="1" customHeight="1" x14ac:dyDescent="0.25"/>
    <row r="23453" ht="30" hidden="1" customHeight="1" x14ac:dyDescent="0.25"/>
    <row r="23454" ht="30" hidden="1" customHeight="1" x14ac:dyDescent="0.25"/>
    <row r="23455" ht="30" hidden="1" customHeight="1" x14ac:dyDescent="0.25"/>
    <row r="23456" ht="30" hidden="1" customHeight="1" x14ac:dyDescent="0.25"/>
    <row r="23457" ht="30" hidden="1" customHeight="1" x14ac:dyDescent="0.25"/>
    <row r="23458" ht="30" hidden="1" customHeight="1" x14ac:dyDescent="0.25"/>
    <row r="23459" ht="30" hidden="1" customHeight="1" x14ac:dyDescent="0.25"/>
    <row r="23460" ht="30" hidden="1" customHeight="1" x14ac:dyDescent="0.25"/>
    <row r="23461" ht="30" hidden="1" customHeight="1" x14ac:dyDescent="0.25"/>
    <row r="23462" ht="30" hidden="1" customHeight="1" x14ac:dyDescent="0.25"/>
    <row r="23463" ht="30" hidden="1" customHeight="1" x14ac:dyDescent="0.25"/>
    <row r="23464" ht="30" hidden="1" customHeight="1" x14ac:dyDescent="0.25"/>
    <row r="23465" ht="30" hidden="1" customHeight="1" x14ac:dyDescent="0.25"/>
    <row r="23466" ht="30" hidden="1" customHeight="1" x14ac:dyDescent="0.25"/>
    <row r="23467" ht="30" hidden="1" customHeight="1" x14ac:dyDescent="0.25"/>
    <row r="23468" ht="30" hidden="1" customHeight="1" x14ac:dyDescent="0.25"/>
    <row r="23469" ht="30" hidden="1" customHeight="1" x14ac:dyDescent="0.25"/>
    <row r="23470" ht="30" hidden="1" customHeight="1" x14ac:dyDescent="0.25"/>
    <row r="23471" ht="30" hidden="1" customHeight="1" x14ac:dyDescent="0.25"/>
    <row r="23472" ht="30" hidden="1" customHeight="1" x14ac:dyDescent="0.25"/>
    <row r="23473" ht="30" hidden="1" customHeight="1" x14ac:dyDescent="0.25"/>
    <row r="23474" ht="30" hidden="1" customHeight="1" x14ac:dyDescent="0.25"/>
    <row r="23475" ht="30" hidden="1" customHeight="1" x14ac:dyDescent="0.25"/>
    <row r="23476" ht="30" hidden="1" customHeight="1" x14ac:dyDescent="0.25"/>
    <row r="23477" ht="30" hidden="1" customHeight="1" x14ac:dyDescent="0.25"/>
    <row r="23478" ht="30" hidden="1" customHeight="1" x14ac:dyDescent="0.25"/>
    <row r="23479" ht="30" hidden="1" customHeight="1" x14ac:dyDescent="0.25"/>
    <row r="23480" ht="30" hidden="1" customHeight="1" x14ac:dyDescent="0.25"/>
    <row r="23481" ht="30" hidden="1" customHeight="1" x14ac:dyDescent="0.25"/>
    <row r="23482" ht="30" hidden="1" customHeight="1" x14ac:dyDescent="0.25"/>
    <row r="23483" ht="30" hidden="1" customHeight="1" x14ac:dyDescent="0.25"/>
    <row r="23484" ht="30" hidden="1" customHeight="1" x14ac:dyDescent="0.25"/>
    <row r="23485" ht="30" hidden="1" customHeight="1" x14ac:dyDescent="0.25"/>
    <row r="23486" ht="30" hidden="1" customHeight="1" x14ac:dyDescent="0.25"/>
    <row r="23487" ht="30" hidden="1" customHeight="1" x14ac:dyDescent="0.25"/>
    <row r="23488" ht="30" hidden="1" customHeight="1" x14ac:dyDescent="0.25"/>
    <row r="23489" ht="30" hidden="1" customHeight="1" x14ac:dyDescent="0.25"/>
    <row r="23490" ht="30" hidden="1" customHeight="1" x14ac:dyDescent="0.25"/>
    <row r="23491" ht="30" hidden="1" customHeight="1" x14ac:dyDescent="0.25"/>
    <row r="23492" ht="30" hidden="1" customHeight="1" x14ac:dyDescent="0.25"/>
    <row r="23493" ht="30" hidden="1" customHeight="1" x14ac:dyDescent="0.25"/>
    <row r="23494" ht="30" hidden="1" customHeight="1" x14ac:dyDescent="0.25"/>
    <row r="23495" ht="30" hidden="1" customHeight="1" x14ac:dyDescent="0.25"/>
    <row r="23496" ht="30" hidden="1" customHeight="1" x14ac:dyDescent="0.25"/>
    <row r="23497" ht="30" hidden="1" customHeight="1" x14ac:dyDescent="0.25"/>
    <row r="23498" ht="30" hidden="1" customHeight="1" x14ac:dyDescent="0.25"/>
    <row r="23499" ht="30" hidden="1" customHeight="1" x14ac:dyDescent="0.25"/>
    <row r="23500" ht="30" hidden="1" customHeight="1" x14ac:dyDescent="0.25"/>
    <row r="23501" ht="30" hidden="1" customHeight="1" x14ac:dyDescent="0.25"/>
    <row r="23502" ht="30" hidden="1" customHeight="1" x14ac:dyDescent="0.25"/>
    <row r="23503" ht="30" hidden="1" customHeight="1" x14ac:dyDescent="0.25"/>
    <row r="23504" ht="30" hidden="1" customHeight="1" x14ac:dyDescent="0.25"/>
    <row r="23505" ht="30" hidden="1" customHeight="1" x14ac:dyDescent="0.25"/>
    <row r="23506" ht="30" hidden="1" customHeight="1" x14ac:dyDescent="0.25"/>
    <row r="23507" ht="30" hidden="1" customHeight="1" x14ac:dyDescent="0.25"/>
    <row r="23508" ht="30" hidden="1" customHeight="1" x14ac:dyDescent="0.25"/>
    <row r="23509" ht="30" hidden="1" customHeight="1" x14ac:dyDescent="0.25"/>
    <row r="23510" ht="30" hidden="1" customHeight="1" x14ac:dyDescent="0.25"/>
    <row r="23511" ht="30" hidden="1" customHeight="1" x14ac:dyDescent="0.25"/>
    <row r="23512" ht="30" hidden="1" customHeight="1" x14ac:dyDescent="0.25"/>
    <row r="23513" ht="30" hidden="1" customHeight="1" x14ac:dyDescent="0.25"/>
    <row r="23514" ht="30" hidden="1" customHeight="1" x14ac:dyDescent="0.25"/>
    <row r="23515" ht="30" hidden="1" customHeight="1" x14ac:dyDescent="0.25"/>
    <row r="23516" ht="30" hidden="1" customHeight="1" x14ac:dyDescent="0.25"/>
    <row r="23517" ht="30" hidden="1" customHeight="1" x14ac:dyDescent="0.25"/>
    <row r="23518" ht="30" hidden="1" customHeight="1" x14ac:dyDescent="0.25"/>
    <row r="23519" ht="30" hidden="1" customHeight="1" x14ac:dyDescent="0.25"/>
    <row r="23520" ht="30" hidden="1" customHeight="1" x14ac:dyDescent="0.25"/>
    <row r="23521" ht="30" hidden="1" customHeight="1" x14ac:dyDescent="0.25"/>
    <row r="23522" ht="30" hidden="1" customHeight="1" x14ac:dyDescent="0.25"/>
    <row r="23523" ht="30" hidden="1" customHeight="1" x14ac:dyDescent="0.25"/>
    <row r="23524" ht="30" hidden="1" customHeight="1" x14ac:dyDescent="0.25"/>
    <row r="23525" ht="30" hidden="1" customHeight="1" x14ac:dyDescent="0.25"/>
    <row r="23526" ht="30" hidden="1" customHeight="1" x14ac:dyDescent="0.25"/>
    <row r="23527" ht="30" hidden="1" customHeight="1" x14ac:dyDescent="0.25"/>
    <row r="23528" ht="30" hidden="1" customHeight="1" x14ac:dyDescent="0.25"/>
    <row r="23529" ht="30" hidden="1" customHeight="1" x14ac:dyDescent="0.25"/>
    <row r="23530" ht="30" hidden="1" customHeight="1" x14ac:dyDescent="0.25"/>
    <row r="23531" ht="30" hidden="1" customHeight="1" x14ac:dyDescent="0.25"/>
    <row r="23532" ht="30" hidden="1" customHeight="1" x14ac:dyDescent="0.25"/>
    <row r="23533" ht="30" hidden="1" customHeight="1" x14ac:dyDescent="0.25"/>
    <row r="23534" ht="30" hidden="1" customHeight="1" x14ac:dyDescent="0.25"/>
    <row r="23535" ht="30" hidden="1" customHeight="1" x14ac:dyDescent="0.25"/>
    <row r="23536" ht="30" hidden="1" customHeight="1" x14ac:dyDescent="0.25"/>
    <row r="23537" ht="30" hidden="1" customHeight="1" x14ac:dyDescent="0.25"/>
    <row r="23538" ht="30" hidden="1" customHeight="1" x14ac:dyDescent="0.25"/>
    <row r="23539" ht="30" hidden="1" customHeight="1" x14ac:dyDescent="0.25"/>
    <row r="23540" ht="30" hidden="1" customHeight="1" x14ac:dyDescent="0.25"/>
    <row r="23541" ht="30" hidden="1" customHeight="1" x14ac:dyDescent="0.25"/>
    <row r="23542" ht="30" hidden="1" customHeight="1" x14ac:dyDescent="0.25"/>
    <row r="23543" ht="30" hidden="1" customHeight="1" x14ac:dyDescent="0.25"/>
    <row r="23544" ht="30" hidden="1" customHeight="1" x14ac:dyDescent="0.25"/>
    <row r="23545" ht="30" hidden="1" customHeight="1" x14ac:dyDescent="0.25"/>
    <row r="23546" ht="30" hidden="1" customHeight="1" x14ac:dyDescent="0.25"/>
    <row r="23547" ht="30" hidden="1" customHeight="1" x14ac:dyDescent="0.25"/>
    <row r="23548" ht="30" hidden="1" customHeight="1" x14ac:dyDescent="0.25"/>
    <row r="23549" ht="30" hidden="1" customHeight="1" x14ac:dyDescent="0.25"/>
    <row r="23550" ht="30" hidden="1" customHeight="1" x14ac:dyDescent="0.25"/>
    <row r="23551" ht="30" hidden="1" customHeight="1" x14ac:dyDescent="0.25"/>
    <row r="23552" ht="30" hidden="1" customHeight="1" x14ac:dyDescent="0.25"/>
    <row r="23553" ht="30" hidden="1" customHeight="1" x14ac:dyDescent="0.25"/>
    <row r="23554" ht="30" hidden="1" customHeight="1" x14ac:dyDescent="0.25"/>
    <row r="23555" ht="30" hidden="1" customHeight="1" x14ac:dyDescent="0.25"/>
    <row r="23556" ht="30" hidden="1" customHeight="1" x14ac:dyDescent="0.25"/>
    <row r="23557" ht="30" hidden="1" customHeight="1" x14ac:dyDescent="0.25"/>
    <row r="23558" ht="30" hidden="1" customHeight="1" x14ac:dyDescent="0.25"/>
    <row r="23559" ht="30" hidden="1" customHeight="1" x14ac:dyDescent="0.25"/>
    <row r="23560" ht="30" hidden="1" customHeight="1" x14ac:dyDescent="0.25"/>
    <row r="23561" ht="30" hidden="1" customHeight="1" x14ac:dyDescent="0.25"/>
    <row r="23562" ht="30" hidden="1" customHeight="1" x14ac:dyDescent="0.25"/>
    <row r="23563" ht="30" hidden="1" customHeight="1" x14ac:dyDescent="0.25"/>
    <row r="23564" ht="30" hidden="1" customHeight="1" x14ac:dyDescent="0.25"/>
    <row r="23565" ht="30" hidden="1" customHeight="1" x14ac:dyDescent="0.25"/>
    <row r="23566" ht="30" hidden="1" customHeight="1" x14ac:dyDescent="0.25"/>
    <row r="23567" ht="30" hidden="1" customHeight="1" x14ac:dyDescent="0.25"/>
    <row r="23568" ht="30" hidden="1" customHeight="1" x14ac:dyDescent="0.25"/>
    <row r="23569" ht="30" hidden="1" customHeight="1" x14ac:dyDescent="0.25"/>
    <row r="23570" ht="30" hidden="1" customHeight="1" x14ac:dyDescent="0.25"/>
    <row r="23571" ht="30" hidden="1" customHeight="1" x14ac:dyDescent="0.25"/>
    <row r="23572" ht="30" hidden="1" customHeight="1" x14ac:dyDescent="0.25"/>
    <row r="23573" ht="30" hidden="1" customHeight="1" x14ac:dyDescent="0.25"/>
    <row r="23574" ht="30" hidden="1" customHeight="1" x14ac:dyDescent="0.25"/>
    <row r="23575" ht="30" hidden="1" customHeight="1" x14ac:dyDescent="0.25"/>
    <row r="23576" ht="30" hidden="1" customHeight="1" x14ac:dyDescent="0.25"/>
    <row r="23577" ht="30" hidden="1" customHeight="1" x14ac:dyDescent="0.25"/>
    <row r="23578" ht="30" hidden="1" customHeight="1" x14ac:dyDescent="0.25"/>
    <row r="23579" ht="30" hidden="1" customHeight="1" x14ac:dyDescent="0.25"/>
    <row r="23580" ht="30" hidden="1" customHeight="1" x14ac:dyDescent="0.25"/>
    <row r="23581" ht="30" hidden="1" customHeight="1" x14ac:dyDescent="0.25"/>
    <row r="23582" ht="30" hidden="1" customHeight="1" x14ac:dyDescent="0.25"/>
    <row r="23583" ht="30" hidden="1" customHeight="1" x14ac:dyDescent="0.25"/>
    <row r="23584" ht="30" hidden="1" customHeight="1" x14ac:dyDescent="0.25"/>
    <row r="23585" ht="30" hidden="1" customHeight="1" x14ac:dyDescent="0.25"/>
    <row r="23586" ht="30" hidden="1" customHeight="1" x14ac:dyDescent="0.25"/>
    <row r="23587" ht="30" hidden="1" customHeight="1" x14ac:dyDescent="0.25"/>
    <row r="23588" ht="30" hidden="1" customHeight="1" x14ac:dyDescent="0.25"/>
    <row r="23589" ht="30" hidden="1" customHeight="1" x14ac:dyDescent="0.25"/>
    <row r="23590" ht="30" hidden="1" customHeight="1" x14ac:dyDescent="0.25"/>
    <row r="23591" ht="30" hidden="1" customHeight="1" x14ac:dyDescent="0.25"/>
    <row r="23592" ht="30" hidden="1" customHeight="1" x14ac:dyDescent="0.25"/>
    <row r="23593" ht="30" hidden="1" customHeight="1" x14ac:dyDescent="0.25"/>
    <row r="23594" ht="30" hidden="1" customHeight="1" x14ac:dyDescent="0.25"/>
    <row r="23595" ht="30" hidden="1" customHeight="1" x14ac:dyDescent="0.25"/>
    <row r="23596" ht="30" hidden="1" customHeight="1" x14ac:dyDescent="0.25"/>
    <row r="23597" ht="30" hidden="1" customHeight="1" x14ac:dyDescent="0.25"/>
    <row r="23598" ht="30" hidden="1" customHeight="1" x14ac:dyDescent="0.25"/>
    <row r="23599" ht="30" hidden="1" customHeight="1" x14ac:dyDescent="0.25"/>
    <row r="23600" ht="30" hidden="1" customHeight="1" x14ac:dyDescent="0.25"/>
    <row r="23601" ht="30" hidden="1" customHeight="1" x14ac:dyDescent="0.25"/>
    <row r="23602" ht="30" hidden="1" customHeight="1" x14ac:dyDescent="0.25"/>
    <row r="23603" ht="30" hidden="1" customHeight="1" x14ac:dyDescent="0.25"/>
    <row r="23604" ht="30" hidden="1" customHeight="1" x14ac:dyDescent="0.25"/>
    <row r="23605" ht="30" hidden="1" customHeight="1" x14ac:dyDescent="0.25"/>
    <row r="23606" ht="30" hidden="1" customHeight="1" x14ac:dyDescent="0.25"/>
    <row r="23607" ht="30" hidden="1" customHeight="1" x14ac:dyDescent="0.25"/>
    <row r="23608" ht="30" hidden="1" customHeight="1" x14ac:dyDescent="0.25"/>
    <row r="23609" ht="30" hidden="1" customHeight="1" x14ac:dyDescent="0.25"/>
    <row r="23610" ht="30" hidden="1" customHeight="1" x14ac:dyDescent="0.25"/>
    <row r="23611" ht="30" hidden="1" customHeight="1" x14ac:dyDescent="0.25"/>
    <row r="23612" ht="30" hidden="1" customHeight="1" x14ac:dyDescent="0.25"/>
    <row r="23613" ht="30" hidden="1" customHeight="1" x14ac:dyDescent="0.25"/>
    <row r="23614" ht="30" hidden="1" customHeight="1" x14ac:dyDescent="0.25"/>
    <row r="23615" ht="30" hidden="1" customHeight="1" x14ac:dyDescent="0.25"/>
    <row r="23616" ht="30" hidden="1" customHeight="1" x14ac:dyDescent="0.25"/>
    <row r="23617" ht="30" hidden="1" customHeight="1" x14ac:dyDescent="0.25"/>
    <row r="23618" ht="30" hidden="1" customHeight="1" x14ac:dyDescent="0.25"/>
    <row r="23619" ht="30" hidden="1" customHeight="1" x14ac:dyDescent="0.25"/>
    <row r="23620" ht="30" hidden="1" customHeight="1" x14ac:dyDescent="0.25"/>
    <row r="23621" ht="30" hidden="1" customHeight="1" x14ac:dyDescent="0.25"/>
    <row r="23622" ht="30" hidden="1" customHeight="1" x14ac:dyDescent="0.25"/>
    <row r="23623" ht="30" hidden="1" customHeight="1" x14ac:dyDescent="0.25"/>
    <row r="23624" ht="30" hidden="1" customHeight="1" x14ac:dyDescent="0.25"/>
    <row r="23625" ht="30" hidden="1" customHeight="1" x14ac:dyDescent="0.25"/>
    <row r="23626" ht="30" hidden="1" customHeight="1" x14ac:dyDescent="0.25"/>
    <row r="23627" ht="30" hidden="1" customHeight="1" x14ac:dyDescent="0.25"/>
    <row r="23628" ht="30" hidden="1" customHeight="1" x14ac:dyDescent="0.25"/>
    <row r="23629" ht="30" hidden="1" customHeight="1" x14ac:dyDescent="0.25"/>
    <row r="23630" ht="30" hidden="1" customHeight="1" x14ac:dyDescent="0.25"/>
    <row r="23631" ht="30" hidden="1" customHeight="1" x14ac:dyDescent="0.25"/>
    <row r="23632" ht="30" hidden="1" customHeight="1" x14ac:dyDescent="0.25"/>
    <row r="23633" ht="30" hidden="1" customHeight="1" x14ac:dyDescent="0.25"/>
    <row r="23634" ht="30" hidden="1" customHeight="1" x14ac:dyDescent="0.25"/>
    <row r="23635" ht="30" hidden="1" customHeight="1" x14ac:dyDescent="0.25"/>
    <row r="23636" ht="30" hidden="1" customHeight="1" x14ac:dyDescent="0.25"/>
    <row r="23637" ht="30" hidden="1" customHeight="1" x14ac:dyDescent="0.25"/>
    <row r="23638" ht="30" hidden="1" customHeight="1" x14ac:dyDescent="0.25"/>
    <row r="23639" ht="30" hidden="1" customHeight="1" x14ac:dyDescent="0.25"/>
    <row r="23640" ht="30" hidden="1" customHeight="1" x14ac:dyDescent="0.25"/>
    <row r="23641" ht="30" hidden="1" customHeight="1" x14ac:dyDescent="0.25"/>
    <row r="23642" ht="30" hidden="1" customHeight="1" x14ac:dyDescent="0.25"/>
    <row r="23643" ht="30" hidden="1" customHeight="1" x14ac:dyDescent="0.25"/>
    <row r="23644" ht="30" hidden="1" customHeight="1" x14ac:dyDescent="0.25"/>
    <row r="23645" ht="30" hidden="1" customHeight="1" x14ac:dyDescent="0.25"/>
    <row r="23646" ht="30" hidden="1" customHeight="1" x14ac:dyDescent="0.25"/>
    <row r="23647" ht="30" hidden="1" customHeight="1" x14ac:dyDescent="0.25"/>
    <row r="23648" ht="30" hidden="1" customHeight="1" x14ac:dyDescent="0.25"/>
    <row r="23649" ht="30" hidden="1" customHeight="1" x14ac:dyDescent="0.25"/>
    <row r="23650" ht="30" hidden="1" customHeight="1" x14ac:dyDescent="0.25"/>
    <row r="23651" ht="30" hidden="1" customHeight="1" x14ac:dyDescent="0.25"/>
    <row r="23652" ht="30" hidden="1" customHeight="1" x14ac:dyDescent="0.25"/>
    <row r="23653" ht="30" hidden="1" customHeight="1" x14ac:dyDescent="0.25"/>
    <row r="23654" ht="30" hidden="1" customHeight="1" x14ac:dyDescent="0.25"/>
    <row r="23655" ht="30" hidden="1" customHeight="1" x14ac:dyDescent="0.25"/>
    <row r="23656" ht="30" hidden="1" customHeight="1" x14ac:dyDescent="0.25"/>
    <row r="23657" ht="30" hidden="1" customHeight="1" x14ac:dyDescent="0.25"/>
    <row r="23658" ht="30" hidden="1" customHeight="1" x14ac:dyDescent="0.25"/>
    <row r="23659" ht="30" hidden="1" customHeight="1" x14ac:dyDescent="0.25"/>
    <row r="23660" ht="30" hidden="1" customHeight="1" x14ac:dyDescent="0.25"/>
    <row r="23661" ht="30" hidden="1" customHeight="1" x14ac:dyDescent="0.25"/>
    <row r="23662" ht="30" hidden="1" customHeight="1" x14ac:dyDescent="0.25"/>
    <row r="23663" ht="30" hidden="1" customHeight="1" x14ac:dyDescent="0.25"/>
    <row r="23664" ht="30" hidden="1" customHeight="1" x14ac:dyDescent="0.25"/>
    <row r="23665" ht="30" hidden="1" customHeight="1" x14ac:dyDescent="0.25"/>
    <row r="23666" ht="30" hidden="1" customHeight="1" x14ac:dyDescent="0.25"/>
    <row r="23667" ht="30" hidden="1" customHeight="1" x14ac:dyDescent="0.25"/>
    <row r="23668" ht="30" hidden="1" customHeight="1" x14ac:dyDescent="0.25"/>
    <row r="23669" ht="30" hidden="1" customHeight="1" x14ac:dyDescent="0.25"/>
    <row r="23670" ht="30" hidden="1" customHeight="1" x14ac:dyDescent="0.25"/>
    <row r="23671" ht="30" hidden="1" customHeight="1" x14ac:dyDescent="0.25"/>
    <row r="23672" ht="30" hidden="1" customHeight="1" x14ac:dyDescent="0.25"/>
    <row r="23673" ht="30" hidden="1" customHeight="1" x14ac:dyDescent="0.25"/>
    <row r="23674" ht="30" hidden="1" customHeight="1" x14ac:dyDescent="0.25"/>
    <row r="23675" ht="30" hidden="1" customHeight="1" x14ac:dyDescent="0.25"/>
    <row r="23676" ht="30" hidden="1" customHeight="1" x14ac:dyDescent="0.25"/>
    <row r="23677" ht="30" hidden="1" customHeight="1" x14ac:dyDescent="0.25"/>
    <row r="23678" ht="30" hidden="1" customHeight="1" x14ac:dyDescent="0.25"/>
    <row r="23679" ht="30" hidden="1" customHeight="1" x14ac:dyDescent="0.25"/>
    <row r="23680" ht="30" hidden="1" customHeight="1" x14ac:dyDescent="0.25"/>
    <row r="23681" ht="30" hidden="1" customHeight="1" x14ac:dyDescent="0.25"/>
    <row r="23682" ht="30" hidden="1" customHeight="1" x14ac:dyDescent="0.25"/>
    <row r="23683" ht="30" hidden="1" customHeight="1" x14ac:dyDescent="0.25"/>
    <row r="23684" ht="30" hidden="1" customHeight="1" x14ac:dyDescent="0.25"/>
    <row r="23685" ht="30" hidden="1" customHeight="1" x14ac:dyDescent="0.25"/>
    <row r="23686" ht="30" hidden="1" customHeight="1" x14ac:dyDescent="0.25"/>
    <row r="23687" ht="30" hidden="1" customHeight="1" x14ac:dyDescent="0.25"/>
    <row r="23688" ht="30" hidden="1" customHeight="1" x14ac:dyDescent="0.25"/>
    <row r="23689" ht="30" hidden="1" customHeight="1" x14ac:dyDescent="0.25"/>
    <row r="23690" ht="30" hidden="1" customHeight="1" x14ac:dyDescent="0.25"/>
    <row r="23691" ht="30" hidden="1" customHeight="1" x14ac:dyDescent="0.25"/>
    <row r="23692" ht="30" hidden="1" customHeight="1" x14ac:dyDescent="0.25"/>
    <row r="23693" ht="30" hidden="1" customHeight="1" x14ac:dyDescent="0.25"/>
    <row r="23694" ht="30" hidden="1" customHeight="1" x14ac:dyDescent="0.25"/>
    <row r="23695" ht="30" hidden="1" customHeight="1" x14ac:dyDescent="0.25"/>
    <row r="23696" ht="30" hidden="1" customHeight="1" x14ac:dyDescent="0.25"/>
    <row r="23697" ht="30" hidden="1" customHeight="1" x14ac:dyDescent="0.25"/>
    <row r="23698" ht="30" hidden="1" customHeight="1" x14ac:dyDescent="0.25"/>
    <row r="23699" ht="30" hidden="1" customHeight="1" x14ac:dyDescent="0.25"/>
    <row r="23700" ht="30" hidden="1" customHeight="1" x14ac:dyDescent="0.25"/>
    <row r="23701" ht="30" hidden="1" customHeight="1" x14ac:dyDescent="0.25"/>
    <row r="23702" ht="30" hidden="1" customHeight="1" x14ac:dyDescent="0.25"/>
    <row r="23703" ht="30" hidden="1" customHeight="1" x14ac:dyDescent="0.25"/>
    <row r="23704" ht="30" hidden="1" customHeight="1" x14ac:dyDescent="0.25"/>
    <row r="23705" ht="30" hidden="1" customHeight="1" x14ac:dyDescent="0.25"/>
    <row r="23706" ht="30" hidden="1" customHeight="1" x14ac:dyDescent="0.25"/>
    <row r="23707" ht="30" hidden="1" customHeight="1" x14ac:dyDescent="0.25"/>
    <row r="23708" ht="30" hidden="1" customHeight="1" x14ac:dyDescent="0.25"/>
    <row r="23709" ht="30" hidden="1" customHeight="1" x14ac:dyDescent="0.25"/>
    <row r="23710" ht="30" hidden="1" customHeight="1" x14ac:dyDescent="0.25"/>
    <row r="23711" ht="30" hidden="1" customHeight="1" x14ac:dyDescent="0.25"/>
    <row r="23712" ht="30" hidden="1" customHeight="1" x14ac:dyDescent="0.25"/>
    <row r="23713" ht="30" hidden="1" customHeight="1" x14ac:dyDescent="0.25"/>
    <row r="23714" ht="30" hidden="1" customHeight="1" x14ac:dyDescent="0.25"/>
    <row r="23715" ht="30" hidden="1" customHeight="1" x14ac:dyDescent="0.25"/>
    <row r="23716" ht="30" hidden="1" customHeight="1" x14ac:dyDescent="0.25"/>
    <row r="23717" ht="30" hidden="1" customHeight="1" x14ac:dyDescent="0.25"/>
    <row r="23718" ht="30" hidden="1" customHeight="1" x14ac:dyDescent="0.25"/>
    <row r="23719" ht="30" hidden="1" customHeight="1" x14ac:dyDescent="0.25"/>
    <row r="23720" ht="30" hidden="1" customHeight="1" x14ac:dyDescent="0.25"/>
    <row r="23721" ht="30" hidden="1" customHeight="1" x14ac:dyDescent="0.25"/>
    <row r="23722" ht="30" hidden="1" customHeight="1" x14ac:dyDescent="0.25"/>
    <row r="23723" ht="30" hidden="1" customHeight="1" x14ac:dyDescent="0.25"/>
    <row r="23724" ht="30" hidden="1" customHeight="1" x14ac:dyDescent="0.25"/>
    <row r="23725" ht="30" hidden="1" customHeight="1" x14ac:dyDescent="0.25"/>
    <row r="23726" ht="30" hidden="1" customHeight="1" x14ac:dyDescent="0.25"/>
    <row r="23727" ht="30" hidden="1" customHeight="1" x14ac:dyDescent="0.25"/>
    <row r="23728" ht="30" hidden="1" customHeight="1" x14ac:dyDescent="0.25"/>
    <row r="23729" ht="30" hidden="1" customHeight="1" x14ac:dyDescent="0.25"/>
    <row r="23730" ht="30" hidden="1" customHeight="1" x14ac:dyDescent="0.25"/>
    <row r="23731" ht="30" hidden="1" customHeight="1" x14ac:dyDescent="0.25"/>
    <row r="23732" ht="30" hidden="1" customHeight="1" x14ac:dyDescent="0.25"/>
    <row r="23733" ht="30" hidden="1" customHeight="1" x14ac:dyDescent="0.25"/>
    <row r="23734" ht="30" hidden="1" customHeight="1" x14ac:dyDescent="0.25"/>
    <row r="23735" ht="30" hidden="1" customHeight="1" x14ac:dyDescent="0.25"/>
    <row r="23736" ht="30" hidden="1" customHeight="1" x14ac:dyDescent="0.25"/>
    <row r="23737" ht="30" hidden="1" customHeight="1" x14ac:dyDescent="0.25"/>
    <row r="23738" ht="30" hidden="1" customHeight="1" x14ac:dyDescent="0.25"/>
    <row r="23739" ht="30" hidden="1" customHeight="1" x14ac:dyDescent="0.25"/>
    <row r="23740" ht="30" hidden="1" customHeight="1" x14ac:dyDescent="0.25"/>
    <row r="23741" ht="30" hidden="1" customHeight="1" x14ac:dyDescent="0.25"/>
    <row r="23742" ht="30" hidden="1" customHeight="1" x14ac:dyDescent="0.25"/>
    <row r="23743" ht="30" hidden="1" customHeight="1" x14ac:dyDescent="0.25"/>
    <row r="23744" ht="30" hidden="1" customHeight="1" x14ac:dyDescent="0.25"/>
    <row r="23745" ht="30" hidden="1" customHeight="1" x14ac:dyDescent="0.25"/>
    <row r="23746" ht="30" hidden="1" customHeight="1" x14ac:dyDescent="0.25"/>
    <row r="23747" ht="30" hidden="1" customHeight="1" x14ac:dyDescent="0.25"/>
    <row r="23748" ht="30" hidden="1" customHeight="1" x14ac:dyDescent="0.25"/>
    <row r="23749" ht="30" hidden="1" customHeight="1" x14ac:dyDescent="0.25"/>
    <row r="23750" ht="30" hidden="1" customHeight="1" x14ac:dyDescent="0.25"/>
    <row r="23751" ht="30" hidden="1" customHeight="1" x14ac:dyDescent="0.25"/>
    <row r="23752" ht="30" hidden="1" customHeight="1" x14ac:dyDescent="0.25"/>
    <row r="23753" ht="30" hidden="1" customHeight="1" x14ac:dyDescent="0.25"/>
    <row r="23754" ht="30" hidden="1" customHeight="1" x14ac:dyDescent="0.25"/>
    <row r="23755" ht="30" hidden="1" customHeight="1" x14ac:dyDescent="0.25"/>
    <row r="23756" ht="30" hidden="1" customHeight="1" x14ac:dyDescent="0.25"/>
    <row r="23757" ht="30" hidden="1" customHeight="1" x14ac:dyDescent="0.25"/>
    <row r="23758" ht="30" hidden="1" customHeight="1" x14ac:dyDescent="0.25"/>
    <row r="23759" ht="30" hidden="1" customHeight="1" x14ac:dyDescent="0.25"/>
    <row r="23760" ht="30" hidden="1" customHeight="1" x14ac:dyDescent="0.25"/>
    <row r="23761" ht="30" hidden="1" customHeight="1" x14ac:dyDescent="0.25"/>
    <row r="23762" ht="30" hidden="1" customHeight="1" x14ac:dyDescent="0.25"/>
    <row r="23763" ht="30" hidden="1" customHeight="1" x14ac:dyDescent="0.25"/>
    <row r="23764" ht="30" hidden="1" customHeight="1" x14ac:dyDescent="0.25"/>
    <row r="23765" ht="30" hidden="1" customHeight="1" x14ac:dyDescent="0.25"/>
    <row r="23766" ht="30" hidden="1" customHeight="1" x14ac:dyDescent="0.25"/>
    <row r="23767" ht="30" hidden="1" customHeight="1" x14ac:dyDescent="0.25"/>
    <row r="23768" ht="30" hidden="1" customHeight="1" x14ac:dyDescent="0.25"/>
    <row r="23769" ht="30" hidden="1" customHeight="1" x14ac:dyDescent="0.25"/>
    <row r="23770" ht="30" hidden="1" customHeight="1" x14ac:dyDescent="0.25"/>
    <row r="23771" ht="30" hidden="1" customHeight="1" x14ac:dyDescent="0.25"/>
    <row r="23772" ht="30" hidden="1" customHeight="1" x14ac:dyDescent="0.25"/>
    <row r="23773" ht="30" hidden="1" customHeight="1" x14ac:dyDescent="0.25"/>
    <row r="23774" ht="30" hidden="1" customHeight="1" x14ac:dyDescent="0.25"/>
    <row r="23775" ht="30" hidden="1" customHeight="1" x14ac:dyDescent="0.25"/>
    <row r="23776" ht="30" hidden="1" customHeight="1" x14ac:dyDescent="0.25"/>
    <row r="23777" ht="30" hidden="1" customHeight="1" x14ac:dyDescent="0.25"/>
    <row r="23778" ht="30" hidden="1" customHeight="1" x14ac:dyDescent="0.25"/>
    <row r="23779" ht="30" hidden="1" customHeight="1" x14ac:dyDescent="0.25"/>
    <row r="23780" ht="30" hidden="1" customHeight="1" x14ac:dyDescent="0.25"/>
    <row r="23781" ht="30" hidden="1" customHeight="1" x14ac:dyDescent="0.25"/>
    <row r="23782" ht="30" hidden="1" customHeight="1" x14ac:dyDescent="0.25"/>
    <row r="23783" ht="30" hidden="1" customHeight="1" x14ac:dyDescent="0.25"/>
    <row r="23784" ht="30" hidden="1" customHeight="1" x14ac:dyDescent="0.25"/>
    <row r="23785" ht="30" hidden="1" customHeight="1" x14ac:dyDescent="0.25"/>
    <row r="23786" ht="30" hidden="1" customHeight="1" x14ac:dyDescent="0.25"/>
    <row r="23787" ht="30" hidden="1" customHeight="1" x14ac:dyDescent="0.25"/>
    <row r="23788" ht="30" hidden="1" customHeight="1" x14ac:dyDescent="0.25"/>
    <row r="23789" ht="30" hidden="1" customHeight="1" x14ac:dyDescent="0.25"/>
    <row r="23790" ht="30" hidden="1" customHeight="1" x14ac:dyDescent="0.25"/>
    <row r="23791" ht="30" hidden="1" customHeight="1" x14ac:dyDescent="0.25"/>
    <row r="23792" ht="30" hidden="1" customHeight="1" x14ac:dyDescent="0.25"/>
    <row r="23793" ht="30" hidden="1" customHeight="1" x14ac:dyDescent="0.25"/>
    <row r="23794" ht="30" hidden="1" customHeight="1" x14ac:dyDescent="0.25"/>
    <row r="23795" ht="30" hidden="1" customHeight="1" x14ac:dyDescent="0.25"/>
    <row r="23796" ht="30" hidden="1" customHeight="1" x14ac:dyDescent="0.25"/>
    <row r="23797" ht="30" hidden="1" customHeight="1" x14ac:dyDescent="0.25"/>
    <row r="23798" ht="30" hidden="1" customHeight="1" x14ac:dyDescent="0.25"/>
    <row r="23799" ht="30" hidden="1" customHeight="1" x14ac:dyDescent="0.25"/>
    <row r="23800" ht="30" hidden="1" customHeight="1" x14ac:dyDescent="0.25"/>
    <row r="23801" ht="30" hidden="1" customHeight="1" x14ac:dyDescent="0.25"/>
    <row r="23802" ht="30" hidden="1" customHeight="1" x14ac:dyDescent="0.25"/>
    <row r="23803" ht="30" hidden="1" customHeight="1" x14ac:dyDescent="0.25"/>
    <row r="23804" ht="30" hidden="1" customHeight="1" x14ac:dyDescent="0.25"/>
    <row r="23805" ht="30" hidden="1" customHeight="1" x14ac:dyDescent="0.25"/>
    <row r="23806" ht="30" hidden="1" customHeight="1" x14ac:dyDescent="0.25"/>
    <row r="23807" ht="30" hidden="1" customHeight="1" x14ac:dyDescent="0.25"/>
    <row r="23808" ht="30" hidden="1" customHeight="1" x14ac:dyDescent="0.25"/>
    <row r="23809" ht="30" hidden="1" customHeight="1" x14ac:dyDescent="0.25"/>
    <row r="23810" ht="30" hidden="1" customHeight="1" x14ac:dyDescent="0.25"/>
    <row r="23811" ht="30" hidden="1" customHeight="1" x14ac:dyDescent="0.25"/>
    <row r="23812" ht="30" hidden="1" customHeight="1" x14ac:dyDescent="0.25"/>
    <row r="23813" ht="30" hidden="1" customHeight="1" x14ac:dyDescent="0.25"/>
    <row r="23814" ht="30" hidden="1" customHeight="1" x14ac:dyDescent="0.25"/>
    <row r="23815" ht="30" hidden="1" customHeight="1" x14ac:dyDescent="0.25"/>
    <row r="23816" ht="30" hidden="1" customHeight="1" x14ac:dyDescent="0.25"/>
    <row r="23817" ht="30" hidden="1" customHeight="1" x14ac:dyDescent="0.25"/>
    <row r="23818" ht="30" hidden="1" customHeight="1" x14ac:dyDescent="0.25"/>
    <row r="23819" ht="30" hidden="1" customHeight="1" x14ac:dyDescent="0.25"/>
    <row r="23820" ht="30" hidden="1" customHeight="1" x14ac:dyDescent="0.25"/>
    <row r="23821" ht="30" hidden="1" customHeight="1" x14ac:dyDescent="0.25"/>
    <row r="23822" ht="30" hidden="1" customHeight="1" x14ac:dyDescent="0.25"/>
    <row r="23823" ht="30" hidden="1" customHeight="1" x14ac:dyDescent="0.25"/>
    <row r="23824" ht="30" hidden="1" customHeight="1" x14ac:dyDescent="0.25"/>
    <row r="23825" ht="30" hidden="1" customHeight="1" x14ac:dyDescent="0.25"/>
    <row r="23826" ht="30" hidden="1" customHeight="1" x14ac:dyDescent="0.25"/>
    <row r="23827" ht="30" hidden="1" customHeight="1" x14ac:dyDescent="0.25"/>
    <row r="23828" ht="30" hidden="1" customHeight="1" x14ac:dyDescent="0.25"/>
    <row r="23829" ht="30" hidden="1" customHeight="1" x14ac:dyDescent="0.25"/>
    <row r="23830" ht="30" hidden="1" customHeight="1" x14ac:dyDescent="0.25"/>
    <row r="23831" ht="30" hidden="1" customHeight="1" x14ac:dyDescent="0.25"/>
    <row r="23832" ht="30" hidden="1" customHeight="1" x14ac:dyDescent="0.25"/>
    <row r="23833" ht="30" hidden="1" customHeight="1" x14ac:dyDescent="0.25"/>
    <row r="23834" ht="30" hidden="1" customHeight="1" x14ac:dyDescent="0.25"/>
    <row r="23835" ht="30" hidden="1" customHeight="1" x14ac:dyDescent="0.25"/>
    <row r="23836" ht="30" hidden="1" customHeight="1" x14ac:dyDescent="0.25"/>
    <row r="23837" ht="30" hidden="1" customHeight="1" x14ac:dyDescent="0.25"/>
    <row r="23838" ht="30" hidden="1" customHeight="1" x14ac:dyDescent="0.25"/>
    <row r="23839" ht="30" hidden="1" customHeight="1" x14ac:dyDescent="0.25"/>
    <row r="23840" ht="30" hidden="1" customHeight="1" x14ac:dyDescent="0.25"/>
    <row r="23841" ht="30" hidden="1" customHeight="1" x14ac:dyDescent="0.25"/>
    <row r="23842" ht="30" hidden="1" customHeight="1" x14ac:dyDescent="0.25"/>
    <row r="23843" ht="30" hidden="1" customHeight="1" x14ac:dyDescent="0.25"/>
    <row r="23844" ht="30" hidden="1" customHeight="1" x14ac:dyDescent="0.25"/>
    <row r="23845" ht="30" hidden="1" customHeight="1" x14ac:dyDescent="0.25"/>
    <row r="23846" ht="30" hidden="1" customHeight="1" x14ac:dyDescent="0.25"/>
    <row r="23847" ht="30" hidden="1" customHeight="1" x14ac:dyDescent="0.25"/>
    <row r="23848" ht="30" hidden="1" customHeight="1" x14ac:dyDescent="0.25"/>
    <row r="23849" ht="30" hidden="1" customHeight="1" x14ac:dyDescent="0.25"/>
    <row r="23850" ht="30" hidden="1" customHeight="1" x14ac:dyDescent="0.25"/>
    <row r="23851" ht="30" hidden="1" customHeight="1" x14ac:dyDescent="0.25"/>
    <row r="23852" ht="30" hidden="1" customHeight="1" x14ac:dyDescent="0.25"/>
    <row r="23853" ht="30" hidden="1" customHeight="1" x14ac:dyDescent="0.25"/>
    <row r="23854" ht="30" hidden="1" customHeight="1" x14ac:dyDescent="0.25"/>
    <row r="23855" ht="30" hidden="1" customHeight="1" x14ac:dyDescent="0.25"/>
    <row r="23856" ht="30" hidden="1" customHeight="1" x14ac:dyDescent="0.25"/>
    <row r="23857" ht="30" hidden="1" customHeight="1" x14ac:dyDescent="0.25"/>
    <row r="23858" ht="30" hidden="1" customHeight="1" x14ac:dyDescent="0.25"/>
    <row r="23859" ht="30" hidden="1" customHeight="1" x14ac:dyDescent="0.25"/>
    <row r="23860" ht="30" hidden="1" customHeight="1" x14ac:dyDescent="0.25"/>
    <row r="23861" ht="30" hidden="1" customHeight="1" x14ac:dyDescent="0.25"/>
    <row r="23862" ht="30" hidden="1" customHeight="1" x14ac:dyDescent="0.25"/>
    <row r="23863" ht="30" hidden="1" customHeight="1" x14ac:dyDescent="0.25"/>
    <row r="23864" ht="30" hidden="1" customHeight="1" x14ac:dyDescent="0.25"/>
    <row r="23865" ht="30" hidden="1" customHeight="1" x14ac:dyDescent="0.25"/>
    <row r="23866" ht="30" hidden="1" customHeight="1" x14ac:dyDescent="0.25"/>
    <row r="23867" ht="30" hidden="1" customHeight="1" x14ac:dyDescent="0.25"/>
    <row r="23868" ht="30" hidden="1" customHeight="1" x14ac:dyDescent="0.25"/>
    <row r="23869" ht="30" hidden="1" customHeight="1" x14ac:dyDescent="0.25"/>
    <row r="23870" ht="30" hidden="1" customHeight="1" x14ac:dyDescent="0.25"/>
    <row r="23871" ht="30" hidden="1" customHeight="1" x14ac:dyDescent="0.25"/>
    <row r="23872" ht="30" hidden="1" customHeight="1" x14ac:dyDescent="0.25"/>
    <row r="23873" ht="30" hidden="1" customHeight="1" x14ac:dyDescent="0.25"/>
    <row r="23874" ht="30" hidden="1" customHeight="1" x14ac:dyDescent="0.25"/>
    <row r="23875" ht="30" hidden="1" customHeight="1" x14ac:dyDescent="0.25"/>
    <row r="23876" ht="30" hidden="1" customHeight="1" x14ac:dyDescent="0.25"/>
    <row r="23877" ht="30" hidden="1" customHeight="1" x14ac:dyDescent="0.25"/>
    <row r="23878" ht="30" hidden="1" customHeight="1" x14ac:dyDescent="0.25"/>
    <row r="23879" ht="30" hidden="1" customHeight="1" x14ac:dyDescent="0.25"/>
    <row r="23880" ht="30" hidden="1" customHeight="1" x14ac:dyDescent="0.25"/>
    <row r="23881" ht="30" hidden="1" customHeight="1" x14ac:dyDescent="0.25"/>
    <row r="23882" ht="30" hidden="1" customHeight="1" x14ac:dyDescent="0.25"/>
    <row r="23883" ht="30" hidden="1" customHeight="1" x14ac:dyDescent="0.25"/>
    <row r="23884" ht="30" hidden="1" customHeight="1" x14ac:dyDescent="0.25"/>
    <row r="23885" ht="30" hidden="1" customHeight="1" x14ac:dyDescent="0.25"/>
    <row r="23886" ht="30" hidden="1" customHeight="1" x14ac:dyDescent="0.25"/>
    <row r="23887" ht="30" hidden="1" customHeight="1" x14ac:dyDescent="0.25"/>
    <row r="23888" ht="30" hidden="1" customHeight="1" x14ac:dyDescent="0.25"/>
    <row r="23889" ht="30" hidden="1" customHeight="1" x14ac:dyDescent="0.25"/>
    <row r="23890" ht="30" hidden="1" customHeight="1" x14ac:dyDescent="0.25"/>
    <row r="23891" ht="30" hidden="1" customHeight="1" x14ac:dyDescent="0.25"/>
    <row r="23892" ht="30" hidden="1" customHeight="1" x14ac:dyDescent="0.25"/>
    <row r="23893" ht="30" hidden="1" customHeight="1" x14ac:dyDescent="0.25"/>
    <row r="23894" ht="30" hidden="1" customHeight="1" x14ac:dyDescent="0.25"/>
    <row r="23895" ht="30" hidden="1" customHeight="1" x14ac:dyDescent="0.25"/>
    <row r="23896" ht="30" hidden="1" customHeight="1" x14ac:dyDescent="0.25"/>
    <row r="23897" ht="30" hidden="1" customHeight="1" x14ac:dyDescent="0.25"/>
    <row r="23898" ht="30" hidden="1" customHeight="1" x14ac:dyDescent="0.25"/>
    <row r="23899" ht="30" hidden="1" customHeight="1" x14ac:dyDescent="0.25"/>
    <row r="23900" ht="30" hidden="1" customHeight="1" x14ac:dyDescent="0.25"/>
    <row r="23901" ht="30" hidden="1" customHeight="1" x14ac:dyDescent="0.25"/>
    <row r="23902" ht="30" hidden="1" customHeight="1" x14ac:dyDescent="0.25"/>
    <row r="23903" ht="30" hidden="1" customHeight="1" x14ac:dyDescent="0.25"/>
    <row r="23904" ht="30" hidden="1" customHeight="1" x14ac:dyDescent="0.25"/>
    <row r="23905" ht="30" hidden="1" customHeight="1" x14ac:dyDescent="0.25"/>
    <row r="23906" ht="30" hidden="1" customHeight="1" x14ac:dyDescent="0.25"/>
    <row r="23907" ht="30" hidden="1" customHeight="1" x14ac:dyDescent="0.25"/>
    <row r="23908" ht="30" hidden="1" customHeight="1" x14ac:dyDescent="0.25"/>
    <row r="23909" ht="30" hidden="1" customHeight="1" x14ac:dyDescent="0.25"/>
    <row r="23910" ht="30" hidden="1" customHeight="1" x14ac:dyDescent="0.25"/>
    <row r="23911" ht="30" hidden="1" customHeight="1" x14ac:dyDescent="0.25"/>
    <row r="23912" ht="30" hidden="1" customHeight="1" x14ac:dyDescent="0.25"/>
    <row r="23913" ht="30" hidden="1" customHeight="1" x14ac:dyDescent="0.25"/>
    <row r="23914" ht="30" hidden="1" customHeight="1" x14ac:dyDescent="0.25"/>
    <row r="23915" ht="30" hidden="1" customHeight="1" x14ac:dyDescent="0.25"/>
    <row r="23916" ht="30" hidden="1" customHeight="1" x14ac:dyDescent="0.25"/>
    <row r="23917" ht="30" hidden="1" customHeight="1" x14ac:dyDescent="0.25"/>
    <row r="23918" ht="30" hidden="1" customHeight="1" x14ac:dyDescent="0.25"/>
    <row r="23919" ht="30" hidden="1" customHeight="1" x14ac:dyDescent="0.25"/>
    <row r="23920" ht="30" hidden="1" customHeight="1" x14ac:dyDescent="0.25"/>
    <row r="23921" ht="30" hidden="1" customHeight="1" x14ac:dyDescent="0.25"/>
    <row r="23922" ht="30" hidden="1" customHeight="1" x14ac:dyDescent="0.25"/>
    <row r="23923" ht="30" hidden="1" customHeight="1" x14ac:dyDescent="0.25"/>
    <row r="23924" ht="30" hidden="1" customHeight="1" x14ac:dyDescent="0.25"/>
    <row r="23925" ht="30" hidden="1" customHeight="1" x14ac:dyDescent="0.25"/>
    <row r="23926" ht="30" hidden="1" customHeight="1" x14ac:dyDescent="0.25"/>
    <row r="23927" ht="30" hidden="1" customHeight="1" x14ac:dyDescent="0.25"/>
    <row r="23928" ht="30" hidden="1" customHeight="1" x14ac:dyDescent="0.25"/>
    <row r="23929" ht="30" hidden="1" customHeight="1" x14ac:dyDescent="0.25"/>
    <row r="23930" ht="30" hidden="1" customHeight="1" x14ac:dyDescent="0.25"/>
    <row r="23931" ht="30" hidden="1" customHeight="1" x14ac:dyDescent="0.25"/>
    <row r="23932" ht="30" hidden="1" customHeight="1" x14ac:dyDescent="0.25"/>
    <row r="23933" ht="30" hidden="1" customHeight="1" x14ac:dyDescent="0.25"/>
    <row r="23934" ht="30" hidden="1" customHeight="1" x14ac:dyDescent="0.25"/>
    <row r="23935" ht="30" hidden="1" customHeight="1" x14ac:dyDescent="0.25"/>
    <row r="23936" ht="30" hidden="1" customHeight="1" x14ac:dyDescent="0.25"/>
    <row r="23937" ht="30" hidden="1" customHeight="1" x14ac:dyDescent="0.25"/>
    <row r="23938" ht="30" hidden="1" customHeight="1" x14ac:dyDescent="0.25"/>
    <row r="23939" ht="30" hidden="1" customHeight="1" x14ac:dyDescent="0.25"/>
    <row r="23940" ht="30" hidden="1" customHeight="1" x14ac:dyDescent="0.25"/>
    <row r="23941" ht="30" hidden="1" customHeight="1" x14ac:dyDescent="0.25"/>
    <row r="23942" ht="30" hidden="1" customHeight="1" x14ac:dyDescent="0.25"/>
    <row r="23943" ht="30" hidden="1" customHeight="1" x14ac:dyDescent="0.25"/>
    <row r="23944" ht="30" hidden="1" customHeight="1" x14ac:dyDescent="0.25"/>
    <row r="23945" ht="30" hidden="1" customHeight="1" x14ac:dyDescent="0.25"/>
    <row r="23946" ht="30" hidden="1" customHeight="1" x14ac:dyDescent="0.25"/>
    <row r="23947" ht="30" hidden="1" customHeight="1" x14ac:dyDescent="0.25"/>
    <row r="23948" ht="30" hidden="1" customHeight="1" x14ac:dyDescent="0.25"/>
    <row r="23949" ht="30" hidden="1" customHeight="1" x14ac:dyDescent="0.25"/>
    <row r="23950" ht="30" hidden="1" customHeight="1" x14ac:dyDescent="0.25"/>
    <row r="23951" ht="30" hidden="1" customHeight="1" x14ac:dyDescent="0.25"/>
    <row r="23952" ht="30" hidden="1" customHeight="1" x14ac:dyDescent="0.25"/>
    <row r="23953" ht="30" hidden="1" customHeight="1" x14ac:dyDescent="0.25"/>
    <row r="23954" ht="30" hidden="1" customHeight="1" x14ac:dyDescent="0.25"/>
    <row r="23955" ht="30" hidden="1" customHeight="1" x14ac:dyDescent="0.25"/>
    <row r="23956" ht="30" hidden="1" customHeight="1" x14ac:dyDescent="0.25"/>
    <row r="23957" ht="30" hidden="1" customHeight="1" x14ac:dyDescent="0.25"/>
    <row r="23958" ht="30" hidden="1" customHeight="1" x14ac:dyDescent="0.25"/>
    <row r="23959" ht="30" hidden="1" customHeight="1" x14ac:dyDescent="0.25"/>
    <row r="23960" ht="30" hidden="1" customHeight="1" x14ac:dyDescent="0.25"/>
    <row r="23961" ht="30" hidden="1" customHeight="1" x14ac:dyDescent="0.25"/>
    <row r="23962" ht="30" hidden="1" customHeight="1" x14ac:dyDescent="0.25"/>
    <row r="23963" ht="30" hidden="1" customHeight="1" x14ac:dyDescent="0.25"/>
    <row r="23964" ht="30" hidden="1" customHeight="1" x14ac:dyDescent="0.25"/>
    <row r="23965" ht="30" hidden="1" customHeight="1" x14ac:dyDescent="0.25"/>
    <row r="23966" ht="30" hidden="1" customHeight="1" x14ac:dyDescent="0.25"/>
    <row r="23967" ht="30" hidden="1" customHeight="1" x14ac:dyDescent="0.25"/>
    <row r="23968" ht="30" hidden="1" customHeight="1" x14ac:dyDescent="0.25"/>
    <row r="23969" ht="30" hidden="1" customHeight="1" x14ac:dyDescent="0.25"/>
    <row r="23970" ht="30" hidden="1" customHeight="1" x14ac:dyDescent="0.25"/>
    <row r="23971" ht="30" hidden="1" customHeight="1" x14ac:dyDescent="0.25"/>
    <row r="23972" ht="30" hidden="1" customHeight="1" x14ac:dyDescent="0.25"/>
    <row r="23973" ht="30" hidden="1" customHeight="1" x14ac:dyDescent="0.25"/>
    <row r="23974" ht="30" hidden="1" customHeight="1" x14ac:dyDescent="0.25"/>
    <row r="23975" ht="30" hidden="1" customHeight="1" x14ac:dyDescent="0.25"/>
    <row r="23976" ht="30" hidden="1" customHeight="1" x14ac:dyDescent="0.25"/>
    <row r="23977" ht="30" hidden="1" customHeight="1" x14ac:dyDescent="0.25"/>
    <row r="23978" ht="30" hidden="1" customHeight="1" x14ac:dyDescent="0.25"/>
    <row r="23979" ht="30" hidden="1" customHeight="1" x14ac:dyDescent="0.25"/>
    <row r="23980" ht="30" hidden="1" customHeight="1" x14ac:dyDescent="0.25"/>
    <row r="23981" ht="30" hidden="1" customHeight="1" x14ac:dyDescent="0.25"/>
    <row r="23982" ht="30" hidden="1" customHeight="1" x14ac:dyDescent="0.25"/>
    <row r="23983" ht="30" hidden="1" customHeight="1" x14ac:dyDescent="0.25"/>
    <row r="23984" ht="30" hidden="1" customHeight="1" x14ac:dyDescent="0.25"/>
    <row r="23985" ht="30" hidden="1" customHeight="1" x14ac:dyDescent="0.25"/>
    <row r="23986" ht="30" hidden="1" customHeight="1" x14ac:dyDescent="0.25"/>
    <row r="23987" ht="30" hidden="1" customHeight="1" x14ac:dyDescent="0.25"/>
    <row r="23988" ht="30" hidden="1" customHeight="1" x14ac:dyDescent="0.25"/>
    <row r="23989" ht="30" hidden="1" customHeight="1" x14ac:dyDescent="0.25"/>
    <row r="23990" ht="30" hidden="1" customHeight="1" x14ac:dyDescent="0.25"/>
    <row r="23991" ht="30" hidden="1" customHeight="1" x14ac:dyDescent="0.25"/>
    <row r="23992" ht="30" hidden="1" customHeight="1" x14ac:dyDescent="0.25"/>
    <row r="23993" ht="30" hidden="1" customHeight="1" x14ac:dyDescent="0.25"/>
    <row r="23994" ht="30" hidden="1" customHeight="1" x14ac:dyDescent="0.25"/>
    <row r="23995" ht="30" hidden="1" customHeight="1" x14ac:dyDescent="0.25"/>
    <row r="23996" ht="30" hidden="1" customHeight="1" x14ac:dyDescent="0.25"/>
    <row r="23997" ht="30" hidden="1" customHeight="1" x14ac:dyDescent="0.25"/>
    <row r="23998" ht="30" hidden="1" customHeight="1" x14ac:dyDescent="0.25"/>
    <row r="23999" ht="30" hidden="1" customHeight="1" x14ac:dyDescent="0.25"/>
    <row r="24000" ht="30" hidden="1" customHeight="1" x14ac:dyDescent="0.25"/>
    <row r="24001" ht="30" hidden="1" customHeight="1" x14ac:dyDescent="0.25"/>
    <row r="24002" ht="30" hidden="1" customHeight="1" x14ac:dyDescent="0.25"/>
    <row r="24003" ht="30" hidden="1" customHeight="1" x14ac:dyDescent="0.25"/>
    <row r="24004" ht="30" hidden="1" customHeight="1" x14ac:dyDescent="0.25"/>
    <row r="24005" ht="30" hidden="1" customHeight="1" x14ac:dyDescent="0.25"/>
    <row r="24006" ht="30" hidden="1" customHeight="1" x14ac:dyDescent="0.25"/>
    <row r="24007" ht="30" hidden="1" customHeight="1" x14ac:dyDescent="0.25"/>
    <row r="24008" ht="30" hidden="1" customHeight="1" x14ac:dyDescent="0.25"/>
    <row r="24009" ht="30" hidden="1" customHeight="1" x14ac:dyDescent="0.25"/>
    <row r="24010" ht="30" hidden="1" customHeight="1" x14ac:dyDescent="0.25"/>
    <row r="24011" ht="30" hidden="1" customHeight="1" x14ac:dyDescent="0.25"/>
    <row r="24012" ht="30" hidden="1" customHeight="1" x14ac:dyDescent="0.25"/>
    <row r="24013" ht="30" hidden="1" customHeight="1" x14ac:dyDescent="0.25"/>
    <row r="24014" ht="30" hidden="1" customHeight="1" x14ac:dyDescent="0.25"/>
    <row r="24015" ht="30" hidden="1" customHeight="1" x14ac:dyDescent="0.25"/>
    <row r="24016" ht="30" hidden="1" customHeight="1" x14ac:dyDescent="0.25"/>
    <row r="24017" ht="30" hidden="1" customHeight="1" x14ac:dyDescent="0.25"/>
    <row r="24018" ht="30" hidden="1" customHeight="1" x14ac:dyDescent="0.25"/>
    <row r="24019" ht="30" hidden="1" customHeight="1" x14ac:dyDescent="0.25"/>
    <row r="24020" ht="30" hidden="1" customHeight="1" x14ac:dyDescent="0.25"/>
    <row r="24021" ht="30" hidden="1" customHeight="1" x14ac:dyDescent="0.25"/>
    <row r="24022" ht="30" hidden="1" customHeight="1" x14ac:dyDescent="0.25"/>
    <row r="24023" ht="30" hidden="1" customHeight="1" x14ac:dyDescent="0.25"/>
    <row r="24024" ht="30" hidden="1" customHeight="1" x14ac:dyDescent="0.25"/>
    <row r="24025" ht="30" hidden="1" customHeight="1" x14ac:dyDescent="0.25"/>
    <row r="24026" ht="30" hidden="1" customHeight="1" x14ac:dyDescent="0.25"/>
    <row r="24027" ht="30" hidden="1" customHeight="1" x14ac:dyDescent="0.25"/>
    <row r="24028" ht="30" hidden="1" customHeight="1" x14ac:dyDescent="0.25"/>
    <row r="24029" ht="30" hidden="1" customHeight="1" x14ac:dyDescent="0.25"/>
    <row r="24030" ht="30" hidden="1" customHeight="1" x14ac:dyDescent="0.25"/>
    <row r="24031" ht="30" hidden="1" customHeight="1" x14ac:dyDescent="0.25"/>
    <row r="24032" ht="30" hidden="1" customHeight="1" x14ac:dyDescent="0.25"/>
    <row r="24033" ht="30" hidden="1" customHeight="1" x14ac:dyDescent="0.25"/>
    <row r="24034" ht="30" hidden="1" customHeight="1" x14ac:dyDescent="0.25"/>
    <row r="24035" ht="30" hidden="1" customHeight="1" x14ac:dyDescent="0.25"/>
    <row r="24036" ht="30" hidden="1" customHeight="1" x14ac:dyDescent="0.25"/>
    <row r="24037" ht="30" hidden="1" customHeight="1" x14ac:dyDescent="0.25"/>
    <row r="24038" ht="30" hidden="1" customHeight="1" x14ac:dyDescent="0.25"/>
    <row r="24039" ht="30" hidden="1" customHeight="1" x14ac:dyDescent="0.25"/>
    <row r="24040" ht="30" hidden="1" customHeight="1" x14ac:dyDescent="0.25"/>
    <row r="24041" ht="30" hidden="1" customHeight="1" x14ac:dyDescent="0.25"/>
    <row r="24042" ht="30" hidden="1" customHeight="1" x14ac:dyDescent="0.25"/>
    <row r="24043" ht="30" hidden="1" customHeight="1" x14ac:dyDescent="0.25"/>
    <row r="24044" ht="30" hidden="1" customHeight="1" x14ac:dyDescent="0.25"/>
    <row r="24045" ht="30" hidden="1" customHeight="1" x14ac:dyDescent="0.25"/>
    <row r="24046" ht="30" hidden="1" customHeight="1" x14ac:dyDescent="0.25"/>
    <row r="24047" ht="30" hidden="1" customHeight="1" x14ac:dyDescent="0.25"/>
    <row r="24048" ht="30" hidden="1" customHeight="1" x14ac:dyDescent="0.25"/>
    <row r="24049" ht="30" hidden="1" customHeight="1" x14ac:dyDescent="0.25"/>
    <row r="24050" ht="30" hidden="1" customHeight="1" x14ac:dyDescent="0.25"/>
    <row r="24051" ht="30" hidden="1" customHeight="1" x14ac:dyDescent="0.25"/>
    <row r="24052" ht="30" hidden="1" customHeight="1" x14ac:dyDescent="0.25"/>
    <row r="24053" ht="30" hidden="1" customHeight="1" x14ac:dyDescent="0.25"/>
    <row r="24054" ht="30" hidden="1" customHeight="1" x14ac:dyDescent="0.25"/>
    <row r="24055" ht="30" hidden="1" customHeight="1" x14ac:dyDescent="0.25"/>
    <row r="24056" ht="30" hidden="1" customHeight="1" x14ac:dyDescent="0.25"/>
    <row r="24057" ht="30" hidden="1" customHeight="1" x14ac:dyDescent="0.25"/>
    <row r="24058" ht="30" hidden="1" customHeight="1" x14ac:dyDescent="0.25"/>
    <row r="24059" ht="30" hidden="1" customHeight="1" x14ac:dyDescent="0.25"/>
    <row r="24060" ht="30" hidden="1" customHeight="1" x14ac:dyDescent="0.25"/>
    <row r="24061" ht="30" hidden="1" customHeight="1" x14ac:dyDescent="0.25"/>
    <row r="24062" ht="30" hidden="1" customHeight="1" x14ac:dyDescent="0.25"/>
    <row r="24063" ht="30" hidden="1" customHeight="1" x14ac:dyDescent="0.25"/>
    <row r="24064" ht="30" hidden="1" customHeight="1" x14ac:dyDescent="0.25"/>
    <row r="24065" ht="30" hidden="1" customHeight="1" x14ac:dyDescent="0.25"/>
    <row r="24066" ht="30" hidden="1" customHeight="1" x14ac:dyDescent="0.25"/>
    <row r="24067" ht="30" hidden="1" customHeight="1" x14ac:dyDescent="0.25"/>
    <row r="24068" ht="30" hidden="1" customHeight="1" x14ac:dyDescent="0.25"/>
    <row r="24069" ht="30" hidden="1" customHeight="1" x14ac:dyDescent="0.25"/>
    <row r="24070" ht="30" hidden="1" customHeight="1" x14ac:dyDescent="0.25"/>
    <row r="24071" ht="30" hidden="1" customHeight="1" x14ac:dyDescent="0.25"/>
    <row r="24072" ht="30" hidden="1" customHeight="1" x14ac:dyDescent="0.25"/>
    <row r="24073" ht="30" hidden="1" customHeight="1" x14ac:dyDescent="0.25"/>
    <row r="24074" ht="30" hidden="1" customHeight="1" x14ac:dyDescent="0.25"/>
    <row r="24075" ht="30" hidden="1" customHeight="1" x14ac:dyDescent="0.25"/>
    <row r="24076" ht="30" hidden="1" customHeight="1" x14ac:dyDescent="0.25"/>
    <row r="24077" ht="30" hidden="1" customHeight="1" x14ac:dyDescent="0.25"/>
    <row r="24078" ht="30" hidden="1" customHeight="1" x14ac:dyDescent="0.25"/>
    <row r="24079" ht="30" hidden="1" customHeight="1" x14ac:dyDescent="0.25"/>
    <row r="24080" ht="30" hidden="1" customHeight="1" x14ac:dyDescent="0.25"/>
    <row r="24081" ht="30" hidden="1" customHeight="1" x14ac:dyDescent="0.25"/>
    <row r="24082" ht="30" hidden="1" customHeight="1" x14ac:dyDescent="0.25"/>
    <row r="24083" ht="30" hidden="1" customHeight="1" x14ac:dyDescent="0.25"/>
    <row r="24084" ht="30" hidden="1" customHeight="1" x14ac:dyDescent="0.25"/>
    <row r="24085" ht="30" hidden="1" customHeight="1" x14ac:dyDescent="0.25"/>
    <row r="24086" ht="30" hidden="1" customHeight="1" x14ac:dyDescent="0.25"/>
    <row r="24087" ht="30" hidden="1" customHeight="1" x14ac:dyDescent="0.25"/>
    <row r="24088" ht="30" hidden="1" customHeight="1" x14ac:dyDescent="0.25"/>
    <row r="24089" ht="30" hidden="1" customHeight="1" x14ac:dyDescent="0.25"/>
    <row r="24090" ht="30" hidden="1" customHeight="1" x14ac:dyDescent="0.25"/>
    <row r="24091" ht="30" hidden="1" customHeight="1" x14ac:dyDescent="0.25"/>
    <row r="24092" ht="30" hidden="1" customHeight="1" x14ac:dyDescent="0.25"/>
    <row r="24093" ht="30" hidden="1" customHeight="1" x14ac:dyDescent="0.25"/>
    <row r="24094" ht="30" hidden="1" customHeight="1" x14ac:dyDescent="0.25"/>
    <row r="24095" ht="30" hidden="1" customHeight="1" x14ac:dyDescent="0.25"/>
    <row r="24096" ht="30" hidden="1" customHeight="1" x14ac:dyDescent="0.25"/>
    <row r="24097" ht="30" hidden="1" customHeight="1" x14ac:dyDescent="0.25"/>
    <row r="24098" ht="30" hidden="1" customHeight="1" x14ac:dyDescent="0.25"/>
    <row r="24099" ht="30" hidden="1" customHeight="1" x14ac:dyDescent="0.25"/>
    <row r="24100" ht="30" hidden="1" customHeight="1" x14ac:dyDescent="0.25"/>
    <row r="24101" ht="30" hidden="1" customHeight="1" x14ac:dyDescent="0.25"/>
    <row r="24102" ht="30" hidden="1" customHeight="1" x14ac:dyDescent="0.25"/>
    <row r="24103" ht="30" hidden="1" customHeight="1" x14ac:dyDescent="0.25"/>
    <row r="24104" ht="30" hidden="1" customHeight="1" x14ac:dyDescent="0.25"/>
    <row r="24105" ht="30" hidden="1" customHeight="1" x14ac:dyDescent="0.25"/>
    <row r="24106" ht="30" hidden="1" customHeight="1" x14ac:dyDescent="0.25"/>
    <row r="24107" ht="30" hidden="1" customHeight="1" x14ac:dyDescent="0.25"/>
    <row r="24108" ht="30" hidden="1" customHeight="1" x14ac:dyDescent="0.25"/>
    <row r="24109" ht="30" hidden="1" customHeight="1" x14ac:dyDescent="0.25"/>
    <row r="24110" ht="30" hidden="1" customHeight="1" x14ac:dyDescent="0.25"/>
    <row r="24111" ht="30" hidden="1" customHeight="1" x14ac:dyDescent="0.25"/>
    <row r="24112" ht="30" hidden="1" customHeight="1" x14ac:dyDescent="0.25"/>
    <row r="24113" ht="30" hidden="1" customHeight="1" x14ac:dyDescent="0.25"/>
    <row r="24114" ht="30" hidden="1" customHeight="1" x14ac:dyDescent="0.25"/>
    <row r="24115" ht="30" hidden="1" customHeight="1" x14ac:dyDescent="0.25"/>
    <row r="24116" ht="30" hidden="1" customHeight="1" x14ac:dyDescent="0.25"/>
    <row r="24117" ht="30" hidden="1" customHeight="1" x14ac:dyDescent="0.25"/>
    <row r="24118" ht="30" hidden="1" customHeight="1" x14ac:dyDescent="0.25"/>
    <row r="24119" ht="30" hidden="1" customHeight="1" x14ac:dyDescent="0.25"/>
    <row r="24120" ht="30" hidden="1" customHeight="1" x14ac:dyDescent="0.25"/>
    <row r="24121" ht="30" hidden="1" customHeight="1" x14ac:dyDescent="0.25"/>
    <row r="24122" ht="30" hidden="1" customHeight="1" x14ac:dyDescent="0.25"/>
    <row r="24123" ht="30" hidden="1" customHeight="1" x14ac:dyDescent="0.25"/>
    <row r="24124" ht="30" hidden="1" customHeight="1" x14ac:dyDescent="0.25"/>
    <row r="24125" ht="30" hidden="1" customHeight="1" x14ac:dyDescent="0.25"/>
    <row r="24126" ht="30" hidden="1" customHeight="1" x14ac:dyDescent="0.25"/>
    <row r="24127" ht="30" hidden="1" customHeight="1" x14ac:dyDescent="0.25"/>
    <row r="24128" ht="30" hidden="1" customHeight="1" x14ac:dyDescent="0.25"/>
    <row r="24129" ht="30" hidden="1" customHeight="1" x14ac:dyDescent="0.25"/>
    <row r="24130" ht="30" hidden="1" customHeight="1" x14ac:dyDescent="0.25"/>
    <row r="24131" ht="30" hidden="1" customHeight="1" x14ac:dyDescent="0.25"/>
    <row r="24132" ht="30" hidden="1" customHeight="1" x14ac:dyDescent="0.25"/>
    <row r="24133" ht="30" hidden="1" customHeight="1" x14ac:dyDescent="0.25"/>
    <row r="24134" ht="30" hidden="1" customHeight="1" x14ac:dyDescent="0.25"/>
    <row r="24135" ht="30" hidden="1" customHeight="1" x14ac:dyDescent="0.25"/>
    <row r="24136" ht="30" hidden="1" customHeight="1" x14ac:dyDescent="0.25"/>
    <row r="24137" ht="30" hidden="1" customHeight="1" x14ac:dyDescent="0.25"/>
    <row r="24138" ht="30" hidden="1" customHeight="1" x14ac:dyDescent="0.25"/>
    <row r="24139" ht="30" hidden="1" customHeight="1" x14ac:dyDescent="0.25"/>
    <row r="24140" ht="30" hidden="1" customHeight="1" x14ac:dyDescent="0.25"/>
    <row r="24141" ht="30" hidden="1" customHeight="1" x14ac:dyDescent="0.25"/>
    <row r="24142" ht="30" hidden="1" customHeight="1" x14ac:dyDescent="0.25"/>
    <row r="24143" ht="30" hidden="1" customHeight="1" x14ac:dyDescent="0.25"/>
    <row r="24144" ht="30" hidden="1" customHeight="1" x14ac:dyDescent="0.25"/>
    <row r="24145" ht="30" hidden="1" customHeight="1" x14ac:dyDescent="0.25"/>
    <row r="24146" ht="30" hidden="1" customHeight="1" x14ac:dyDescent="0.25"/>
    <row r="24147" ht="30" hidden="1" customHeight="1" x14ac:dyDescent="0.25"/>
    <row r="24148" ht="30" hidden="1" customHeight="1" x14ac:dyDescent="0.25"/>
    <row r="24149" ht="30" hidden="1" customHeight="1" x14ac:dyDescent="0.25"/>
    <row r="24150" ht="30" hidden="1" customHeight="1" x14ac:dyDescent="0.25"/>
    <row r="24151" ht="30" hidden="1" customHeight="1" x14ac:dyDescent="0.25"/>
    <row r="24152" ht="30" hidden="1" customHeight="1" x14ac:dyDescent="0.25"/>
    <row r="24153" ht="30" hidden="1" customHeight="1" x14ac:dyDescent="0.25"/>
    <row r="24154" ht="30" hidden="1" customHeight="1" x14ac:dyDescent="0.25"/>
    <row r="24155" ht="30" hidden="1" customHeight="1" x14ac:dyDescent="0.25"/>
    <row r="24156" ht="30" hidden="1" customHeight="1" x14ac:dyDescent="0.25"/>
    <row r="24157" ht="30" hidden="1" customHeight="1" x14ac:dyDescent="0.25"/>
    <row r="24158" ht="30" hidden="1" customHeight="1" x14ac:dyDescent="0.25"/>
    <row r="24159" ht="30" hidden="1" customHeight="1" x14ac:dyDescent="0.25"/>
    <row r="24160" ht="30" hidden="1" customHeight="1" x14ac:dyDescent="0.25"/>
    <row r="24161" ht="30" hidden="1" customHeight="1" x14ac:dyDescent="0.25"/>
    <row r="24162" ht="30" hidden="1" customHeight="1" x14ac:dyDescent="0.25"/>
    <row r="24163" ht="30" hidden="1" customHeight="1" x14ac:dyDescent="0.25"/>
    <row r="24164" ht="30" hidden="1" customHeight="1" x14ac:dyDescent="0.25"/>
    <row r="24165" ht="30" hidden="1" customHeight="1" x14ac:dyDescent="0.25"/>
    <row r="24166" ht="30" hidden="1" customHeight="1" x14ac:dyDescent="0.25"/>
    <row r="24167" ht="30" hidden="1" customHeight="1" x14ac:dyDescent="0.25"/>
    <row r="24168" ht="30" hidden="1" customHeight="1" x14ac:dyDescent="0.25"/>
    <row r="24169" ht="30" hidden="1" customHeight="1" x14ac:dyDescent="0.25"/>
    <row r="24170" ht="30" hidden="1" customHeight="1" x14ac:dyDescent="0.25"/>
    <row r="24171" ht="30" hidden="1" customHeight="1" x14ac:dyDescent="0.25"/>
    <row r="24172" ht="30" hidden="1" customHeight="1" x14ac:dyDescent="0.25"/>
    <row r="24173" ht="30" hidden="1" customHeight="1" x14ac:dyDescent="0.25"/>
    <row r="24174" ht="30" hidden="1" customHeight="1" x14ac:dyDescent="0.25"/>
    <row r="24175" ht="30" hidden="1" customHeight="1" x14ac:dyDescent="0.25"/>
    <row r="24176" ht="30" hidden="1" customHeight="1" x14ac:dyDescent="0.25"/>
    <row r="24177" ht="30" hidden="1" customHeight="1" x14ac:dyDescent="0.25"/>
    <row r="24178" ht="30" hidden="1" customHeight="1" x14ac:dyDescent="0.25"/>
    <row r="24179" ht="30" hidden="1" customHeight="1" x14ac:dyDescent="0.25"/>
    <row r="24180" ht="30" hidden="1" customHeight="1" x14ac:dyDescent="0.25"/>
    <row r="24181" ht="30" hidden="1" customHeight="1" x14ac:dyDescent="0.25"/>
    <row r="24182" ht="30" hidden="1" customHeight="1" x14ac:dyDescent="0.25"/>
    <row r="24183" ht="30" hidden="1" customHeight="1" x14ac:dyDescent="0.25"/>
    <row r="24184" ht="30" hidden="1" customHeight="1" x14ac:dyDescent="0.25"/>
    <row r="24185" ht="30" hidden="1" customHeight="1" x14ac:dyDescent="0.25"/>
    <row r="24186" ht="30" hidden="1" customHeight="1" x14ac:dyDescent="0.25"/>
    <row r="24187" ht="30" hidden="1" customHeight="1" x14ac:dyDescent="0.25"/>
    <row r="24188" ht="30" hidden="1" customHeight="1" x14ac:dyDescent="0.25"/>
    <row r="24189" ht="30" hidden="1" customHeight="1" x14ac:dyDescent="0.25"/>
    <row r="24190" ht="30" hidden="1" customHeight="1" x14ac:dyDescent="0.25"/>
    <row r="24191" ht="30" hidden="1" customHeight="1" x14ac:dyDescent="0.25"/>
    <row r="24192" ht="30" hidden="1" customHeight="1" x14ac:dyDescent="0.25"/>
    <row r="24193" ht="30" hidden="1" customHeight="1" x14ac:dyDescent="0.25"/>
    <row r="24194" ht="30" hidden="1" customHeight="1" x14ac:dyDescent="0.25"/>
    <row r="24195" ht="30" hidden="1" customHeight="1" x14ac:dyDescent="0.25"/>
    <row r="24196" ht="30" hidden="1" customHeight="1" x14ac:dyDescent="0.25"/>
    <row r="24197" ht="30" hidden="1" customHeight="1" x14ac:dyDescent="0.25"/>
    <row r="24198" ht="30" hidden="1" customHeight="1" x14ac:dyDescent="0.25"/>
    <row r="24199" ht="30" hidden="1" customHeight="1" x14ac:dyDescent="0.25"/>
    <row r="24200" ht="30" hidden="1" customHeight="1" x14ac:dyDescent="0.25"/>
    <row r="24201" ht="30" hidden="1" customHeight="1" x14ac:dyDescent="0.25"/>
    <row r="24202" ht="30" hidden="1" customHeight="1" x14ac:dyDescent="0.25"/>
    <row r="24203" ht="30" hidden="1" customHeight="1" x14ac:dyDescent="0.25"/>
    <row r="24204" ht="30" hidden="1" customHeight="1" x14ac:dyDescent="0.25"/>
    <row r="24205" ht="30" hidden="1" customHeight="1" x14ac:dyDescent="0.25"/>
    <row r="24206" ht="30" hidden="1" customHeight="1" x14ac:dyDescent="0.25"/>
    <row r="24207" ht="30" hidden="1" customHeight="1" x14ac:dyDescent="0.25"/>
    <row r="24208" ht="30" hidden="1" customHeight="1" x14ac:dyDescent="0.25"/>
    <row r="24209" ht="30" hidden="1" customHeight="1" x14ac:dyDescent="0.25"/>
    <row r="24210" ht="30" hidden="1" customHeight="1" x14ac:dyDescent="0.25"/>
    <row r="24211" ht="30" hidden="1" customHeight="1" x14ac:dyDescent="0.25"/>
    <row r="24212" ht="30" hidden="1" customHeight="1" x14ac:dyDescent="0.25"/>
    <row r="24213" ht="30" hidden="1" customHeight="1" x14ac:dyDescent="0.25"/>
    <row r="24214" ht="30" hidden="1" customHeight="1" x14ac:dyDescent="0.25"/>
    <row r="24215" ht="30" hidden="1" customHeight="1" x14ac:dyDescent="0.25"/>
    <row r="24216" ht="30" hidden="1" customHeight="1" x14ac:dyDescent="0.25"/>
    <row r="24217" ht="30" hidden="1" customHeight="1" x14ac:dyDescent="0.25"/>
    <row r="24218" ht="30" hidden="1" customHeight="1" x14ac:dyDescent="0.25"/>
    <row r="24219" ht="30" hidden="1" customHeight="1" x14ac:dyDescent="0.25"/>
    <row r="24220" ht="30" hidden="1" customHeight="1" x14ac:dyDescent="0.25"/>
    <row r="24221" ht="30" hidden="1" customHeight="1" x14ac:dyDescent="0.25"/>
    <row r="24222" ht="30" hidden="1" customHeight="1" x14ac:dyDescent="0.25"/>
    <row r="24223" ht="30" hidden="1" customHeight="1" x14ac:dyDescent="0.25"/>
    <row r="24224" ht="30" hidden="1" customHeight="1" x14ac:dyDescent="0.25"/>
    <row r="24225" ht="30" hidden="1" customHeight="1" x14ac:dyDescent="0.25"/>
    <row r="24226" ht="30" hidden="1" customHeight="1" x14ac:dyDescent="0.25"/>
    <row r="24227" ht="30" hidden="1" customHeight="1" x14ac:dyDescent="0.25"/>
    <row r="24228" ht="30" hidden="1" customHeight="1" x14ac:dyDescent="0.25"/>
    <row r="24229" ht="30" hidden="1" customHeight="1" x14ac:dyDescent="0.25"/>
    <row r="24230" ht="30" hidden="1" customHeight="1" x14ac:dyDescent="0.25"/>
    <row r="24231" ht="30" hidden="1" customHeight="1" x14ac:dyDescent="0.25"/>
    <row r="24232" ht="30" hidden="1" customHeight="1" x14ac:dyDescent="0.25"/>
    <row r="24233" ht="30" hidden="1" customHeight="1" x14ac:dyDescent="0.25"/>
    <row r="24234" ht="30" hidden="1" customHeight="1" x14ac:dyDescent="0.25"/>
    <row r="24235" ht="30" hidden="1" customHeight="1" x14ac:dyDescent="0.25"/>
    <row r="24236" ht="30" hidden="1" customHeight="1" x14ac:dyDescent="0.25"/>
    <row r="24237" ht="30" hidden="1" customHeight="1" x14ac:dyDescent="0.25"/>
    <row r="24238" ht="30" hidden="1" customHeight="1" x14ac:dyDescent="0.25"/>
    <row r="24239" ht="30" hidden="1" customHeight="1" x14ac:dyDescent="0.25"/>
    <row r="24240" ht="30" hidden="1" customHeight="1" x14ac:dyDescent="0.25"/>
    <row r="24241" ht="30" hidden="1" customHeight="1" x14ac:dyDescent="0.25"/>
    <row r="24242" ht="30" hidden="1" customHeight="1" x14ac:dyDescent="0.25"/>
    <row r="24243" ht="30" hidden="1" customHeight="1" x14ac:dyDescent="0.25"/>
    <row r="24244" ht="30" hidden="1" customHeight="1" x14ac:dyDescent="0.25"/>
    <row r="24245" ht="30" hidden="1" customHeight="1" x14ac:dyDescent="0.25"/>
    <row r="24246" ht="30" hidden="1" customHeight="1" x14ac:dyDescent="0.25"/>
    <row r="24247" ht="30" hidden="1" customHeight="1" x14ac:dyDescent="0.25"/>
    <row r="24248" ht="30" hidden="1" customHeight="1" x14ac:dyDescent="0.25"/>
    <row r="24249" ht="30" hidden="1" customHeight="1" x14ac:dyDescent="0.25"/>
    <row r="24250" ht="30" hidden="1" customHeight="1" x14ac:dyDescent="0.25"/>
    <row r="24251" ht="30" hidden="1" customHeight="1" x14ac:dyDescent="0.25"/>
    <row r="24252" ht="30" hidden="1" customHeight="1" x14ac:dyDescent="0.25"/>
    <row r="24253" ht="30" hidden="1" customHeight="1" x14ac:dyDescent="0.25"/>
    <row r="24254" ht="30" hidden="1" customHeight="1" x14ac:dyDescent="0.25"/>
    <row r="24255" ht="30" hidden="1" customHeight="1" x14ac:dyDescent="0.25"/>
    <row r="24256" ht="30" hidden="1" customHeight="1" x14ac:dyDescent="0.25"/>
    <row r="24257" ht="30" hidden="1" customHeight="1" x14ac:dyDescent="0.25"/>
    <row r="24258" ht="30" hidden="1" customHeight="1" x14ac:dyDescent="0.25"/>
    <row r="24259" ht="30" hidden="1" customHeight="1" x14ac:dyDescent="0.25"/>
    <row r="24260" ht="30" hidden="1" customHeight="1" x14ac:dyDescent="0.25"/>
    <row r="24261" ht="30" hidden="1" customHeight="1" x14ac:dyDescent="0.25"/>
    <row r="24262" ht="30" hidden="1" customHeight="1" x14ac:dyDescent="0.25"/>
    <row r="24263" ht="30" hidden="1" customHeight="1" x14ac:dyDescent="0.25"/>
    <row r="24264" ht="30" hidden="1" customHeight="1" x14ac:dyDescent="0.25"/>
    <row r="24265" ht="30" hidden="1" customHeight="1" x14ac:dyDescent="0.25"/>
    <row r="24266" ht="30" hidden="1" customHeight="1" x14ac:dyDescent="0.25"/>
    <row r="24267" ht="30" hidden="1" customHeight="1" x14ac:dyDescent="0.25"/>
    <row r="24268" ht="30" hidden="1" customHeight="1" x14ac:dyDescent="0.25"/>
    <row r="24269" ht="30" hidden="1" customHeight="1" x14ac:dyDescent="0.25"/>
    <row r="24270" ht="30" hidden="1" customHeight="1" x14ac:dyDescent="0.25"/>
    <row r="24271" ht="30" hidden="1" customHeight="1" x14ac:dyDescent="0.25"/>
    <row r="24272" ht="30" hidden="1" customHeight="1" x14ac:dyDescent="0.25"/>
    <row r="24273" ht="30" hidden="1" customHeight="1" x14ac:dyDescent="0.25"/>
    <row r="24274" ht="30" hidden="1" customHeight="1" x14ac:dyDescent="0.25"/>
    <row r="24275" ht="30" hidden="1" customHeight="1" x14ac:dyDescent="0.25"/>
    <row r="24276" ht="30" hidden="1" customHeight="1" x14ac:dyDescent="0.25"/>
    <row r="24277" ht="30" hidden="1" customHeight="1" x14ac:dyDescent="0.25"/>
    <row r="24278" ht="30" hidden="1" customHeight="1" x14ac:dyDescent="0.25"/>
    <row r="24279" ht="30" hidden="1" customHeight="1" x14ac:dyDescent="0.25"/>
    <row r="24280" ht="30" hidden="1" customHeight="1" x14ac:dyDescent="0.25"/>
    <row r="24281" ht="30" hidden="1" customHeight="1" x14ac:dyDescent="0.25"/>
    <row r="24282" ht="30" hidden="1" customHeight="1" x14ac:dyDescent="0.25"/>
    <row r="24283" ht="30" hidden="1" customHeight="1" x14ac:dyDescent="0.25"/>
    <row r="24284" ht="30" hidden="1" customHeight="1" x14ac:dyDescent="0.25"/>
    <row r="24285" ht="30" hidden="1" customHeight="1" x14ac:dyDescent="0.25"/>
    <row r="24286" ht="30" hidden="1" customHeight="1" x14ac:dyDescent="0.25"/>
    <row r="24287" ht="30" hidden="1" customHeight="1" x14ac:dyDescent="0.25"/>
    <row r="24288" ht="30" hidden="1" customHeight="1" x14ac:dyDescent="0.25"/>
    <row r="24289" ht="30" hidden="1" customHeight="1" x14ac:dyDescent="0.25"/>
    <row r="24290" ht="30" hidden="1" customHeight="1" x14ac:dyDescent="0.25"/>
    <row r="24291" ht="30" hidden="1" customHeight="1" x14ac:dyDescent="0.25"/>
    <row r="24292" ht="30" hidden="1" customHeight="1" x14ac:dyDescent="0.25"/>
    <row r="24293" ht="30" hidden="1" customHeight="1" x14ac:dyDescent="0.25"/>
    <row r="24294" ht="30" hidden="1" customHeight="1" x14ac:dyDescent="0.25"/>
    <row r="24295" ht="30" hidden="1" customHeight="1" x14ac:dyDescent="0.25"/>
    <row r="24296" ht="30" hidden="1" customHeight="1" x14ac:dyDescent="0.25"/>
    <row r="24297" ht="30" hidden="1" customHeight="1" x14ac:dyDescent="0.25"/>
    <row r="24298" ht="30" hidden="1" customHeight="1" x14ac:dyDescent="0.25"/>
    <row r="24299" ht="30" hidden="1" customHeight="1" x14ac:dyDescent="0.25"/>
    <row r="24300" ht="30" hidden="1" customHeight="1" x14ac:dyDescent="0.25"/>
    <row r="24301" ht="30" hidden="1" customHeight="1" x14ac:dyDescent="0.25"/>
    <row r="24302" ht="30" hidden="1" customHeight="1" x14ac:dyDescent="0.25"/>
    <row r="24303" ht="30" hidden="1" customHeight="1" x14ac:dyDescent="0.25"/>
    <row r="24304" ht="30" hidden="1" customHeight="1" x14ac:dyDescent="0.25"/>
    <row r="24305" ht="30" hidden="1" customHeight="1" x14ac:dyDescent="0.25"/>
    <row r="24306" ht="30" hidden="1" customHeight="1" x14ac:dyDescent="0.25"/>
    <row r="24307" ht="30" hidden="1" customHeight="1" x14ac:dyDescent="0.25"/>
    <row r="24308" ht="30" hidden="1" customHeight="1" x14ac:dyDescent="0.25"/>
    <row r="24309" ht="30" hidden="1" customHeight="1" x14ac:dyDescent="0.25"/>
    <row r="24310" ht="30" hidden="1" customHeight="1" x14ac:dyDescent="0.25"/>
    <row r="24311" ht="30" hidden="1" customHeight="1" x14ac:dyDescent="0.25"/>
    <row r="24312" ht="30" hidden="1" customHeight="1" x14ac:dyDescent="0.25"/>
    <row r="24313" ht="30" hidden="1" customHeight="1" x14ac:dyDescent="0.25"/>
    <row r="24314" ht="30" hidden="1" customHeight="1" x14ac:dyDescent="0.25"/>
    <row r="24315" ht="30" hidden="1" customHeight="1" x14ac:dyDescent="0.25"/>
    <row r="24316" ht="30" hidden="1" customHeight="1" x14ac:dyDescent="0.25"/>
    <row r="24317" ht="30" hidden="1" customHeight="1" x14ac:dyDescent="0.25"/>
    <row r="24318" ht="30" hidden="1" customHeight="1" x14ac:dyDescent="0.25"/>
    <row r="24319" ht="30" hidden="1" customHeight="1" x14ac:dyDescent="0.25"/>
    <row r="24320" ht="30" hidden="1" customHeight="1" x14ac:dyDescent="0.25"/>
    <row r="24321" ht="30" hidden="1" customHeight="1" x14ac:dyDescent="0.25"/>
    <row r="24322" ht="30" hidden="1" customHeight="1" x14ac:dyDescent="0.25"/>
    <row r="24323" ht="30" hidden="1" customHeight="1" x14ac:dyDescent="0.25"/>
    <row r="24324" ht="30" hidden="1" customHeight="1" x14ac:dyDescent="0.25"/>
    <row r="24325" ht="30" hidden="1" customHeight="1" x14ac:dyDescent="0.25"/>
    <row r="24326" ht="30" hidden="1" customHeight="1" x14ac:dyDescent="0.25"/>
    <row r="24327" ht="30" hidden="1" customHeight="1" x14ac:dyDescent="0.25"/>
    <row r="24328" ht="30" hidden="1" customHeight="1" x14ac:dyDescent="0.25"/>
    <row r="24329" ht="30" hidden="1" customHeight="1" x14ac:dyDescent="0.25"/>
    <row r="24330" ht="30" hidden="1" customHeight="1" x14ac:dyDescent="0.25"/>
    <row r="24331" ht="30" hidden="1" customHeight="1" x14ac:dyDescent="0.25"/>
    <row r="24332" ht="30" hidden="1" customHeight="1" x14ac:dyDescent="0.25"/>
    <row r="24333" ht="30" hidden="1" customHeight="1" x14ac:dyDescent="0.25"/>
    <row r="24334" ht="30" hidden="1" customHeight="1" x14ac:dyDescent="0.25"/>
    <row r="24335" ht="30" hidden="1" customHeight="1" x14ac:dyDescent="0.25"/>
    <row r="24336" ht="30" hidden="1" customHeight="1" x14ac:dyDescent="0.25"/>
    <row r="24337" ht="30" hidden="1" customHeight="1" x14ac:dyDescent="0.25"/>
    <row r="24338" ht="30" hidden="1" customHeight="1" x14ac:dyDescent="0.25"/>
    <row r="24339" ht="30" hidden="1" customHeight="1" x14ac:dyDescent="0.25"/>
    <row r="24340" ht="30" hidden="1" customHeight="1" x14ac:dyDescent="0.25"/>
    <row r="24341" ht="30" hidden="1" customHeight="1" x14ac:dyDescent="0.25"/>
    <row r="24342" ht="30" hidden="1" customHeight="1" x14ac:dyDescent="0.25"/>
    <row r="24343" ht="30" hidden="1" customHeight="1" x14ac:dyDescent="0.25"/>
    <row r="24344" ht="30" hidden="1" customHeight="1" x14ac:dyDescent="0.25"/>
    <row r="24345" ht="30" hidden="1" customHeight="1" x14ac:dyDescent="0.25"/>
    <row r="24346" ht="30" hidden="1" customHeight="1" x14ac:dyDescent="0.25"/>
    <row r="24347" ht="30" hidden="1" customHeight="1" x14ac:dyDescent="0.25"/>
    <row r="24348" ht="30" hidden="1" customHeight="1" x14ac:dyDescent="0.25"/>
    <row r="24349" ht="30" hidden="1" customHeight="1" x14ac:dyDescent="0.25"/>
    <row r="24350" ht="30" hidden="1" customHeight="1" x14ac:dyDescent="0.25"/>
    <row r="24351" ht="30" hidden="1" customHeight="1" x14ac:dyDescent="0.25"/>
    <row r="24352" ht="30" hidden="1" customHeight="1" x14ac:dyDescent="0.25"/>
    <row r="24353" ht="30" hidden="1" customHeight="1" x14ac:dyDescent="0.25"/>
    <row r="24354" ht="30" hidden="1" customHeight="1" x14ac:dyDescent="0.25"/>
    <row r="24355" ht="30" hidden="1" customHeight="1" x14ac:dyDescent="0.25"/>
    <row r="24356" ht="30" hidden="1" customHeight="1" x14ac:dyDescent="0.25"/>
    <row r="24357" ht="30" hidden="1" customHeight="1" x14ac:dyDescent="0.25"/>
    <row r="24358" ht="30" hidden="1" customHeight="1" x14ac:dyDescent="0.25"/>
    <row r="24359" ht="30" hidden="1" customHeight="1" x14ac:dyDescent="0.25"/>
    <row r="24360" ht="30" hidden="1" customHeight="1" x14ac:dyDescent="0.25"/>
    <row r="24361" ht="30" hidden="1" customHeight="1" x14ac:dyDescent="0.25"/>
    <row r="24362" ht="30" hidden="1" customHeight="1" x14ac:dyDescent="0.25"/>
    <row r="24363" ht="30" hidden="1" customHeight="1" x14ac:dyDescent="0.25"/>
    <row r="24364" ht="30" hidden="1" customHeight="1" x14ac:dyDescent="0.25"/>
    <row r="24365" ht="30" hidden="1" customHeight="1" x14ac:dyDescent="0.25"/>
    <row r="24366" ht="30" hidden="1" customHeight="1" x14ac:dyDescent="0.25"/>
    <row r="24367" ht="30" hidden="1" customHeight="1" x14ac:dyDescent="0.25"/>
    <row r="24368" ht="30" hidden="1" customHeight="1" x14ac:dyDescent="0.25"/>
    <row r="24369" ht="30" hidden="1" customHeight="1" x14ac:dyDescent="0.25"/>
    <row r="24370" ht="30" hidden="1" customHeight="1" x14ac:dyDescent="0.25"/>
    <row r="24371" ht="30" hidden="1" customHeight="1" x14ac:dyDescent="0.25"/>
    <row r="24372" ht="30" hidden="1" customHeight="1" x14ac:dyDescent="0.25"/>
    <row r="24373" ht="30" hidden="1" customHeight="1" x14ac:dyDescent="0.25"/>
    <row r="24374" ht="30" hidden="1" customHeight="1" x14ac:dyDescent="0.25"/>
    <row r="24375" ht="30" hidden="1" customHeight="1" x14ac:dyDescent="0.25"/>
    <row r="24376" ht="30" hidden="1" customHeight="1" x14ac:dyDescent="0.25"/>
    <row r="24377" ht="30" hidden="1" customHeight="1" x14ac:dyDescent="0.25"/>
    <row r="24378" ht="30" hidden="1" customHeight="1" x14ac:dyDescent="0.25"/>
    <row r="24379" ht="30" hidden="1" customHeight="1" x14ac:dyDescent="0.25"/>
    <row r="24380" ht="30" hidden="1" customHeight="1" x14ac:dyDescent="0.25"/>
    <row r="24381" ht="30" hidden="1" customHeight="1" x14ac:dyDescent="0.25"/>
    <row r="24382" ht="30" hidden="1" customHeight="1" x14ac:dyDescent="0.25"/>
    <row r="24383" ht="30" hidden="1" customHeight="1" x14ac:dyDescent="0.25"/>
    <row r="24384" ht="30" hidden="1" customHeight="1" x14ac:dyDescent="0.25"/>
    <row r="24385" ht="30" hidden="1" customHeight="1" x14ac:dyDescent="0.25"/>
    <row r="24386" ht="30" hidden="1" customHeight="1" x14ac:dyDescent="0.25"/>
    <row r="24387" ht="30" hidden="1" customHeight="1" x14ac:dyDescent="0.25"/>
    <row r="24388" ht="30" hidden="1" customHeight="1" x14ac:dyDescent="0.25"/>
    <row r="24389" ht="30" hidden="1" customHeight="1" x14ac:dyDescent="0.25"/>
    <row r="24390" ht="30" hidden="1" customHeight="1" x14ac:dyDescent="0.25"/>
    <row r="24391" ht="30" hidden="1" customHeight="1" x14ac:dyDescent="0.25"/>
    <row r="24392" ht="30" hidden="1" customHeight="1" x14ac:dyDescent="0.25"/>
    <row r="24393" ht="30" hidden="1" customHeight="1" x14ac:dyDescent="0.25"/>
    <row r="24394" ht="30" hidden="1" customHeight="1" x14ac:dyDescent="0.25"/>
    <row r="24395" ht="30" hidden="1" customHeight="1" x14ac:dyDescent="0.25"/>
    <row r="24396" ht="30" hidden="1" customHeight="1" x14ac:dyDescent="0.25"/>
    <row r="24397" ht="30" hidden="1" customHeight="1" x14ac:dyDescent="0.25"/>
    <row r="24398" ht="30" hidden="1" customHeight="1" x14ac:dyDescent="0.25"/>
    <row r="24399" ht="30" hidden="1" customHeight="1" x14ac:dyDescent="0.25"/>
    <row r="24400" ht="30" hidden="1" customHeight="1" x14ac:dyDescent="0.25"/>
    <row r="24401" ht="30" hidden="1" customHeight="1" x14ac:dyDescent="0.25"/>
    <row r="24402" ht="30" hidden="1" customHeight="1" x14ac:dyDescent="0.25"/>
    <row r="24403" ht="30" hidden="1" customHeight="1" x14ac:dyDescent="0.25"/>
    <row r="24404" ht="30" hidden="1" customHeight="1" x14ac:dyDescent="0.25"/>
    <row r="24405" ht="30" hidden="1" customHeight="1" x14ac:dyDescent="0.25"/>
    <row r="24406" ht="30" hidden="1" customHeight="1" x14ac:dyDescent="0.25"/>
    <row r="24407" ht="30" hidden="1" customHeight="1" x14ac:dyDescent="0.25"/>
    <row r="24408" ht="30" hidden="1" customHeight="1" x14ac:dyDescent="0.25"/>
    <row r="24409" ht="30" hidden="1" customHeight="1" x14ac:dyDescent="0.25"/>
    <row r="24410" ht="30" hidden="1" customHeight="1" x14ac:dyDescent="0.25"/>
    <row r="24411" ht="30" hidden="1" customHeight="1" x14ac:dyDescent="0.25"/>
    <row r="24412" ht="30" hidden="1" customHeight="1" x14ac:dyDescent="0.25"/>
    <row r="24413" ht="30" hidden="1" customHeight="1" x14ac:dyDescent="0.25"/>
    <row r="24414" ht="30" hidden="1" customHeight="1" x14ac:dyDescent="0.25"/>
    <row r="24415" ht="30" hidden="1" customHeight="1" x14ac:dyDescent="0.25"/>
    <row r="24416" ht="30" hidden="1" customHeight="1" x14ac:dyDescent="0.25"/>
    <row r="24417" ht="30" hidden="1" customHeight="1" x14ac:dyDescent="0.25"/>
    <row r="24418" ht="30" hidden="1" customHeight="1" x14ac:dyDescent="0.25"/>
    <row r="24419" ht="30" hidden="1" customHeight="1" x14ac:dyDescent="0.25"/>
    <row r="24420" ht="30" hidden="1" customHeight="1" x14ac:dyDescent="0.25"/>
    <row r="24421" ht="30" hidden="1" customHeight="1" x14ac:dyDescent="0.25"/>
    <row r="24422" ht="30" hidden="1" customHeight="1" x14ac:dyDescent="0.25"/>
    <row r="24423" ht="30" hidden="1" customHeight="1" x14ac:dyDescent="0.25"/>
    <row r="24424" ht="30" hidden="1" customHeight="1" x14ac:dyDescent="0.25"/>
    <row r="24425" ht="30" hidden="1" customHeight="1" x14ac:dyDescent="0.25"/>
    <row r="24426" ht="30" hidden="1" customHeight="1" x14ac:dyDescent="0.25"/>
    <row r="24427" ht="30" hidden="1" customHeight="1" x14ac:dyDescent="0.25"/>
    <row r="24428" ht="30" hidden="1" customHeight="1" x14ac:dyDescent="0.25"/>
    <row r="24429" ht="30" hidden="1" customHeight="1" x14ac:dyDescent="0.25"/>
    <row r="24430" ht="30" hidden="1" customHeight="1" x14ac:dyDescent="0.25"/>
    <row r="24431" ht="30" hidden="1" customHeight="1" x14ac:dyDescent="0.25"/>
    <row r="24432" ht="30" hidden="1" customHeight="1" x14ac:dyDescent="0.25"/>
    <row r="24433" ht="30" hidden="1" customHeight="1" x14ac:dyDescent="0.25"/>
    <row r="24434" ht="30" hidden="1" customHeight="1" x14ac:dyDescent="0.25"/>
    <row r="24435" ht="30" hidden="1" customHeight="1" x14ac:dyDescent="0.25"/>
    <row r="24436" ht="30" hidden="1" customHeight="1" x14ac:dyDescent="0.25"/>
    <row r="24437" ht="30" hidden="1" customHeight="1" x14ac:dyDescent="0.25"/>
    <row r="24438" ht="30" hidden="1" customHeight="1" x14ac:dyDescent="0.25"/>
    <row r="24439" ht="30" hidden="1" customHeight="1" x14ac:dyDescent="0.25"/>
    <row r="24440" ht="30" hidden="1" customHeight="1" x14ac:dyDescent="0.25"/>
    <row r="24441" ht="30" hidden="1" customHeight="1" x14ac:dyDescent="0.25"/>
    <row r="24442" ht="30" hidden="1" customHeight="1" x14ac:dyDescent="0.25"/>
    <row r="24443" ht="30" hidden="1" customHeight="1" x14ac:dyDescent="0.25"/>
    <row r="24444" ht="30" hidden="1" customHeight="1" x14ac:dyDescent="0.25"/>
    <row r="24445" ht="30" hidden="1" customHeight="1" x14ac:dyDescent="0.25"/>
    <row r="24446" ht="30" hidden="1" customHeight="1" x14ac:dyDescent="0.25"/>
    <row r="24447" ht="30" hidden="1" customHeight="1" x14ac:dyDescent="0.25"/>
    <row r="24448" ht="30" hidden="1" customHeight="1" x14ac:dyDescent="0.25"/>
    <row r="24449" ht="30" hidden="1" customHeight="1" x14ac:dyDescent="0.25"/>
    <row r="24450" ht="30" hidden="1" customHeight="1" x14ac:dyDescent="0.25"/>
    <row r="24451" ht="30" hidden="1" customHeight="1" x14ac:dyDescent="0.25"/>
    <row r="24452" ht="30" hidden="1" customHeight="1" x14ac:dyDescent="0.25"/>
    <row r="24453" ht="30" hidden="1" customHeight="1" x14ac:dyDescent="0.25"/>
    <row r="24454" ht="30" hidden="1" customHeight="1" x14ac:dyDescent="0.25"/>
    <row r="24455" ht="30" hidden="1" customHeight="1" x14ac:dyDescent="0.25"/>
    <row r="24456" ht="30" hidden="1" customHeight="1" x14ac:dyDescent="0.25"/>
    <row r="24457" ht="30" hidden="1" customHeight="1" x14ac:dyDescent="0.25"/>
    <row r="24458" ht="30" hidden="1" customHeight="1" x14ac:dyDescent="0.25"/>
    <row r="24459" ht="30" hidden="1" customHeight="1" x14ac:dyDescent="0.25"/>
    <row r="24460" ht="30" hidden="1" customHeight="1" x14ac:dyDescent="0.25"/>
    <row r="24461" ht="30" hidden="1" customHeight="1" x14ac:dyDescent="0.25"/>
    <row r="24462" ht="30" hidden="1" customHeight="1" x14ac:dyDescent="0.25"/>
    <row r="24463" ht="30" hidden="1" customHeight="1" x14ac:dyDescent="0.25"/>
    <row r="24464" ht="30" hidden="1" customHeight="1" x14ac:dyDescent="0.25"/>
    <row r="24465" ht="30" hidden="1" customHeight="1" x14ac:dyDescent="0.25"/>
    <row r="24466" ht="30" hidden="1" customHeight="1" x14ac:dyDescent="0.25"/>
    <row r="24467" ht="30" hidden="1" customHeight="1" x14ac:dyDescent="0.25"/>
    <row r="24468" ht="30" hidden="1" customHeight="1" x14ac:dyDescent="0.25"/>
    <row r="24469" ht="30" hidden="1" customHeight="1" x14ac:dyDescent="0.25"/>
    <row r="24470" ht="30" hidden="1" customHeight="1" x14ac:dyDescent="0.25"/>
    <row r="24471" ht="30" hidden="1" customHeight="1" x14ac:dyDescent="0.25"/>
    <row r="24472" ht="30" hidden="1" customHeight="1" x14ac:dyDescent="0.25"/>
    <row r="24473" ht="30" hidden="1" customHeight="1" x14ac:dyDescent="0.25"/>
    <row r="24474" ht="30" hidden="1" customHeight="1" x14ac:dyDescent="0.25"/>
    <row r="24475" ht="30" hidden="1" customHeight="1" x14ac:dyDescent="0.25"/>
    <row r="24476" ht="30" hidden="1" customHeight="1" x14ac:dyDescent="0.25"/>
    <row r="24477" ht="30" hidden="1" customHeight="1" x14ac:dyDescent="0.25"/>
    <row r="24478" ht="30" hidden="1" customHeight="1" x14ac:dyDescent="0.25"/>
    <row r="24479" ht="30" hidden="1" customHeight="1" x14ac:dyDescent="0.25"/>
    <row r="24480" ht="30" hidden="1" customHeight="1" x14ac:dyDescent="0.25"/>
    <row r="24481" ht="30" hidden="1" customHeight="1" x14ac:dyDescent="0.25"/>
    <row r="24482" ht="30" hidden="1" customHeight="1" x14ac:dyDescent="0.25"/>
    <row r="24483" ht="30" hidden="1" customHeight="1" x14ac:dyDescent="0.25"/>
    <row r="24484" ht="30" hidden="1" customHeight="1" x14ac:dyDescent="0.25"/>
    <row r="24485" ht="30" hidden="1" customHeight="1" x14ac:dyDescent="0.25"/>
    <row r="24486" ht="30" hidden="1" customHeight="1" x14ac:dyDescent="0.25"/>
    <row r="24487" ht="30" hidden="1" customHeight="1" x14ac:dyDescent="0.25"/>
    <row r="24488" ht="30" hidden="1" customHeight="1" x14ac:dyDescent="0.25"/>
    <row r="24489" ht="30" hidden="1" customHeight="1" x14ac:dyDescent="0.25"/>
    <row r="24490" ht="30" hidden="1" customHeight="1" x14ac:dyDescent="0.25"/>
    <row r="24491" ht="30" hidden="1" customHeight="1" x14ac:dyDescent="0.25"/>
    <row r="24492" ht="30" hidden="1" customHeight="1" x14ac:dyDescent="0.25"/>
    <row r="24493" ht="30" hidden="1" customHeight="1" x14ac:dyDescent="0.25"/>
    <row r="24494" ht="30" hidden="1" customHeight="1" x14ac:dyDescent="0.25"/>
    <row r="24495" ht="30" hidden="1" customHeight="1" x14ac:dyDescent="0.25"/>
    <row r="24496" ht="30" hidden="1" customHeight="1" x14ac:dyDescent="0.25"/>
    <row r="24497" ht="30" hidden="1" customHeight="1" x14ac:dyDescent="0.25"/>
    <row r="24498" ht="30" hidden="1" customHeight="1" x14ac:dyDescent="0.25"/>
    <row r="24499" ht="30" hidden="1" customHeight="1" x14ac:dyDescent="0.25"/>
    <row r="24500" ht="30" hidden="1" customHeight="1" x14ac:dyDescent="0.25"/>
    <row r="24501" ht="30" hidden="1" customHeight="1" x14ac:dyDescent="0.25"/>
    <row r="24502" ht="30" hidden="1" customHeight="1" x14ac:dyDescent="0.25"/>
    <row r="24503" ht="30" hidden="1" customHeight="1" x14ac:dyDescent="0.25"/>
    <row r="24504" ht="30" hidden="1" customHeight="1" x14ac:dyDescent="0.25"/>
    <row r="24505" ht="30" hidden="1" customHeight="1" x14ac:dyDescent="0.25"/>
    <row r="24506" ht="30" hidden="1" customHeight="1" x14ac:dyDescent="0.25"/>
    <row r="24507" ht="30" hidden="1" customHeight="1" x14ac:dyDescent="0.25"/>
    <row r="24508" ht="30" hidden="1" customHeight="1" x14ac:dyDescent="0.25"/>
    <row r="24509" ht="30" hidden="1" customHeight="1" x14ac:dyDescent="0.25"/>
    <row r="24510" ht="30" hidden="1" customHeight="1" x14ac:dyDescent="0.25"/>
    <row r="24511" ht="30" hidden="1" customHeight="1" x14ac:dyDescent="0.25"/>
    <row r="24512" ht="30" hidden="1" customHeight="1" x14ac:dyDescent="0.25"/>
    <row r="24513" ht="30" hidden="1" customHeight="1" x14ac:dyDescent="0.25"/>
    <row r="24514" ht="30" hidden="1" customHeight="1" x14ac:dyDescent="0.25"/>
    <row r="24515" ht="30" hidden="1" customHeight="1" x14ac:dyDescent="0.25"/>
    <row r="24516" ht="30" hidden="1" customHeight="1" x14ac:dyDescent="0.25"/>
    <row r="24517" ht="30" hidden="1" customHeight="1" x14ac:dyDescent="0.25"/>
    <row r="24518" ht="30" hidden="1" customHeight="1" x14ac:dyDescent="0.25"/>
    <row r="24519" ht="30" hidden="1" customHeight="1" x14ac:dyDescent="0.25"/>
    <row r="24520" ht="30" hidden="1" customHeight="1" x14ac:dyDescent="0.25"/>
    <row r="24521" ht="30" hidden="1" customHeight="1" x14ac:dyDescent="0.25"/>
    <row r="24522" ht="30" hidden="1" customHeight="1" x14ac:dyDescent="0.25"/>
    <row r="24523" ht="30" hidden="1" customHeight="1" x14ac:dyDescent="0.25"/>
    <row r="24524" ht="30" hidden="1" customHeight="1" x14ac:dyDescent="0.25"/>
    <row r="24525" ht="30" hidden="1" customHeight="1" x14ac:dyDescent="0.25"/>
    <row r="24526" ht="30" hidden="1" customHeight="1" x14ac:dyDescent="0.25"/>
    <row r="24527" ht="30" hidden="1" customHeight="1" x14ac:dyDescent="0.25"/>
    <row r="24528" ht="30" hidden="1" customHeight="1" x14ac:dyDescent="0.25"/>
    <row r="24529" ht="30" hidden="1" customHeight="1" x14ac:dyDescent="0.25"/>
    <row r="24530" ht="30" hidden="1" customHeight="1" x14ac:dyDescent="0.25"/>
    <row r="24531" ht="30" hidden="1" customHeight="1" x14ac:dyDescent="0.25"/>
    <row r="24532" ht="30" hidden="1" customHeight="1" x14ac:dyDescent="0.25"/>
    <row r="24533" ht="30" hidden="1" customHeight="1" x14ac:dyDescent="0.25"/>
    <row r="24534" ht="30" hidden="1" customHeight="1" x14ac:dyDescent="0.25"/>
    <row r="24535" ht="30" hidden="1" customHeight="1" x14ac:dyDescent="0.25"/>
    <row r="24536" ht="30" hidden="1" customHeight="1" x14ac:dyDescent="0.25"/>
    <row r="24537" ht="30" hidden="1" customHeight="1" x14ac:dyDescent="0.25"/>
    <row r="24538" ht="30" hidden="1" customHeight="1" x14ac:dyDescent="0.25"/>
    <row r="24539" ht="30" hidden="1" customHeight="1" x14ac:dyDescent="0.25"/>
    <row r="24540" ht="30" hidden="1" customHeight="1" x14ac:dyDescent="0.25"/>
    <row r="24541" ht="30" hidden="1" customHeight="1" x14ac:dyDescent="0.25"/>
    <row r="24542" ht="30" hidden="1" customHeight="1" x14ac:dyDescent="0.25"/>
    <row r="24543" ht="30" hidden="1" customHeight="1" x14ac:dyDescent="0.25"/>
    <row r="24544" ht="30" hidden="1" customHeight="1" x14ac:dyDescent="0.25"/>
    <row r="24545" ht="30" hidden="1" customHeight="1" x14ac:dyDescent="0.25"/>
    <row r="24546" ht="30" hidden="1" customHeight="1" x14ac:dyDescent="0.25"/>
    <row r="24547" ht="30" hidden="1" customHeight="1" x14ac:dyDescent="0.25"/>
    <row r="24548" ht="30" hidden="1" customHeight="1" x14ac:dyDescent="0.25"/>
    <row r="24549" ht="30" hidden="1" customHeight="1" x14ac:dyDescent="0.25"/>
    <row r="24550" ht="30" hidden="1" customHeight="1" x14ac:dyDescent="0.25"/>
    <row r="24551" ht="30" hidden="1" customHeight="1" x14ac:dyDescent="0.25"/>
    <row r="24552" ht="30" hidden="1" customHeight="1" x14ac:dyDescent="0.25"/>
    <row r="24553" ht="30" hidden="1" customHeight="1" x14ac:dyDescent="0.25"/>
    <row r="24554" ht="30" hidden="1" customHeight="1" x14ac:dyDescent="0.25"/>
    <row r="24555" ht="30" hidden="1" customHeight="1" x14ac:dyDescent="0.25"/>
    <row r="24556" ht="30" hidden="1" customHeight="1" x14ac:dyDescent="0.25"/>
    <row r="24557" ht="30" hidden="1" customHeight="1" x14ac:dyDescent="0.25"/>
    <row r="24558" ht="30" hidden="1" customHeight="1" x14ac:dyDescent="0.25"/>
    <row r="24559" ht="30" hidden="1" customHeight="1" x14ac:dyDescent="0.25"/>
    <row r="24560" ht="30" hidden="1" customHeight="1" x14ac:dyDescent="0.25"/>
    <row r="24561" ht="30" hidden="1" customHeight="1" x14ac:dyDescent="0.25"/>
    <row r="24562" ht="30" hidden="1" customHeight="1" x14ac:dyDescent="0.25"/>
    <row r="24563" ht="30" hidden="1" customHeight="1" x14ac:dyDescent="0.25"/>
    <row r="24564" ht="30" hidden="1" customHeight="1" x14ac:dyDescent="0.25"/>
    <row r="24565" ht="30" hidden="1" customHeight="1" x14ac:dyDescent="0.25"/>
    <row r="24566" ht="30" hidden="1" customHeight="1" x14ac:dyDescent="0.25"/>
    <row r="24567" ht="30" hidden="1" customHeight="1" x14ac:dyDescent="0.25"/>
    <row r="24568" ht="30" hidden="1" customHeight="1" x14ac:dyDescent="0.25"/>
    <row r="24569" ht="30" hidden="1" customHeight="1" x14ac:dyDescent="0.25"/>
    <row r="24570" ht="30" hidden="1" customHeight="1" x14ac:dyDescent="0.25"/>
    <row r="24571" ht="30" hidden="1" customHeight="1" x14ac:dyDescent="0.25"/>
    <row r="24572" ht="30" hidden="1" customHeight="1" x14ac:dyDescent="0.25"/>
    <row r="24573" ht="30" hidden="1" customHeight="1" x14ac:dyDescent="0.25"/>
    <row r="24574" ht="30" hidden="1" customHeight="1" x14ac:dyDescent="0.25"/>
    <row r="24575" ht="30" hidden="1" customHeight="1" x14ac:dyDescent="0.25"/>
    <row r="24576" ht="30" hidden="1" customHeight="1" x14ac:dyDescent="0.25"/>
    <row r="24577" ht="30" hidden="1" customHeight="1" x14ac:dyDescent="0.25"/>
    <row r="24578" ht="30" hidden="1" customHeight="1" x14ac:dyDescent="0.25"/>
    <row r="24579" ht="30" hidden="1" customHeight="1" x14ac:dyDescent="0.25"/>
    <row r="24580" ht="30" hidden="1" customHeight="1" x14ac:dyDescent="0.25"/>
    <row r="24581" ht="30" hidden="1" customHeight="1" x14ac:dyDescent="0.25"/>
    <row r="24582" ht="30" hidden="1" customHeight="1" x14ac:dyDescent="0.25"/>
    <row r="24583" ht="30" hidden="1" customHeight="1" x14ac:dyDescent="0.25"/>
    <row r="24584" ht="30" hidden="1" customHeight="1" x14ac:dyDescent="0.25"/>
    <row r="24585" ht="30" hidden="1" customHeight="1" x14ac:dyDescent="0.25"/>
    <row r="24586" ht="30" hidden="1" customHeight="1" x14ac:dyDescent="0.25"/>
    <row r="24587" ht="30" hidden="1" customHeight="1" x14ac:dyDescent="0.25"/>
    <row r="24588" ht="30" hidden="1" customHeight="1" x14ac:dyDescent="0.25"/>
    <row r="24589" ht="30" hidden="1" customHeight="1" x14ac:dyDescent="0.25"/>
    <row r="24590" ht="30" hidden="1" customHeight="1" x14ac:dyDescent="0.25"/>
    <row r="24591" ht="30" hidden="1" customHeight="1" x14ac:dyDescent="0.25"/>
    <row r="24592" ht="30" hidden="1" customHeight="1" x14ac:dyDescent="0.25"/>
    <row r="24593" ht="30" hidden="1" customHeight="1" x14ac:dyDescent="0.25"/>
    <row r="24594" ht="30" hidden="1" customHeight="1" x14ac:dyDescent="0.25"/>
    <row r="24595" ht="30" hidden="1" customHeight="1" x14ac:dyDescent="0.25"/>
    <row r="24596" ht="30" hidden="1" customHeight="1" x14ac:dyDescent="0.25"/>
    <row r="24597" ht="30" hidden="1" customHeight="1" x14ac:dyDescent="0.25"/>
    <row r="24598" ht="30" hidden="1" customHeight="1" x14ac:dyDescent="0.25"/>
    <row r="24599" ht="30" hidden="1" customHeight="1" x14ac:dyDescent="0.25"/>
    <row r="24600" ht="30" hidden="1" customHeight="1" x14ac:dyDescent="0.25"/>
    <row r="24601" ht="30" hidden="1" customHeight="1" x14ac:dyDescent="0.25"/>
    <row r="24602" ht="30" hidden="1" customHeight="1" x14ac:dyDescent="0.25"/>
    <row r="24603" ht="30" hidden="1" customHeight="1" x14ac:dyDescent="0.25"/>
    <row r="24604" ht="30" hidden="1" customHeight="1" x14ac:dyDescent="0.25"/>
    <row r="24605" ht="30" hidden="1" customHeight="1" x14ac:dyDescent="0.25"/>
    <row r="24606" ht="30" hidden="1" customHeight="1" x14ac:dyDescent="0.25"/>
    <row r="24607" ht="30" hidden="1" customHeight="1" x14ac:dyDescent="0.25"/>
    <row r="24608" ht="30" hidden="1" customHeight="1" x14ac:dyDescent="0.25"/>
    <row r="24609" ht="30" hidden="1" customHeight="1" x14ac:dyDescent="0.25"/>
    <row r="24610" ht="30" hidden="1" customHeight="1" x14ac:dyDescent="0.25"/>
    <row r="24611" ht="30" hidden="1" customHeight="1" x14ac:dyDescent="0.25"/>
    <row r="24612" ht="30" hidden="1" customHeight="1" x14ac:dyDescent="0.25"/>
    <row r="24613" ht="30" hidden="1" customHeight="1" x14ac:dyDescent="0.25"/>
    <row r="24614" ht="30" hidden="1" customHeight="1" x14ac:dyDescent="0.25"/>
    <row r="24615" ht="30" hidden="1" customHeight="1" x14ac:dyDescent="0.25"/>
    <row r="24616" ht="30" hidden="1" customHeight="1" x14ac:dyDescent="0.25"/>
    <row r="24617" ht="30" hidden="1" customHeight="1" x14ac:dyDescent="0.25"/>
    <row r="24618" ht="30" hidden="1" customHeight="1" x14ac:dyDescent="0.25"/>
    <row r="24619" ht="30" hidden="1" customHeight="1" x14ac:dyDescent="0.25"/>
    <row r="24620" ht="30" hidden="1" customHeight="1" x14ac:dyDescent="0.25"/>
    <row r="24621" ht="30" hidden="1" customHeight="1" x14ac:dyDescent="0.25"/>
    <row r="24622" ht="30" hidden="1" customHeight="1" x14ac:dyDescent="0.25"/>
    <row r="24623" ht="30" hidden="1" customHeight="1" x14ac:dyDescent="0.25"/>
    <row r="24624" ht="30" hidden="1" customHeight="1" x14ac:dyDescent="0.25"/>
    <row r="24625" ht="30" hidden="1" customHeight="1" x14ac:dyDescent="0.25"/>
    <row r="24626" ht="30" hidden="1" customHeight="1" x14ac:dyDescent="0.25"/>
    <row r="24627" ht="30" hidden="1" customHeight="1" x14ac:dyDescent="0.25"/>
    <row r="24628" ht="30" hidden="1" customHeight="1" x14ac:dyDescent="0.25"/>
    <row r="24629" ht="30" hidden="1" customHeight="1" x14ac:dyDescent="0.25"/>
    <row r="24630" ht="30" hidden="1" customHeight="1" x14ac:dyDescent="0.25"/>
    <row r="24631" ht="30" hidden="1" customHeight="1" x14ac:dyDescent="0.25"/>
    <row r="24632" ht="30" hidden="1" customHeight="1" x14ac:dyDescent="0.25"/>
    <row r="24633" ht="30" hidden="1" customHeight="1" x14ac:dyDescent="0.25"/>
    <row r="24634" ht="30" hidden="1" customHeight="1" x14ac:dyDescent="0.25"/>
    <row r="24635" ht="30" hidden="1" customHeight="1" x14ac:dyDescent="0.25"/>
    <row r="24636" ht="30" hidden="1" customHeight="1" x14ac:dyDescent="0.25"/>
    <row r="24637" ht="30" hidden="1" customHeight="1" x14ac:dyDescent="0.25"/>
    <row r="24638" ht="30" hidden="1" customHeight="1" x14ac:dyDescent="0.25"/>
    <row r="24639" ht="30" hidden="1" customHeight="1" x14ac:dyDescent="0.25"/>
    <row r="24640" ht="30" hidden="1" customHeight="1" x14ac:dyDescent="0.25"/>
    <row r="24641" ht="30" hidden="1" customHeight="1" x14ac:dyDescent="0.25"/>
    <row r="24642" ht="30" hidden="1" customHeight="1" x14ac:dyDescent="0.25"/>
    <row r="24643" ht="30" hidden="1" customHeight="1" x14ac:dyDescent="0.25"/>
    <row r="24644" ht="30" hidden="1" customHeight="1" x14ac:dyDescent="0.25"/>
    <row r="24645" ht="30" hidden="1" customHeight="1" x14ac:dyDescent="0.25"/>
    <row r="24646" ht="30" hidden="1" customHeight="1" x14ac:dyDescent="0.25"/>
    <row r="24647" ht="30" hidden="1" customHeight="1" x14ac:dyDescent="0.25"/>
    <row r="24648" ht="30" hidden="1" customHeight="1" x14ac:dyDescent="0.25"/>
    <row r="24649" ht="30" hidden="1" customHeight="1" x14ac:dyDescent="0.25"/>
    <row r="24650" ht="30" hidden="1" customHeight="1" x14ac:dyDescent="0.25"/>
    <row r="24651" ht="30" hidden="1" customHeight="1" x14ac:dyDescent="0.25"/>
    <row r="24652" ht="30" hidden="1" customHeight="1" x14ac:dyDescent="0.25"/>
    <row r="24653" ht="30" hidden="1" customHeight="1" x14ac:dyDescent="0.25"/>
    <row r="24654" ht="30" hidden="1" customHeight="1" x14ac:dyDescent="0.25"/>
    <row r="24655" ht="30" hidden="1" customHeight="1" x14ac:dyDescent="0.25"/>
    <row r="24656" ht="30" hidden="1" customHeight="1" x14ac:dyDescent="0.25"/>
    <row r="24657" ht="30" hidden="1" customHeight="1" x14ac:dyDescent="0.25"/>
    <row r="24658" ht="30" hidden="1" customHeight="1" x14ac:dyDescent="0.25"/>
    <row r="24659" ht="30" hidden="1" customHeight="1" x14ac:dyDescent="0.25"/>
    <row r="24660" ht="30" hidden="1" customHeight="1" x14ac:dyDescent="0.25"/>
    <row r="24661" ht="30" hidden="1" customHeight="1" x14ac:dyDescent="0.25"/>
    <row r="24662" ht="30" hidden="1" customHeight="1" x14ac:dyDescent="0.25"/>
    <row r="24663" ht="30" hidden="1" customHeight="1" x14ac:dyDescent="0.25"/>
    <row r="24664" ht="30" hidden="1" customHeight="1" x14ac:dyDescent="0.25"/>
    <row r="24665" ht="30" hidden="1" customHeight="1" x14ac:dyDescent="0.25"/>
    <row r="24666" ht="30" hidden="1" customHeight="1" x14ac:dyDescent="0.25"/>
    <row r="24667" ht="30" hidden="1" customHeight="1" x14ac:dyDescent="0.25"/>
    <row r="24668" ht="30" hidden="1" customHeight="1" x14ac:dyDescent="0.25"/>
    <row r="24669" ht="30" hidden="1" customHeight="1" x14ac:dyDescent="0.25"/>
    <row r="24670" ht="30" hidden="1" customHeight="1" x14ac:dyDescent="0.25"/>
    <row r="24671" ht="30" hidden="1" customHeight="1" x14ac:dyDescent="0.25"/>
    <row r="24672" ht="30" hidden="1" customHeight="1" x14ac:dyDescent="0.25"/>
    <row r="24673" ht="30" hidden="1" customHeight="1" x14ac:dyDescent="0.25"/>
    <row r="24674" ht="30" hidden="1" customHeight="1" x14ac:dyDescent="0.25"/>
    <row r="24675" ht="30" hidden="1" customHeight="1" x14ac:dyDescent="0.25"/>
    <row r="24676" ht="30" hidden="1" customHeight="1" x14ac:dyDescent="0.25"/>
    <row r="24677" ht="30" hidden="1" customHeight="1" x14ac:dyDescent="0.25"/>
    <row r="24678" ht="30" hidden="1" customHeight="1" x14ac:dyDescent="0.25"/>
    <row r="24679" ht="30" hidden="1" customHeight="1" x14ac:dyDescent="0.25"/>
    <row r="24680" ht="30" hidden="1" customHeight="1" x14ac:dyDescent="0.25"/>
    <row r="24681" ht="30" hidden="1" customHeight="1" x14ac:dyDescent="0.25"/>
    <row r="24682" ht="30" hidden="1" customHeight="1" x14ac:dyDescent="0.25"/>
    <row r="24683" ht="30" hidden="1" customHeight="1" x14ac:dyDescent="0.25"/>
    <row r="24684" ht="30" hidden="1" customHeight="1" x14ac:dyDescent="0.25"/>
    <row r="24685" ht="30" hidden="1" customHeight="1" x14ac:dyDescent="0.25"/>
    <row r="24686" ht="30" hidden="1" customHeight="1" x14ac:dyDescent="0.25"/>
    <row r="24687" ht="30" hidden="1" customHeight="1" x14ac:dyDescent="0.25"/>
    <row r="24688" ht="30" hidden="1" customHeight="1" x14ac:dyDescent="0.25"/>
    <row r="24689" ht="30" hidden="1" customHeight="1" x14ac:dyDescent="0.25"/>
    <row r="24690" ht="30" hidden="1" customHeight="1" x14ac:dyDescent="0.25"/>
    <row r="24691" ht="30" hidden="1" customHeight="1" x14ac:dyDescent="0.25"/>
    <row r="24692" ht="30" hidden="1" customHeight="1" x14ac:dyDescent="0.25"/>
    <row r="24693" ht="30" hidden="1" customHeight="1" x14ac:dyDescent="0.25"/>
    <row r="24694" ht="30" hidden="1" customHeight="1" x14ac:dyDescent="0.25"/>
    <row r="24695" ht="30" hidden="1" customHeight="1" x14ac:dyDescent="0.25"/>
    <row r="24696" ht="30" hidden="1" customHeight="1" x14ac:dyDescent="0.25"/>
    <row r="24697" ht="30" hidden="1" customHeight="1" x14ac:dyDescent="0.25"/>
    <row r="24698" ht="30" hidden="1" customHeight="1" x14ac:dyDescent="0.25"/>
    <row r="24699" ht="30" hidden="1" customHeight="1" x14ac:dyDescent="0.25"/>
    <row r="24700" ht="30" hidden="1" customHeight="1" x14ac:dyDescent="0.25"/>
    <row r="24701" ht="30" hidden="1" customHeight="1" x14ac:dyDescent="0.25"/>
    <row r="24702" ht="30" hidden="1" customHeight="1" x14ac:dyDescent="0.25"/>
    <row r="24703" ht="30" hidden="1" customHeight="1" x14ac:dyDescent="0.25"/>
    <row r="24704" ht="30" hidden="1" customHeight="1" x14ac:dyDescent="0.25"/>
    <row r="24705" ht="30" hidden="1" customHeight="1" x14ac:dyDescent="0.25"/>
    <row r="24706" ht="30" hidden="1" customHeight="1" x14ac:dyDescent="0.25"/>
    <row r="24707" ht="30" hidden="1" customHeight="1" x14ac:dyDescent="0.25"/>
    <row r="24708" ht="30" hidden="1" customHeight="1" x14ac:dyDescent="0.25"/>
    <row r="24709" ht="30" hidden="1" customHeight="1" x14ac:dyDescent="0.25"/>
    <row r="24710" ht="30" hidden="1" customHeight="1" x14ac:dyDescent="0.25"/>
    <row r="24711" ht="30" hidden="1" customHeight="1" x14ac:dyDescent="0.25"/>
    <row r="24712" ht="30" hidden="1" customHeight="1" x14ac:dyDescent="0.25"/>
    <row r="24713" ht="30" hidden="1" customHeight="1" x14ac:dyDescent="0.25"/>
    <row r="24714" ht="30" hidden="1" customHeight="1" x14ac:dyDescent="0.25"/>
    <row r="24715" ht="30" hidden="1" customHeight="1" x14ac:dyDescent="0.25"/>
    <row r="24716" ht="30" hidden="1" customHeight="1" x14ac:dyDescent="0.25"/>
    <row r="24717" ht="30" hidden="1" customHeight="1" x14ac:dyDescent="0.25"/>
    <row r="24718" ht="30" hidden="1" customHeight="1" x14ac:dyDescent="0.25"/>
    <row r="24719" ht="30" hidden="1" customHeight="1" x14ac:dyDescent="0.25"/>
    <row r="24720" ht="30" hidden="1" customHeight="1" x14ac:dyDescent="0.25"/>
    <row r="24721" ht="30" hidden="1" customHeight="1" x14ac:dyDescent="0.25"/>
    <row r="24722" ht="30" hidden="1" customHeight="1" x14ac:dyDescent="0.25"/>
    <row r="24723" ht="30" hidden="1" customHeight="1" x14ac:dyDescent="0.25"/>
    <row r="24724" ht="30" hidden="1" customHeight="1" x14ac:dyDescent="0.25"/>
    <row r="24725" ht="30" hidden="1" customHeight="1" x14ac:dyDescent="0.25"/>
    <row r="24726" ht="30" hidden="1" customHeight="1" x14ac:dyDescent="0.25"/>
    <row r="24727" ht="30" hidden="1" customHeight="1" x14ac:dyDescent="0.25"/>
    <row r="24728" ht="30" hidden="1" customHeight="1" x14ac:dyDescent="0.25"/>
    <row r="24729" ht="30" hidden="1" customHeight="1" x14ac:dyDescent="0.25"/>
    <row r="24730" ht="30" hidden="1" customHeight="1" x14ac:dyDescent="0.25"/>
    <row r="24731" ht="30" hidden="1" customHeight="1" x14ac:dyDescent="0.25"/>
    <row r="24732" ht="30" hidden="1" customHeight="1" x14ac:dyDescent="0.25"/>
    <row r="24733" ht="30" hidden="1" customHeight="1" x14ac:dyDescent="0.25"/>
    <row r="24734" ht="30" hidden="1" customHeight="1" x14ac:dyDescent="0.25"/>
    <row r="24735" ht="30" hidden="1" customHeight="1" x14ac:dyDescent="0.25"/>
    <row r="24736" ht="30" hidden="1" customHeight="1" x14ac:dyDescent="0.25"/>
    <row r="24737" ht="30" hidden="1" customHeight="1" x14ac:dyDescent="0.25"/>
    <row r="24738" ht="30" hidden="1" customHeight="1" x14ac:dyDescent="0.25"/>
    <row r="24739" ht="30" hidden="1" customHeight="1" x14ac:dyDescent="0.25"/>
    <row r="24740" ht="30" hidden="1" customHeight="1" x14ac:dyDescent="0.25"/>
    <row r="24741" ht="30" hidden="1" customHeight="1" x14ac:dyDescent="0.25"/>
    <row r="24742" ht="30" hidden="1" customHeight="1" x14ac:dyDescent="0.25"/>
    <row r="24743" ht="30" hidden="1" customHeight="1" x14ac:dyDescent="0.25"/>
    <row r="24744" ht="30" hidden="1" customHeight="1" x14ac:dyDescent="0.25"/>
    <row r="24745" ht="30" hidden="1" customHeight="1" x14ac:dyDescent="0.25"/>
    <row r="24746" ht="30" hidden="1" customHeight="1" x14ac:dyDescent="0.25"/>
    <row r="24747" ht="30" hidden="1" customHeight="1" x14ac:dyDescent="0.25"/>
    <row r="24748" ht="30" hidden="1" customHeight="1" x14ac:dyDescent="0.25"/>
    <row r="24749" ht="30" hidden="1" customHeight="1" x14ac:dyDescent="0.25"/>
    <row r="24750" ht="30" hidden="1" customHeight="1" x14ac:dyDescent="0.25"/>
    <row r="24751" ht="30" hidden="1" customHeight="1" x14ac:dyDescent="0.25"/>
    <row r="24752" ht="30" hidden="1" customHeight="1" x14ac:dyDescent="0.25"/>
    <row r="24753" ht="30" hidden="1" customHeight="1" x14ac:dyDescent="0.25"/>
    <row r="24754" ht="30" hidden="1" customHeight="1" x14ac:dyDescent="0.25"/>
    <row r="24755" ht="30" hidden="1" customHeight="1" x14ac:dyDescent="0.25"/>
    <row r="24756" ht="30" hidden="1" customHeight="1" x14ac:dyDescent="0.25"/>
    <row r="24757" ht="30" hidden="1" customHeight="1" x14ac:dyDescent="0.25"/>
    <row r="24758" ht="30" hidden="1" customHeight="1" x14ac:dyDescent="0.25"/>
    <row r="24759" ht="30" hidden="1" customHeight="1" x14ac:dyDescent="0.25"/>
    <row r="24760" ht="30" hidden="1" customHeight="1" x14ac:dyDescent="0.25"/>
    <row r="24761" ht="30" hidden="1" customHeight="1" x14ac:dyDescent="0.25"/>
    <row r="24762" ht="30" hidden="1" customHeight="1" x14ac:dyDescent="0.25"/>
    <row r="24763" ht="30" hidden="1" customHeight="1" x14ac:dyDescent="0.25"/>
    <row r="24764" ht="30" hidden="1" customHeight="1" x14ac:dyDescent="0.25"/>
    <row r="24765" ht="30" hidden="1" customHeight="1" x14ac:dyDescent="0.25"/>
    <row r="24766" ht="30" hidden="1" customHeight="1" x14ac:dyDescent="0.25"/>
    <row r="24767" ht="30" hidden="1" customHeight="1" x14ac:dyDescent="0.25"/>
    <row r="24768" ht="30" hidden="1" customHeight="1" x14ac:dyDescent="0.25"/>
    <row r="24769" ht="30" hidden="1" customHeight="1" x14ac:dyDescent="0.25"/>
    <row r="24770" ht="30" hidden="1" customHeight="1" x14ac:dyDescent="0.25"/>
    <row r="24771" ht="30" hidden="1" customHeight="1" x14ac:dyDescent="0.25"/>
    <row r="24772" ht="30" hidden="1" customHeight="1" x14ac:dyDescent="0.25"/>
    <row r="24773" ht="30" hidden="1" customHeight="1" x14ac:dyDescent="0.25"/>
    <row r="24774" ht="30" hidden="1" customHeight="1" x14ac:dyDescent="0.25"/>
    <row r="24775" ht="30" hidden="1" customHeight="1" x14ac:dyDescent="0.25"/>
    <row r="24776" ht="30" hidden="1" customHeight="1" x14ac:dyDescent="0.25"/>
    <row r="24777" ht="30" hidden="1" customHeight="1" x14ac:dyDescent="0.25"/>
    <row r="24778" ht="30" hidden="1" customHeight="1" x14ac:dyDescent="0.25"/>
    <row r="24779" ht="30" hidden="1" customHeight="1" x14ac:dyDescent="0.25"/>
    <row r="24780" ht="30" hidden="1" customHeight="1" x14ac:dyDescent="0.25"/>
    <row r="24781" ht="30" hidden="1" customHeight="1" x14ac:dyDescent="0.25"/>
    <row r="24782" ht="30" hidden="1" customHeight="1" x14ac:dyDescent="0.25"/>
    <row r="24783" ht="30" hidden="1" customHeight="1" x14ac:dyDescent="0.25"/>
    <row r="24784" ht="30" hidden="1" customHeight="1" x14ac:dyDescent="0.25"/>
    <row r="24785" ht="30" hidden="1" customHeight="1" x14ac:dyDescent="0.25"/>
    <row r="24786" ht="30" hidden="1" customHeight="1" x14ac:dyDescent="0.25"/>
    <row r="24787" ht="30" hidden="1" customHeight="1" x14ac:dyDescent="0.25"/>
    <row r="24788" ht="30" hidden="1" customHeight="1" x14ac:dyDescent="0.25"/>
    <row r="24789" ht="30" hidden="1" customHeight="1" x14ac:dyDescent="0.25"/>
    <row r="24790" ht="30" hidden="1" customHeight="1" x14ac:dyDescent="0.25"/>
    <row r="24791" ht="30" hidden="1" customHeight="1" x14ac:dyDescent="0.25"/>
    <row r="24792" ht="30" hidden="1" customHeight="1" x14ac:dyDescent="0.25"/>
    <row r="24793" ht="30" hidden="1" customHeight="1" x14ac:dyDescent="0.25"/>
    <row r="24794" ht="30" hidden="1" customHeight="1" x14ac:dyDescent="0.25"/>
    <row r="24795" ht="30" hidden="1" customHeight="1" x14ac:dyDescent="0.25"/>
    <row r="24796" ht="30" hidden="1" customHeight="1" x14ac:dyDescent="0.25"/>
    <row r="24797" ht="30" hidden="1" customHeight="1" x14ac:dyDescent="0.25"/>
    <row r="24798" ht="30" hidden="1" customHeight="1" x14ac:dyDescent="0.25"/>
    <row r="24799" ht="30" hidden="1" customHeight="1" x14ac:dyDescent="0.25"/>
    <row r="24800" ht="30" hidden="1" customHeight="1" x14ac:dyDescent="0.25"/>
    <row r="24801" ht="30" hidden="1" customHeight="1" x14ac:dyDescent="0.25"/>
    <row r="24802" ht="30" hidden="1" customHeight="1" x14ac:dyDescent="0.25"/>
    <row r="24803" ht="30" hidden="1" customHeight="1" x14ac:dyDescent="0.25"/>
    <row r="24804" ht="30" hidden="1" customHeight="1" x14ac:dyDescent="0.25"/>
    <row r="24805" ht="30" hidden="1" customHeight="1" x14ac:dyDescent="0.25"/>
    <row r="24806" ht="30" hidden="1" customHeight="1" x14ac:dyDescent="0.25"/>
    <row r="24807" ht="30" hidden="1" customHeight="1" x14ac:dyDescent="0.25"/>
    <row r="24808" ht="30" hidden="1" customHeight="1" x14ac:dyDescent="0.25"/>
    <row r="24809" ht="30" hidden="1" customHeight="1" x14ac:dyDescent="0.25"/>
    <row r="24810" ht="30" hidden="1" customHeight="1" x14ac:dyDescent="0.25"/>
    <row r="24811" ht="30" hidden="1" customHeight="1" x14ac:dyDescent="0.25"/>
    <row r="24812" ht="30" hidden="1" customHeight="1" x14ac:dyDescent="0.25"/>
    <row r="24813" ht="30" hidden="1" customHeight="1" x14ac:dyDescent="0.25"/>
    <row r="24814" ht="30" hidden="1" customHeight="1" x14ac:dyDescent="0.25"/>
    <row r="24815" ht="30" hidden="1" customHeight="1" x14ac:dyDescent="0.25"/>
    <row r="24816" ht="30" hidden="1" customHeight="1" x14ac:dyDescent="0.25"/>
    <row r="24817" ht="30" hidden="1" customHeight="1" x14ac:dyDescent="0.25"/>
    <row r="24818" ht="30" hidden="1" customHeight="1" x14ac:dyDescent="0.25"/>
    <row r="24819" ht="30" hidden="1" customHeight="1" x14ac:dyDescent="0.25"/>
    <row r="24820" ht="30" hidden="1" customHeight="1" x14ac:dyDescent="0.25"/>
    <row r="24821" ht="30" hidden="1" customHeight="1" x14ac:dyDescent="0.25"/>
    <row r="24822" ht="30" hidden="1" customHeight="1" x14ac:dyDescent="0.25"/>
    <row r="24823" ht="30" hidden="1" customHeight="1" x14ac:dyDescent="0.25"/>
    <row r="24824" ht="30" hidden="1" customHeight="1" x14ac:dyDescent="0.25"/>
    <row r="24825" ht="30" hidden="1" customHeight="1" x14ac:dyDescent="0.25"/>
    <row r="24826" ht="30" hidden="1" customHeight="1" x14ac:dyDescent="0.25"/>
    <row r="24827" ht="30" hidden="1" customHeight="1" x14ac:dyDescent="0.25"/>
    <row r="24828" ht="30" hidden="1" customHeight="1" x14ac:dyDescent="0.25"/>
    <row r="24829" ht="30" hidden="1" customHeight="1" x14ac:dyDescent="0.25"/>
    <row r="24830" ht="30" hidden="1" customHeight="1" x14ac:dyDescent="0.25"/>
    <row r="24831" ht="30" hidden="1" customHeight="1" x14ac:dyDescent="0.25"/>
    <row r="24832" ht="30" hidden="1" customHeight="1" x14ac:dyDescent="0.25"/>
    <row r="24833" ht="30" hidden="1" customHeight="1" x14ac:dyDescent="0.25"/>
    <row r="24834" ht="30" hidden="1" customHeight="1" x14ac:dyDescent="0.25"/>
    <row r="24835" ht="30" hidden="1" customHeight="1" x14ac:dyDescent="0.25"/>
    <row r="24836" ht="30" hidden="1" customHeight="1" x14ac:dyDescent="0.25"/>
    <row r="24837" ht="30" hidden="1" customHeight="1" x14ac:dyDescent="0.25"/>
    <row r="24838" ht="30" hidden="1" customHeight="1" x14ac:dyDescent="0.25"/>
    <row r="24839" ht="30" hidden="1" customHeight="1" x14ac:dyDescent="0.25"/>
    <row r="24840" ht="30" hidden="1" customHeight="1" x14ac:dyDescent="0.25"/>
    <row r="24841" ht="30" hidden="1" customHeight="1" x14ac:dyDescent="0.25"/>
    <row r="24842" ht="30" hidden="1" customHeight="1" x14ac:dyDescent="0.25"/>
    <row r="24843" ht="30" hidden="1" customHeight="1" x14ac:dyDescent="0.25"/>
    <row r="24844" ht="30" hidden="1" customHeight="1" x14ac:dyDescent="0.25"/>
    <row r="24845" ht="30" hidden="1" customHeight="1" x14ac:dyDescent="0.25"/>
    <row r="24846" ht="30" hidden="1" customHeight="1" x14ac:dyDescent="0.25"/>
    <row r="24847" ht="30" hidden="1" customHeight="1" x14ac:dyDescent="0.25"/>
    <row r="24848" ht="30" hidden="1" customHeight="1" x14ac:dyDescent="0.25"/>
    <row r="24849" ht="30" hidden="1" customHeight="1" x14ac:dyDescent="0.25"/>
    <row r="24850" ht="30" hidden="1" customHeight="1" x14ac:dyDescent="0.25"/>
    <row r="24851" ht="30" hidden="1" customHeight="1" x14ac:dyDescent="0.25"/>
    <row r="24852" ht="30" hidden="1" customHeight="1" x14ac:dyDescent="0.25"/>
    <row r="24853" ht="30" hidden="1" customHeight="1" x14ac:dyDescent="0.25"/>
    <row r="24854" ht="30" hidden="1" customHeight="1" x14ac:dyDescent="0.25"/>
    <row r="24855" ht="30" hidden="1" customHeight="1" x14ac:dyDescent="0.25"/>
    <row r="24856" ht="30" hidden="1" customHeight="1" x14ac:dyDescent="0.25"/>
    <row r="24857" ht="30" hidden="1" customHeight="1" x14ac:dyDescent="0.25"/>
    <row r="24858" ht="30" hidden="1" customHeight="1" x14ac:dyDescent="0.25"/>
    <row r="24859" ht="30" hidden="1" customHeight="1" x14ac:dyDescent="0.25"/>
    <row r="24860" ht="30" hidden="1" customHeight="1" x14ac:dyDescent="0.25"/>
    <row r="24861" ht="30" hidden="1" customHeight="1" x14ac:dyDescent="0.25"/>
    <row r="24862" ht="30" hidden="1" customHeight="1" x14ac:dyDescent="0.25"/>
    <row r="24863" ht="30" hidden="1" customHeight="1" x14ac:dyDescent="0.25"/>
    <row r="24864" ht="30" hidden="1" customHeight="1" x14ac:dyDescent="0.25"/>
    <row r="24865" ht="30" hidden="1" customHeight="1" x14ac:dyDescent="0.25"/>
    <row r="24866" ht="30" hidden="1" customHeight="1" x14ac:dyDescent="0.25"/>
    <row r="24867" ht="30" hidden="1" customHeight="1" x14ac:dyDescent="0.25"/>
    <row r="24868" ht="30" hidden="1" customHeight="1" x14ac:dyDescent="0.25"/>
    <row r="24869" ht="30" hidden="1" customHeight="1" x14ac:dyDescent="0.25"/>
    <row r="24870" ht="30" hidden="1" customHeight="1" x14ac:dyDescent="0.25"/>
    <row r="24871" ht="30" hidden="1" customHeight="1" x14ac:dyDescent="0.25"/>
    <row r="24872" ht="30" hidden="1" customHeight="1" x14ac:dyDescent="0.25"/>
    <row r="24873" ht="30" hidden="1" customHeight="1" x14ac:dyDescent="0.25"/>
    <row r="24874" ht="30" hidden="1" customHeight="1" x14ac:dyDescent="0.25"/>
    <row r="24875" ht="30" hidden="1" customHeight="1" x14ac:dyDescent="0.25"/>
    <row r="24876" ht="30" hidden="1" customHeight="1" x14ac:dyDescent="0.25"/>
    <row r="24877" ht="30" hidden="1" customHeight="1" x14ac:dyDescent="0.25"/>
    <row r="24878" ht="30" hidden="1" customHeight="1" x14ac:dyDescent="0.25"/>
    <row r="24879" ht="30" hidden="1" customHeight="1" x14ac:dyDescent="0.25"/>
    <row r="24880" ht="30" hidden="1" customHeight="1" x14ac:dyDescent="0.25"/>
    <row r="24881" ht="30" hidden="1" customHeight="1" x14ac:dyDescent="0.25"/>
    <row r="24882" ht="30" hidden="1" customHeight="1" x14ac:dyDescent="0.25"/>
    <row r="24883" ht="30" hidden="1" customHeight="1" x14ac:dyDescent="0.25"/>
    <row r="24884" ht="30" hidden="1" customHeight="1" x14ac:dyDescent="0.25"/>
    <row r="24885" ht="30" hidden="1" customHeight="1" x14ac:dyDescent="0.25"/>
    <row r="24886" ht="30" hidden="1" customHeight="1" x14ac:dyDescent="0.25"/>
    <row r="24887" ht="30" hidden="1" customHeight="1" x14ac:dyDescent="0.25"/>
    <row r="24888" ht="30" hidden="1" customHeight="1" x14ac:dyDescent="0.25"/>
    <row r="24889" ht="30" hidden="1" customHeight="1" x14ac:dyDescent="0.25"/>
    <row r="24890" ht="30" hidden="1" customHeight="1" x14ac:dyDescent="0.25"/>
    <row r="24891" ht="30" hidden="1" customHeight="1" x14ac:dyDescent="0.25"/>
    <row r="24892" ht="30" hidden="1" customHeight="1" x14ac:dyDescent="0.25"/>
    <row r="24893" ht="30" hidden="1" customHeight="1" x14ac:dyDescent="0.25"/>
    <row r="24894" ht="30" hidden="1" customHeight="1" x14ac:dyDescent="0.25"/>
    <row r="24895" ht="30" hidden="1" customHeight="1" x14ac:dyDescent="0.25"/>
    <row r="24896" ht="30" hidden="1" customHeight="1" x14ac:dyDescent="0.25"/>
    <row r="24897" ht="30" hidden="1" customHeight="1" x14ac:dyDescent="0.25"/>
    <row r="24898" ht="30" hidden="1" customHeight="1" x14ac:dyDescent="0.25"/>
    <row r="24899" ht="30" hidden="1" customHeight="1" x14ac:dyDescent="0.25"/>
    <row r="24900" ht="30" hidden="1" customHeight="1" x14ac:dyDescent="0.25"/>
    <row r="24901" ht="30" hidden="1" customHeight="1" x14ac:dyDescent="0.25"/>
    <row r="24902" ht="30" hidden="1" customHeight="1" x14ac:dyDescent="0.25"/>
    <row r="24903" ht="30" hidden="1" customHeight="1" x14ac:dyDescent="0.25"/>
    <row r="24904" ht="30" hidden="1" customHeight="1" x14ac:dyDescent="0.25"/>
    <row r="24905" ht="30" hidden="1" customHeight="1" x14ac:dyDescent="0.25"/>
    <row r="24906" ht="30" hidden="1" customHeight="1" x14ac:dyDescent="0.25"/>
    <row r="24907" ht="30" hidden="1" customHeight="1" x14ac:dyDescent="0.25"/>
    <row r="24908" ht="30" hidden="1" customHeight="1" x14ac:dyDescent="0.25"/>
    <row r="24909" ht="30" hidden="1" customHeight="1" x14ac:dyDescent="0.25"/>
    <row r="24910" ht="30" hidden="1" customHeight="1" x14ac:dyDescent="0.25"/>
    <row r="24911" ht="30" hidden="1" customHeight="1" x14ac:dyDescent="0.25"/>
    <row r="24912" ht="30" hidden="1" customHeight="1" x14ac:dyDescent="0.25"/>
    <row r="24913" ht="30" hidden="1" customHeight="1" x14ac:dyDescent="0.25"/>
    <row r="24914" ht="30" hidden="1" customHeight="1" x14ac:dyDescent="0.25"/>
    <row r="24915" ht="30" hidden="1" customHeight="1" x14ac:dyDescent="0.25"/>
    <row r="24916" ht="30" hidden="1" customHeight="1" x14ac:dyDescent="0.25"/>
    <row r="24917" ht="30" hidden="1" customHeight="1" x14ac:dyDescent="0.25"/>
    <row r="24918" ht="30" hidden="1" customHeight="1" x14ac:dyDescent="0.25"/>
    <row r="24919" ht="30" hidden="1" customHeight="1" x14ac:dyDescent="0.25"/>
    <row r="24920" ht="30" hidden="1" customHeight="1" x14ac:dyDescent="0.25"/>
    <row r="24921" ht="30" hidden="1" customHeight="1" x14ac:dyDescent="0.25"/>
    <row r="24922" ht="30" hidden="1" customHeight="1" x14ac:dyDescent="0.25"/>
    <row r="24923" ht="30" hidden="1" customHeight="1" x14ac:dyDescent="0.25"/>
    <row r="24924" ht="30" hidden="1" customHeight="1" x14ac:dyDescent="0.25"/>
    <row r="24925" ht="30" hidden="1" customHeight="1" x14ac:dyDescent="0.25"/>
    <row r="24926" ht="30" hidden="1" customHeight="1" x14ac:dyDescent="0.25"/>
    <row r="24927" ht="30" hidden="1" customHeight="1" x14ac:dyDescent="0.25"/>
    <row r="24928" ht="30" hidden="1" customHeight="1" x14ac:dyDescent="0.25"/>
    <row r="24929" ht="30" hidden="1" customHeight="1" x14ac:dyDescent="0.25"/>
    <row r="24930" ht="30" hidden="1" customHeight="1" x14ac:dyDescent="0.25"/>
    <row r="24931" ht="30" hidden="1" customHeight="1" x14ac:dyDescent="0.25"/>
    <row r="24932" ht="30" hidden="1" customHeight="1" x14ac:dyDescent="0.25"/>
    <row r="24933" ht="30" hidden="1" customHeight="1" x14ac:dyDescent="0.25"/>
    <row r="24934" ht="30" hidden="1" customHeight="1" x14ac:dyDescent="0.25"/>
    <row r="24935" ht="30" hidden="1" customHeight="1" x14ac:dyDescent="0.25"/>
    <row r="24936" ht="30" hidden="1" customHeight="1" x14ac:dyDescent="0.25"/>
    <row r="24937" ht="30" hidden="1" customHeight="1" x14ac:dyDescent="0.25"/>
    <row r="24938" ht="30" hidden="1" customHeight="1" x14ac:dyDescent="0.25"/>
    <row r="24939" ht="30" hidden="1" customHeight="1" x14ac:dyDescent="0.25"/>
    <row r="24940" ht="30" hidden="1" customHeight="1" x14ac:dyDescent="0.25"/>
    <row r="24941" ht="30" hidden="1" customHeight="1" x14ac:dyDescent="0.25"/>
    <row r="24942" ht="30" hidden="1" customHeight="1" x14ac:dyDescent="0.25"/>
    <row r="24943" ht="30" hidden="1" customHeight="1" x14ac:dyDescent="0.25"/>
    <row r="24944" ht="30" hidden="1" customHeight="1" x14ac:dyDescent="0.25"/>
    <row r="24945" ht="30" hidden="1" customHeight="1" x14ac:dyDescent="0.25"/>
    <row r="24946" ht="30" hidden="1" customHeight="1" x14ac:dyDescent="0.25"/>
    <row r="24947" ht="30" hidden="1" customHeight="1" x14ac:dyDescent="0.25"/>
    <row r="24948" ht="30" hidden="1" customHeight="1" x14ac:dyDescent="0.25"/>
    <row r="24949" ht="30" hidden="1" customHeight="1" x14ac:dyDescent="0.25"/>
    <row r="24950" ht="30" hidden="1" customHeight="1" x14ac:dyDescent="0.25"/>
    <row r="24951" ht="30" hidden="1" customHeight="1" x14ac:dyDescent="0.25"/>
    <row r="24952" ht="30" hidden="1" customHeight="1" x14ac:dyDescent="0.25"/>
    <row r="24953" ht="30" hidden="1" customHeight="1" x14ac:dyDescent="0.25"/>
    <row r="24954" ht="30" hidden="1" customHeight="1" x14ac:dyDescent="0.25"/>
    <row r="24955" ht="30" hidden="1" customHeight="1" x14ac:dyDescent="0.25"/>
    <row r="24956" ht="30" hidden="1" customHeight="1" x14ac:dyDescent="0.25"/>
    <row r="24957" ht="30" hidden="1" customHeight="1" x14ac:dyDescent="0.25"/>
    <row r="24958" ht="30" hidden="1" customHeight="1" x14ac:dyDescent="0.25"/>
    <row r="24959" ht="30" hidden="1" customHeight="1" x14ac:dyDescent="0.25"/>
    <row r="24960" ht="30" hidden="1" customHeight="1" x14ac:dyDescent="0.25"/>
    <row r="24961" ht="30" hidden="1" customHeight="1" x14ac:dyDescent="0.25"/>
    <row r="24962" ht="30" hidden="1" customHeight="1" x14ac:dyDescent="0.25"/>
    <row r="24963" ht="30" hidden="1" customHeight="1" x14ac:dyDescent="0.25"/>
    <row r="24964" ht="30" hidden="1" customHeight="1" x14ac:dyDescent="0.25"/>
    <row r="24965" ht="30" hidden="1" customHeight="1" x14ac:dyDescent="0.25"/>
    <row r="24966" ht="30" hidden="1" customHeight="1" x14ac:dyDescent="0.25"/>
    <row r="24967" ht="30" hidden="1" customHeight="1" x14ac:dyDescent="0.25"/>
    <row r="24968" ht="30" hidden="1" customHeight="1" x14ac:dyDescent="0.25"/>
    <row r="24969" ht="30" hidden="1" customHeight="1" x14ac:dyDescent="0.25"/>
    <row r="24970" ht="30" hidden="1" customHeight="1" x14ac:dyDescent="0.25"/>
    <row r="24971" ht="30" hidden="1" customHeight="1" x14ac:dyDescent="0.25"/>
    <row r="24972" ht="30" hidden="1" customHeight="1" x14ac:dyDescent="0.25"/>
    <row r="24973" ht="30" hidden="1" customHeight="1" x14ac:dyDescent="0.25"/>
    <row r="24974" ht="30" hidden="1" customHeight="1" x14ac:dyDescent="0.25"/>
    <row r="24975" ht="30" hidden="1" customHeight="1" x14ac:dyDescent="0.25"/>
    <row r="24976" ht="30" hidden="1" customHeight="1" x14ac:dyDescent="0.25"/>
    <row r="24977" ht="30" hidden="1" customHeight="1" x14ac:dyDescent="0.25"/>
    <row r="24978" ht="30" hidden="1" customHeight="1" x14ac:dyDescent="0.25"/>
    <row r="24979" ht="30" hidden="1" customHeight="1" x14ac:dyDescent="0.25"/>
    <row r="24980" ht="30" hidden="1" customHeight="1" x14ac:dyDescent="0.25"/>
    <row r="24981" ht="30" hidden="1" customHeight="1" x14ac:dyDescent="0.25"/>
    <row r="24982" ht="30" hidden="1" customHeight="1" x14ac:dyDescent="0.25"/>
    <row r="24983" ht="30" hidden="1" customHeight="1" x14ac:dyDescent="0.25"/>
    <row r="24984" ht="30" hidden="1" customHeight="1" x14ac:dyDescent="0.25"/>
    <row r="24985" ht="30" hidden="1" customHeight="1" x14ac:dyDescent="0.25"/>
    <row r="24986" ht="30" hidden="1" customHeight="1" x14ac:dyDescent="0.25"/>
    <row r="24987" ht="30" hidden="1" customHeight="1" x14ac:dyDescent="0.25"/>
    <row r="24988" ht="30" hidden="1" customHeight="1" x14ac:dyDescent="0.25"/>
    <row r="24989" ht="30" hidden="1" customHeight="1" x14ac:dyDescent="0.25"/>
    <row r="24990" ht="30" hidden="1" customHeight="1" x14ac:dyDescent="0.25"/>
    <row r="24991" ht="30" hidden="1" customHeight="1" x14ac:dyDescent="0.25"/>
    <row r="24992" ht="30" hidden="1" customHeight="1" x14ac:dyDescent="0.25"/>
    <row r="24993" ht="30" hidden="1" customHeight="1" x14ac:dyDescent="0.25"/>
    <row r="24994" ht="30" hidden="1" customHeight="1" x14ac:dyDescent="0.25"/>
    <row r="24995" ht="30" hidden="1" customHeight="1" x14ac:dyDescent="0.25"/>
    <row r="24996" ht="30" hidden="1" customHeight="1" x14ac:dyDescent="0.25"/>
    <row r="24997" ht="30" hidden="1" customHeight="1" x14ac:dyDescent="0.25"/>
    <row r="24998" ht="30" hidden="1" customHeight="1" x14ac:dyDescent="0.25"/>
    <row r="24999" ht="30" hidden="1" customHeight="1" x14ac:dyDescent="0.25"/>
    <row r="25000" ht="30" hidden="1" customHeight="1" x14ac:dyDescent="0.25"/>
    <row r="25001" ht="30" hidden="1" customHeight="1" x14ac:dyDescent="0.25"/>
    <row r="25002" ht="30" hidden="1" customHeight="1" x14ac:dyDescent="0.25"/>
    <row r="25003" ht="30" hidden="1" customHeight="1" x14ac:dyDescent="0.25"/>
    <row r="25004" ht="30" hidden="1" customHeight="1" x14ac:dyDescent="0.25"/>
    <row r="25005" ht="30" hidden="1" customHeight="1" x14ac:dyDescent="0.25"/>
    <row r="25006" ht="30" hidden="1" customHeight="1" x14ac:dyDescent="0.25"/>
    <row r="25007" ht="30" hidden="1" customHeight="1" x14ac:dyDescent="0.25"/>
    <row r="25008" ht="30" hidden="1" customHeight="1" x14ac:dyDescent="0.25"/>
    <row r="25009" ht="30" hidden="1" customHeight="1" x14ac:dyDescent="0.25"/>
    <row r="25010" ht="30" hidden="1" customHeight="1" x14ac:dyDescent="0.25"/>
    <row r="25011" ht="30" hidden="1" customHeight="1" x14ac:dyDescent="0.25"/>
    <row r="25012" ht="30" hidden="1" customHeight="1" x14ac:dyDescent="0.25"/>
    <row r="25013" ht="30" hidden="1" customHeight="1" x14ac:dyDescent="0.25"/>
    <row r="25014" ht="30" hidden="1" customHeight="1" x14ac:dyDescent="0.25"/>
    <row r="25015" ht="30" hidden="1" customHeight="1" x14ac:dyDescent="0.25"/>
    <row r="25016" ht="30" hidden="1" customHeight="1" x14ac:dyDescent="0.25"/>
    <row r="25017" ht="30" hidden="1" customHeight="1" x14ac:dyDescent="0.25"/>
    <row r="25018" ht="30" hidden="1" customHeight="1" x14ac:dyDescent="0.25"/>
    <row r="25019" ht="30" hidden="1" customHeight="1" x14ac:dyDescent="0.25"/>
    <row r="25020" ht="30" hidden="1" customHeight="1" x14ac:dyDescent="0.25"/>
    <row r="25021" ht="30" hidden="1" customHeight="1" x14ac:dyDescent="0.25"/>
    <row r="25022" ht="30" hidden="1" customHeight="1" x14ac:dyDescent="0.25"/>
    <row r="25023" ht="30" hidden="1" customHeight="1" x14ac:dyDescent="0.25"/>
    <row r="25024" ht="30" hidden="1" customHeight="1" x14ac:dyDescent="0.25"/>
    <row r="25025" ht="30" hidden="1" customHeight="1" x14ac:dyDescent="0.25"/>
    <row r="25026" ht="30" hidden="1" customHeight="1" x14ac:dyDescent="0.25"/>
    <row r="25027" ht="30" hidden="1" customHeight="1" x14ac:dyDescent="0.25"/>
    <row r="25028" ht="30" hidden="1" customHeight="1" x14ac:dyDescent="0.25"/>
    <row r="25029" ht="30" hidden="1" customHeight="1" x14ac:dyDescent="0.25"/>
    <row r="25030" ht="30" hidden="1" customHeight="1" x14ac:dyDescent="0.25"/>
    <row r="25031" ht="30" hidden="1" customHeight="1" x14ac:dyDescent="0.25"/>
    <row r="25032" ht="30" hidden="1" customHeight="1" x14ac:dyDescent="0.25"/>
    <row r="25033" ht="30" hidden="1" customHeight="1" x14ac:dyDescent="0.25"/>
    <row r="25034" ht="30" hidden="1" customHeight="1" x14ac:dyDescent="0.25"/>
    <row r="25035" ht="30" hidden="1" customHeight="1" x14ac:dyDescent="0.25"/>
    <row r="25036" ht="30" hidden="1" customHeight="1" x14ac:dyDescent="0.25"/>
    <row r="25037" ht="30" hidden="1" customHeight="1" x14ac:dyDescent="0.25"/>
    <row r="25038" ht="30" hidden="1" customHeight="1" x14ac:dyDescent="0.25"/>
    <row r="25039" ht="30" hidden="1" customHeight="1" x14ac:dyDescent="0.25"/>
    <row r="25040" ht="30" hidden="1" customHeight="1" x14ac:dyDescent="0.25"/>
    <row r="25041" ht="30" hidden="1" customHeight="1" x14ac:dyDescent="0.25"/>
    <row r="25042" ht="30" hidden="1" customHeight="1" x14ac:dyDescent="0.25"/>
    <row r="25043" ht="30" hidden="1" customHeight="1" x14ac:dyDescent="0.25"/>
    <row r="25044" ht="30" hidden="1" customHeight="1" x14ac:dyDescent="0.25"/>
    <row r="25045" ht="30" hidden="1" customHeight="1" x14ac:dyDescent="0.25"/>
    <row r="25046" ht="30" hidden="1" customHeight="1" x14ac:dyDescent="0.25"/>
    <row r="25047" ht="30" hidden="1" customHeight="1" x14ac:dyDescent="0.25"/>
    <row r="25048" ht="30" hidden="1" customHeight="1" x14ac:dyDescent="0.25"/>
    <row r="25049" ht="30" hidden="1" customHeight="1" x14ac:dyDescent="0.25"/>
    <row r="25050" ht="30" hidden="1" customHeight="1" x14ac:dyDescent="0.25"/>
    <row r="25051" ht="30" hidden="1" customHeight="1" x14ac:dyDescent="0.25"/>
    <row r="25052" ht="30" hidden="1" customHeight="1" x14ac:dyDescent="0.25"/>
    <row r="25053" ht="30" hidden="1" customHeight="1" x14ac:dyDescent="0.25"/>
    <row r="25054" ht="30" hidden="1" customHeight="1" x14ac:dyDescent="0.25"/>
    <row r="25055" ht="30" hidden="1" customHeight="1" x14ac:dyDescent="0.25"/>
    <row r="25056" ht="30" hidden="1" customHeight="1" x14ac:dyDescent="0.25"/>
    <row r="25057" ht="30" hidden="1" customHeight="1" x14ac:dyDescent="0.25"/>
    <row r="25058" ht="30" hidden="1" customHeight="1" x14ac:dyDescent="0.25"/>
    <row r="25059" ht="30" hidden="1" customHeight="1" x14ac:dyDescent="0.25"/>
    <row r="25060" ht="30" hidden="1" customHeight="1" x14ac:dyDescent="0.25"/>
    <row r="25061" ht="30" hidden="1" customHeight="1" x14ac:dyDescent="0.25"/>
    <row r="25062" ht="30" hidden="1" customHeight="1" x14ac:dyDescent="0.25"/>
    <row r="25063" ht="30" hidden="1" customHeight="1" x14ac:dyDescent="0.25"/>
    <row r="25064" ht="30" hidden="1" customHeight="1" x14ac:dyDescent="0.25"/>
    <row r="25065" ht="30" hidden="1" customHeight="1" x14ac:dyDescent="0.25"/>
    <row r="25066" ht="30" hidden="1" customHeight="1" x14ac:dyDescent="0.25"/>
    <row r="25067" ht="30" hidden="1" customHeight="1" x14ac:dyDescent="0.25"/>
    <row r="25068" ht="30" hidden="1" customHeight="1" x14ac:dyDescent="0.25"/>
    <row r="25069" ht="30" hidden="1" customHeight="1" x14ac:dyDescent="0.25"/>
    <row r="25070" ht="30" hidden="1" customHeight="1" x14ac:dyDescent="0.25"/>
    <row r="25071" ht="30" hidden="1" customHeight="1" x14ac:dyDescent="0.25"/>
    <row r="25072" ht="30" hidden="1" customHeight="1" x14ac:dyDescent="0.25"/>
    <row r="25073" ht="30" hidden="1" customHeight="1" x14ac:dyDescent="0.25"/>
    <row r="25074" ht="30" hidden="1" customHeight="1" x14ac:dyDescent="0.25"/>
    <row r="25075" ht="30" hidden="1" customHeight="1" x14ac:dyDescent="0.25"/>
    <row r="25076" ht="30" hidden="1" customHeight="1" x14ac:dyDescent="0.25"/>
    <row r="25077" ht="30" hidden="1" customHeight="1" x14ac:dyDescent="0.25"/>
    <row r="25078" ht="30" hidden="1" customHeight="1" x14ac:dyDescent="0.25"/>
    <row r="25079" ht="30" hidden="1" customHeight="1" x14ac:dyDescent="0.25"/>
    <row r="25080" ht="30" hidden="1" customHeight="1" x14ac:dyDescent="0.25"/>
    <row r="25081" ht="30" hidden="1" customHeight="1" x14ac:dyDescent="0.25"/>
    <row r="25082" ht="30" hidden="1" customHeight="1" x14ac:dyDescent="0.25"/>
    <row r="25083" ht="30" hidden="1" customHeight="1" x14ac:dyDescent="0.25"/>
    <row r="25084" ht="30" hidden="1" customHeight="1" x14ac:dyDescent="0.25"/>
    <row r="25085" ht="30" hidden="1" customHeight="1" x14ac:dyDescent="0.25"/>
    <row r="25086" ht="30" hidden="1" customHeight="1" x14ac:dyDescent="0.25"/>
    <row r="25087" ht="30" hidden="1" customHeight="1" x14ac:dyDescent="0.25"/>
    <row r="25088" ht="30" hidden="1" customHeight="1" x14ac:dyDescent="0.25"/>
    <row r="25089" ht="30" hidden="1" customHeight="1" x14ac:dyDescent="0.25"/>
    <row r="25090" ht="30" hidden="1" customHeight="1" x14ac:dyDescent="0.25"/>
    <row r="25091" ht="30" hidden="1" customHeight="1" x14ac:dyDescent="0.25"/>
    <row r="25092" ht="30" hidden="1" customHeight="1" x14ac:dyDescent="0.25"/>
    <row r="25093" ht="30" hidden="1" customHeight="1" x14ac:dyDescent="0.25"/>
    <row r="25094" ht="30" hidden="1" customHeight="1" x14ac:dyDescent="0.25"/>
    <row r="25095" ht="30" hidden="1" customHeight="1" x14ac:dyDescent="0.25"/>
    <row r="25096" ht="30" hidden="1" customHeight="1" x14ac:dyDescent="0.25"/>
    <row r="25097" ht="30" hidden="1" customHeight="1" x14ac:dyDescent="0.25"/>
    <row r="25098" ht="30" hidden="1" customHeight="1" x14ac:dyDescent="0.25"/>
    <row r="25099" ht="30" hidden="1" customHeight="1" x14ac:dyDescent="0.25"/>
    <row r="25100" ht="30" hidden="1" customHeight="1" x14ac:dyDescent="0.25"/>
    <row r="25101" ht="30" hidden="1" customHeight="1" x14ac:dyDescent="0.25"/>
    <row r="25102" ht="30" hidden="1" customHeight="1" x14ac:dyDescent="0.25"/>
    <row r="25103" ht="30" hidden="1" customHeight="1" x14ac:dyDescent="0.25"/>
    <row r="25104" ht="30" hidden="1" customHeight="1" x14ac:dyDescent="0.25"/>
    <row r="25105" ht="30" hidden="1" customHeight="1" x14ac:dyDescent="0.25"/>
    <row r="25106" ht="30" hidden="1" customHeight="1" x14ac:dyDescent="0.25"/>
    <row r="25107" ht="30" hidden="1" customHeight="1" x14ac:dyDescent="0.25"/>
    <row r="25108" ht="30" hidden="1" customHeight="1" x14ac:dyDescent="0.25"/>
    <row r="25109" ht="30" hidden="1" customHeight="1" x14ac:dyDescent="0.25"/>
    <row r="25110" ht="30" hidden="1" customHeight="1" x14ac:dyDescent="0.25"/>
    <row r="25111" ht="30" hidden="1" customHeight="1" x14ac:dyDescent="0.25"/>
    <row r="25112" ht="30" hidden="1" customHeight="1" x14ac:dyDescent="0.25"/>
    <row r="25113" ht="30" hidden="1" customHeight="1" x14ac:dyDescent="0.25"/>
    <row r="25114" ht="30" hidden="1" customHeight="1" x14ac:dyDescent="0.25"/>
    <row r="25115" ht="30" hidden="1" customHeight="1" x14ac:dyDescent="0.25"/>
    <row r="25116" ht="30" hidden="1" customHeight="1" x14ac:dyDescent="0.25"/>
    <row r="25117" ht="30" hidden="1" customHeight="1" x14ac:dyDescent="0.25"/>
    <row r="25118" ht="30" hidden="1" customHeight="1" x14ac:dyDescent="0.25"/>
    <row r="25119" ht="30" hidden="1" customHeight="1" x14ac:dyDescent="0.25"/>
    <row r="25120" ht="30" hidden="1" customHeight="1" x14ac:dyDescent="0.25"/>
    <row r="25121" ht="30" hidden="1" customHeight="1" x14ac:dyDescent="0.25"/>
    <row r="25122" ht="30" hidden="1" customHeight="1" x14ac:dyDescent="0.25"/>
    <row r="25123" ht="30" hidden="1" customHeight="1" x14ac:dyDescent="0.25"/>
    <row r="25124" ht="30" hidden="1" customHeight="1" x14ac:dyDescent="0.25"/>
    <row r="25125" ht="30" hidden="1" customHeight="1" x14ac:dyDescent="0.25"/>
    <row r="25126" ht="30" hidden="1" customHeight="1" x14ac:dyDescent="0.25"/>
    <row r="25127" ht="30" hidden="1" customHeight="1" x14ac:dyDescent="0.25"/>
    <row r="25128" ht="30" hidden="1" customHeight="1" x14ac:dyDescent="0.25"/>
    <row r="25129" ht="30" hidden="1" customHeight="1" x14ac:dyDescent="0.25"/>
    <row r="25130" ht="30" hidden="1" customHeight="1" x14ac:dyDescent="0.25"/>
    <row r="25131" ht="30" hidden="1" customHeight="1" x14ac:dyDescent="0.25"/>
    <row r="25132" ht="30" hidden="1" customHeight="1" x14ac:dyDescent="0.25"/>
    <row r="25133" ht="30" hidden="1" customHeight="1" x14ac:dyDescent="0.25"/>
    <row r="25134" ht="30" hidden="1" customHeight="1" x14ac:dyDescent="0.25"/>
    <row r="25135" ht="30" hidden="1" customHeight="1" x14ac:dyDescent="0.25"/>
    <row r="25136" ht="30" hidden="1" customHeight="1" x14ac:dyDescent="0.25"/>
    <row r="25137" ht="30" hidden="1" customHeight="1" x14ac:dyDescent="0.25"/>
    <row r="25138" ht="30" hidden="1" customHeight="1" x14ac:dyDescent="0.25"/>
    <row r="25139" ht="30" hidden="1" customHeight="1" x14ac:dyDescent="0.25"/>
    <row r="25140" ht="30" hidden="1" customHeight="1" x14ac:dyDescent="0.25"/>
    <row r="25141" ht="30" hidden="1" customHeight="1" x14ac:dyDescent="0.25"/>
    <row r="25142" ht="30" hidden="1" customHeight="1" x14ac:dyDescent="0.25"/>
    <row r="25143" ht="30" hidden="1" customHeight="1" x14ac:dyDescent="0.25"/>
    <row r="25144" ht="30" hidden="1" customHeight="1" x14ac:dyDescent="0.25"/>
    <row r="25145" ht="30" hidden="1" customHeight="1" x14ac:dyDescent="0.25"/>
    <row r="25146" ht="30" hidden="1" customHeight="1" x14ac:dyDescent="0.25"/>
    <row r="25147" ht="30" hidden="1" customHeight="1" x14ac:dyDescent="0.25"/>
    <row r="25148" ht="30" hidden="1" customHeight="1" x14ac:dyDescent="0.25"/>
    <row r="25149" ht="30" hidden="1" customHeight="1" x14ac:dyDescent="0.25"/>
    <row r="25150" ht="30" hidden="1" customHeight="1" x14ac:dyDescent="0.25"/>
    <row r="25151" ht="30" hidden="1" customHeight="1" x14ac:dyDescent="0.25"/>
    <row r="25152" ht="30" hidden="1" customHeight="1" x14ac:dyDescent="0.25"/>
    <row r="25153" ht="30" hidden="1" customHeight="1" x14ac:dyDescent="0.25"/>
    <row r="25154" ht="30" hidden="1" customHeight="1" x14ac:dyDescent="0.25"/>
    <row r="25155" ht="30" hidden="1" customHeight="1" x14ac:dyDescent="0.25"/>
    <row r="25156" ht="30" hidden="1" customHeight="1" x14ac:dyDescent="0.25"/>
    <row r="25157" ht="30" hidden="1" customHeight="1" x14ac:dyDescent="0.25"/>
    <row r="25158" ht="30" hidden="1" customHeight="1" x14ac:dyDescent="0.25"/>
    <row r="25159" ht="30" hidden="1" customHeight="1" x14ac:dyDescent="0.25"/>
    <row r="25160" ht="30" hidden="1" customHeight="1" x14ac:dyDescent="0.25"/>
    <row r="25161" ht="30" hidden="1" customHeight="1" x14ac:dyDescent="0.25"/>
    <row r="25162" ht="30" hidden="1" customHeight="1" x14ac:dyDescent="0.25"/>
    <row r="25163" ht="30" hidden="1" customHeight="1" x14ac:dyDescent="0.25"/>
    <row r="25164" ht="30" hidden="1" customHeight="1" x14ac:dyDescent="0.25"/>
    <row r="25165" ht="30" hidden="1" customHeight="1" x14ac:dyDescent="0.25"/>
    <row r="25166" ht="30" hidden="1" customHeight="1" x14ac:dyDescent="0.25"/>
    <row r="25167" ht="30" hidden="1" customHeight="1" x14ac:dyDescent="0.25"/>
    <row r="25168" ht="30" hidden="1" customHeight="1" x14ac:dyDescent="0.25"/>
    <row r="25169" ht="30" hidden="1" customHeight="1" x14ac:dyDescent="0.25"/>
    <row r="25170" ht="30" hidden="1" customHeight="1" x14ac:dyDescent="0.25"/>
    <row r="25171" ht="30" hidden="1" customHeight="1" x14ac:dyDescent="0.25"/>
    <row r="25172" ht="30" hidden="1" customHeight="1" x14ac:dyDescent="0.25"/>
    <row r="25173" ht="30" hidden="1" customHeight="1" x14ac:dyDescent="0.25"/>
    <row r="25174" ht="30" hidden="1" customHeight="1" x14ac:dyDescent="0.25"/>
    <row r="25175" ht="30" hidden="1" customHeight="1" x14ac:dyDescent="0.25"/>
    <row r="25176" ht="30" hidden="1" customHeight="1" x14ac:dyDescent="0.25"/>
    <row r="25177" ht="30" hidden="1" customHeight="1" x14ac:dyDescent="0.25"/>
    <row r="25178" ht="30" hidden="1" customHeight="1" x14ac:dyDescent="0.25"/>
    <row r="25179" ht="30" hidden="1" customHeight="1" x14ac:dyDescent="0.25"/>
    <row r="25180" ht="30" hidden="1" customHeight="1" x14ac:dyDescent="0.25"/>
    <row r="25181" ht="30" hidden="1" customHeight="1" x14ac:dyDescent="0.25"/>
    <row r="25182" ht="30" hidden="1" customHeight="1" x14ac:dyDescent="0.25"/>
    <row r="25183" ht="30" hidden="1" customHeight="1" x14ac:dyDescent="0.25"/>
    <row r="25184" ht="30" hidden="1" customHeight="1" x14ac:dyDescent="0.25"/>
    <row r="25185" ht="30" hidden="1" customHeight="1" x14ac:dyDescent="0.25"/>
    <row r="25186" ht="30" hidden="1" customHeight="1" x14ac:dyDescent="0.25"/>
    <row r="25187" ht="30" hidden="1" customHeight="1" x14ac:dyDescent="0.25"/>
    <row r="25188" ht="30" hidden="1" customHeight="1" x14ac:dyDescent="0.25"/>
    <row r="25189" ht="30" hidden="1" customHeight="1" x14ac:dyDescent="0.25"/>
    <row r="25190" ht="30" hidden="1" customHeight="1" x14ac:dyDescent="0.25"/>
    <row r="25191" ht="30" hidden="1" customHeight="1" x14ac:dyDescent="0.25"/>
    <row r="25192" ht="30" hidden="1" customHeight="1" x14ac:dyDescent="0.25"/>
    <row r="25193" ht="30" hidden="1" customHeight="1" x14ac:dyDescent="0.25"/>
    <row r="25194" ht="30" hidden="1" customHeight="1" x14ac:dyDescent="0.25"/>
    <row r="25195" ht="30" hidden="1" customHeight="1" x14ac:dyDescent="0.25"/>
    <row r="25196" ht="30" hidden="1" customHeight="1" x14ac:dyDescent="0.25"/>
    <row r="25197" ht="30" hidden="1" customHeight="1" x14ac:dyDescent="0.25"/>
    <row r="25198" ht="30" hidden="1" customHeight="1" x14ac:dyDescent="0.25"/>
    <row r="25199" ht="30" hidden="1" customHeight="1" x14ac:dyDescent="0.25"/>
    <row r="25200" ht="30" hidden="1" customHeight="1" x14ac:dyDescent="0.25"/>
    <row r="25201" ht="30" hidden="1" customHeight="1" x14ac:dyDescent="0.25"/>
    <row r="25202" ht="30" hidden="1" customHeight="1" x14ac:dyDescent="0.25"/>
    <row r="25203" ht="30" hidden="1" customHeight="1" x14ac:dyDescent="0.25"/>
    <row r="25204" ht="30" hidden="1" customHeight="1" x14ac:dyDescent="0.25"/>
    <row r="25205" ht="30" hidden="1" customHeight="1" x14ac:dyDescent="0.25"/>
    <row r="25206" ht="30" hidden="1" customHeight="1" x14ac:dyDescent="0.25"/>
    <row r="25207" ht="30" hidden="1" customHeight="1" x14ac:dyDescent="0.25"/>
    <row r="25208" ht="30" hidden="1" customHeight="1" x14ac:dyDescent="0.25"/>
    <row r="25209" ht="30" hidden="1" customHeight="1" x14ac:dyDescent="0.25"/>
    <row r="25210" ht="30" hidden="1" customHeight="1" x14ac:dyDescent="0.25"/>
    <row r="25211" ht="30" hidden="1" customHeight="1" x14ac:dyDescent="0.25"/>
    <row r="25212" ht="30" hidden="1" customHeight="1" x14ac:dyDescent="0.25"/>
    <row r="25213" ht="30" hidden="1" customHeight="1" x14ac:dyDescent="0.25"/>
    <row r="25214" ht="30" hidden="1" customHeight="1" x14ac:dyDescent="0.25"/>
    <row r="25215" ht="30" hidden="1" customHeight="1" x14ac:dyDescent="0.25"/>
    <row r="25216" ht="30" hidden="1" customHeight="1" x14ac:dyDescent="0.25"/>
    <row r="25217" ht="30" hidden="1" customHeight="1" x14ac:dyDescent="0.25"/>
    <row r="25218" ht="30" hidden="1" customHeight="1" x14ac:dyDescent="0.25"/>
    <row r="25219" ht="30" hidden="1" customHeight="1" x14ac:dyDescent="0.25"/>
    <row r="25220" ht="30" hidden="1" customHeight="1" x14ac:dyDescent="0.25"/>
    <row r="25221" ht="30" hidden="1" customHeight="1" x14ac:dyDescent="0.25"/>
    <row r="25222" ht="30" hidden="1" customHeight="1" x14ac:dyDescent="0.25"/>
    <row r="25223" ht="30" hidden="1" customHeight="1" x14ac:dyDescent="0.25"/>
    <row r="25224" ht="30" hidden="1" customHeight="1" x14ac:dyDescent="0.25"/>
    <row r="25225" ht="30" hidden="1" customHeight="1" x14ac:dyDescent="0.25"/>
    <row r="25226" ht="30" hidden="1" customHeight="1" x14ac:dyDescent="0.25"/>
    <row r="25227" ht="30" hidden="1" customHeight="1" x14ac:dyDescent="0.25"/>
    <row r="25228" ht="30" hidden="1" customHeight="1" x14ac:dyDescent="0.25"/>
    <row r="25229" ht="30" hidden="1" customHeight="1" x14ac:dyDescent="0.25"/>
    <row r="25230" ht="30" hidden="1" customHeight="1" x14ac:dyDescent="0.25"/>
    <row r="25231" ht="30" hidden="1" customHeight="1" x14ac:dyDescent="0.25"/>
    <row r="25232" ht="30" hidden="1" customHeight="1" x14ac:dyDescent="0.25"/>
    <row r="25233" ht="30" hidden="1" customHeight="1" x14ac:dyDescent="0.25"/>
    <row r="25234" ht="30" hidden="1" customHeight="1" x14ac:dyDescent="0.25"/>
    <row r="25235" ht="30" hidden="1" customHeight="1" x14ac:dyDescent="0.25"/>
    <row r="25236" ht="30" hidden="1" customHeight="1" x14ac:dyDescent="0.25"/>
    <row r="25237" ht="30" hidden="1" customHeight="1" x14ac:dyDescent="0.25"/>
    <row r="25238" ht="30" hidden="1" customHeight="1" x14ac:dyDescent="0.25"/>
    <row r="25239" ht="30" hidden="1" customHeight="1" x14ac:dyDescent="0.25"/>
    <row r="25240" ht="30" hidden="1" customHeight="1" x14ac:dyDescent="0.25"/>
    <row r="25241" ht="30" hidden="1" customHeight="1" x14ac:dyDescent="0.25"/>
    <row r="25242" ht="30" hidden="1" customHeight="1" x14ac:dyDescent="0.25"/>
    <row r="25243" ht="30" hidden="1" customHeight="1" x14ac:dyDescent="0.25"/>
    <row r="25244" ht="30" hidden="1" customHeight="1" x14ac:dyDescent="0.25"/>
    <row r="25245" ht="30" hidden="1" customHeight="1" x14ac:dyDescent="0.25"/>
    <row r="25246" ht="30" hidden="1" customHeight="1" x14ac:dyDescent="0.25"/>
    <row r="25247" ht="30" hidden="1" customHeight="1" x14ac:dyDescent="0.25"/>
    <row r="25248" ht="30" hidden="1" customHeight="1" x14ac:dyDescent="0.25"/>
    <row r="25249" ht="30" hidden="1" customHeight="1" x14ac:dyDescent="0.25"/>
    <row r="25250" ht="30" hidden="1" customHeight="1" x14ac:dyDescent="0.25"/>
    <row r="25251" ht="30" hidden="1" customHeight="1" x14ac:dyDescent="0.25"/>
    <row r="25252" ht="30" hidden="1" customHeight="1" x14ac:dyDescent="0.25"/>
    <row r="25253" ht="30" hidden="1" customHeight="1" x14ac:dyDescent="0.25"/>
    <row r="25254" ht="30" hidden="1" customHeight="1" x14ac:dyDescent="0.25"/>
    <row r="25255" ht="30" hidden="1" customHeight="1" x14ac:dyDescent="0.25"/>
    <row r="25256" ht="30" hidden="1" customHeight="1" x14ac:dyDescent="0.25"/>
    <row r="25257" ht="30" hidden="1" customHeight="1" x14ac:dyDescent="0.25"/>
    <row r="25258" ht="30" hidden="1" customHeight="1" x14ac:dyDescent="0.25"/>
    <row r="25259" ht="30" hidden="1" customHeight="1" x14ac:dyDescent="0.25"/>
    <row r="25260" ht="30" hidden="1" customHeight="1" x14ac:dyDescent="0.25"/>
    <row r="25261" ht="30" hidden="1" customHeight="1" x14ac:dyDescent="0.25"/>
    <row r="25262" ht="30" hidden="1" customHeight="1" x14ac:dyDescent="0.25"/>
    <row r="25263" ht="30" hidden="1" customHeight="1" x14ac:dyDescent="0.25"/>
    <row r="25264" ht="30" hidden="1" customHeight="1" x14ac:dyDescent="0.25"/>
    <row r="25265" ht="30" hidden="1" customHeight="1" x14ac:dyDescent="0.25"/>
    <row r="25266" ht="30" hidden="1" customHeight="1" x14ac:dyDescent="0.25"/>
    <row r="25267" ht="30" hidden="1" customHeight="1" x14ac:dyDescent="0.25"/>
    <row r="25268" ht="30" hidden="1" customHeight="1" x14ac:dyDescent="0.25"/>
    <row r="25269" ht="30" hidden="1" customHeight="1" x14ac:dyDescent="0.25"/>
    <row r="25270" ht="30" hidden="1" customHeight="1" x14ac:dyDescent="0.25"/>
    <row r="25271" ht="30" hidden="1" customHeight="1" x14ac:dyDescent="0.25"/>
    <row r="25272" ht="30" hidden="1" customHeight="1" x14ac:dyDescent="0.25"/>
    <row r="25273" ht="30" hidden="1" customHeight="1" x14ac:dyDescent="0.25"/>
    <row r="25274" ht="30" hidden="1" customHeight="1" x14ac:dyDescent="0.25"/>
    <row r="25275" ht="30" hidden="1" customHeight="1" x14ac:dyDescent="0.25"/>
    <row r="25276" ht="30" hidden="1" customHeight="1" x14ac:dyDescent="0.25"/>
    <row r="25277" ht="30" hidden="1" customHeight="1" x14ac:dyDescent="0.25"/>
    <row r="25278" ht="30" hidden="1" customHeight="1" x14ac:dyDescent="0.25"/>
    <row r="25279" ht="30" hidden="1" customHeight="1" x14ac:dyDescent="0.25"/>
    <row r="25280" ht="30" hidden="1" customHeight="1" x14ac:dyDescent="0.25"/>
    <row r="25281" ht="30" hidden="1" customHeight="1" x14ac:dyDescent="0.25"/>
    <row r="25282" ht="30" hidden="1" customHeight="1" x14ac:dyDescent="0.25"/>
    <row r="25283" ht="30" hidden="1" customHeight="1" x14ac:dyDescent="0.25"/>
    <row r="25284" ht="30" hidden="1" customHeight="1" x14ac:dyDescent="0.25"/>
    <row r="25285" ht="30" hidden="1" customHeight="1" x14ac:dyDescent="0.25"/>
    <row r="25286" ht="30" hidden="1" customHeight="1" x14ac:dyDescent="0.25"/>
    <row r="25287" ht="30" hidden="1" customHeight="1" x14ac:dyDescent="0.25"/>
    <row r="25288" ht="30" hidden="1" customHeight="1" x14ac:dyDescent="0.25"/>
    <row r="25289" ht="30" hidden="1" customHeight="1" x14ac:dyDescent="0.25"/>
    <row r="25290" ht="30" hidden="1" customHeight="1" x14ac:dyDescent="0.25"/>
    <row r="25291" ht="30" hidden="1" customHeight="1" x14ac:dyDescent="0.25"/>
    <row r="25292" ht="30" hidden="1" customHeight="1" x14ac:dyDescent="0.25"/>
    <row r="25293" ht="30" hidden="1" customHeight="1" x14ac:dyDescent="0.25"/>
    <row r="25294" ht="30" hidden="1" customHeight="1" x14ac:dyDescent="0.25"/>
    <row r="25295" ht="30" hidden="1" customHeight="1" x14ac:dyDescent="0.25"/>
    <row r="25296" ht="30" hidden="1" customHeight="1" x14ac:dyDescent="0.25"/>
    <row r="25297" ht="30" hidden="1" customHeight="1" x14ac:dyDescent="0.25"/>
    <row r="25298" ht="30" hidden="1" customHeight="1" x14ac:dyDescent="0.25"/>
    <row r="25299" ht="30" hidden="1" customHeight="1" x14ac:dyDescent="0.25"/>
    <row r="25300" ht="30" hidden="1" customHeight="1" x14ac:dyDescent="0.25"/>
    <row r="25301" ht="30" hidden="1" customHeight="1" x14ac:dyDescent="0.25"/>
    <row r="25302" ht="30" hidden="1" customHeight="1" x14ac:dyDescent="0.25"/>
    <row r="25303" ht="30" hidden="1" customHeight="1" x14ac:dyDescent="0.25"/>
    <row r="25304" ht="30" hidden="1" customHeight="1" x14ac:dyDescent="0.25"/>
    <row r="25305" ht="30" hidden="1" customHeight="1" x14ac:dyDescent="0.25"/>
    <row r="25306" ht="30" hidden="1" customHeight="1" x14ac:dyDescent="0.25"/>
    <row r="25307" ht="30" hidden="1" customHeight="1" x14ac:dyDescent="0.25"/>
    <row r="25308" ht="30" hidden="1" customHeight="1" x14ac:dyDescent="0.25"/>
    <row r="25309" ht="30" hidden="1" customHeight="1" x14ac:dyDescent="0.25"/>
    <row r="25310" ht="30" hidden="1" customHeight="1" x14ac:dyDescent="0.25"/>
    <row r="25311" ht="30" hidden="1" customHeight="1" x14ac:dyDescent="0.25"/>
    <row r="25312" ht="30" hidden="1" customHeight="1" x14ac:dyDescent="0.25"/>
    <row r="25313" ht="30" hidden="1" customHeight="1" x14ac:dyDescent="0.25"/>
    <row r="25314" ht="30" hidden="1" customHeight="1" x14ac:dyDescent="0.25"/>
    <row r="25315" ht="30" hidden="1" customHeight="1" x14ac:dyDescent="0.25"/>
    <row r="25316" ht="30" hidden="1" customHeight="1" x14ac:dyDescent="0.25"/>
    <row r="25317" ht="30" hidden="1" customHeight="1" x14ac:dyDescent="0.25"/>
    <row r="25318" ht="30" hidden="1" customHeight="1" x14ac:dyDescent="0.25"/>
    <row r="25319" ht="30" hidden="1" customHeight="1" x14ac:dyDescent="0.25"/>
    <row r="25320" ht="30" hidden="1" customHeight="1" x14ac:dyDescent="0.25"/>
    <row r="25321" ht="30" hidden="1" customHeight="1" x14ac:dyDescent="0.25"/>
    <row r="25322" ht="30" hidden="1" customHeight="1" x14ac:dyDescent="0.25"/>
    <row r="25323" ht="30" hidden="1" customHeight="1" x14ac:dyDescent="0.25"/>
    <row r="25324" ht="30" hidden="1" customHeight="1" x14ac:dyDescent="0.25"/>
    <row r="25325" ht="30" hidden="1" customHeight="1" x14ac:dyDescent="0.25"/>
    <row r="25326" ht="30" hidden="1" customHeight="1" x14ac:dyDescent="0.25"/>
    <row r="25327" ht="30" hidden="1" customHeight="1" x14ac:dyDescent="0.25"/>
    <row r="25328" ht="30" hidden="1" customHeight="1" x14ac:dyDescent="0.25"/>
    <row r="25329" ht="30" hidden="1" customHeight="1" x14ac:dyDescent="0.25"/>
    <row r="25330" ht="30" hidden="1" customHeight="1" x14ac:dyDescent="0.25"/>
    <row r="25331" ht="30" hidden="1" customHeight="1" x14ac:dyDescent="0.25"/>
    <row r="25332" ht="30" hidden="1" customHeight="1" x14ac:dyDescent="0.25"/>
    <row r="25333" ht="30" hidden="1" customHeight="1" x14ac:dyDescent="0.25"/>
    <row r="25334" ht="30" hidden="1" customHeight="1" x14ac:dyDescent="0.25"/>
    <row r="25335" ht="30" hidden="1" customHeight="1" x14ac:dyDescent="0.25"/>
    <row r="25336" ht="30" hidden="1" customHeight="1" x14ac:dyDescent="0.25"/>
    <row r="25337" ht="30" hidden="1" customHeight="1" x14ac:dyDescent="0.25"/>
    <row r="25338" ht="30" hidden="1" customHeight="1" x14ac:dyDescent="0.25"/>
    <row r="25339" ht="30" hidden="1" customHeight="1" x14ac:dyDescent="0.25"/>
    <row r="25340" ht="30" hidden="1" customHeight="1" x14ac:dyDescent="0.25"/>
    <row r="25341" ht="30" hidden="1" customHeight="1" x14ac:dyDescent="0.25"/>
    <row r="25342" ht="30" hidden="1" customHeight="1" x14ac:dyDescent="0.25"/>
    <row r="25343" ht="30" hidden="1" customHeight="1" x14ac:dyDescent="0.25"/>
    <row r="25344" ht="30" hidden="1" customHeight="1" x14ac:dyDescent="0.25"/>
    <row r="25345" ht="30" hidden="1" customHeight="1" x14ac:dyDescent="0.25"/>
    <row r="25346" ht="30" hidden="1" customHeight="1" x14ac:dyDescent="0.25"/>
    <row r="25347" ht="30" hidden="1" customHeight="1" x14ac:dyDescent="0.25"/>
    <row r="25348" ht="30" hidden="1" customHeight="1" x14ac:dyDescent="0.25"/>
    <row r="25349" ht="30" hidden="1" customHeight="1" x14ac:dyDescent="0.25"/>
    <row r="25350" ht="30" hidden="1" customHeight="1" x14ac:dyDescent="0.25"/>
    <row r="25351" ht="30" hidden="1" customHeight="1" x14ac:dyDescent="0.25"/>
    <row r="25352" ht="30" hidden="1" customHeight="1" x14ac:dyDescent="0.25"/>
    <row r="25353" ht="30" hidden="1" customHeight="1" x14ac:dyDescent="0.25"/>
    <row r="25354" ht="30" hidden="1" customHeight="1" x14ac:dyDescent="0.25"/>
    <row r="25355" ht="30" hidden="1" customHeight="1" x14ac:dyDescent="0.25"/>
    <row r="25356" ht="30" hidden="1" customHeight="1" x14ac:dyDescent="0.25"/>
    <row r="25357" ht="30" hidden="1" customHeight="1" x14ac:dyDescent="0.25"/>
    <row r="25358" ht="30" hidden="1" customHeight="1" x14ac:dyDescent="0.25"/>
    <row r="25359" ht="30" hidden="1" customHeight="1" x14ac:dyDescent="0.25"/>
    <row r="25360" ht="30" hidden="1" customHeight="1" x14ac:dyDescent="0.25"/>
    <row r="25361" ht="30" hidden="1" customHeight="1" x14ac:dyDescent="0.25"/>
    <row r="25362" ht="30" hidden="1" customHeight="1" x14ac:dyDescent="0.25"/>
    <row r="25363" ht="30" hidden="1" customHeight="1" x14ac:dyDescent="0.25"/>
    <row r="25364" ht="30" hidden="1" customHeight="1" x14ac:dyDescent="0.25"/>
    <row r="25365" ht="30" hidden="1" customHeight="1" x14ac:dyDescent="0.25"/>
    <row r="25366" ht="30" hidden="1" customHeight="1" x14ac:dyDescent="0.25"/>
    <row r="25367" ht="30" hidden="1" customHeight="1" x14ac:dyDescent="0.25"/>
    <row r="25368" ht="30" hidden="1" customHeight="1" x14ac:dyDescent="0.25"/>
    <row r="25369" ht="30" hidden="1" customHeight="1" x14ac:dyDescent="0.25"/>
    <row r="25370" ht="30" hidden="1" customHeight="1" x14ac:dyDescent="0.25"/>
    <row r="25371" ht="30" hidden="1" customHeight="1" x14ac:dyDescent="0.25"/>
    <row r="25372" ht="30" hidden="1" customHeight="1" x14ac:dyDescent="0.25"/>
    <row r="25373" ht="30" hidden="1" customHeight="1" x14ac:dyDescent="0.25"/>
    <row r="25374" ht="30" hidden="1" customHeight="1" x14ac:dyDescent="0.25"/>
    <row r="25375" ht="30" hidden="1" customHeight="1" x14ac:dyDescent="0.25"/>
    <row r="25376" ht="30" hidden="1" customHeight="1" x14ac:dyDescent="0.25"/>
    <row r="25377" ht="30" hidden="1" customHeight="1" x14ac:dyDescent="0.25"/>
    <row r="25378" ht="30" hidden="1" customHeight="1" x14ac:dyDescent="0.25"/>
    <row r="25379" ht="30" hidden="1" customHeight="1" x14ac:dyDescent="0.25"/>
    <row r="25380" ht="30" hidden="1" customHeight="1" x14ac:dyDescent="0.25"/>
    <row r="25381" ht="30" hidden="1" customHeight="1" x14ac:dyDescent="0.25"/>
    <row r="25382" ht="30" hidden="1" customHeight="1" x14ac:dyDescent="0.25"/>
    <row r="25383" ht="30" hidden="1" customHeight="1" x14ac:dyDescent="0.25"/>
    <row r="25384" ht="30" hidden="1" customHeight="1" x14ac:dyDescent="0.25"/>
    <row r="25385" ht="30" hidden="1" customHeight="1" x14ac:dyDescent="0.25"/>
    <row r="25386" ht="30" hidden="1" customHeight="1" x14ac:dyDescent="0.25"/>
    <row r="25387" ht="30" hidden="1" customHeight="1" x14ac:dyDescent="0.25"/>
    <row r="25388" ht="30" hidden="1" customHeight="1" x14ac:dyDescent="0.25"/>
    <row r="25389" ht="30" hidden="1" customHeight="1" x14ac:dyDescent="0.25"/>
    <row r="25390" ht="30" hidden="1" customHeight="1" x14ac:dyDescent="0.25"/>
    <row r="25391" ht="30" hidden="1" customHeight="1" x14ac:dyDescent="0.25"/>
    <row r="25392" ht="30" hidden="1" customHeight="1" x14ac:dyDescent="0.25"/>
    <row r="25393" ht="30" hidden="1" customHeight="1" x14ac:dyDescent="0.25"/>
    <row r="25394" ht="30" hidden="1" customHeight="1" x14ac:dyDescent="0.25"/>
    <row r="25395" ht="30" hidden="1" customHeight="1" x14ac:dyDescent="0.25"/>
    <row r="25396" ht="30" hidden="1" customHeight="1" x14ac:dyDescent="0.25"/>
    <row r="25397" ht="30" hidden="1" customHeight="1" x14ac:dyDescent="0.25"/>
    <row r="25398" ht="30" hidden="1" customHeight="1" x14ac:dyDescent="0.25"/>
    <row r="25399" ht="30" hidden="1" customHeight="1" x14ac:dyDescent="0.25"/>
    <row r="25400" ht="30" hidden="1" customHeight="1" x14ac:dyDescent="0.25"/>
    <row r="25401" ht="30" hidden="1" customHeight="1" x14ac:dyDescent="0.25"/>
    <row r="25402" ht="30" hidden="1" customHeight="1" x14ac:dyDescent="0.25"/>
    <row r="25403" ht="30" hidden="1" customHeight="1" x14ac:dyDescent="0.25"/>
    <row r="25404" ht="30" hidden="1" customHeight="1" x14ac:dyDescent="0.25"/>
    <row r="25405" ht="30" hidden="1" customHeight="1" x14ac:dyDescent="0.25"/>
    <row r="25406" ht="30" hidden="1" customHeight="1" x14ac:dyDescent="0.25"/>
    <row r="25407" ht="30" hidden="1" customHeight="1" x14ac:dyDescent="0.25"/>
    <row r="25408" ht="30" hidden="1" customHeight="1" x14ac:dyDescent="0.25"/>
    <row r="25409" ht="30" hidden="1" customHeight="1" x14ac:dyDescent="0.25"/>
    <row r="25410" ht="30" hidden="1" customHeight="1" x14ac:dyDescent="0.25"/>
    <row r="25411" ht="30" hidden="1" customHeight="1" x14ac:dyDescent="0.25"/>
    <row r="25412" ht="30" hidden="1" customHeight="1" x14ac:dyDescent="0.25"/>
    <row r="25413" ht="30" hidden="1" customHeight="1" x14ac:dyDescent="0.25"/>
    <row r="25414" ht="30" hidden="1" customHeight="1" x14ac:dyDescent="0.25"/>
    <row r="25415" ht="30" hidden="1" customHeight="1" x14ac:dyDescent="0.25"/>
    <row r="25416" ht="30" hidden="1" customHeight="1" x14ac:dyDescent="0.25"/>
    <row r="25417" ht="30" hidden="1" customHeight="1" x14ac:dyDescent="0.25"/>
    <row r="25418" ht="30" hidden="1" customHeight="1" x14ac:dyDescent="0.25"/>
    <row r="25419" ht="30" hidden="1" customHeight="1" x14ac:dyDescent="0.25"/>
    <row r="25420" ht="30" hidden="1" customHeight="1" x14ac:dyDescent="0.25"/>
    <row r="25421" ht="30" hidden="1" customHeight="1" x14ac:dyDescent="0.25"/>
    <row r="25422" ht="30" hidden="1" customHeight="1" x14ac:dyDescent="0.25"/>
    <row r="25423" ht="30" hidden="1" customHeight="1" x14ac:dyDescent="0.25"/>
    <row r="25424" ht="30" hidden="1" customHeight="1" x14ac:dyDescent="0.25"/>
    <row r="25425" ht="30" hidden="1" customHeight="1" x14ac:dyDescent="0.25"/>
    <row r="25426" ht="30" hidden="1" customHeight="1" x14ac:dyDescent="0.25"/>
    <row r="25427" ht="30" hidden="1" customHeight="1" x14ac:dyDescent="0.25"/>
    <row r="25428" ht="30" hidden="1" customHeight="1" x14ac:dyDescent="0.25"/>
    <row r="25429" ht="30" hidden="1" customHeight="1" x14ac:dyDescent="0.25"/>
    <row r="25430" ht="30" hidden="1" customHeight="1" x14ac:dyDescent="0.25"/>
    <row r="25431" ht="30" hidden="1" customHeight="1" x14ac:dyDescent="0.25"/>
    <row r="25432" ht="30" hidden="1" customHeight="1" x14ac:dyDescent="0.25"/>
    <row r="25433" ht="30" hidden="1" customHeight="1" x14ac:dyDescent="0.25"/>
    <row r="25434" ht="30" hidden="1" customHeight="1" x14ac:dyDescent="0.25"/>
    <row r="25435" ht="30" hidden="1" customHeight="1" x14ac:dyDescent="0.25"/>
    <row r="25436" ht="30" hidden="1" customHeight="1" x14ac:dyDescent="0.25"/>
    <row r="25437" ht="30" hidden="1" customHeight="1" x14ac:dyDescent="0.25"/>
    <row r="25438" ht="30" hidden="1" customHeight="1" x14ac:dyDescent="0.25"/>
    <row r="25439" ht="30" hidden="1" customHeight="1" x14ac:dyDescent="0.25"/>
    <row r="25440" ht="30" hidden="1" customHeight="1" x14ac:dyDescent="0.25"/>
    <row r="25441" ht="30" hidden="1" customHeight="1" x14ac:dyDescent="0.25"/>
    <row r="25442" ht="30" hidden="1" customHeight="1" x14ac:dyDescent="0.25"/>
    <row r="25443" ht="30" hidden="1" customHeight="1" x14ac:dyDescent="0.25"/>
    <row r="25444" ht="30" hidden="1" customHeight="1" x14ac:dyDescent="0.25"/>
    <row r="25445" ht="30" hidden="1" customHeight="1" x14ac:dyDescent="0.25"/>
    <row r="25446" ht="30" hidden="1" customHeight="1" x14ac:dyDescent="0.25"/>
    <row r="25447" ht="30" hidden="1" customHeight="1" x14ac:dyDescent="0.25"/>
    <row r="25448" ht="30" hidden="1" customHeight="1" x14ac:dyDescent="0.25"/>
    <row r="25449" ht="30" hidden="1" customHeight="1" x14ac:dyDescent="0.25"/>
    <row r="25450" ht="30" hidden="1" customHeight="1" x14ac:dyDescent="0.25"/>
    <row r="25451" ht="30" hidden="1" customHeight="1" x14ac:dyDescent="0.25"/>
    <row r="25452" ht="30" hidden="1" customHeight="1" x14ac:dyDescent="0.25"/>
    <row r="25453" ht="30" hidden="1" customHeight="1" x14ac:dyDescent="0.25"/>
    <row r="25454" ht="30" hidden="1" customHeight="1" x14ac:dyDescent="0.25"/>
    <row r="25455" ht="30" hidden="1" customHeight="1" x14ac:dyDescent="0.25"/>
    <row r="25456" ht="30" hidden="1" customHeight="1" x14ac:dyDescent="0.25"/>
    <row r="25457" ht="30" hidden="1" customHeight="1" x14ac:dyDescent="0.25"/>
    <row r="25458" ht="30" hidden="1" customHeight="1" x14ac:dyDescent="0.25"/>
    <row r="25459" ht="30" hidden="1" customHeight="1" x14ac:dyDescent="0.25"/>
    <row r="25460" ht="30" hidden="1" customHeight="1" x14ac:dyDescent="0.25"/>
    <row r="25461" ht="30" hidden="1" customHeight="1" x14ac:dyDescent="0.25"/>
    <row r="25462" ht="30" hidden="1" customHeight="1" x14ac:dyDescent="0.25"/>
    <row r="25463" ht="30" hidden="1" customHeight="1" x14ac:dyDescent="0.25"/>
    <row r="25464" ht="30" hidden="1" customHeight="1" x14ac:dyDescent="0.25"/>
    <row r="25465" ht="30" hidden="1" customHeight="1" x14ac:dyDescent="0.25"/>
    <row r="25466" ht="30" hidden="1" customHeight="1" x14ac:dyDescent="0.25"/>
    <row r="25467" ht="30" hidden="1" customHeight="1" x14ac:dyDescent="0.25"/>
    <row r="25468" ht="30" hidden="1" customHeight="1" x14ac:dyDescent="0.25"/>
    <row r="25469" ht="30" hidden="1" customHeight="1" x14ac:dyDescent="0.25"/>
    <row r="25470" ht="30" hidden="1" customHeight="1" x14ac:dyDescent="0.25"/>
    <row r="25471" ht="30" hidden="1" customHeight="1" x14ac:dyDescent="0.25"/>
    <row r="25472" ht="30" hidden="1" customHeight="1" x14ac:dyDescent="0.25"/>
    <row r="25473" ht="30" hidden="1" customHeight="1" x14ac:dyDescent="0.25"/>
    <row r="25474" ht="30" hidden="1" customHeight="1" x14ac:dyDescent="0.25"/>
    <row r="25475" ht="30" hidden="1" customHeight="1" x14ac:dyDescent="0.25"/>
    <row r="25476" ht="30" hidden="1" customHeight="1" x14ac:dyDescent="0.25"/>
    <row r="25477" ht="30" hidden="1" customHeight="1" x14ac:dyDescent="0.25"/>
    <row r="25478" ht="30" hidden="1" customHeight="1" x14ac:dyDescent="0.25"/>
    <row r="25479" ht="30" hidden="1" customHeight="1" x14ac:dyDescent="0.25"/>
    <row r="25480" ht="30" hidden="1" customHeight="1" x14ac:dyDescent="0.25"/>
    <row r="25481" ht="30" hidden="1" customHeight="1" x14ac:dyDescent="0.25"/>
    <row r="25482" ht="30" hidden="1" customHeight="1" x14ac:dyDescent="0.25"/>
    <row r="25483" ht="30" hidden="1" customHeight="1" x14ac:dyDescent="0.25"/>
    <row r="25484" ht="30" hidden="1" customHeight="1" x14ac:dyDescent="0.25"/>
    <row r="25485" ht="30" hidden="1" customHeight="1" x14ac:dyDescent="0.25"/>
    <row r="25486" ht="30" hidden="1" customHeight="1" x14ac:dyDescent="0.25"/>
    <row r="25487" ht="30" hidden="1" customHeight="1" x14ac:dyDescent="0.25"/>
    <row r="25488" ht="30" hidden="1" customHeight="1" x14ac:dyDescent="0.25"/>
    <row r="25489" ht="30" hidden="1" customHeight="1" x14ac:dyDescent="0.25"/>
    <row r="25490" ht="30" hidden="1" customHeight="1" x14ac:dyDescent="0.25"/>
    <row r="25491" ht="30" hidden="1" customHeight="1" x14ac:dyDescent="0.25"/>
    <row r="25492" ht="30" hidden="1" customHeight="1" x14ac:dyDescent="0.25"/>
    <row r="25493" ht="30" hidden="1" customHeight="1" x14ac:dyDescent="0.25"/>
    <row r="25494" ht="30" hidden="1" customHeight="1" x14ac:dyDescent="0.25"/>
    <row r="25495" ht="30" hidden="1" customHeight="1" x14ac:dyDescent="0.25"/>
    <row r="25496" ht="30" hidden="1" customHeight="1" x14ac:dyDescent="0.25"/>
    <row r="25497" ht="30" hidden="1" customHeight="1" x14ac:dyDescent="0.25"/>
    <row r="25498" ht="30" hidden="1" customHeight="1" x14ac:dyDescent="0.25"/>
    <row r="25499" ht="30" hidden="1" customHeight="1" x14ac:dyDescent="0.25"/>
    <row r="25500" ht="30" hidden="1" customHeight="1" x14ac:dyDescent="0.25"/>
    <row r="25501" ht="30" hidden="1" customHeight="1" x14ac:dyDescent="0.25"/>
    <row r="25502" ht="30" hidden="1" customHeight="1" x14ac:dyDescent="0.25"/>
    <row r="25503" ht="30" hidden="1" customHeight="1" x14ac:dyDescent="0.25"/>
    <row r="25504" ht="30" hidden="1" customHeight="1" x14ac:dyDescent="0.25"/>
    <row r="25505" ht="30" hidden="1" customHeight="1" x14ac:dyDescent="0.25"/>
    <row r="25506" ht="30" hidden="1" customHeight="1" x14ac:dyDescent="0.25"/>
    <row r="25507" ht="30" hidden="1" customHeight="1" x14ac:dyDescent="0.25"/>
    <row r="25508" ht="30" hidden="1" customHeight="1" x14ac:dyDescent="0.25"/>
    <row r="25509" ht="30" hidden="1" customHeight="1" x14ac:dyDescent="0.25"/>
    <row r="25510" ht="30" hidden="1" customHeight="1" x14ac:dyDescent="0.25"/>
    <row r="25511" ht="30" hidden="1" customHeight="1" x14ac:dyDescent="0.25"/>
    <row r="25512" ht="30" hidden="1" customHeight="1" x14ac:dyDescent="0.25"/>
    <row r="25513" ht="30" hidden="1" customHeight="1" x14ac:dyDescent="0.25"/>
    <row r="25514" ht="30" hidden="1" customHeight="1" x14ac:dyDescent="0.25"/>
    <row r="25515" ht="30" hidden="1" customHeight="1" x14ac:dyDescent="0.25"/>
    <row r="25516" ht="30" hidden="1" customHeight="1" x14ac:dyDescent="0.25"/>
    <row r="25517" ht="30" hidden="1" customHeight="1" x14ac:dyDescent="0.25"/>
    <row r="25518" ht="30" hidden="1" customHeight="1" x14ac:dyDescent="0.25"/>
    <row r="25519" ht="30" hidden="1" customHeight="1" x14ac:dyDescent="0.25"/>
    <row r="25520" ht="30" hidden="1" customHeight="1" x14ac:dyDescent="0.25"/>
    <row r="25521" ht="30" hidden="1" customHeight="1" x14ac:dyDescent="0.25"/>
    <row r="25522" ht="30" hidden="1" customHeight="1" x14ac:dyDescent="0.25"/>
    <row r="25523" ht="30" hidden="1" customHeight="1" x14ac:dyDescent="0.25"/>
    <row r="25524" ht="30" hidden="1" customHeight="1" x14ac:dyDescent="0.25"/>
    <row r="25525" ht="30" hidden="1" customHeight="1" x14ac:dyDescent="0.25"/>
    <row r="25526" ht="30" hidden="1" customHeight="1" x14ac:dyDescent="0.25"/>
    <row r="25527" ht="30" hidden="1" customHeight="1" x14ac:dyDescent="0.25"/>
    <row r="25528" ht="30" hidden="1" customHeight="1" x14ac:dyDescent="0.25"/>
    <row r="25529" ht="30" hidden="1" customHeight="1" x14ac:dyDescent="0.25"/>
    <row r="25530" ht="30" hidden="1" customHeight="1" x14ac:dyDescent="0.25"/>
    <row r="25531" ht="30" hidden="1" customHeight="1" x14ac:dyDescent="0.25"/>
    <row r="25532" ht="30" hidden="1" customHeight="1" x14ac:dyDescent="0.25"/>
    <row r="25533" ht="30" hidden="1" customHeight="1" x14ac:dyDescent="0.25"/>
    <row r="25534" ht="30" hidden="1" customHeight="1" x14ac:dyDescent="0.25"/>
    <row r="25535" ht="30" hidden="1" customHeight="1" x14ac:dyDescent="0.25"/>
    <row r="25536" ht="30" hidden="1" customHeight="1" x14ac:dyDescent="0.25"/>
    <row r="25537" ht="30" hidden="1" customHeight="1" x14ac:dyDescent="0.25"/>
    <row r="25538" ht="30" hidden="1" customHeight="1" x14ac:dyDescent="0.25"/>
    <row r="25539" ht="30" hidden="1" customHeight="1" x14ac:dyDescent="0.25"/>
    <row r="25540" ht="30" hidden="1" customHeight="1" x14ac:dyDescent="0.25"/>
    <row r="25541" ht="30" hidden="1" customHeight="1" x14ac:dyDescent="0.25"/>
    <row r="25542" ht="30" hidden="1" customHeight="1" x14ac:dyDescent="0.25"/>
    <row r="25543" ht="30" hidden="1" customHeight="1" x14ac:dyDescent="0.25"/>
    <row r="25544" ht="30" hidden="1" customHeight="1" x14ac:dyDescent="0.25"/>
    <row r="25545" ht="30" hidden="1" customHeight="1" x14ac:dyDescent="0.25"/>
    <row r="25546" ht="30" hidden="1" customHeight="1" x14ac:dyDescent="0.25"/>
    <row r="25547" ht="30" hidden="1" customHeight="1" x14ac:dyDescent="0.25"/>
    <row r="25548" ht="30" hidden="1" customHeight="1" x14ac:dyDescent="0.25"/>
    <row r="25549" ht="30" hidden="1" customHeight="1" x14ac:dyDescent="0.25"/>
    <row r="25550" ht="30" hidden="1" customHeight="1" x14ac:dyDescent="0.25"/>
    <row r="25551" ht="30" hidden="1" customHeight="1" x14ac:dyDescent="0.25"/>
    <row r="25552" ht="30" hidden="1" customHeight="1" x14ac:dyDescent="0.25"/>
    <row r="25553" ht="30" hidden="1" customHeight="1" x14ac:dyDescent="0.25"/>
    <row r="25554" ht="30" hidden="1" customHeight="1" x14ac:dyDescent="0.25"/>
    <row r="25555" ht="30" hidden="1" customHeight="1" x14ac:dyDescent="0.25"/>
    <row r="25556" ht="30" hidden="1" customHeight="1" x14ac:dyDescent="0.25"/>
    <row r="25557" ht="30" hidden="1" customHeight="1" x14ac:dyDescent="0.25"/>
    <row r="25558" ht="30" hidden="1" customHeight="1" x14ac:dyDescent="0.25"/>
    <row r="25559" ht="30" hidden="1" customHeight="1" x14ac:dyDescent="0.25"/>
    <row r="25560" ht="30" hidden="1" customHeight="1" x14ac:dyDescent="0.25"/>
    <row r="25561" ht="30" hidden="1" customHeight="1" x14ac:dyDescent="0.25"/>
    <row r="25562" ht="30" hidden="1" customHeight="1" x14ac:dyDescent="0.25"/>
    <row r="25563" ht="30" hidden="1" customHeight="1" x14ac:dyDescent="0.25"/>
    <row r="25564" ht="30" hidden="1" customHeight="1" x14ac:dyDescent="0.25"/>
    <row r="25565" ht="30" hidden="1" customHeight="1" x14ac:dyDescent="0.25"/>
    <row r="25566" ht="30" hidden="1" customHeight="1" x14ac:dyDescent="0.25"/>
    <row r="25567" ht="30" hidden="1" customHeight="1" x14ac:dyDescent="0.25"/>
    <row r="25568" ht="30" hidden="1" customHeight="1" x14ac:dyDescent="0.25"/>
    <row r="25569" ht="30" hidden="1" customHeight="1" x14ac:dyDescent="0.25"/>
    <row r="25570" ht="30" hidden="1" customHeight="1" x14ac:dyDescent="0.25"/>
    <row r="25571" ht="30" hidden="1" customHeight="1" x14ac:dyDescent="0.25"/>
    <row r="25572" ht="30" hidden="1" customHeight="1" x14ac:dyDescent="0.25"/>
    <row r="25573" ht="30" hidden="1" customHeight="1" x14ac:dyDescent="0.25"/>
    <row r="25574" ht="30" hidden="1" customHeight="1" x14ac:dyDescent="0.25"/>
    <row r="25575" ht="30" hidden="1" customHeight="1" x14ac:dyDescent="0.25"/>
    <row r="25576" ht="30" hidden="1" customHeight="1" x14ac:dyDescent="0.25"/>
    <row r="25577" ht="30" hidden="1" customHeight="1" x14ac:dyDescent="0.25"/>
    <row r="25578" ht="30" hidden="1" customHeight="1" x14ac:dyDescent="0.25"/>
    <row r="25579" ht="30" hidden="1" customHeight="1" x14ac:dyDescent="0.25"/>
    <row r="25580" ht="30" hidden="1" customHeight="1" x14ac:dyDescent="0.25"/>
    <row r="25581" ht="30" hidden="1" customHeight="1" x14ac:dyDescent="0.25"/>
    <row r="25582" ht="30" hidden="1" customHeight="1" x14ac:dyDescent="0.25"/>
    <row r="25583" ht="30" hidden="1" customHeight="1" x14ac:dyDescent="0.25"/>
    <row r="25584" ht="30" hidden="1" customHeight="1" x14ac:dyDescent="0.25"/>
    <row r="25585" ht="30" hidden="1" customHeight="1" x14ac:dyDescent="0.25"/>
    <row r="25586" ht="30" hidden="1" customHeight="1" x14ac:dyDescent="0.25"/>
    <row r="25587" ht="30" hidden="1" customHeight="1" x14ac:dyDescent="0.25"/>
    <row r="25588" ht="30" hidden="1" customHeight="1" x14ac:dyDescent="0.25"/>
    <row r="25589" ht="30" hidden="1" customHeight="1" x14ac:dyDescent="0.25"/>
    <row r="25590" ht="30" hidden="1" customHeight="1" x14ac:dyDescent="0.25"/>
    <row r="25591" ht="30" hidden="1" customHeight="1" x14ac:dyDescent="0.25"/>
    <row r="25592" ht="30" hidden="1" customHeight="1" x14ac:dyDescent="0.25"/>
    <row r="25593" ht="30" hidden="1" customHeight="1" x14ac:dyDescent="0.25"/>
    <row r="25594" ht="30" hidden="1" customHeight="1" x14ac:dyDescent="0.25"/>
    <row r="25595" ht="30" hidden="1" customHeight="1" x14ac:dyDescent="0.25"/>
    <row r="25596" ht="30" hidden="1" customHeight="1" x14ac:dyDescent="0.25"/>
    <row r="25597" ht="30" hidden="1" customHeight="1" x14ac:dyDescent="0.25"/>
    <row r="25598" ht="30" hidden="1" customHeight="1" x14ac:dyDescent="0.25"/>
    <row r="25599" ht="30" hidden="1" customHeight="1" x14ac:dyDescent="0.25"/>
    <row r="25600" ht="30" hidden="1" customHeight="1" x14ac:dyDescent="0.25"/>
    <row r="25601" ht="30" hidden="1" customHeight="1" x14ac:dyDescent="0.25"/>
    <row r="25602" ht="30" hidden="1" customHeight="1" x14ac:dyDescent="0.25"/>
    <row r="25603" ht="30" hidden="1" customHeight="1" x14ac:dyDescent="0.25"/>
    <row r="25604" ht="30" hidden="1" customHeight="1" x14ac:dyDescent="0.25"/>
    <row r="25605" ht="30" hidden="1" customHeight="1" x14ac:dyDescent="0.25"/>
    <row r="25606" ht="30" hidden="1" customHeight="1" x14ac:dyDescent="0.25"/>
    <row r="25607" ht="30" hidden="1" customHeight="1" x14ac:dyDescent="0.25"/>
    <row r="25608" ht="30" hidden="1" customHeight="1" x14ac:dyDescent="0.25"/>
    <row r="25609" ht="30" hidden="1" customHeight="1" x14ac:dyDescent="0.25"/>
    <row r="25610" ht="30" hidden="1" customHeight="1" x14ac:dyDescent="0.25"/>
    <row r="25611" ht="30" hidden="1" customHeight="1" x14ac:dyDescent="0.25"/>
    <row r="25612" ht="30" hidden="1" customHeight="1" x14ac:dyDescent="0.25"/>
    <row r="25613" ht="30" hidden="1" customHeight="1" x14ac:dyDescent="0.25"/>
    <row r="25614" ht="30" hidden="1" customHeight="1" x14ac:dyDescent="0.25"/>
    <row r="25615" ht="30" hidden="1" customHeight="1" x14ac:dyDescent="0.25"/>
    <row r="25616" ht="30" hidden="1" customHeight="1" x14ac:dyDescent="0.25"/>
    <row r="25617" ht="30" hidden="1" customHeight="1" x14ac:dyDescent="0.25"/>
    <row r="25618" ht="30" hidden="1" customHeight="1" x14ac:dyDescent="0.25"/>
    <row r="25619" ht="30" hidden="1" customHeight="1" x14ac:dyDescent="0.25"/>
    <row r="25620" ht="30" hidden="1" customHeight="1" x14ac:dyDescent="0.25"/>
    <row r="25621" ht="30" hidden="1" customHeight="1" x14ac:dyDescent="0.25"/>
    <row r="25622" ht="30" hidden="1" customHeight="1" x14ac:dyDescent="0.25"/>
    <row r="25623" ht="30" hidden="1" customHeight="1" x14ac:dyDescent="0.25"/>
    <row r="25624" ht="30" hidden="1" customHeight="1" x14ac:dyDescent="0.25"/>
    <row r="25625" ht="30" hidden="1" customHeight="1" x14ac:dyDescent="0.25"/>
    <row r="25626" ht="30" hidden="1" customHeight="1" x14ac:dyDescent="0.25"/>
    <row r="25627" ht="30" hidden="1" customHeight="1" x14ac:dyDescent="0.25"/>
    <row r="25628" ht="30" hidden="1" customHeight="1" x14ac:dyDescent="0.25"/>
    <row r="25629" ht="30" hidden="1" customHeight="1" x14ac:dyDescent="0.25"/>
    <row r="25630" ht="30" hidden="1" customHeight="1" x14ac:dyDescent="0.25"/>
    <row r="25631" ht="30" hidden="1" customHeight="1" x14ac:dyDescent="0.25"/>
    <row r="25632" ht="30" hidden="1" customHeight="1" x14ac:dyDescent="0.25"/>
    <row r="25633" ht="30" hidden="1" customHeight="1" x14ac:dyDescent="0.25"/>
    <row r="25634" ht="30" hidden="1" customHeight="1" x14ac:dyDescent="0.25"/>
    <row r="25635" ht="30" hidden="1" customHeight="1" x14ac:dyDescent="0.25"/>
    <row r="25636" ht="30" hidden="1" customHeight="1" x14ac:dyDescent="0.25"/>
    <row r="25637" ht="30" hidden="1" customHeight="1" x14ac:dyDescent="0.25"/>
    <row r="25638" ht="30" hidden="1" customHeight="1" x14ac:dyDescent="0.25"/>
    <row r="25639" ht="30" hidden="1" customHeight="1" x14ac:dyDescent="0.25"/>
    <row r="25640" ht="30" hidden="1" customHeight="1" x14ac:dyDescent="0.25"/>
    <row r="25641" ht="30" hidden="1" customHeight="1" x14ac:dyDescent="0.25"/>
    <row r="25642" ht="30" hidden="1" customHeight="1" x14ac:dyDescent="0.25"/>
    <row r="25643" ht="30" hidden="1" customHeight="1" x14ac:dyDescent="0.25"/>
    <row r="25644" ht="30" hidden="1" customHeight="1" x14ac:dyDescent="0.25"/>
    <row r="25645" ht="30" hidden="1" customHeight="1" x14ac:dyDescent="0.25"/>
    <row r="25646" ht="30" hidden="1" customHeight="1" x14ac:dyDescent="0.25"/>
    <row r="25647" ht="30" hidden="1" customHeight="1" x14ac:dyDescent="0.25"/>
    <row r="25648" ht="30" hidden="1" customHeight="1" x14ac:dyDescent="0.25"/>
    <row r="25649" ht="30" hidden="1" customHeight="1" x14ac:dyDescent="0.25"/>
    <row r="25650" ht="30" hidden="1" customHeight="1" x14ac:dyDescent="0.25"/>
    <row r="25651" ht="30" hidden="1" customHeight="1" x14ac:dyDescent="0.25"/>
    <row r="25652" ht="30" hidden="1" customHeight="1" x14ac:dyDescent="0.25"/>
    <row r="25653" ht="30" hidden="1" customHeight="1" x14ac:dyDescent="0.25"/>
    <row r="25654" ht="30" hidden="1" customHeight="1" x14ac:dyDescent="0.25"/>
    <row r="25655" ht="30" hidden="1" customHeight="1" x14ac:dyDescent="0.25"/>
    <row r="25656" ht="30" hidden="1" customHeight="1" x14ac:dyDescent="0.25"/>
    <row r="25657" ht="30" hidden="1" customHeight="1" x14ac:dyDescent="0.25"/>
    <row r="25658" ht="30" hidden="1" customHeight="1" x14ac:dyDescent="0.25"/>
    <row r="25659" ht="30" hidden="1" customHeight="1" x14ac:dyDescent="0.25"/>
    <row r="25660" ht="30" hidden="1" customHeight="1" x14ac:dyDescent="0.25"/>
    <row r="25661" ht="30" hidden="1" customHeight="1" x14ac:dyDescent="0.25"/>
    <row r="25662" ht="30" hidden="1" customHeight="1" x14ac:dyDescent="0.25"/>
    <row r="25663" ht="30" hidden="1" customHeight="1" x14ac:dyDescent="0.25"/>
    <row r="25664" ht="30" hidden="1" customHeight="1" x14ac:dyDescent="0.25"/>
    <row r="25665" ht="30" hidden="1" customHeight="1" x14ac:dyDescent="0.25"/>
    <row r="25666" ht="30" hidden="1" customHeight="1" x14ac:dyDescent="0.25"/>
    <row r="25667" ht="30" hidden="1" customHeight="1" x14ac:dyDescent="0.25"/>
    <row r="25668" ht="30" hidden="1" customHeight="1" x14ac:dyDescent="0.25"/>
    <row r="25669" ht="30" hidden="1" customHeight="1" x14ac:dyDescent="0.25"/>
    <row r="25670" ht="30" hidden="1" customHeight="1" x14ac:dyDescent="0.25"/>
    <row r="25671" ht="30" hidden="1" customHeight="1" x14ac:dyDescent="0.25"/>
    <row r="25672" ht="30" hidden="1" customHeight="1" x14ac:dyDescent="0.25"/>
    <row r="25673" ht="30" hidden="1" customHeight="1" x14ac:dyDescent="0.25"/>
    <row r="25674" ht="30" hidden="1" customHeight="1" x14ac:dyDescent="0.25"/>
    <row r="25675" ht="30" hidden="1" customHeight="1" x14ac:dyDescent="0.25"/>
    <row r="25676" ht="30" hidden="1" customHeight="1" x14ac:dyDescent="0.25"/>
    <row r="25677" ht="30" hidden="1" customHeight="1" x14ac:dyDescent="0.25"/>
    <row r="25678" ht="30" hidden="1" customHeight="1" x14ac:dyDescent="0.25"/>
    <row r="25679" ht="30" hidden="1" customHeight="1" x14ac:dyDescent="0.25"/>
    <row r="25680" ht="30" hidden="1" customHeight="1" x14ac:dyDescent="0.25"/>
    <row r="25681" ht="30" hidden="1" customHeight="1" x14ac:dyDescent="0.25"/>
    <row r="25682" ht="30" hidden="1" customHeight="1" x14ac:dyDescent="0.25"/>
    <row r="25683" ht="30" hidden="1" customHeight="1" x14ac:dyDescent="0.25"/>
    <row r="25684" ht="30" hidden="1" customHeight="1" x14ac:dyDescent="0.25"/>
    <row r="25685" ht="30" hidden="1" customHeight="1" x14ac:dyDescent="0.25"/>
    <row r="25686" ht="30" hidden="1" customHeight="1" x14ac:dyDescent="0.25"/>
    <row r="25687" ht="30" hidden="1" customHeight="1" x14ac:dyDescent="0.25"/>
    <row r="25688" ht="30" hidden="1" customHeight="1" x14ac:dyDescent="0.25"/>
    <row r="25689" ht="30" hidden="1" customHeight="1" x14ac:dyDescent="0.25"/>
    <row r="25690" ht="30" hidden="1" customHeight="1" x14ac:dyDescent="0.25"/>
    <row r="25691" ht="30" hidden="1" customHeight="1" x14ac:dyDescent="0.25"/>
    <row r="25692" ht="30" hidden="1" customHeight="1" x14ac:dyDescent="0.25"/>
    <row r="25693" ht="30" hidden="1" customHeight="1" x14ac:dyDescent="0.25"/>
    <row r="25694" ht="30" hidden="1" customHeight="1" x14ac:dyDescent="0.25"/>
    <row r="25695" ht="30" hidden="1" customHeight="1" x14ac:dyDescent="0.25"/>
    <row r="25696" ht="30" hidden="1" customHeight="1" x14ac:dyDescent="0.25"/>
    <row r="25697" ht="30" hidden="1" customHeight="1" x14ac:dyDescent="0.25"/>
    <row r="25698" ht="30" hidden="1" customHeight="1" x14ac:dyDescent="0.25"/>
    <row r="25699" ht="30" hidden="1" customHeight="1" x14ac:dyDescent="0.25"/>
    <row r="25700" ht="30" hidden="1" customHeight="1" x14ac:dyDescent="0.25"/>
    <row r="25701" ht="30" hidden="1" customHeight="1" x14ac:dyDescent="0.25"/>
    <row r="25702" ht="30" hidden="1" customHeight="1" x14ac:dyDescent="0.25"/>
    <row r="25703" ht="30" hidden="1" customHeight="1" x14ac:dyDescent="0.25"/>
    <row r="25704" ht="30" hidden="1" customHeight="1" x14ac:dyDescent="0.25"/>
    <row r="25705" ht="30" hidden="1" customHeight="1" x14ac:dyDescent="0.25"/>
    <row r="25706" ht="30" hidden="1" customHeight="1" x14ac:dyDescent="0.25"/>
    <row r="25707" ht="30" hidden="1" customHeight="1" x14ac:dyDescent="0.25"/>
    <row r="25708" ht="30" hidden="1" customHeight="1" x14ac:dyDescent="0.25"/>
    <row r="25709" ht="30" hidden="1" customHeight="1" x14ac:dyDescent="0.25"/>
    <row r="25710" ht="30" hidden="1" customHeight="1" x14ac:dyDescent="0.25"/>
    <row r="25711" ht="30" hidden="1" customHeight="1" x14ac:dyDescent="0.25"/>
    <row r="25712" ht="30" hidden="1" customHeight="1" x14ac:dyDescent="0.25"/>
    <row r="25713" ht="30" hidden="1" customHeight="1" x14ac:dyDescent="0.25"/>
    <row r="25714" ht="30" hidden="1" customHeight="1" x14ac:dyDescent="0.25"/>
    <row r="25715" ht="30" hidden="1" customHeight="1" x14ac:dyDescent="0.25"/>
    <row r="25716" ht="30" hidden="1" customHeight="1" x14ac:dyDescent="0.25"/>
    <row r="25717" ht="30" hidden="1" customHeight="1" x14ac:dyDescent="0.25"/>
    <row r="25718" ht="30" hidden="1" customHeight="1" x14ac:dyDescent="0.25"/>
    <row r="25719" ht="30" hidden="1" customHeight="1" x14ac:dyDescent="0.25"/>
    <row r="25720" ht="30" hidden="1" customHeight="1" x14ac:dyDescent="0.25"/>
    <row r="25721" ht="30" hidden="1" customHeight="1" x14ac:dyDescent="0.25"/>
    <row r="25722" ht="30" hidden="1" customHeight="1" x14ac:dyDescent="0.25"/>
    <row r="25723" ht="30" hidden="1" customHeight="1" x14ac:dyDescent="0.25"/>
    <row r="25724" ht="30" hidden="1" customHeight="1" x14ac:dyDescent="0.25"/>
    <row r="25725" ht="30" hidden="1" customHeight="1" x14ac:dyDescent="0.25"/>
    <row r="25726" ht="30" hidden="1" customHeight="1" x14ac:dyDescent="0.25"/>
    <row r="25727" ht="30" hidden="1" customHeight="1" x14ac:dyDescent="0.25"/>
    <row r="25728" ht="30" hidden="1" customHeight="1" x14ac:dyDescent="0.25"/>
    <row r="25729" ht="30" hidden="1" customHeight="1" x14ac:dyDescent="0.25"/>
    <row r="25730" ht="30" hidden="1" customHeight="1" x14ac:dyDescent="0.25"/>
    <row r="25731" ht="30" hidden="1" customHeight="1" x14ac:dyDescent="0.25"/>
    <row r="25732" ht="30" hidden="1" customHeight="1" x14ac:dyDescent="0.25"/>
    <row r="25733" ht="30" hidden="1" customHeight="1" x14ac:dyDescent="0.25"/>
    <row r="25734" ht="30" hidden="1" customHeight="1" x14ac:dyDescent="0.25"/>
    <row r="25735" ht="30" hidden="1" customHeight="1" x14ac:dyDescent="0.25"/>
    <row r="25736" ht="30" hidden="1" customHeight="1" x14ac:dyDescent="0.25"/>
    <row r="25737" ht="30" hidden="1" customHeight="1" x14ac:dyDescent="0.25"/>
    <row r="25738" ht="30" hidden="1" customHeight="1" x14ac:dyDescent="0.25"/>
    <row r="25739" ht="30" hidden="1" customHeight="1" x14ac:dyDescent="0.25"/>
    <row r="25740" ht="30" hidden="1" customHeight="1" x14ac:dyDescent="0.25"/>
    <row r="25741" ht="30" hidden="1" customHeight="1" x14ac:dyDescent="0.25"/>
    <row r="25742" ht="30" hidden="1" customHeight="1" x14ac:dyDescent="0.25"/>
    <row r="25743" ht="30" hidden="1" customHeight="1" x14ac:dyDescent="0.25"/>
    <row r="25744" ht="30" hidden="1" customHeight="1" x14ac:dyDescent="0.25"/>
    <row r="25745" ht="30" hidden="1" customHeight="1" x14ac:dyDescent="0.25"/>
    <row r="25746" ht="30" hidden="1" customHeight="1" x14ac:dyDescent="0.25"/>
    <row r="25747" ht="30" hidden="1" customHeight="1" x14ac:dyDescent="0.25"/>
    <row r="25748" ht="30" hidden="1" customHeight="1" x14ac:dyDescent="0.25"/>
    <row r="25749" ht="30" hidden="1" customHeight="1" x14ac:dyDescent="0.25"/>
    <row r="25750" ht="30" hidden="1" customHeight="1" x14ac:dyDescent="0.25"/>
    <row r="25751" ht="30" hidden="1" customHeight="1" x14ac:dyDescent="0.25"/>
    <row r="25752" ht="30" hidden="1" customHeight="1" x14ac:dyDescent="0.25"/>
    <row r="25753" ht="30" hidden="1" customHeight="1" x14ac:dyDescent="0.25"/>
    <row r="25754" ht="30" hidden="1" customHeight="1" x14ac:dyDescent="0.25"/>
    <row r="25755" ht="30" hidden="1" customHeight="1" x14ac:dyDescent="0.25"/>
    <row r="25756" ht="30" hidden="1" customHeight="1" x14ac:dyDescent="0.25"/>
    <row r="25757" ht="30" hidden="1" customHeight="1" x14ac:dyDescent="0.25"/>
    <row r="25758" ht="30" hidden="1" customHeight="1" x14ac:dyDescent="0.25"/>
    <row r="25759" ht="30" hidden="1" customHeight="1" x14ac:dyDescent="0.25"/>
    <row r="25760" ht="30" hidden="1" customHeight="1" x14ac:dyDescent="0.25"/>
    <row r="25761" ht="30" hidden="1" customHeight="1" x14ac:dyDescent="0.25"/>
    <row r="25762" ht="30" hidden="1" customHeight="1" x14ac:dyDescent="0.25"/>
    <row r="25763" ht="30" hidden="1" customHeight="1" x14ac:dyDescent="0.25"/>
    <row r="25764" ht="30" hidden="1" customHeight="1" x14ac:dyDescent="0.25"/>
    <row r="25765" ht="30" hidden="1" customHeight="1" x14ac:dyDescent="0.25"/>
    <row r="25766" ht="30" hidden="1" customHeight="1" x14ac:dyDescent="0.25"/>
    <row r="25767" ht="30" hidden="1" customHeight="1" x14ac:dyDescent="0.25"/>
    <row r="25768" ht="30" hidden="1" customHeight="1" x14ac:dyDescent="0.25"/>
    <row r="25769" ht="30" hidden="1" customHeight="1" x14ac:dyDescent="0.25"/>
    <row r="25770" ht="30" hidden="1" customHeight="1" x14ac:dyDescent="0.25"/>
    <row r="25771" ht="30" hidden="1" customHeight="1" x14ac:dyDescent="0.25"/>
    <row r="25772" ht="30" hidden="1" customHeight="1" x14ac:dyDescent="0.25"/>
    <row r="25773" ht="30" hidden="1" customHeight="1" x14ac:dyDescent="0.25"/>
    <row r="25774" ht="30" hidden="1" customHeight="1" x14ac:dyDescent="0.25"/>
    <row r="25775" ht="30" hidden="1" customHeight="1" x14ac:dyDescent="0.25"/>
    <row r="25776" ht="30" hidden="1" customHeight="1" x14ac:dyDescent="0.25"/>
    <row r="25777" ht="30" hidden="1" customHeight="1" x14ac:dyDescent="0.25"/>
    <row r="25778" ht="30" hidden="1" customHeight="1" x14ac:dyDescent="0.25"/>
    <row r="25779" ht="30" hidden="1" customHeight="1" x14ac:dyDescent="0.25"/>
    <row r="25780" ht="30" hidden="1" customHeight="1" x14ac:dyDescent="0.25"/>
    <row r="25781" ht="30" hidden="1" customHeight="1" x14ac:dyDescent="0.25"/>
    <row r="25782" ht="30" hidden="1" customHeight="1" x14ac:dyDescent="0.25"/>
    <row r="25783" ht="30" hidden="1" customHeight="1" x14ac:dyDescent="0.25"/>
    <row r="25784" ht="30" hidden="1" customHeight="1" x14ac:dyDescent="0.25"/>
    <row r="25785" ht="30" hidden="1" customHeight="1" x14ac:dyDescent="0.25"/>
    <row r="25786" ht="30" hidden="1" customHeight="1" x14ac:dyDescent="0.25"/>
    <row r="25787" ht="30" hidden="1" customHeight="1" x14ac:dyDescent="0.25"/>
    <row r="25788" ht="30" hidden="1" customHeight="1" x14ac:dyDescent="0.25"/>
    <row r="25789" ht="30" hidden="1" customHeight="1" x14ac:dyDescent="0.25"/>
    <row r="25790" ht="30" hidden="1" customHeight="1" x14ac:dyDescent="0.25"/>
    <row r="25791" ht="30" hidden="1" customHeight="1" x14ac:dyDescent="0.25"/>
    <row r="25792" ht="30" hidden="1" customHeight="1" x14ac:dyDescent="0.25"/>
    <row r="25793" ht="30" hidden="1" customHeight="1" x14ac:dyDescent="0.25"/>
    <row r="25794" ht="30" hidden="1" customHeight="1" x14ac:dyDescent="0.25"/>
    <row r="25795" ht="30" hidden="1" customHeight="1" x14ac:dyDescent="0.25"/>
    <row r="25796" ht="30" hidden="1" customHeight="1" x14ac:dyDescent="0.25"/>
    <row r="25797" ht="30" hidden="1" customHeight="1" x14ac:dyDescent="0.25"/>
    <row r="25798" ht="30" hidden="1" customHeight="1" x14ac:dyDescent="0.25"/>
    <row r="25799" ht="30" hidden="1" customHeight="1" x14ac:dyDescent="0.25"/>
    <row r="25800" ht="30" hidden="1" customHeight="1" x14ac:dyDescent="0.25"/>
    <row r="25801" ht="30" hidden="1" customHeight="1" x14ac:dyDescent="0.25"/>
    <row r="25802" ht="30" hidden="1" customHeight="1" x14ac:dyDescent="0.25"/>
    <row r="25803" ht="30" hidden="1" customHeight="1" x14ac:dyDescent="0.25"/>
    <row r="25804" ht="30" hidden="1" customHeight="1" x14ac:dyDescent="0.25"/>
    <row r="25805" ht="30" hidden="1" customHeight="1" x14ac:dyDescent="0.25"/>
    <row r="25806" ht="30" hidden="1" customHeight="1" x14ac:dyDescent="0.25"/>
    <row r="25807" ht="30" hidden="1" customHeight="1" x14ac:dyDescent="0.25"/>
    <row r="25808" ht="30" hidden="1" customHeight="1" x14ac:dyDescent="0.25"/>
    <row r="25809" ht="30" hidden="1" customHeight="1" x14ac:dyDescent="0.25"/>
    <row r="25810" ht="30" hidden="1" customHeight="1" x14ac:dyDescent="0.25"/>
    <row r="25811" ht="30" hidden="1" customHeight="1" x14ac:dyDescent="0.25"/>
    <row r="25812" ht="30" hidden="1" customHeight="1" x14ac:dyDescent="0.25"/>
    <row r="25813" ht="30" hidden="1" customHeight="1" x14ac:dyDescent="0.25"/>
    <row r="25814" ht="30" hidden="1" customHeight="1" x14ac:dyDescent="0.25"/>
    <row r="25815" ht="30" hidden="1" customHeight="1" x14ac:dyDescent="0.25"/>
    <row r="25816" ht="30" hidden="1" customHeight="1" x14ac:dyDescent="0.25"/>
    <row r="25817" ht="30" hidden="1" customHeight="1" x14ac:dyDescent="0.25"/>
    <row r="25818" ht="30" hidden="1" customHeight="1" x14ac:dyDescent="0.25"/>
    <row r="25819" ht="30" hidden="1" customHeight="1" x14ac:dyDescent="0.25"/>
    <row r="25820" ht="30" hidden="1" customHeight="1" x14ac:dyDescent="0.25"/>
    <row r="25821" ht="30" hidden="1" customHeight="1" x14ac:dyDescent="0.25"/>
    <row r="25822" ht="30" hidden="1" customHeight="1" x14ac:dyDescent="0.25"/>
    <row r="25823" ht="30" hidden="1" customHeight="1" x14ac:dyDescent="0.25"/>
    <row r="25824" ht="30" hidden="1" customHeight="1" x14ac:dyDescent="0.25"/>
    <row r="25825" ht="30" hidden="1" customHeight="1" x14ac:dyDescent="0.25"/>
    <row r="25826" ht="30" hidden="1" customHeight="1" x14ac:dyDescent="0.25"/>
    <row r="25827" ht="30" hidden="1" customHeight="1" x14ac:dyDescent="0.25"/>
    <row r="25828" ht="30" hidden="1" customHeight="1" x14ac:dyDescent="0.25"/>
    <row r="25829" ht="30" hidden="1" customHeight="1" x14ac:dyDescent="0.25"/>
    <row r="25830" ht="30" hidden="1" customHeight="1" x14ac:dyDescent="0.25"/>
    <row r="25831" ht="30" hidden="1" customHeight="1" x14ac:dyDescent="0.25"/>
    <row r="25832" ht="30" hidden="1" customHeight="1" x14ac:dyDescent="0.25"/>
    <row r="25833" ht="30" hidden="1" customHeight="1" x14ac:dyDescent="0.25"/>
    <row r="25834" ht="30" hidden="1" customHeight="1" x14ac:dyDescent="0.25"/>
    <row r="25835" ht="30" hidden="1" customHeight="1" x14ac:dyDescent="0.25"/>
    <row r="25836" ht="30" hidden="1" customHeight="1" x14ac:dyDescent="0.25"/>
    <row r="25837" ht="30" hidden="1" customHeight="1" x14ac:dyDescent="0.25"/>
    <row r="25838" ht="30" hidden="1" customHeight="1" x14ac:dyDescent="0.25"/>
    <row r="25839" ht="30" hidden="1" customHeight="1" x14ac:dyDescent="0.25"/>
    <row r="25840" ht="30" hidden="1" customHeight="1" x14ac:dyDescent="0.25"/>
    <row r="25841" ht="30" hidden="1" customHeight="1" x14ac:dyDescent="0.25"/>
    <row r="25842" ht="30" hidden="1" customHeight="1" x14ac:dyDescent="0.25"/>
    <row r="25843" ht="30" hidden="1" customHeight="1" x14ac:dyDescent="0.25"/>
    <row r="25844" ht="30" hidden="1" customHeight="1" x14ac:dyDescent="0.25"/>
    <row r="25845" ht="30" hidden="1" customHeight="1" x14ac:dyDescent="0.25"/>
    <row r="25846" ht="30" hidden="1" customHeight="1" x14ac:dyDescent="0.25"/>
    <row r="25847" ht="30" hidden="1" customHeight="1" x14ac:dyDescent="0.25"/>
    <row r="25848" ht="30" hidden="1" customHeight="1" x14ac:dyDescent="0.25"/>
    <row r="25849" ht="30" hidden="1" customHeight="1" x14ac:dyDescent="0.25"/>
    <row r="25850" ht="30" hidden="1" customHeight="1" x14ac:dyDescent="0.25"/>
    <row r="25851" ht="30" hidden="1" customHeight="1" x14ac:dyDescent="0.25"/>
    <row r="25852" ht="30" hidden="1" customHeight="1" x14ac:dyDescent="0.25"/>
    <row r="25853" ht="30" hidden="1" customHeight="1" x14ac:dyDescent="0.25"/>
    <row r="25854" ht="30" hidden="1" customHeight="1" x14ac:dyDescent="0.25"/>
    <row r="25855" ht="30" hidden="1" customHeight="1" x14ac:dyDescent="0.25"/>
    <row r="25856" ht="30" hidden="1" customHeight="1" x14ac:dyDescent="0.25"/>
    <row r="25857" ht="30" hidden="1" customHeight="1" x14ac:dyDescent="0.25"/>
    <row r="25858" ht="30" hidden="1" customHeight="1" x14ac:dyDescent="0.25"/>
    <row r="25859" ht="30" hidden="1" customHeight="1" x14ac:dyDescent="0.25"/>
    <row r="25860" ht="30" hidden="1" customHeight="1" x14ac:dyDescent="0.25"/>
    <row r="25861" ht="30" hidden="1" customHeight="1" x14ac:dyDescent="0.25"/>
    <row r="25862" ht="30" hidden="1" customHeight="1" x14ac:dyDescent="0.25"/>
    <row r="25863" ht="30" hidden="1" customHeight="1" x14ac:dyDescent="0.25"/>
    <row r="25864" ht="30" hidden="1" customHeight="1" x14ac:dyDescent="0.25"/>
    <row r="25865" ht="30" hidden="1" customHeight="1" x14ac:dyDescent="0.25"/>
    <row r="25866" ht="30" hidden="1" customHeight="1" x14ac:dyDescent="0.25"/>
    <row r="25867" ht="30" hidden="1" customHeight="1" x14ac:dyDescent="0.25"/>
    <row r="25868" ht="30" hidden="1" customHeight="1" x14ac:dyDescent="0.25"/>
    <row r="25869" ht="30" hidden="1" customHeight="1" x14ac:dyDescent="0.25"/>
    <row r="25870" ht="30" hidden="1" customHeight="1" x14ac:dyDescent="0.25"/>
    <row r="25871" ht="30" hidden="1" customHeight="1" x14ac:dyDescent="0.25"/>
    <row r="25872" ht="30" hidden="1" customHeight="1" x14ac:dyDescent="0.25"/>
    <row r="25873" ht="30" hidden="1" customHeight="1" x14ac:dyDescent="0.25"/>
    <row r="25874" ht="30" hidden="1" customHeight="1" x14ac:dyDescent="0.25"/>
    <row r="25875" ht="30" hidden="1" customHeight="1" x14ac:dyDescent="0.25"/>
    <row r="25876" ht="30" hidden="1" customHeight="1" x14ac:dyDescent="0.25"/>
    <row r="25877" ht="30" hidden="1" customHeight="1" x14ac:dyDescent="0.25"/>
    <row r="25878" ht="30" hidden="1" customHeight="1" x14ac:dyDescent="0.25"/>
    <row r="25879" ht="30" hidden="1" customHeight="1" x14ac:dyDescent="0.25"/>
    <row r="25880" ht="30" hidden="1" customHeight="1" x14ac:dyDescent="0.25"/>
    <row r="25881" ht="30" hidden="1" customHeight="1" x14ac:dyDescent="0.25"/>
    <row r="25882" ht="30" hidden="1" customHeight="1" x14ac:dyDescent="0.25"/>
    <row r="25883" ht="30" hidden="1" customHeight="1" x14ac:dyDescent="0.25"/>
    <row r="25884" ht="30" hidden="1" customHeight="1" x14ac:dyDescent="0.25"/>
    <row r="25885" ht="30" hidden="1" customHeight="1" x14ac:dyDescent="0.25"/>
    <row r="25886" ht="30" hidden="1" customHeight="1" x14ac:dyDescent="0.25"/>
    <row r="25887" ht="30" hidden="1" customHeight="1" x14ac:dyDescent="0.25"/>
    <row r="25888" ht="30" hidden="1" customHeight="1" x14ac:dyDescent="0.25"/>
    <row r="25889" ht="30" hidden="1" customHeight="1" x14ac:dyDescent="0.25"/>
    <row r="25890" ht="30" hidden="1" customHeight="1" x14ac:dyDescent="0.25"/>
    <row r="25891" ht="30" hidden="1" customHeight="1" x14ac:dyDescent="0.25"/>
    <row r="25892" ht="30" hidden="1" customHeight="1" x14ac:dyDescent="0.25"/>
    <row r="25893" ht="30" hidden="1" customHeight="1" x14ac:dyDescent="0.25"/>
    <row r="25894" ht="30" hidden="1" customHeight="1" x14ac:dyDescent="0.25"/>
    <row r="25895" ht="30" hidden="1" customHeight="1" x14ac:dyDescent="0.25"/>
    <row r="25896" ht="30" hidden="1" customHeight="1" x14ac:dyDescent="0.25"/>
    <row r="25897" ht="30" hidden="1" customHeight="1" x14ac:dyDescent="0.25"/>
    <row r="25898" ht="30" hidden="1" customHeight="1" x14ac:dyDescent="0.25"/>
    <row r="25899" ht="30" hidden="1" customHeight="1" x14ac:dyDescent="0.25"/>
    <row r="25900" ht="30" hidden="1" customHeight="1" x14ac:dyDescent="0.25"/>
    <row r="25901" ht="30" hidden="1" customHeight="1" x14ac:dyDescent="0.25"/>
    <row r="25902" ht="30" hidden="1" customHeight="1" x14ac:dyDescent="0.25"/>
    <row r="25903" ht="30" hidden="1" customHeight="1" x14ac:dyDescent="0.25"/>
    <row r="25904" ht="30" hidden="1" customHeight="1" x14ac:dyDescent="0.25"/>
    <row r="25905" ht="30" hidden="1" customHeight="1" x14ac:dyDescent="0.25"/>
    <row r="25906" ht="30" hidden="1" customHeight="1" x14ac:dyDescent="0.25"/>
    <row r="25907" ht="30" hidden="1" customHeight="1" x14ac:dyDescent="0.25"/>
    <row r="25908" ht="30" hidden="1" customHeight="1" x14ac:dyDescent="0.25"/>
    <row r="25909" ht="30" hidden="1" customHeight="1" x14ac:dyDescent="0.25"/>
    <row r="25910" ht="30" hidden="1" customHeight="1" x14ac:dyDescent="0.25"/>
    <row r="25911" ht="30" hidden="1" customHeight="1" x14ac:dyDescent="0.25"/>
    <row r="25912" ht="30" hidden="1" customHeight="1" x14ac:dyDescent="0.25"/>
    <row r="25913" ht="30" hidden="1" customHeight="1" x14ac:dyDescent="0.25"/>
    <row r="25914" ht="30" hidden="1" customHeight="1" x14ac:dyDescent="0.25"/>
    <row r="25915" ht="30" hidden="1" customHeight="1" x14ac:dyDescent="0.25"/>
    <row r="25916" ht="30" hidden="1" customHeight="1" x14ac:dyDescent="0.25"/>
    <row r="25917" ht="30" hidden="1" customHeight="1" x14ac:dyDescent="0.25"/>
    <row r="25918" ht="30" hidden="1" customHeight="1" x14ac:dyDescent="0.25"/>
    <row r="25919" ht="30" hidden="1" customHeight="1" x14ac:dyDescent="0.25"/>
    <row r="25920" ht="30" hidden="1" customHeight="1" x14ac:dyDescent="0.25"/>
    <row r="25921" ht="30" hidden="1" customHeight="1" x14ac:dyDescent="0.25"/>
    <row r="25922" ht="30" hidden="1" customHeight="1" x14ac:dyDescent="0.25"/>
    <row r="25923" ht="30" hidden="1" customHeight="1" x14ac:dyDescent="0.25"/>
    <row r="25924" ht="30" hidden="1" customHeight="1" x14ac:dyDescent="0.25"/>
    <row r="25925" ht="30" hidden="1" customHeight="1" x14ac:dyDescent="0.25"/>
    <row r="25926" ht="30" hidden="1" customHeight="1" x14ac:dyDescent="0.25"/>
    <row r="25927" ht="30" hidden="1" customHeight="1" x14ac:dyDescent="0.25"/>
    <row r="25928" ht="30" hidden="1" customHeight="1" x14ac:dyDescent="0.25"/>
    <row r="25929" ht="30" hidden="1" customHeight="1" x14ac:dyDescent="0.25"/>
    <row r="25930" ht="30" hidden="1" customHeight="1" x14ac:dyDescent="0.25"/>
    <row r="25931" ht="30" hidden="1" customHeight="1" x14ac:dyDescent="0.25"/>
    <row r="25932" ht="30" hidden="1" customHeight="1" x14ac:dyDescent="0.25"/>
    <row r="25933" ht="30" hidden="1" customHeight="1" x14ac:dyDescent="0.25"/>
    <row r="25934" ht="30" hidden="1" customHeight="1" x14ac:dyDescent="0.25"/>
    <row r="25935" ht="30" hidden="1" customHeight="1" x14ac:dyDescent="0.25"/>
    <row r="25936" ht="30" hidden="1" customHeight="1" x14ac:dyDescent="0.25"/>
    <row r="25937" ht="30" hidden="1" customHeight="1" x14ac:dyDescent="0.25"/>
    <row r="25938" ht="30" hidden="1" customHeight="1" x14ac:dyDescent="0.25"/>
    <row r="25939" ht="30" hidden="1" customHeight="1" x14ac:dyDescent="0.25"/>
    <row r="25940" ht="30" hidden="1" customHeight="1" x14ac:dyDescent="0.25"/>
    <row r="25941" ht="30" hidden="1" customHeight="1" x14ac:dyDescent="0.25"/>
    <row r="25942" ht="30" hidden="1" customHeight="1" x14ac:dyDescent="0.25"/>
    <row r="25943" ht="30" hidden="1" customHeight="1" x14ac:dyDescent="0.25"/>
    <row r="25944" ht="30" hidden="1" customHeight="1" x14ac:dyDescent="0.25"/>
    <row r="25945" ht="30" hidden="1" customHeight="1" x14ac:dyDescent="0.25"/>
    <row r="25946" ht="30" hidden="1" customHeight="1" x14ac:dyDescent="0.25"/>
    <row r="25947" ht="30" hidden="1" customHeight="1" x14ac:dyDescent="0.25"/>
    <row r="25948" ht="30" hidden="1" customHeight="1" x14ac:dyDescent="0.25"/>
    <row r="25949" ht="30" hidden="1" customHeight="1" x14ac:dyDescent="0.25"/>
    <row r="25950" ht="30" hidden="1" customHeight="1" x14ac:dyDescent="0.25"/>
    <row r="25951" ht="30" hidden="1" customHeight="1" x14ac:dyDescent="0.25"/>
    <row r="25952" ht="30" hidden="1" customHeight="1" x14ac:dyDescent="0.25"/>
    <row r="25953" ht="30" hidden="1" customHeight="1" x14ac:dyDescent="0.25"/>
    <row r="25954" ht="30" hidden="1" customHeight="1" x14ac:dyDescent="0.25"/>
    <row r="25955" ht="30" hidden="1" customHeight="1" x14ac:dyDescent="0.25"/>
    <row r="25956" ht="30" hidden="1" customHeight="1" x14ac:dyDescent="0.25"/>
    <row r="25957" ht="30" hidden="1" customHeight="1" x14ac:dyDescent="0.25"/>
    <row r="25958" ht="30" hidden="1" customHeight="1" x14ac:dyDescent="0.25"/>
    <row r="25959" ht="30" hidden="1" customHeight="1" x14ac:dyDescent="0.25"/>
    <row r="25960" ht="30" hidden="1" customHeight="1" x14ac:dyDescent="0.25"/>
    <row r="25961" ht="30" hidden="1" customHeight="1" x14ac:dyDescent="0.25"/>
    <row r="25962" ht="30" hidden="1" customHeight="1" x14ac:dyDescent="0.25"/>
    <row r="25963" ht="30" hidden="1" customHeight="1" x14ac:dyDescent="0.25"/>
    <row r="25964" ht="30" hidden="1" customHeight="1" x14ac:dyDescent="0.25"/>
    <row r="25965" ht="30" hidden="1" customHeight="1" x14ac:dyDescent="0.25"/>
    <row r="25966" ht="30" hidden="1" customHeight="1" x14ac:dyDescent="0.25"/>
    <row r="25967" ht="30" hidden="1" customHeight="1" x14ac:dyDescent="0.25"/>
    <row r="25968" ht="30" hidden="1" customHeight="1" x14ac:dyDescent="0.25"/>
    <row r="25969" ht="30" hidden="1" customHeight="1" x14ac:dyDescent="0.25"/>
    <row r="25970" ht="30" hidden="1" customHeight="1" x14ac:dyDescent="0.25"/>
    <row r="25971" ht="30" hidden="1" customHeight="1" x14ac:dyDescent="0.25"/>
    <row r="25972" ht="30" hidden="1" customHeight="1" x14ac:dyDescent="0.25"/>
    <row r="25973" ht="30" hidden="1" customHeight="1" x14ac:dyDescent="0.25"/>
    <row r="25974" ht="30" hidden="1" customHeight="1" x14ac:dyDescent="0.25"/>
    <row r="25975" ht="30" hidden="1" customHeight="1" x14ac:dyDescent="0.25"/>
    <row r="25976" ht="30" hidden="1" customHeight="1" x14ac:dyDescent="0.25"/>
    <row r="25977" ht="30" hidden="1" customHeight="1" x14ac:dyDescent="0.25"/>
    <row r="25978" ht="30" hidden="1" customHeight="1" x14ac:dyDescent="0.25"/>
    <row r="25979" ht="30" hidden="1" customHeight="1" x14ac:dyDescent="0.25"/>
    <row r="25980" ht="30" hidden="1" customHeight="1" x14ac:dyDescent="0.25"/>
    <row r="25981" ht="30" hidden="1" customHeight="1" x14ac:dyDescent="0.25"/>
    <row r="25982" ht="30" hidden="1" customHeight="1" x14ac:dyDescent="0.25"/>
    <row r="25983" ht="30" hidden="1" customHeight="1" x14ac:dyDescent="0.25"/>
    <row r="25984" ht="30" hidden="1" customHeight="1" x14ac:dyDescent="0.25"/>
    <row r="25985" ht="30" hidden="1" customHeight="1" x14ac:dyDescent="0.25"/>
    <row r="25986" ht="30" hidden="1" customHeight="1" x14ac:dyDescent="0.25"/>
    <row r="25987" ht="30" hidden="1" customHeight="1" x14ac:dyDescent="0.25"/>
    <row r="25988" ht="30" hidden="1" customHeight="1" x14ac:dyDescent="0.25"/>
    <row r="25989" ht="30" hidden="1" customHeight="1" x14ac:dyDescent="0.25"/>
    <row r="25990" ht="30" hidden="1" customHeight="1" x14ac:dyDescent="0.25"/>
    <row r="25991" ht="30" hidden="1" customHeight="1" x14ac:dyDescent="0.25"/>
    <row r="25992" ht="30" hidden="1" customHeight="1" x14ac:dyDescent="0.25"/>
    <row r="25993" ht="30" hidden="1" customHeight="1" x14ac:dyDescent="0.25"/>
    <row r="25994" ht="30" hidden="1" customHeight="1" x14ac:dyDescent="0.25"/>
    <row r="25995" ht="30" hidden="1" customHeight="1" x14ac:dyDescent="0.25"/>
    <row r="25996" ht="30" hidden="1" customHeight="1" x14ac:dyDescent="0.25"/>
    <row r="25997" ht="30" hidden="1" customHeight="1" x14ac:dyDescent="0.25"/>
    <row r="25998" ht="30" hidden="1" customHeight="1" x14ac:dyDescent="0.25"/>
    <row r="25999" ht="30" hidden="1" customHeight="1" x14ac:dyDescent="0.25"/>
    <row r="26000" ht="30" hidden="1" customHeight="1" x14ac:dyDescent="0.25"/>
    <row r="26001" ht="30" hidden="1" customHeight="1" x14ac:dyDescent="0.25"/>
    <row r="26002" ht="30" hidden="1" customHeight="1" x14ac:dyDescent="0.25"/>
    <row r="26003" ht="30" hidden="1" customHeight="1" x14ac:dyDescent="0.25"/>
    <row r="26004" ht="30" hidden="1" customHeight="1" x14ac:dyDescent="0.25"/>
    <row r="26005" ht="30" hidden="1" customHeight="1" x14ac:dyDescent="0.25"/>
    <row r="26006" ht="30" hidden="1" customHeight="1" x14ac:dyDescent="0.25"/>
    <row r="26007" ht="30" hidden="1" customHeight="1" x14ac:dyDescent="0.25"/>
    <row r="26008" ht="30" hidden="1" customHeight="1" x14ac:dyDescent="0.25"/>
    <row r="26009" ht="30" hidden="1" customHeight="1" x14ac:dyDescent="0.25"/>
    <row r="26010" ht="30" hidden="1" customHeight="1" x14ac:dyDescent="0.25"/>
    <row r="26011" ht="30" hidden="1" customHeight="1" x14ac:dyDescent="0.25"/>
    <row r="26012" ht="30" hidden="1" customHeight="1" x14ac:dyDescent="0.25"/>
    <row r="26013" ht="30" hidden="1" customHeight="1" x14ac:dyDescent="0.25"/>
    <row r="26014" ht="30" hidden="1" customHeight="1" x14ac:dyDescent="0.25"/>
    <row r="26015" ht="30" hidden="1" customHeight="1" x14ac:dyDescent="0.25"/>
    <row r="26016" ht="30" hidden="1" customHeight="1" x14ac:dyDescent="0.25"/>
    <row r="26017" ht="30" hidden="1" customHeight="1" x14ac:dyDescent="0.25"/>
    <row r="26018" ht="30" hidden="1" customHeight="1" x14ac:dyDescent="0.25"/>
    <row r="26019" ht="30" hidden="1" customHeight="1" x14ac:dyDescent="0.25"/>
    <row r="26020" ht="30" hidden="1" customHeight="1" x14ac:dyDescent="0.25"/>
    <row r="26021" ht="30" hidden="1" customHeight="1" x14ac:dyDescent="0.25"/>
    <row r="26022" ht="30" hidden="1" customHeight="1" x14ac:dyDescent="0.25"/>
    <row r="26023" ht="30" hidden="1" customHeight="1" x14ac:dyDescent="0.25"/>
    <row r="26024" ht="30" hidden="1" customHeight="1" x14ac:dyDescent="0.25"/>
    <row r="26025" ht="30" hidden="1" customHeight="1" x14ac:dyDescent="0.25"/>
    <row r="26026" ht="30" hidden="1" customHeight="1" x14ac:dyDescent="0.25"/>
    <row r="26027" ht="30" hidden="1" customHeight="1" x14ac:dyDescent="0.25"/>
    <row r="26028" ht="30" hidden="1" customHeight="1" x14ac:dyDescent="0.25"/>
    <row r="26029" ht="30" hidden="1" customHeight="1" x14ac:dyDescent="0.25"/>
    <row r="26030" ht="30" hidden="1" customHeight="1" x14ac:dyDescent="0.25"/>
    <row r="26031" ht="30" hidden="1" customHeight="1" x14ac:dyDescent="0.25"/>
    <row r="26032" ht="30" hidden="1" customHeight="1" x14ac:dyDescent="0.25"/>
    <row r="26033" ht="30" hidden="1" customHeight="1" x14ac:dyDescent="0.25"/>
    <row r="26034" ht="30" hidden="1" customHeight="1" x14ac:dyDescent="0.25"/>
    <row r="26035" ht="30" hidden="1" customHeight="1" x14ac:dyDescent="0.25"/>
    <row r="26036" ht="30" hidden="1" customHeight="1" x14ac:dyDescent="0.25"/>
    <row r="26037" ht="30" hidden="1" customHeight="1" x14ac:dyDescent="0.25"/>
    <row r="26038" ht="30" hidden="1" customHeight="1" x14ac:dyDescent="0.25"/>
    <row r="26039" ht="30" hidden="1" customHeight="1" x14ac:dyDescent="0.25"/>
    <row r="26040" ht="30" hidden="1" customHeight="1" x14ac:dyDescent="0.25"/>
    <row r="26041" ht="30" hidden="1" customHeight="1" x14ac:dyDescent="0.25"/>
    <row r="26042" ht="30" hidden="1" customHeight="1" x14ac:dyDescent="0.25"/>
    <row r="26043" ht="30" hidden="1" customHeight="1" x14ac:dyDescent="0.25"/>
    <row r="26044" ht="30" hidden="1" customHeight="1" x14ac:dyDescent="0.25"/>
    <row r="26045" ht="30" hidden="1" customHeight="1" x14ac:dyDescent="0.25"/>
    <row r="26046" ht="30" hidden="1" customHeight="1" x14ac:dyDescent="0.25"/>
    <row r="26047" ht="30" hidden="1" customHeight="1" x14ac:dyDescent="0.25"/>
    <row r="26048" ht="30" hidden="1" customHeight="1" x14ac:dyDescent="0.25"/>
    <row r="26049" ht="30" hidden="1" customHeight="1" x14ac:dyDescent="0.25"/>
    <row r="26050" ht="30" hidden="1" customHeight="1" x14ac:dyDescent="0.25"/>
    <row r="26051" ht="30" hidden="1" customHeight="1" x14ac:dyDescent="0.25"/>
    <row r="26052" ht="30" hidden="1" customHeight="1" x14ac:dyDescent="0.25"/>
    <row r="26053" ht="30" hidden="1" customHeight="1" x14ac:dyDescent="0.25"/>
    <row r="26054" ht="30" hidden="1" customHeight="1" x14ac:dyDescent="0.25"/>
    <row r="26055" ht="30" hidden="1" customHeight="1" x14ac:dyDescent="0.25"/>
    <row r="26056" ht="30" hidden="1" customHeight="1" x14ac:dyDescent="0.25"/>
    <row r="26057" ht="30" hidden="1" customHeight="1" x14ac:dyDescent="0.25"/>
    <row r="26058" ht="30" hidden="1" customHeight="1" x14ac:dyDescent="0.25"/>
    <row r="26059" ht="30" hidden="1" customHeight="1" x14ac:dyDescent="0.25"/>
    <row r="26060" ht="30" hidden="1" customHeight="1" x14ac:dyDescent="0.25"/>
    <row r="26061" ht="30" hidden="1" customHeight="1" x14ac:dyDescent="0.25"/>
    <row r="26062" ht="30" hidden="1" customHeight="1" x14ac:dyDescent="0.25"/>
    <row r="26063" ht="30" hidden="1" customHeight="1" x14ac:dyDescent="0.25"/>
    <row r="26064" ht="30" hidden="1" customHeight="1" x14ac:dyDescent="0.25"/>
    <row r="26065" ht="30" hidden="1" customHeight="1" x14ac:dyDescent="0.25"/>
    <row r="26066" ht="30" hidden="1" customHeight="1" x14ac:dyDescent="0.25"/>
    <row r="26067" ht="30" hidden="1" customHeight="1" x14ac:dyDescent="0.25"/>
    <row r="26068" ht="30" hidden="1" customHeight="1" x14ac:dyDescent="0.25"/>
    <row r="26069" ht="30" hidden="1" customHeight="1" x14ac:dyDescent="0.25"/>
    <row r="26070" ht="30" hidden="1" customHeight="1" x14ac:dyDescent="0.25"/>
    <row r="26071" ht="30" hidden="1" customHeight="1" x14ac:dyDescent="0.25"/>
    <row r="26072" ht="30" hidden="1" customHeight="1" x14ac:dyDescent="0.25"/>
    <row r="26073" ht="30" hidden="1" customHeight="1" x14ac:dyDescent="0.25"/>
    <row r="26074" ht="30" hidden="1" customHeight="1" x14ac:dyDescent="0.25"/>
    <row r="26075" ht="30" hidden="1" customHeight="1" x14ac:dyDescent="0.25"/>
    <row r="26076" ht="30" hidden="1" customHeight="1" x14ac:dyDescent="0.25"/>
    <row r="26077" ht="30" hidden="1" customHeight="1" x14ac:dyDescent="0.25"/>
    <row r="26078" ht="30" hidden="1" customHeight="1" x14ac:dyDescent="0.25"/>
    <row r="26079" ht="30" hidden="1" customHeight="1" x14ac:dyDescent="0.25"/>
    <row r="26080" ht="30" hidden="1" customHeight="1" x14ac:dyDescent="0.25"/>
    <row r="26081" ht="30" hidden="1" customHeight="1" x14ac:dyDescent="0.25"/>
    <row r="26082" ht="30" hidden="1" customHeight="1" x14ac:dyDescent="0.25"/>
    <row r="26083" ht="30" hidden="1" customHeight="1" x14ac:dyDescent="0.25"/>
    <row r="26084" ht="30" hidden="1" customHeight="1" x14ac:dyDescent="0.25"/>
    <row r="26085" ht="30" hidden="1" customHeight="1" x14ac:dyDescent="0.25"/>
    <row r="26086" ht="30" hidden="1" customHeight="1" x14ac:dyDescent="0.25"/>
    <row r="26087" ht="30" hidden="1" customHeight="1" x14ac:dyDescent="0.25"/>
    <row r="26088" ht="30" hidden="1" customHeight="1" x14ac:dyDescent="0.25"/>
    <row r="26089" ht="30" hidden="1" customHeight="1" x14ac:dyDescent="0.25"/>
    <row r="26090" ht="30" hidden="1" customHeight="1" x14ac:dyDescent="0.25"/>
    <row r="26091" ht="30" hidden="1" customHeight="1" x14ac:dyDescent="0.25"/>
    <row r="26092" ht="30" hidden="1" customHeight="1" x14ac:dyDescent="0.25"/>
    <row r="26093" ht="30" hidden="1" customHeight="1" x14ac:dyDescent="0.25"/>
    <row r="26094" ht="30" hidden="1" customHeight="1" x14ac:dyDescent="0.25"/>
    <row r="26095" ht="30" hidden="1" customHeight="1" x14ac:dyDescent="0.25"/>
    <row r="26096" ht="30" hidden="1" customHeight="1" x14ac:dyDescent="0.25"/>
    <row r="26097" ht="30" hidden="1" customHeight="1" x14ac:dyDescent="0.25"/>
    <row r="26098" ht="30" hidden="1" customHeight="1" x14ac:dyDescent="0.25"/>
    <row r="26099" ht="30" hidden="1" customHeight="1" x14ac:dyDescent="0.25"/>
    <row r="26100" ht="30" hidden="1" customHeight="1" x14ac:dyDescent="0.25"/>
    <row r="26101" ht="30" hidden="1" customHeight="1" x14ac:dyDescent="0.25"/>
    <row r="26102" ht="30" hidden="1" customHeight="1" x14ac:dyDescent="0.25"/>
    <row r="26103" ht="30" hidden="1" customHeight="1" x14ac:dyDescent="0.25"/>
    <row r="26104" ht="30" hidden="1" customHeight="1" x14ac:dyDescent="0.25"/>
    <row r="26105" ht="30" hidden="1" customHeight="1" x14ac:dyDescent="0.25"/>
    <row r="26106" ht="30" hidden="1" customHeight="1" x14ac:dyDescent="0.25"/>
    <row r="26107" ht="30" hidden="1" customHeight="1" x14ac:dyDescent="0.25"/>
    <row r="26108" ht="30" hidden="1" customHeight="1" x14ac:dyDescent="0.25"/>
    <row r="26109" ht="30" hidden="1" customHeight="1" x14ac:dyDescent="0.25"/>
    <row r="26110" ht="30" hidden="1" customHeight="1" x14ac:dyDescent="0.25"/>
    <row r="26111" ht="30" hidden="1" customHeight="1" x14ac:dyDescent="0.25"/>
    <row r="26112" ht="30" hidden="1" customHeight="1" x14ac:dyDescent="0.25"/>
    <row r="26113" ht="30" hidden="1" customHeight="1" x14ac:dyDescent="0.25"/>
    <row r="26114" ht="30" hidden="1" customHeight="1" x14ac:dyDescent="0.25"/>
    <row r="26115" ht="30" hidden="1" customHeight="1" x14ac:dyDescent="0.25"/>
    <row r="26116" ht="30" hidden="1" customHeight="1" x14ac:dyDescent="0.25"/>
    <row r="26117" ht="30" hidden="1" customHeight="1" x14ac:dyDescent="0.25"/>
    <row r="26118" ht="30" hidden="1" customHeight="1" x14ac:dyDescent="0.25"/>
    <row r="26119" ht="30" hidden="1" customHeight="1" x14ac:dyDescent="0.25"/>
    <row r="26120" ht="30" hidden="1" customHeight="1" x14ac:dyDescent="0.25"/>
    <row r="26121" ht="30" hidden="1" customHeight="1" x14ac:dyDescent="0.25"/>
    <row r="26122" ht="30" hidden="1" customHeight="1" x14ac:dyDescent="0.25"/>
    <row r="26123" ht="30" hidden="1" customHeight="1" x14ac:dyDescent="0.25"/>
    <row r="26124" ht="30" hidden="1" customHeight="1" x14ac:dyDescent="0.25"/>
    <row r="26125" ht="30" hidden="1" customHeight="1" x14ac:dyDescent="0.25"/>
    <row r="26126" ht="30" hidden="1" customHeight="1" x14ac:dyDescent="0.25"/>
    <row r="26127" ht="30" hidden="1" customHeight="1" x14ac:dyDescent="0.25"/>
    <row r="26128" ht="30" hidden="1" customHeight="1" x14ac:dyDescent="0.25"/>
    <row r="26129" ht="30" hidden="1" customHeight="1" x14ac:dyDescent="0.25"/>
    <row r="26130" ht="30" hidden="1" customHeight="1" x14ac:dyDescent="0.25"/>
    <row r="26131" ht="30" hidden="1" customHeight="1" x14ac:dyDescent="0.25"/>
    <row r="26132" ht="30" hidden="1" customHeight="1" x14ac:dyDescent="0.25"/>
    <row r="26133" ht="30" hidden="1" customHeight="1" x14ac:dyDescent="0.25"/>
    <row r="26134" ht="30" hidden="1" customHeight="1" x14ac:dyDescent="0.25"/>
    <row r="26135" ht="30" hidden="1" customHeight="1" x14ac:dyDescent="0.25"/>
    <row r="26136" ht="30" hidden="1" customHeight="1" x14ac:dyDescent="0.25"/>
    <row r="26137" ht="30" hidden="1" customHeight="1" x14ac:dyDescent="0.25"/>
    <row r="26138" ht="30" hidden="1" customHeight="1" x14ac:dyDescent="0.25"/>
    <row r="26139" ht="30" hidden="1" customHeight="1" x14ac:dyDescent="0.25"/>
    <row r="26140" ht="30" hidden="1" customHeight="1" x14ac:dyDescent="0.25"/>
    <row r="26141" ht="30" hidden="1" customHeight="1" x14ac:dyDescent="0.25"/>
    <row r="26142" ht="30" hidden="1" customHeight="1" x14ac:dyDescent="0.25"/>
    <row r="26143" ht="30" hidden="1" customHeight="1" x14ac:dyDescent="0.25"/>
    <row r="26144" ht="30" hidden="1" customHeight="1" x14ac:dyDescent="0.25"/>
    <row r="26145" ht="30" hidden="1" customHeight="1" x14ac:dyDescent="0.25"/>
    <row r="26146" ht="30" hidden="1" customHeight="1" x14ac:dyDescent="0.25"/>
    <row r="26147" ht="30" hidden="1" customHeight="1" x14ac:dyDescent="0.25"/>
    <row r="26148" ht="30" hidden="1" customHeight="1" x14ac:dyDescent="0.25"/>
    <row r="26149" ht="30" hidden="1" customHeight="1" x14ac:dyDescent="0.25"/>
    <row r="26150" ht="30" hidden="1" customHeight="1" x14ac:dyDescent="0.25"/>
    <row r="26151" ht="30" hidden="1" customHeight="1" x14ac:dyDescent="0.25"/>
    <row r="26152" ht="30" hidden="1" customHeight="1" x14ac:dyDescent="0.25"/>
    <row r="26153" ht="30" hidden="1" customHeight="1" x14ac:dyDescent="0.25"/>
    <row r="26154" ht="30" hidden="1" customHeight="1" x14ac:dyDescent="0.25"/>
    <row r="26155" ht="30" hidden="1" customHeight="1" x14ac:dyDescent="0.25"/>
    <row r="26156" ht="30" hidden="1" customHeight="1" x14ac:dyDescent="0.25"/>
    <row r="26157" ht="30" hidden="1" customHeight="1" x14ac:dyDescent="0.25"/>
    <row r="26158" ht="30" hidden="1" customHeight="1" x14ac:dyDescent="0.25"/>
    <row r="26159" ht="30" hidden="1" customHeight="1" x14ac:dyDescent="0.25"/>
    <row r="26160" ht="30" hidden="1" customHeight="1" x14ac:dyDescent="0.25"/>
    <row r="26161" ht="30" hidden="1" customHeight="1" x14ac:dyDescent="0.25"/>
    <row r="26162" ht="30" hidden="1" customHeight="1" x14ac:dyDescent="0.25"/>
    <row r="26163" ht="30" hidden="1" customHeight="1" x14ac:dyDescent="0.25"/>
    <row r="26164" ht="30" hidden="1" customHeight="1" x14ac:dyDescent="0.25"/>
    <row r="26165" ht="30" hidden="1" customHeight="1" x14ac:dyDescent="0.25"/>
    <row r="26166" ht="30" hidden="1" customHeight="1" x14ac:dyDescent="0.25"/>
    <row r="26167" ht="30" hidden="1" customHeight="1" x14ac:dyDescent="0.25"/>
    <row r="26168" ht="30" hidden="1" customHeight="1" x14ac:dyDescent="0.25"/>
    <row r="26169" ht="30" hidden="1" customHeight="1" x14ac:dyDescent="0.25"/>
    <row r="26170" ht="30" hidden="1" customHeight="1" x14ac:dyDescent="0.25"/>
    <row r="26171" ht="30" hidden="1" customHeight="1" x14ac:dyDescent="0.25"/>
    <row r="26172" ht="30" hidden="1" customHeight="1" x14ac:dyDescent="0.25"/>
    <row r="26173" ht="30" hidden="1" customHeight="1" x14ac:dyDescent="0.25"/>
    <row r="26174" ht="30" hidden="1" customHeight="1" x14ac:dyDescent="0.25"/>
    <row r="26175" ht="30" hidden="1" customHeight="1" x14ac:dyDescent="0.25"/>
    <row r="26176" ht="30" hidden="1" customHeight="1" x14ac:dyDescent="0.25"/>
    <row r="26177" ht="30" hidden="1" customHeight="1" x14ac:dyDescent="0.25"/>
    <row r="26178" ht="30" hidden="1" customHeight="1" x14ac:dyDescent="0.25"/>
    <row r="26179" ht="30" hidden="1" customHeight="1" x14ac:dyDescent="0.25"/>
    <row r="26180" ht="30" hidden="1" customHeight="1" x14ac:dyDescent="0.25"/>
    <row r="26181" ht="30" hidden="1" customHeight="1" x14ac:dyDescent="0.25"/>
    <row r="26182" ht="30" hidden="1" customHeight="1" x14ac:dyDescent="0.25"/>
    <row r="26183" ht="30" hidden="1" customHeight="1" x14ac:dyDescent="0.25"/>
    <row r="26184" ht="30" hidden="1" customHeight="1" x14ac:dyDescent="0.25"/>
    <row r="26185" ht="30" hidden="1" customHeight="1" x14ac:dyDescent="0.25"/>
    <row r="26186" ht="30" hidden="1" customHeight="1" x14ac:dyDescent="0.25"/>
    <row r="26187" ht="30" hidden="1" customHeight="1" x14ac:dyDescent="0.25"/>
    <row r="26188" ht="30" hidden="1" customHeight="1" x14ac:dyDescent="0.25"/>
    <row r="26189" ht="30" hidden="1" customHeight="1" x14ac:dyDescent="0.25"/>
    <row r="26190" ht="30" hidden="1" customHeight="1" x14ac:dyDescent="0.25"/>
    <row r="26191" ht="30" hidden="1" customHeight="1" x14ac:dyDescent="0.25"/>
    <row r="26192" ht="30" hidden="1" customHeight="1" x14ac:dyDescent="0.25"/>
    <row r="26193" ht="30" hidden="1" customHeight="1" x14ac:dyDescent="0.25"/>
    <row r="26194" ht="30" hidden="1" customHeight="1" x14ac:dyDescent="0.25"/>
    <row r="26195" ht="30" hidden="1" customHeight="1" x14ac:dyDescent="0.25"/>
    <row r="26196" ht="30" hidden="1" customHeight="1" x14ac:dyDescent="0.25"/>
    <row r="26197" ht="30" hidden="1" customHeight="1" x14ac:dyDescent="0.25"/>
    <row r="26198" ht="30" hidden="1" customHeight="1" x14ac:dyDescent="0.25"/>
    <row r="26199" ht="30" hidden="1" customHeight="1" x14ac:dyDescent="0.25"/>
    <row r="26200" ht="30" hidden="1" customHeight="1" x14ac:dyDescent="0.25"/>
    <row r="26201" ht="30" hidden="1" customHeight="1" x14ac:dyDescent="0.25"/>
    <row r="26202" ht="30" hidden="1" customHeight="1" x14ac:dyDescent="0.25"/>
    <row r="26203" ht="30" hidden="1" customHeight="1" x14ac:dyDescent="0.25"/>
    <row r="26204" ht="30" hidden="1" customHeight="1" x14ac:dyDescent="0.25"/>
    <row r="26205" ht="30" hidden="1" customHeight="1" x14ac:dyDescent="0.25"/>
    <row r="26206" ht="30" hidden="1" customHeight="1" x14ac:dyDescent="0.25"/>
    <row r="26207" ht="30" hidden="1" customHeight="1" x14ac:dyDescent="0.25"/>
    <row r="26208" ht="30" hidden="1" customHeight="1" x14ac:dyDescent="0.25"/>
    <row r="26209" ht="30" hidden="1" customHeight="1" x14ac:dyDescent="0.25"/>
    <row r="26210" ht="30" hidden="1" customHeight="1" x14ac:dyDescent="0.25"/>
    <row r="26211" ht="30" hidden="1" customHeight="1" x14ac:dyDescent="0.25"/>
    <row r="26212" ht="30" hidden="1" customHeight="1" x14ac:dyDescent="0.25"/>
    <row r="26213" ht="30" hidden="1" customHeight="1" x14ac:dyDescent="0.25"/>
    <row r="26214" ht="30" hidden="1" customHeight="1" x14ac:dyDescent="0.25"/>
    <row r="26215" ht="30" hidden="1" customHeight="1" x14ac:dyDescent="0.25"/>
    <row r="26216" ht="30" hidden="1" customHeight="1" x14ac:dyDescent="0.25"/>
    <row r="26217" ht="30" hidden="1" customHeight="1" x14ac:dyDescent="0.25"/>
    <row r="26218" ht="30" hidden="1" customHeight="1" x14ac:dyDescent="0.25"/>
    <row r="26219" ht="30" hidden="1" customHeight="1" x14ac:dyDescent="0.25"/>
    <row r="26220" ht="30" hidden="1" customHeight="1" x14ac:dyDescent="0.25"/>
    <row r="26221" ht="30" hidden="1" customHeight="1" x14ac:dyDescent="0.25"/>
    <row r="26222" ht="30" hidden="1" customHeight="1" x14ac:dyDescent="0.25"/>
    <row r="26223" ht="30" hidden="1" customHeight="1" x14ac:dyDescent="0.25"/>
    <row r="26224" ht="30" hidden="1" customHeight="1" x14ac:dyDescent="0.25"/>
    <row r="26225" ht="30" hidden="1" customHeight="1" x14ac:dyDescent="0.25"/>
    <row r="26226" ht="30" hidden="1" customHeight="1" x14ac:dyDescent="0.25"/>
    <row r="26227" ht="30" hidden="1" customHeight="1" x14ac:dyDescent="0.25"/>
    <row r="26228" ht="30" hidden="1" customHeight="1" x14ac:dyDescent="0.25"/>
    <row r="26229" ht="30" hidden="1" customHeight="1" x14ac:dyDescent="0.25"/>
    <row r="26230" ht="30" hidden="1" customHeight="1" x14ac:dyDescent="0.25"/>
    <row r="26231" ht="30" hidden="1" customHeight="1" x14ac:dyDescent="0.25"/>
    <row r="26232" ht="30" hidden="1" customHeight="1" x14ac:dyDescent="0.25"/>
    <row r="26233" ht="30" hidden="1" customHeight="1" x14ac:dyDescent="0.25"/>
    <row r="26234" ht="30" hidden="1" customHeight="1" x14ac:dyDescent="0.25"/>
    <row r="26235" ht="30" hidden="1" customHeight="1" x14ac:dyDescent="0.25"/>
    <row r="26236" ht="30" hidden="1" customHeight="1" x14ac:dyDescent="0.25"/>
    <row r="26237" ht="30" hidden="1" customHeight="1" x14ac:dyDescent="0.25"/>
    <row r="26238" ht="30" hidden="1" customHeight="1" x14ac:dyDescent="0.25"/>
    <row r="26239" ht="30" hidden="1" customHeight="1" x14ac:dyDescent="0.25"/>
    <row r="26240" ht="30" hidden="1" customHeight="1" x14ac:dyDescent="0.25"/>
    <row r="26241" ht="30" hidden="1" customHeight="1" x14ac:dyDescent="0.25"/>
    <row r="26242" ht="30" hidden="1" customHeight="1" x14ac:dyDescent="0.25"/>
    <row r="26243" ht="30" hidden="1" customHeight="1" x14ac:dyDescent="0.25"/>
    <row r="26244" ht="30" hidden="1" customHeight="1" x14ac:dyDescent="0.25"/>
    <row r="26245" ht="30" hidden="1" customHeight="1" x14ac:dyDescent="0.25"/>
    <row r="26246" ht="30" hidden="1" customHeight="1" x14ac:dyDescent="0.25"/>
    <row r="26247" ht="30" hidden="1" customHeight="1" x14ac:dyDescent="0.25"/>
    <row r="26248" ht="30" hidden="1" customHeight="1" x14ac:dyDescent="0.25"/>
    <row r="26249" ht="30" hidden="1" customHeight="1" x14ac:dyDescent="0.25"/>
    <row r="26250" ht="30" hidden="1" customHeight="1" x14ac:dyDescent="0.25"/>
    <row r="26251" ht="30" hidden="1" customHeight="1" x14ac:dyDescent="0.25"/>
    <row r="26252" ht="30" hidden="1" customHeight="1" x14ac:dyDescent="0.25"/>
    <row r="26253" ht="30" hidden="1" customHeight="1" x14ac:dyDescent="0.25"/>
    <row r="26254" ht="30" hidden="1" customHeight="1" x14ac:dyDescent="0.25"/>
    <row r="26255" ht="30" hidden="1" customHeight="1" x14ac:dyDescent="0.25"/>
    <row r="26256" ht="30" hidden="1" customHeight="1" x14ac:dyDescent="0.25"/>
    <row r="26257" ht="30" hidden="1" customHeight="1" x14ac:dyDescent="0.25"/>
    <row r="26258" ht="30" hidden="1" customHeight="1" x14ac:dyDescent="0.25"/>
    <row r="26259" ht="30" hidden="1" customHeight="1" x14ac:dyDescent="0.25"/>
    <row r="26260" ht="30" hidden="1" customHeight="1" x14ac:dyDescent="0.25"/>
    <row r="26261" ht="30" hidden="1" customHeight="1" x14ac:dyDescent="0.25"/>
    <row r="26262" ht="30" hidden="1" customHeight="1" x14ac:dyDescent="0.25"/>
    <row r="26263" ht="30" hidden="1" customHeight="1" x14ac:dyDescent="0.25"/>
    <row r="26264" ht="30" hidden="1" customHeight="1" x14ac:dyDescent="0.25"/>
    <row r="26265" ht="30" hidden="1" customHeight="1" x14ac:dyDescent="0.25"/>
    <row r="26266" ht="30" hidden="1" customHeight="1" x14ac:dyDescent="0.25"/>
    <row r="26267" ht="30" hidden="1" customHeight="1" x14ac:dyDescent="0.25"/>
    <row r="26268" ht="30" hidden="1" customHeight="1" x14ac:dyDescent="0.25"/>
    <row r="26269" ht="30" hidden="1" customHeight="1" x14ac:dyDescent="0.25"/>
    <row r="26270" ht="30" hidden="1" customHeight="1" x14ac:dyDescent="0.25"/>
    <row r="26271" ht="30" hidden="1" customHeight="1" x14ac:dyDescent="0.25"/>
    <row r="26272" ht="30" hidden="1" customHeight="1" x14ac:dyDescent="0.25"/>
    <row r="26273" ht="30" hidden="1" customHeight="1" x14ac:dyDescent="0.25"/>
    <row r="26274" ht="30" hidden="1" customHeight="1" x14ac:dyDescent="0.25"/>
    <row r="26275" ht="30" hidden="1" customHeight="1" x14ac:dyDescent="0.25"/>
    <row r="26276" ht="30" hidden="1" customHeight="1" x14ac:dyDescent="0.25"/>
    <row r="26277" ht="30" hidden="1" customHeight="1" x14ac:dyDescent="0.25"/>
    <row r="26278" ht="30" hidden="1" customHeight="1" x14ac:dyDescent="0.25"/>
    <row r="26279" ht="30" hidden="1" customHeight="1" x14ac:dyDescent="0.25"/>
    <row r="26280" ht="30" hidden="1" customHeight="1" x14ac:dyDescent="0.25"/>
    <row r="26281" ht="30" hidden="1" customHeight="1" x14ac:dyDescent="0.25"/>
    <row r="26282" ht="30" hidden="1" customHeight="1" x14ac:dyDescent="0.25"/>
    <row r="26283" ht="30" hidden="1" customHeight="1" x14ac:dyDescent="0.25"/>
    <row r="26284" ht="30" hidden="1" customHeight="1" x14ac:dyDescent="0.25"/>
    <row r="26285" ht="30" hidden="1" customHeight="1" x14ac:dyDescent="0.25"/>
    <row r="26286" ht="30" hidden="1" customHeight="1" x14ac:dyDescent="0.25"/>
    <row r="26287" ht="30" hidden="1" customHeight="1" x14ac:dyDescent="0.25"/>
    <row r="26288" ht="30" hidden="1" customHeight="1" x14ac:dyDescent="0.25"/>
    <row r="26289" ht="30" hidden="1" customHeight="1" x14ac:dyDescent="0.25"/>
    <row r="26290" ht="30" hidden="1" customHeight="1" x14ac:dyDescent="0.25"/>
    <row r="26291" ht="30" hidden="1" customHeight="1" x14ac:dyDescent="0.25"/>
    <row r="26292" ht="30" hidden="1" customHeight="1" x14ac:dyDescent="0.25"/>
    <row r="26293" ht="30" hidden="1" customHeight="1" x14ac:dyDescent="0.25"/>
    <row r="26294" ht="30" hidden="1" customHeight="1" x14ac:dyDescent="0.25"/>
    <row r="26295" ht="30" hidden="1" customHeight="1" x14ac:dyDescent="0.25"/>
    <row r="26296" ht="30" hidden="1" customHeight="1" x14ac:dyDescent="0.25"/>
    <row r="26297" ht="30" hidden="1" customHeight="1" x14ac:dyDescent="0.25"/>
    <row r="26298" ht="30" hidden="1" customHeight="1" x14ac:dyDescent="0.25"/>
    <row r="26299" ht="30" hidden="1" customHeight="1" x14ac:dyDescent="0.25"/>
    <row r="26300" ht="30" hidden="1" customHeight="1" x14ac:dyDescent="0.25"/>
    <row r="26301" ht="30" hidden="1" customHeight="1" x14ac:dyDescent="0.25"/>
    <row r="26302" ht="30" hidden="1" customHeight="1" x14ac:dyDescent="0.25"/>
    <row r="26303" ht="30" hidden="1" customHeight="1" x14ac:dyDescent="0.25"/>
    <row r="26304" ht="30" hidden="1" customHeight="1" x14ac:dyDescent="0.25"/>
    <row r="26305" ht="30" hidden="1" customHeight="1" x14ac:dyDescent="0.25"/>
    <row r="26306" ht="30" hidden="1" customHeight="1" x14ac:dyDescent="0.25"/>
    <row r="26307" ht="30" hidden="1" customHeight="1" x14ac:dyDescent="0.25"/>
    <row r="26308" ht="30" hidden="1" customHeight="1" x14ac:dyDescent="0.25"/>
    <row r="26309" ht="30" hidden="1" customHeight="1" x14ac:dyDescent="0.25"/>
    <row r="26310" ht="30" hidden="1" customHeight="1" x14ac:dyDescent="0.25"/>
    <row r="26311" ht="30" hidden="1" customHeight="1" x14ac:dyDescent="0.25"/>
    <row r="26312" ht="30" hidden="1" customHeight="1" x14ac:dyDescent="0.25"/>
    <row r="26313" ht="30" hidden="1" customHeight="1" x14ac:dyDescent="0.25"/>
    <row r="26314" ht="30" hidden="1" customHeight="1" x14ac:dyDescent="0.25"/>
    <row r="26315" ht="30" hidden="1" customHeight="1" x14ac:dyDescent="0.25"/>
    <row r="26316" ht="30" hidden="1" customHeight="1" x14ac:dyDescent="0.25"/>
    <row r="26317" ht="30" hidden="1" customHeight="1" x14ac:dyDescent="0.25"/>
    <row r="26318" ht="30" hidden="1" customHeight="1" x14ac:dyDescent="0.25"/>
    <row r="26319" ht="30" hidden="1" customHeight="1" x14ac:dyDescent="0.25"/>
    <row r="26320" ht="30" hidden="1" customHeight="1" x14ac:dyDescent="0.25"/>
    <row r="26321" ht="30" hidden="1" customHeight="1" x14ac:dyDescent="0.25"/>
    <row r="26322" ht="30" hidden="1" customHeight="1" x14ac:dyDescent="0.25"/>
    <row r="26323" ht="30" hidden="1" customHeight="1" x14ac:dyDescent="0.25"/>
    <row r="26324" ht="30" hidden="1" customHeight="1" x14ac:dyDescent="0.25"/>
    <row r="26325" ht="30" hidden="1" customHeight="1" x14ac:dyDescent="0.25"/>
    <row r="26326" ht="30" hidden="1" customHeight="1" x14ac:dyDescent="0.25"/>
    <row r="26327" ht="30" hidden="1" customHeight="1" x14ac:dyDescent="0.25"/>
    <row r="26328" ht="30" hidden="1" customHeight="1" x14ac:dyDescent="0.25"/>
    <row r="26329" ht="30" hidden="1" customHeight="1" x14ac:dyDescent="0.25"/>
    <row r="26330" ht="30" hidden="1" customHeight="1" x14ac:dyDescent="0.25"/>
    <row r="26331" ht="30" hidden="1" customHeight="1" x14ac:dyDescent="0.25"/>
    <row r="26332" ht="30" hidden="1" customHeight="1" x14ac:dyDescent="0.25"/>
    <row r="26333" ht="30" hidden="1" customHeight="1" x14ac:dyDescent="0.25"/>
    <row r="26334" ht="30" hidden="1" customHeight="1" x14ac:dyDescent="0.25"/>
    <row r="26335" ht="30" hidden="1" customHeight="1" x14ac:dyDescent="0.25"/>
    <row r="26336" ht="30" hidden="1" customHeight="1" x14ac:dyDescent="0.25"/>
    <row r="26337" ht="30" hidden="1" customHeight="1" x14ac:dyDescent="0.25"/>
    <row r="26338" ht="30" hidden="1" customHeight="1" x14ac:dyDescent="0.25"/>
    <row r="26339" ht="30" hidden="1" customHeight="1" x14ac:dyDescent="0.25"/>
    <row r="26340" ht="30" hidden="1" customHeight="1" x14ac:dyDescent="0.25"/>
    <row r="26341" ht="30" hidden="1" customHeight="1" x14ac:dyDescent="0.25"/>
    <row r="26342" ht="30" hidden="1" customHeight="1" x14ac:dyDescent="0.25"/>
    <row r="26343" ht="30" hidden="1" customHeight="1" x14ac:dyDescent="0.25"/>
    <row r="26344" ht="30" hidden="1" customHeight="1" x14ac:dyDescent="0.25"/>
    <row r="26345" ht="30" hidden="1" customHeight="1" x14ac:dyDescent="0.25"/>
    <row r="26346" ht="30" hidden="1" customHeight="1" x14ac:dyDescent="0.25"/>
    <row r="26347" ht="30" hidden="1" customHeight="1" x14ac:dyDescent="0.25"/>
    <row r="26348" ht="30" hidden="1" customHeight="1" x14ac:dyDescent="0.25"/>
    <row r="26349" ht="30" hidden="1" customHeight="1" x14ac:dyDescent="0.25"/>
    <row r="26350" ht="30" hidden="1" customHeight="1" x14ac:dyDescent="0.25"/>
    <row r="26351" ht="30" hidden="1" customHeight="1" x14ac:dyDescent="0.25"/>
    <row r="26352" ht="30" hidden="1" customHeight="1" x14ac:dyDescent="0.25"/>
    <row r="26353" ht="30" hidden="1" customHeight="1" x14ac:dyDescent="0.25"/>
    <row r="26354" ht="30" hidden="1" customHeight="1" x14ac:dyDescent="0.25"/>
    <row r="26355" ht="30" hidden="1" customHeight="1" x14ac:dyDescent="0.25"/>
    <row r="26356" ht="30" hidden="1" customHeight="1" x14ac:dyDescent="0.25"/>
    <row r="26357" ht="30" hidden="1" customHeight="1" x14ac:dyDescent="0.25"/>
    <row r="26358" ht="30" hidden="1" customHeight="1" x14ac:dyDescent="0.25"/>
    <row r="26359" ht="30" hidden="1" customHeight="1" x14ac:dyDescent="0.25"/>
    <row r="26360" ht="30" hidden="1" customHeight="1" x14ac:dyDescent="0.25"/>
    <row r="26361" ht="30" hidden="1" customHeight="1" x14ac:dyDescent="0.25"/>
    <row r="26362" ht="30" hidden="1" customHeight="1" x14ac:dyDescent="0.25"/>
    <row r="26363" ht="30" hidden="1" customHeight="1" x14ac:dyDescent="0.25"/>
    <row r="26364" ht="30" hidden="1" customHeight="1" x14ac:dyDescent="0.25"/>
    <row r="26365" ht="30" hidden="1" customHeight="1" x14ac:dyDescent="0.25"/>
    <row r="26366" ht="30" hidden="1" customHeight="1" x14ac:dyDescent="0.25"/>
    <row r="26367" ht="30" hidden="1" customHeight="1" x14ac:dyDescent="0.25"/>
    <row r="26368" ht="30" hidden="1" customHeight="1" x14ac:dyDescent="0.25"/>
    <row r="26369" ht="30" hidden="1" customHeight="1" x14ac:dyDescent="0.25"/>
    <row r="26370" ht="30" hidden="1" customHeight="1" x14ac:dyDescent="0.25"/>
    <row r="26371" ht="30" hidden="1" customHeight="1" x14ac:dyDescent="0.25"/>
    <row r="26372" ht="30" hidden="1" customHeight="1" x14ac:dyDescent="0.25"/>
    <row r="26373" ht="30" hidden="1" customHeight="1" x14ac:dyDescent="0.25"/>
    <row r="26374" ht="30" hidden="1" customHeight="1" x14ac:dyDescent="0.25"/>
    <row r="26375" ht="30" hidden="1" customHeight="1" x14ac:dyDescent="0.25"/>
    <row r="26376" ht="30" hidden="1" customHeight="1" x14ac:dyDescent="0.25"/>
    <row r="26377" ht="30" hidden="1" customHeight="1" x14ac:dyDescent="0.25"/>
    <row r="26378" ht="30" hidden="1" customHeight="1" x14ac:dyDescent="0.25"/>
    <row r="26379" ht="30" hidden="1" customHeight="1" x14ac:dyDescent="0.25"/>
    <row r="26380" ht="30" hidden="1" customHeight="1" x14ac:dyDescent="0.25"/>
    <row r="26381" ht="30" hidden="1" customHeight="1" x14ac:dyDescent="0.25"/>
    <row r="26382" ht="30" hidden="1" customHeight="1" x14ac:dyDescent="0.25"/>
    <row r="26383" ht="30" hidden="1" customHeight="1" x14ac:dyDescent="0.25"/>
    <row r="26384" ht="30" hidden="1" customHeight="1" x14ac:dyDescent="0.25"/>
    <row r="26385" ht="30" hidden="1" customHeight="1" x14ac:dyDescent="0.25"/>
    <row r="26386" ht="30" hidden="1" customHeight="1" x14ac:dyDescent="0.25"/>
    <row r="26387" ht="30" hidden="1" customHeight="1" x14ac:dyDescent="0.25"/>
    <row r="26388" ht="30" hidden="1" customHeight="1" x14ac:dyDescent="0.25"/>
    <row r="26389" ht="30" hidden="1" customHeight="1" x14ac:dyDescent="0.25"/>
    <row r="26390" ht="30" hidden="1" customHeight="1" x14ac:dyDescent="0.25"/>
    <row r="26391" ht="30" hidden="1" customHeight="1" x14ac:dyDescent="0.25"/>
    <row r="26392" ht="30" hidden="1" customHeight="1" x14ac:dyDescent="0.25"/>
    <row r="26393" ht="30" hidden="1" customHeight="1" x14ac:dyDescent="0.25"/>
    <row r="26394" ht="30" hidden="1" customHeight="1" x14ac:dyDescent="0.25"/>
    <row r="26395" ht="30" hidden="1" customHeight="1" x14ac:dyDescent="0.25"/>
    <row r="26396" ht="30" hidden="1" customHeight="1" x14ac:dyDescent="0.25"/>
    <row r="26397" ht="30" hidden="1" customHeight="1" x14ac:dyDescent="0.25"/>
    <row r="26398" ht="30" hidden="1" customHeight="1" x14ac:dyDescent="0.25"/>
    <row r="26399" ht="30" hidden="1" customHeight="1" x14ac:dyDescent="0.25"/>
    <row r="26400" ht="30" hidden="1" customHeight="1" x14ac:dyDescent="0.25"/>
    <row r="26401" ht="30" hidden="1" customHeight="1" x14ac:dyDescent="0.25"/>
    <row r="26402" ht="30" hidden="1" customHeight="1" x14ac:dyDescent="0.25"/>
    <row r="26403" ht="30" hidden="1" customHeight="1" x14ac:dyDescent="0.25"/>
    <row r="26404" ht="30" hidden="1" customHeight="1" x14ac:dyDescent="0.25"/>
    <row r="26405" ht="30" hidden="1" customHeight="1" x14ac:dyDescent="0.25"/>
    <row r="26406" ht="30" hidden="1" customHeight="1" x14ac:dyDescent="0.25"/>
    <row r="26407" ht="30" hidden="1" customHeight="1" x14ac:dyDescent="0.25"/>
    <row r="26408" ht="30" hidden="1" customHeight="1" x14ac:dyDescent="0.25"/>
    <row r="26409" ht="30" hidden="1" customHeight="1" x14ac:dyDescent="0.25"/>
    <row r="26410" ht="30" hidden="1" customHeight="1" x14ac:dyDescent="0.25"/>
    <row r="26411" ht="30" hidden="1" customHeight="1" x14ac:dyDescent="0.25"/>
    <row r="26412" ht="30" hidden="1" customHeight="1" x14ac:dyDescent="0.25"/>
    <row r="26413" ht="30" hidden="1" customHeight="1" x14ac:dyDescent="0.25"/>
    <row r="26414" ht="30" hidden="1" customHeight="1" x14ac:dyDescent="0.25"/>
    <row r="26415" ht="30" hidden="1" customHeight="1" x14ac:dyDescent="0.25"/>
    <row r="26416" ht="30" hidden="1" customHeight="1" x14ac:dyDescent="0.25"/>
    <row r="26417" ht="30" hidden="1" customHeight="1" x14ac:dyDescent="0.25"/>
    <row r="26418" ht="30" hidden="1" customHeight="1" x14ac:dyDescent="0.25"/>
    <row r="26419" ht="30" hidden="1" customHeight="1" x14ac:dyDescent="0.25"/>
    <row r="26420" ht="30" hidden="1" customHeight="1" x14ac:dyDescent="0.25"/>
    <row r="26421" ht="30" hidden="1" customHeight="1" x14ac:dyDescent="0.25"/>
    <row r="26422" ht="30" hidden="1" customHeight="1" x14ac:dyDescent="0.25"/>
    <row r="26423" ht="30" hidden="1" customHeight="1" x14ac:dyDescent="0.25"/>
    <row r="26424" ht="30" hidden="1" customHeight="1" x14ac:dyDescent="0.25"/>
    <row r="26425" ht="30" hidden="1" customHeight="1" x14ac:dyDescent="0.25"/>
    <row r="26426" ht="30" hidden="1" customHeight="1" x14ac:dyDescent="0.25"/>
    <row r="26427" ht="30" hidden="1" customHeight="1" x14ac:dyDescent="0.25"/>
    <row r="26428" ht="30" hidden="1" customHeight="1" x14ac:dyDescent="0.25"/>
    <row r="26429" ht="30" hidden="1" customHeight="1" x14ac:dyDescent="0.25"/>
    <row r="26430" ht="30" hidden="1" customHeight="1" x14ac:dyDescent="0.25"/>
    <row r="26431" ht="30" hidden="1" customHeight="1" x14ac:dyDescent="0.25"/>
    <row r="26432" ht="30" hidden="1" customHeight="1" x14ac:dyDescent="0.25"/>
    <row r="26433" ht="30" hidden="1" customHeight="1" x14ac:dyDescent="0.25"/>
    <row r="26434" ht="30" hidden="1" customHeight="1" x14ac:dyDescent="0.25"/>
    <row r="26435" ht="30" hidden="1" customHeight="1" x14ac:dyDescent="0.25"/>
    <row r="26436" ht="30" hidden="1" customHeight="1" x14ac:dyDescent="0.25"/>
    <row r="26437" ht="30" hidden="1" customHeight="1" x14ac:dyDescent="0.25"/>
    <row r="26438" ht="30" hidden="1" customHeight="1" x14ac:dyDescent="0.25"/>
    <row r="26439" ht="30" hidden="1" customHeight="1" x14ac:dyDescent="0.25"/>
    <row r="26440" ht="30" hidden="1" customHeight="1" x14ac:dyDescent="0.25"/>
    <row r="26441" ht="30" hidden="1" customHeight="1" x14ac:dyDescent="0.25"/>
    <row r="26442" ht="30" hidden="1" customHeight="1" x14ac:dyDescent="0.25"/>
    <row r="26443" ht="30" hidden="1" customHeight="1" x14ac:dyDescent="0.25"/>
    <row r="26444" ht="30" hidden="1" customHeight="1" x14ac:dyDescent="0.25"/>
    <row r="26445" ht="30" hidden="1" customHeight="1" x14ac:dyDescent="0.25"/>
    <row r="26446" ht="30" hidden="1" customHeight="1" x14ac:dyDescent="0.25"/>
    <row r="26447" ht="30" hidden="1" customHeight="1" x14ac:dyDescent="0.25"/>
    <row r="26448" ht="30" hidden="1" customHeight="1" x14ac:dyDescent="0.25"/>
    <row r="26449" ht="30" hidden="1" customHeight="1" x14ac:dyDescent="0.25"/>
    <row r="26450" ht="30" hidden="1" customHeight="1" x14ac:dyDescent="0.25"/>
    <row r="26451" ht="30" hidden="1" customHeight="1" x14ac:dyDescent="0.25"/>
    <row r="26452" ht="30" hidden="1" customHeight="1" x14ac:dyDescent="0.25"/>
    <row r="26453" ht="30" hidden="1" customHeight="1" x14ac:dyDescent="0.25"/>
    <row r="26454" ht="30" hidden="1" customHeight="1" x14ac:dyDescent="0.25"/>
    <row r="26455" ht="30" hidden="1" customHeight="1" x14ac:dyDescent="0.25"/>
    <row r="26456" ht="30" hidden="1" customHeight="1" x14ac:dyDescent="0.25"/>
    <row r="26457" ht="30" hidden="1" customHeight="1" x14ac:dyDescent="0.25"/>
    <row r="26458" ht="30" hidden="1" customHeight="1" x14ac:dyDescent="0.25"/>
    <row r="26459" ht="30" hidden="1" customHeight="1" x14ac:dyDescent="0.25"/>
    <row r="26460" ht="30" hidden="1" customHeight="1" x14ac:dyDescent="0.25"/>
    <row r="26461" ht="30" hidden="1" customHeight="1" x14ac:dyDescent="0.25"/>
    <row r="26462" ht="30" hidden="1" customHeight="1" x14ac:dyDescent="0.25"/>
    <row r="26463" ht="30" hidden="1" customHeight="1" x14ac:dyDescent="0.25"/>
    <row r="26464" ht="30" hidden="1" customHeight="1" x14ac:dyDescent="0.25"/>
    <row r="26465" ht="30" hidden="1" customHeight="1" x14ac:dyDescent="0.25"/>
    <row r="26466" ht="30" hidden="1" customHeight="1" x14ac:dyDescent="0.25"/>
    <row r="26467" ht="30" hidden="1" customHeight="1" x14ac:dyDescent="0.25"/>
    <row r="26468" ht="30" hidden="1" customHeight="1" x14ac:dyDescent="0.25"/>
    <row r="26469" ht="30" hidden="1" customHeight="1" x14ac:dyDescent="0.25"/>
    <row r="26470" ht="30" hidden="1" customHeight="1" x14ac:dyDescent="0.25"/>
    <row r="26471" ht="30" hidden="1" customHeight="1" x14ac:dyDescent="0.25"/>
    <row r="26472" ht="30" hidden="1" customHeight="1" x14ac:dyDescent="0.25"/>
    <row r="26473" ht="30" hidden="1" customHeight="1" x14ac:dyDescent="0.25"/>
    <row r="26474" ht="30" hidden="1" customHeight="1" x14ac:dyDescent="0.25"/>
    <row r="26475" ht="30" hidden="1" customHeight="1" x14ac:dyDescent="0.25"/>
    <row r="26476" ht="30" hidden="1" customHeight="1" x14ac:dyDescent="0.25"/>
    <row r="26477" ht="30" hidden="1" customHeight="1" x14ac:dyDescent="0.25"/>
    <row r="26478" ht="30" hidden="1" customHeight="1" x14ac:dyDescent="0.25"/>
    <row r="26479" ht="30" hidden="1" customHeight="1" x14ac:dyDescent="0.25"/>
    <row r="26480" ht="30" hidden="1" customHeight="1" x14ac:dyDescent="0.25"/>
    <row r="26481" ht="30" hidden="1" customHeight="1" x14ac:dyDescent="0.25"/>
    <row r="26482" ht="30" hidden="1" customHeight="1" x14ac:dyDescent="0.25"/>
    <row r="26483" ht="30" hidden="1" customHeight="1" x14ac:dyDescent="0.25"/>
    <row r="26484" ht="30" hidden="1" customHeight="1" x14ac:dyDescent="0.25"/>
    <row r="26485" ht="30" hidden="1" customHeight="1" x14ac:dyDescent="0.25"/>
    <row r="26486" ht="30" hidden="1" customHeight="1" x14ac:dyDescent="0.25"/>
    <row r="26487" ht="30" hidden="1" customHeight="1" x14ac:dyDescent="0.25"/>
    <row r="26488" ht="30" hidden="1" customHeight="1" x14ac:dyDescent="0.25"/>
    <row r="26489" ht="30" hidden="1" customHeight="1" x14ac:dyDescent="0.25"/>
    <row r="26490" ht="30" hidden="1" customHeight="1" x14ac:dyDescent="0.25"/>
    <row r="26491" ht="30" hidden="1" customHeight="1" x14ac:dyDescent="0.25"/>
    <row r="26492" ht="30" hidden="1" customHeight="1" x14ac:dyDescent="0.25"/>
    <row r="26493" ht="30" hidden="1" customHeight="1" x14ac:dyDescent="0.25"/>
    <row r="26494" ht="30" hidden="1" customHeight="1" x14ac:dyDescent="0.25"/>
    <row r="26495" ht="30" hidden="1" customHeight="1" x14ac:dyDescent="0.25"/>
    <row r="26496" ht="30" hidden="1" customHeight="1" x14ac:dyDescent="0.25"/>
    <row r="26497" ht="30" hidden="1" customHeight="1" x14ac:dyDescent="0.25"/>
    <row r="26498" ht="30" hidden="1" customHeight="1" x14ac:dyDescent="0.25"/>
    <row r="26499" ht="30" hidden="1" customHeight="1" x14ac:dyDescent="0.25"/>
    <row r="26500" ht="30" hidden="1" customHeight="1" x14ac:dyDescent="0.25"/>
    <row r="26501" ht="30" hidden="1" customHeight="1" x14ac:dyDescent="0.25"/>
    <row r="26502" ht="30" hidden="1" customHeight="1" x14ac:dyDescent="0.25"/>
    <row r="26503" ht="30" hidden="1" customHeight="1" x14ac:dyDescent="0.25"/>
    <row r="26504" ht="30" hidden="1" customHeight="1" x14ac:dyDescent="0.25"/>
    <row r="26505" ht="30" hidden="1" customHeight="1" x14ac:dyDescent="0.25"/>
    <row r="26506" ht="30" hidden="1" customHeight="1" x14ac:dyDescent="0.25"/>
    <row r="26507" ht="30" hidden="1" customHeight="1" x14ac:dyDescent="0.25"/>
    <row r="26508" ht="30" hidden="1" customHeight="1" x14ac:dyDescent="0.25"/>
    <row r="26509" ht="30" hidden="1" customHeight="1" x14ac:dyDescent="0.25"/>
    <row r="26510" ht="30" hidden="1" customHeight="1" x14ac:dyDescent="0.25"/>
    <row r="26511" ht="30" hidden="1" customHeight="1" x14ac:dyDescent="0.25"/>
    <row r="26512" ht="30" hidden="1" customHeight="1" x14ac:dyDescent="0.25"/>
    <row r="26513" ht="30" hidden="1" customHeight="1" x14ac:dyDescent="0.25"/>
    <row r="26514" ht="30" hidden="1" customHeight="1" x14ac:dyDescent="0.25"/>
    <row r="26515" ht="30" hidden="1" customHeight="1" x14ac:dyDescent="0.25"/>
    <row r="26516" ht="30" hidden="1" customHeight="1" x14ac:dyDescent="0.25"/>
    <row r="26517" ht="30" hidden="1" customHeight="1" x14ac:dyDescent="0.25"/>
    <row r="26518" ht="30" hidden="1" customHeight="1" x14ac:dyDescent="0.25"/>
    <row r="26519" ht="30" hidden="1" customHeight="1" x14ac:dyDescent="0.25"/>
    <row r="26520" ht="30" hidden="1" customHeight="1" x14ac:dyDescent="0.25"/>
    <row r="26521" ht="30" hidden="1" customHeight="1" x14ac:dyDescent="0.25"/>
    <row r="26522" ht="30" hidden="1" customHeight="1" x14ac:dyDescent="0.25"/>
    <row r="26523" ht="30" hidden="1" customHeight="1" x14ac:dyDescent="0.25"/>
    <row r="26524" ht="30" hidden="1" customHeight="1" x14ac:dyDescent="0.25"/>
    <row r="26525" ht="30" hidden="1" customHeight="1" x14ac:dyDescent="0.25"/>
    <row r="26526" ht="30" hidden="1" customHeight="1" x14ac:dyDescent="0.25"/>
    <row r="26527" ht="30" hidden="1" customHeight="1" x14ac:dyDescent="0.25"/>
    <row r="26528" ht="30" hidden="1" customHeight="1" x14ac:dyDescent="0.25"/>
    <row r="26529" ht="30" hidden="1" customHeight="1" x14ac:dyDescent="0.25"/>
    <row r="26530" ht="30" hidden="1" customHeight="1" x14ac:dyDescent="0.25"/>
    <row r="26531" ht="30" hidden="1" customHeight="1" x14ac:dyDescent="0.25"/>
    <row r="26532" ht="30" hidden="1" customHeight="1" x14ac:dyDescent="0.25"/>
    <row r="26533" ht="30" hidden="1" customHeight="1" x14ac:dyDescent="0.25"/>
    <row r="26534" ht="30" hidden="1" customHeight="1" x14ac:dyDescent="0.25"/>
    <row r="26535" ht="30" hidden="1" customHeight="1" x14ac:dyDescent="0.25"/>
    <row r="26536" ht="30" hidden="1" customHeight="1" x14ac:dyDescent="0.25"/>
    <row r="26537" ht="30" hidden="1" customHeight="1" x14ac:dyDescent="0.25"/>
    <row r="26538" ht="30" hidden="1" customHeight="1" x14ac:dyDescent="0.25"/>
    <row r="26539" ht="30" hidden="1" customHeight="1" x14ac:dyDescent="0.25"/>
    <row r="26540" ht="30" hidden="1" customHeight="1" x14ac:dyDescent="0.25"/>
    <row r="26541" ht="30" hidden="1" customHeight="1" x14ac:dyDescent="0.25"/>
    <row r="26542" ht="30" hidden="1" customHeight="1" x14ac:dyDescent="0.25"/>
    <row r="26543" ht="30" hidden="1" customHeight="1" x14ac:dyDescent="0.25"/>
    <row r="26544" ht="30" hidden="1" customHeight="1" x14ac:dyDescent="0.25"/>
    <row r="26545" ht="30" hidden="1" customHeight="1" x14ac:dyDescent="0.25"/>
    <row r="26546" ht="30" hidden="1" customHeight="1" x14ac:dyDescent="0.25"/>
    <row r="26547" ht="30" hidden="1" customHeight="1" x14ac:dyDescent="0.25"/>
    <row r="26548" ht="30" hidden="1" customHeight="1" x14ac:dyDescent="0.25"/>
    <row r="26549" ht="30" hidden="1" customHeight="1" x14ac:dyDescent="0.25"/>
    <row r="26550" ht="30" hidden="1" customHeight="1" x14ac:dyDescent="0.25"/>
    <row r="26551" ht="30" hidden="1" customHeight="1" x14ac:dyDescent="0.25"/>
    <row r="26552" ht="30" hidden="1" customHeight="1" x14ac:dyDescent="0.25"/>
    <row r="26553" ht="30" hidden="1" customHeight="1" x14ac:dyDescent="0.25"/>
    <row r="26554" ht="30" hidden="1" customHeight="1" x14ac:dyDescent="0.25"/>
    <row r="26555" ht="30" hidden="1" customHeight="1" x14ac:dyDescent="0.25"/>
    <row r="26556" ht="30" hidden="1" customHeight="1" x14ac:dyDescent="0.25"/>
    <row r="26557" ht="30" hidden="1" customHeight="1" x14ac:dyDescent="0.25"/>
    <row r="26558" ht="30" hidden="1" customHeight="1" x14ac:dyDescent="0.25"/>
    <row r="26559" ht="30" hidden="1" customHeight="1" x14ac:dyDescent="0.25"/>
    <row r="26560" ht="30" hidden="1" customHeight="1" x14ac:dyDescent="0.25"/>
    <row r="26561" ht="30" hidden="1" customHeight="1" x14ac:dyDescent="0.25"/>
    <row r="26562" ht="30" hidden="1" customHeight="1" x14ac:dyDescent="0.25"/>
    <row r="26563" ht="30" hidden="1" customHeight="1" x14ac:dyDescent="0.25"/>
    <row r="26564" ht="30" hidden="1" customHeight="1" x14ac:dyDescent="0.25"/>
    <row r="26565" ht="30" hidden="1" customHeight="1" x14ac:dyDescent="0.25"/>
    <row r="26566" ht="30" hidden="1" customHeight="1" x14ac:dyDescent="0.25"/>
    <row r="26567" ht="30" hidden="1" customHeight="1" x14ac:dyDescent="0.25"/>
    <row r="26568" ht="30" hidden="1" customHeight="1" x14ac:dyDescent="0.25"/>
    <row r="26569" ht="30" hidden="1" customHeight="1" x14ac:dyDescent="0.25"/>
    <row r="26570" ht="30" hidden="1" customHeight="1" x14ac:dyDescent="0.25"/>
    <row r="26571" ht="30" hidden="1" customHeight="1" x14ac:dyDescent="0.25"/>
    <row r="26572" ht="30" hidden="1" customHeight="1" x14ac:dyDescent="0.25"/>
    <row r="26573" ht="30" hidden="1" customHeight="1" x14ac:dyDescent="0.25"/>
    <row r="26574" ht="30" hidden="1" customHeight="1" x14ac:dyDescent="0.25"/>
    <row r="26575" ht="30" hidden="1" customHeight="1" x14ac:dyDescent="0.25"/>
    <row r="26576" ht="30" hidden="1" customHeight="1" x14ac:dyDescent="0.25"/>
    <row r="26577" ht="30" hidden="1" customHeight="1" x14ac:dyDescent="0.25"/>
    <row r="26578" ht="30" hidden="1" customHeight="1" x14ac:dyDescent="0.25"/>
    <row r="26579" ht="30" hidden="1" customHeight="1" x14ac:dyDescent="0.25"/>
    <row r="26580" ht="30" hidden="1" customHeight="1" x14ac:dyDescent="0.25"/>
    <row r="26581" ht="30" hidden="1" customHeight="1" x14ac:dyDescent="0.25"/>
    <row r="26582" ht="30" hidden="1" customHeight="1" x14ac:dyDescent="0.25"/>
    <row r="26583" ht="30" hidden="1" customHeight="1" x14ac:dyDescent="0.25"/>
    <row r="26584" ht="30" hidden="1" customHeight="1" x14ac:dyDescent="0.25"/>
    <row r="26585" ht="30" hidden="1" customHeight="1" x14ac:dyDescent="0.25"/>
    <row r="26586" ht="30" hidden="1" customHeight="1" x14ac:dyDescent="0.25"/>
    <row r="26587" ht="30" hidden="1" customHeight="1" x14ac:dyDescent="0.25"/>
    <row r="26588" ht="30" hidden="1" customHeight="1" x14ac:dyDescent="0.25"/>
    <row r="26589" ht="30" hidden="1" customHeight="1" x14ac:dyDescent="0.25"/>
    <row r="26590" ht="30" hidden="1" customHeight="1" x14ac:dyDescent="0.25"/>
    <row r="26591" ht="30" hidden="1" customHeight="1" x14ac:dyDescent="0.25"/>
    <row r="26592" ht="30" hidden="1" customHeight="1" x14ac:dyDescent="0.25"/>
    <row r="26593" ht="30" hidden="1" customHeight="1" x14ac:dyDescent="0.25"/>
    <row r="26594" ht="30" hidden="1" customHeight="1" x14ac:dyDescent="0.25"/>
    <row r="26595" ht="30" hidden="1" customHeight="1" x14ac:dyDescent="0.25"/>
    <row r="26596" ht="30" hidden="1" customHeight="1" x14ac:dyDescent="0.25"/>
    <row r="26597" ht="30" hidden="1" customHeight="1" x14ac:dyDescent="0.25"/>
    <row r="26598" ht="30" hidden="1" customHeight="1" x14ac:dyDescent="0.25"/>
    <row r="26599" ht="30" hidden="1" customHeight="1" x14ac:dyDescent="0.25"/>
    <row r="26600" ht="30" hidden="1" customHeight="1" x14ac:dyDescent="0.25"/>
    <row r="26601" ht="30" hidden="1" customHeight="1" x14ac:dyDescent="0.25"/>
    <row r="26602" ht="30" hidden="1" customHeight="1" x14ac:dyDescent="0.25"/>
    <row r="26603" ht="30" hidden="1" customHeight="1" x14ac:dyDescent="0.25"/>
    <row r="26604" ht="30" hidden="1" customHeight="1" x14ac:dyDescent="0.25"/>
    <row r="26605" ht="30" hidden="1" customHeight="1" x14ac:dyDescent="0.25"/>
    <row r="26606" ht="30" hidden="1" customHeight="1" x14ac:dyDescent="0.25"/>
    <row r="26607" ht="30" hidden="1" customHeight="1" x14ac:dyDescent="0.25"/>
    <row r="26608" ht="30" hidden="1" customHeight="1" x14ac:dyDescent="0.25"/>
    <row r="26609" ht="30" hidden="1" customHeight="1" x14ac:dyDescent="0.25"/>
    <row r="26610" ht="30" hidden="1" customHeight="1" x14ac:dyDescent="0.25"/>
    <row r="26611" ht="30" hidden="1" customHeight="1" x14ac:dyDescent="0.25"/>
    <row r="26612" ht="30" hidden="1" customHeight="1" x14ac:dyDescent="0.25"/>
    <row r="26613" ht="30" hidden="1" customHeight="1" x14ac:dyDescent="0.25"/>
    <row r="26614" ht="30" hidden="1" customHeight="1" x14ac:dyDescent="0.25"/>
    <row r="26615" ht="30" hidden="1" customHeight="1" x14ac:dyDescent="0.25"/>
    <row r="26616" ht="30" hidden="1" customHeight="1" x14ac:dyDescent="0.25"/>
    <row r="26617" ht="30" hidden="1" customHeight="1" x14ac:dyDescent="0.25"/>
    <row r="26618" ht="30" hidden="1" customHeight="1" x14ac:dyDescent="0.25"/>
    <row r="26619" ht="30" hidden="1" customHeight="1" x14ac:dyDescent="0.25"/>
    <row r="26620" ht="30" hidden="1" customHeight="1" x14ac:dyDescent="0.25"/>
    <row r="26621" ht="30" hidden="1" customHeight="1" x14ac:dyDescent="0.25"/>
    <row r="26622" ht="30" hidden="1" customHeight="1" x14ac:dyDescent="0.25"/>
    <row r="26623" ht="30" hidden="1" customHeight="1" x14ac:dyDescent="0.25"/>
    <row r="26624" ht="30" hidden="1" customHeight="1" x14ac:dyDescent="0.25"/>
    <row r="26625" ht="30" hidden="1" customHeight="1" x14ac:dyDescent="0.25"/>
    <row r="26626" ht="30" hidden="1" customHeight="1" x14ac:dyDescent="0.25"/>
    <row r="26627" ht="30" hidden="1" customHeight="1" x14ac:dyDescent="0.25"/>
    <row r="26628" ht="30" hidden="1" customHeight="1" x14ac:dyDescent="0.25"/>
    <row r="26629" ht="30" hidden="1" customHeight="1" x14ac:dyDescent="0.25"/>
    <row r="26630" ht="30" hidden="1" customHeight="1" x14ac:dyDescent="0.25"/>
    <row r="26631" ht="30" hidden="1" customHeight="1" x14ac:dyDescent="0.25"/>
    <row r="26632" ht="30" hidden="1" customHeight="1" x14ac:dyDescent="0.25"/>
    <row r="26633" ht="30" hidden="1" customHeight="1" x14ac:dyDescent="0.25"/>
    <row r="26634" ht="30" hidden="1" customHeight="1" x14ac:dyDescent="0.25"/>
    <row r="26635" ht="30" hidden="1" customHeight="1" x14ac:dyDescent="0.25"/>
    <row r="26636" ht="30" hidden="1" customHeight="1" x14ac:dyDescent="0.25"/>
    <row r="26637" ht="30" hidden="1" customHeight="1" x14ac:dyDescent="0.25"/>
    <row r="26638" ht="30" hidden="1" customHeight="1" x14ac:dyDescent="0.25"/>
    <row r="26639" ht="30" hidden="1" customHeight="1" x14ac:dyDescent="0.25"/>
    <row r="26640" ht="30" hidden="1" customHeight="1" x14ac:dyDescent="0.25"/>
    <row r="26641" ht="30" hidden="1" customHeight="1" x14ac:dyDescent="0.25"/>
    <row r="26642" ht="30" hidden="1" customHeight="1" x14ac:dyDescent="0.25"/>
    <row r="26643" ht="30" hidden="1" customHeight="1" x14ac:dyDescent="0.25"/>
    <row r="26644" ht="30" hidden="1" customHeight="1" x14ac:dyDescent="0.25"/>
    <row r="26645" ht="30" hidden="1" customHeight="1" x14ac:dyDescent="0.25"/>
    <row r="26646" ht="30" hidden="1" customHeight="1" x14ac:dyDescent="0.25"/>
    <row r="26647" ht="30" hidden="1" customHeight="1" x14ac:dyDescent="0.25"/>
    <row r="26648" ht="30" hidden="1" customHeight="1" x14ac:dyDescent="0.25"/>
    <row r="26649" ht="30" hidden="1" customHeight="1" x14ac:dyDescent="0.25"/>
    <row r="26650" ht="30" hidden="1" customHeight="1" x14ac:dyDescent="0.25"/>
    <row r="26651" ht="30" hidden="1" customHeight="1" x14ac:dyDescent="0.25"/>
    <row r="26652" ht="30" hidden="1" customHeight="1" x14ac:dyDescent="0.25"/>
    <row r="26653" ht="30" hidden="1" customHeight="1" x14ac:dyDescent="0.25"/>
    <row r="26654" ht="30" hidden="1" customHeight="1" x14ac:dyDescent="0.25"/>
    <row r="26655" ht="30" hidden="1" customHeight="1" x14ac:dyDescent="0.25"/>
    <row r="26656" ht="30" hidden="1" customHeight="1" x14ac:dyDescent="0.25"/>
    <row r="26657" ht="30" hidden="1" customHeight="1" x14ac:dyDescent="0.25"/>
    <row r="26658" ht="30" hidden="1" customHeight="1" x14ac:dyDescent="0.25"/>
    <row r="26659" ht="30" hidden="1" customHeight="1" x14ac:dyDescent="0.25"/>
    <row r="26660" ht="30" hidden="1" customHeight="1" x14ac:dyDescent="0.25"/>
    <row r="26661" ht="30" hidden="1" customHeight="1" x14ac:dyDescent="0.25"/>
    <row r="26662" ht="30" hidden="1" customHeight="1" x14ac:dyDescent="0.25"/>
    <row r="26663" ht="30" hidden="1" customHeight="1" x14ac:dyDescent="0.25"/>
    <row r="26664" ht="30" hidden="1" customHeight="1" x14ac:dyDescent="0.25"/>
    <row r="26665" ht="30" hidden="1" customHeight="1" x14ac:dyDescent="0.25"/>
    <row r="26666" ht="30" hidden="1" customHeight="1" x14ac:dyDescent="0.25"/>
    <row r="26667" ht="30" hidden="1" customHeight="1" x14ac:dyDescent="0.25"/>
    <row r="26668" ht="30" hidden="1" customHeight="1" x14ac:dyDescent="0.25"/>
    <row r="26669" ht="30" hidden="1" customHeight="1" x14ac:dyDescent="0.25"/>
    <row r="26670" ht="30" hidden="1" customHeight="1" x14ac:dyDescent="0.25"/>
    <row r="26671" ht="30" hidden="1" customHeight="1" x14ac:dyDescent="0.25"/>
    <row r="26672" ht="30" hidden="1" customHeight="1" x14ac:dyDescent="0.25"/>
    <row r="26673" ht="30" hidden="1" customHeight="1" x14ac:dyDescent="0.25"/>
    <row r="26674" ht="30" hidden="1" customHeight="1" x14ac:dyDescent="0.25"/>
    <row r="26675" ht="30" hidden="1" customHeight="1" x14ac:dyDescent="0.25"/>
    <row r="26676" ht="30" hidden="1" customHeight="1" x14ac:dyDescent="0.25"/>
    <row r="26677" ht="30" hidden="1" customHeight="1" x14ac:dyDescent="0.25"/>
    <row r="26678" ht="30" hidden="1" customHeight="1" x14ac:dyDescent="0.25"/>
    <row r="26679" ht="30" hidden="1" customHeight="1" x14ac:dyDescent="0.25"/>
    <row r="26680" ht="30" hidden="1" customHeight="1" x14ac:dyDescent="0.25"/>
    <row r="26681" ht="30" hidden="1" customHeight="1" x14ac:dyDescent="0.25"/>
    <row r="26682" ht="30" hidden="1" customHeight="1" x14ac:dyDescent="0.25"/>
    <row r="26683" ht="30" hidden="1" customHeight="1" x14ac:dyDescent="0.25"/>
    <row r="26684" ht="30" hidden="1" customHeight="1" x14ac:dyDescent="0.25"/>
    <row r="26685" ht="30" hidden="1" customHeight="1" x14ac:dyDescent="0.25"/>
    <row r="26686" ht="30" hidden="1" customHeight="1" x14ac:dyDescent="0.25"/>
    <row r="26687" ht="30" hidden="1" customHeight="1" x14ac:dyDescent="0.25"/>
    <row r="26688" ht="30" hidden="1" customHeight="1" x14ac:dyDescent="0.25"/>
    <row r="26689" ht="30" hidden="1" customHeight="1" x14ac:dyDescent="0.25"/>
    <row r="26690" ht="30" hidden="1" customHeight="1" x14ac:dyDescent="0.25"/>
    <row r="26691" ht="30" hidden="1" customHeight="1" x14ac:dyDescent="0.25"/>
    <row r="26692" ht="30" hidden="1" customHeight="1" x14ac:dyDescent="0.25"/>
    <row r="26693" ht="30" hidden="1" customHeight="1" x14ac:dyDescent="0.25"/>
    <row r="26694" ht="30" hidden="1" customHeight="1" x14ac:dyDescent="0.25"/>
    <row r="26695" ht="30" hidden="1" customHeight="1" x14ac:dyDescent="0.25"/>
    <row r="26696" ht="30" hidden="1" customHeight="1" x14ac:dyDescent="0.25"/>
    <row r="26697" ht="30" hidden="1" customHeight="1" x14ac:dyDescent="0.25"/>
    <row r="26698" ht="30" hidden="1" customHeight="1" x14ac:dyDescent="0.25"/>
    <row r="26699" ht="30" hidden="1" customHeight="1" x14ac:dyDescent="0.25"/>
    <row r="26700" ht="30" hidden="1" customHeight="1" x14ac:dyDescent="0.25"/>
    <row r="26701" ht="30" hidden="1" customHeight="1" x14ac:dyDescent="0.25"/>
    <row r="26702" ht="30" hidden="1" customHeight="1" x14ac:dyDescent="0.25"/>
    <row r="26703" ht="30" hidden="1" customHeight="1" x14ac:dyDescent="0.25"/>
    <row r="26704" ht="30" hidden="1" customHeight="1" x14ac:dyDescent="0.25"/>
    <row r="26705" ht="30" hidden="1" customHeight="1" x14ac:dyDescent="0.25"/>
    <row r="26706" ht="30" hidden="1" customHeight="1" x14ac:dyDescent="0.25"/>
    <row r="26707" ht="30" hidden="1" customHeight="1" x14ac:dyDescent="0.25"/>
    <row r="26708" ht="30" hidden="1" customHeight="1" x14ac:dyDescent="0.25"/>
    <row r="26709" ht="30" hidden="1" customHeight="1" x14ac:dyDescent="0.25"/>
    <row r="26710" ht="30" hidden="1" customHeight="1" x14ac:dyDescent="0.25"/>
    <row r="26711" ht="30" hidden="1" customHeight="1" x14ac:dyDescent="0.25"/>
    <row r="26712" ht="30" hidden="1" customHeight="1" x14ac:dyDescent="0.25"/>
    <row r="26713" ht="30" hidden="1" customHeight="1" x14ac:dyDescent="0.25"/>
    <row r="26714" ht="30" hidden="1" customHeight="1" x14ac:dyDescent="0.25"/>
    <row r="26715" ht="30" hidden="1" customHeight="1" x14ac:dyDescent="0.25"/>
    <row r="26716" ht="30" hidden="1" customHeight="1" x14ac:dyDescent="0.25"/>
    <row r="26717" ht="30" hidden="1" customHeight="1" x14ac:dyDescent="0.25"/>
    <row r="26718" ht="30" hidden="1" customHeight="1" x14ac:dyDescent="0.25"/>
    <row r="26719" ht="30" hidden="1" customHeight="1" x14ac:dyDescent="0.25"/>
    <row r="26720" ht="30" hidden="1" customHeight="1" x14ac:dyDescent="0.25"/>
    <row r="26721" ht="30" hidden="1" customHeight="1" x14ac:dyDescent="0.25"/>
    <row r="26722" ht="30" hidden="1" customHeight="1" x14ac:dyDescent="0.25"/>
    <row r="26723" ht="30" hidden="1" customHeight="1" x14ac:dyDescent="0.25"/>
    <row r="26724" ht="30" hidden="1" customHeight="1" x14ac:dyDescent="0.25"/>
    <row r="26725" ht="30" hidden="1" customHeight="1" x14ac:dyDescent="0.25"/>
    <row r="26726" ht="30" hidden="1" customHeight="1" x14ac:dyDescent="0.25"/>
    <row r="26727" ht="30" hidden="1" customHeight="1" x14ac:dyDescent="0.25"/>
    <row r="26728" ht="30" hidden="1" customHeight="1" x14ac:dyDescent="0.25"/>
    <row r="26729" ht="30" hidden="1" customHeight="1" x14ac:dyDescent="0.25"/>
    <row r="26730" ht="30" hidden="1" customHeight="1" x14ac:dyDescent="0.25"/>
    <row r="26731" ht="30" hidden="1" customHeight="1" x14ac:dyDescent="0.25"/>
    <row r="26732" ht="30" hidden="1" customHeight="1" x14ac:dyDescent="0.25"/>
    <row r="26733" ht="30" hidden="1" customHeight="1" x14ac:dyDescent="0.25"/>
    <row r="26734" ht="30" hidden="1" customHeight="1" x14ac:dyDescent="0.25"/>
    <row r="26735" ht="30" hidden="1" customHeight="1" x14ac:dyDescent="0.25"/>
    <row r="26736" ht="30" hidden="1" customHeight="1" x14ac:dyDescent="0.25"/>
    <row r="26737" ht="30" hidden="1" customHeight="1" x14ac:dyDescent="0.25"/>
    <row r="26738" ht="30" hidden="1" customHeight="1" x14ac:dyDescent="0.25"/>
    <row r="26739" ht="30" hidden="1" customHeight="1" x14ac:dyDescent="0.25"/>
    <row r="26740" ht="30" hidden="1" customHeight="1" x14ac:dyDescent="0.25"/>
    <row r="26741" ht="30" hidden="1" customHeight="1" x14ac:dyDescent="0.25"/>
    <row r="26742" ht="30" hidden="1" customHeight="1" x14ac:dyDescent="0.25"/>
    <row r="26743" ht="30" hidden="1" customHeight="1" x14ac:dyDescent="0.25"/>
    <row r="26744" ht="30" hidden="1" customHeight="1" x14ac:dyDescent="0.25"/>
    <row r="26745" ht="30" hidden="1" customHeight="1" x14ac:dyDescent="0.25"/>
    <row r="26746" ht="30" hidden="1" customHeight="1" x14ac:dyDescent="0.25"/>
    <row r="26747" ht="30" hidden="1" customHeight="1" x14ac:dyDescent="0.25"/>
    <row r="26748" ht="30" hidden="1" customHeight="1" x14ac:dyDescent="0.25"/>
    <row r="26749" ht="30" hidden="1" customHeight="1" x14ac:dyDescent="0.25"/>
    <row r="26750" ht="30" hidden="1" customHeight="1" x14ac:dyDescent="0.25"/>
    <row r="26751" ht="30" hidden="1" customHeight="1" x14ac:dyDescent="0.25"/>
    <row r="26752" ht="30" hidden="1" customHeight="1" x14ac:dyDescent="0.25"/>
    <row r="26753" ht="30" hidden="1" customHeight="1" x14ac:dyDescent="0.25"/>
    <row r="26754" ht="30" hidden="1" customHeight="1" x14ac:dyDescent="0.25"/>
    <row r="26755" ht="30" hidden="1" customHeight="1" x14ac:dyDescent="0.25"/>
    <row r="26756" ht="30" hidden="1" customHeight="1" x14ac:dyDescent="0.25"/>
    <row r="26757" ht="30" hidden="1" customHeight="1" x14ac:dyDescent="0.25"/>
    <row r="26758" ht="30" hidden="1" customHeight="1" x14ac:dyDescent="0.25"/>
    <row r="26759" ht="30" hidden="1" customHeight="1" x14ac:dyDescent="0.25"/>
    <row r="26760" ht="30" hidden="1" customHeight="1" x14ac:dyDescent="0.25"/>
    <row r="26761" ht="30" hidden="1" customHeight="1" x14ac:dyDescent="0.25"/>
    <row r="26762" ht="30" hidden="1" customHeight="1" x14ac:dyDescent="0.25"/>
    <row r="26763" ht="30" hidden="1" customHeight="1" x14ac:dyDescent="0.25"/>
    <row r="26764" ht="30" hidden="1" customHeight="1" x14ac:dyDescent="0.25"/>
    <row r="26765" ht="30" hidden="1" customHeight="1" x14ac:dyDescent="0.25"/>
    <row r="26766" ht="30" hidden="1" customHeight="1" x14ac:dyDescent="0.25"/>
    <row r="26767" ht="30" hidden="1" customHeight="1" x14ac:dyDescent="0.25"/>
    <row r="26768" ht="30" hidden="1" customHeight="1" x14ac:dyDescent="0.25"/>
    <row r="26769" ht="30" hidden="1" customHeight="1" x14ac:dyDescent="0.25"/>
    <row r="26770" ht="30" hidden="1" customHeight="1" x14ac:dyDescent="0.25"/>
    <row r="26771" ht="30" hidden="1" customHeight="1" x14ac:dyDescent="0.25"/>
    <row r="26772" ht="30" hidden="1" customHeight="1" x14ac:dyDescent="0.25"/>
    <row r="26773" ht="30" hidden="1" customHeight="1" x14ac:dyDescent="0.25"/>
    <row r="26774" ht="30" hidden="1" customHeight="1" x14ac:dyDescent="0.25"/>
    <row r="26775" ht="30" hidden="1" customHeight="1" x14ac:dyDescent="0.25"/>
    <row r="26776" ht="30" hidden="1" customHeight="1" x14ac:dyDescent="0.25"/>
    <row r="26777" ht="30" hidden="1" customHeight="1" x14ac:dyDescent="0.25"/>
    <row r="26778" ht="30" hidden="1" customHeight="1" x14ac:dyDescent="0.25"/>
    <row r="26779" ht="30" hidden="1" customHeight="1" x14ac:dyDescent="0.25"/>
    <row r="26780" ht="30" hidden="1" customHeight="1" x14ac:dyDescent="0.25"/>
    <row r="26781" ht="30" hidden="1" customHeight="1" x14ac:dyDescent="0.25"/>
    <row r="26782" ht="30" hidden="1" customHeight="1" x14ac:dyDescent="0.25"/>
    <row r="26783" ht="30" hidden="1" customHeight="1" x14ac:dyDescent="0.25"/>
    <row r="26784" ht="30" hidden="1" customHeight="1" x14ac:dyDescent="0.25"/>
    <row r="26785" ht="30" hidden="1" customHeight="1" x14ac:dyDescent="0.25"/>
    <row r="26786" ht="30" hidden="1" customHeight="1" x14ac:dyDescent="0.25"/>
    <row r="26787" ht="30" hidden="1" customHeight="1" x14ac:dyDescent="0.25"/>
    <row r="26788" ht="30" hidden="1" customHeight="1" x14ac:dyDescent="0.25"/>
    <row r="26789" ht="30" hidden="1" customHeight="1" x14ac:dyDescent="0.25"/>
    <row r="26790" ht="30" hidden="1" customHeight="1" x14ac:dyDescent="0.25"/>
    <row r="26791" ht="30" hidden="1" customHeight="1" x14ac:dyDescent="0.25"/>
    <row r="26792" ht="30" hidden="1" customHeight="1" x14ac:dyDescent="0.25"/>
    <row r="26793" ht="30" hidden="1" customHeight="1" x14ac:dyDescent="0.25"/>
    <row r="26794" ht="30" hidden="1" customHeight="1" x14ac:dyDescent="0.25"/>
    <row r="26795" ht="30" hidden="1" customHeight="1" x14ac:dyDescent="0.25"/>
    <row r="26796" ht="30" hidden="1" customHeight="1" x14ac:dyDescent="0.25"/>
    <row r="26797" ht="30" hidden="1" customHeight="1" x14ac:dyDescent="0.25"/>
    <row r="26798" ht="30" hidden="1" customHeight="1" x14ac:dyDescent="0.25"/>
    <row r="26799" ht="30" hidden="1" customHeight="1" x14ac:dyDescent="0.25"/>
    <row r="26800" ht="30" hidden="1" customHeight="1" x14ac:dyDescent="0.25"/>
    <row r="26801" ht="30" hidden="1" customHeight="1" x14ac:dyDescent="0.25"/>
    <row r="26802" ht="30" hidden="1" customHeight="1" x14ac:dyDescent="0.25"/>
    <row r="26803" ht="30" hidden="1" customHeight="1" x14ac:dyDescent="0.25"/>
    <row r="26804" ht="30" hidden="1" customHeight="1" x14ac:dyDescent="0.25"/>
    <row r="26805" ht="30" hidden="1" customHeight="1" x14ac:dyDescent="0.25"/>
    <row r="26806" ht="30" hidden="1" customHeight="1" x14ac:dyDescent="0.25"/>
    <row r="26807" ht="30" hidden="1" customHeight="1" x14ac:dyDescent="0.25"/>
    <row r="26808" ht="30" hidden="1" customHeight="1" x14ac:dyDescent="0.25"/>
    <row r="26809" ht="30" hidden="1" customHeight="1" x14ac:dyDescent="0.25"/>
    <row r="26810" ht="30" hidden="1" customHeight="1" x14ac:dyDescent="0.25"/>
    <row r="26811" ht="30" hidden="1" customHeight="1" x14ac:dyDescent="0.25"/>
    <row r="26812" ht="30" hidden="1" customHeight="1" x14ac:dyDescent="0.25"/>
    <row r="26813" ht="30" hidden="1" customHeight="1" x14ac:dyDescent="0.25"/>
    <row r="26814" ht="30" hidden="1" customHeight="1" x14ac:dyDescent="0.25"/>
    <row r="26815" ht="30" hidden="1" customHeight="1" x14ac:dyDescent="0.25"/>
    <row r="26816" ht="30" hidden="1" customHeight="1" x14ac:dyDescent="0.25"/>
    <row r="26817" ht="30" hidden="1" customHeight="1" x14ac:dyDescent="0.25"/>
    <row r="26818" ht="30" hidden="1" customHeight="1" x14ac:dyDescent="0.25"/>
    <row r="26819" ht="30" hidden="1" customHeight="1" x14ac:dyDescent="0.25"/>
    <row r="26820" ht="30" hidden="1" customHeight="1" x14ac:dyDescent="0.25"/>
    <row r="26821" ht="30" hidden="1" customHeight="1" x14ac:dyDescent="0.25"/>
    <row r="26822" ht="30" hidden="1" customHeight="1" x14ac:dyDescent="0.25"/>
    <row r="26823" ht="30" hidden="1" customHeight="1" x14ac:dyDescent="0.25"/>
    <row r="26824" ht="30" hidden="1" customHeight="1" x14ac:dyDescent="0.25"/>
    <row r="26825" ht="30" hidden="1" customHeight="1" x14ac:dyDescent="0.25"/>
    <row r="26826" ht="30" hidden="1" customHeight="1" x14ac:dyDescent="0.25"/>
    <row r="26827" ht="30" hidden="1" customHeight="1" x14ac:dyDescent="0.25"/>
    <row r="26828" ht="30" hidden="1" customHeight="1" x14ac:dyDescent="0.25"/>
    <row r="26829" ht="30" hidden="1" customHeight="1" x14ac:dyDescent="0.25"/>
    <row r="26830" ht="30" hidden="1" customHeight="1" x14ac:dyDescent="0.25"/>
    <row r="26831" ht="30" hidden="1" customHeight="1" x14ac:dyDescent="0.25"/>
    <row r="26832" ht="30" hidden="1" customHeight="1" x14ac:dyDescent="0.25"/>
    <row r="26833" ht="30" hidden="1" customHeight="1" x14ac:dyDescent="0.25"/>
    <row r="26834" ht="30" hidden="1" customHeight="1" x14ac:dyDescent="0.25"/>
    <row r="26835" ht="30" hidden="1" customHeight="1" x14ac:dyDescent="0.25"/>
    <row r="26836" ht="30" hidden="1" customHeight="1" x14ac:dyDescent="0.25"/>
    <row r="26837" ht="30" hidden="1" customHeight="1" x14ac:dyDescent="0.25"/>
    <row r="26838" ht="30" hidden="1" customHeight="1" x14ac:dyDescent="0.25"/>
    <row r="26839" ht="30" hidden="1" customHeight="1" x14ac:dyDescent="0.25"/>
    <row r="26840" ht="30" hidden="1" customHeight="1" x14ac:dyDescent="0.25"/>
    <row r="26841" ht="30" hidden="1" customHeight="1" x14ac:dyDescent="0.25"/>
    <row r="26842" ht="30" hidden="1" customHeight="1" x14ac:dyDescent="0.25"/>
    <row r="26843" ht="30" hidden="1" customHeight="1" x14ac:dyDescent="0.25"/>
    <row r="26844" ht="30" hidden="1" customHeight="1" x14ac:dyDescent="0.25"/>
    <row r="26845" ht="30" hidden="1" customHeight="1" x14ac:dyDescent="0.25"/>
    <row r="26846" ht="30" hidden="1" customHeight="1" x14ac:dyDescent="0.25"/>
    <row r="26847" ht="30" hidden="1" customHeight="1" x14ac:dyDescent="0.25"/>
    <row r="26848" ht="30" hidden="1" customHeight="1" x14ac:dyDescent="0.25"/>
    <row r="26849" ht="30" hidden="1" customHeight="1" x14ac:dyDescent="0.25"/>
    <row r="26850" ht="30" hidden="1" customHeight="1" x14ac:dyDescent="0.25"/>
    <row r="26851" ht="30" hidden="1" customHeight="1" x14ac:dyDescent="0.25"/>
    <row r="26852" ht="30" hidden="1" customHeight="1" x14ac:dyDescent="0.25"/>
    <row r="26853" ht="30" hidden="1" customHeight="1" x14ac:dyDescent="0.25"/>
    <row r="26854" ht="30" hidden="1" customHeight="1" x14ac:dyDescent="0.25"/>
    <row r="26855" ht="30" hidden="1" customHeight="1" x14ac:dyDescent="0.25"/>
    <row r="26856" ht="30" hidden="1" customHeight="1" x14ac:dyDescent="0.25"/>
    <row r="26857" ht="30" hidden="1" customHeight="1" x14ac:dyDescent="0.25"/>
    <row r="26858" ht="30" hidden="1" customHeight="1" x14ac:dyDescent="0.25"/>
    <row r="26859" ht="30" hidden="1" customHeight="1" x14ac:dyDescent="0.25"/>
    <row r="26860" ht="30" hidden="1" customHeight="1" x14ac:dyDescent="0.25"/>
    <row r="26861" ht="30" hidden="1" customHeight="1" x14ac:dyDescent="0.25"/>
    <row r="26862" ht="30" hidden="1" customHeight="1" x14ac:dyDescent="0.25"/>
    <row r="26863" ht="30" hidden="1" customHeight="1" x14ac:dyDescent="0.25"/>
    <row r="26864" ht="30" hidden="1" customHeight="1" x14ac:dyDescent="0.25"/>
    <row r="26865" ht="30" hidden="1" customHeight="1" x14ac:dyDescent="0.25"/>
    <row r="26866" ht="30" hidden="1" customHeight="1" x14ac:dyDescent="0.25"/>
    <row r="26867" ht="30" hidden="1" customHeight="1" x14ac:dyDescent="0.25"/>
    <row r="26868" ht="30" hidden="1" customHeight="1" x14ac:dyDescent="0.25"/>
    <row r="26869" ht="30" hidden="1" customHeight="1" x14ac:dyDescent="0.25"/>
    <row r="26870" ht="30" hidden="1" customHeight="1" x14ac:dyDescent="0.25"/>
    <row r="26871" ht="30" hidden="1" customHeight="1" x14ac:dyDescent="0.25"/>
    <row r="26872" ht="30" hidden="1" customHeight="1" x14ac:dyDescent="0.25"/>
    <row r="26873" ht="30" hidden="1" customHeight="1" x14ac:dyDescent="0.25"/>
    <row r="26874" ht="30" hidden="1" customHeight="1" x14ac:dyDescent="0.25"/>
    <row r="26875" ht="30" hidden="1" customHeight="1" x14ac:dyDescent="0.25"/>
    <row r="26876" ht="30" hidden="1" customHeight="1" x14ac:dyDescent="0.25"/>
    <row r="26877" ht="30" hidden="1" customHeight="1" x14ac:dyDescent="0.25"/>
    <row r="26878" ht="30" hidden="1" customHeight="1" x14ac:dyDescent="0.25"/>
    <row r="26879" ht="30" hidden="1" customHeight="1" x14ac:dyDescent="0.25"/>
    <row r="26880" ht="30" hidden="1" customHeight="1" x14ac:dyDescent="0.25"/>
    <row r="26881" ht="30" hidden="1" customHeight="1" x14ac:dyDescent="0.25"/>
    <row r="26882" ht="30" hidden="1" customHeight="1" x14ac:dyDescent="0.25"/>
    <row r="26883" ht="30" hidden="1" customHeight="1" x14ac:dyDescent="0.25"/>
    <row r="26884" ht="30" hidden="1" customHeight="1" x14ac:dyDescent="0.25"/>
    <row r="26885" ht="30" hidden="1" customHeight="1" x14ac:dyDescent="0.25"/>
    <row r="26886" ht="30" hidden="1" customHeight="1" x14ac:dyDescent="0.25"/>
    <row r="26887" ht="30" hidden="1" customHeight="1" x14ac:dyDescent="0.25"/>
    <row r="26888" ht="30" hidden="1" customHeight="1" x14ac:dyDescent="0.25"/>
    <row r="26889" ht="30" hidden="1" customHeight="1" x14ac:dyDescent="0.25"/>
    <row r="26890" ht="30" hidden="1" customHeight="1" x14ac:dyDescent="0.25"/>
    <row r="26891" ht="30" hidden="1" customHeight="1" x14ac:dyDescent="0.25"/>
    <row r="26892" ht="30" hidden="1" customHeight="1" x14ac:dyDescent="0.25"/>
    <row r="26893" ht="30" hidden="1" customHeight="1" x14ac:dyDescent="0.25"/>
    <row r="26894" ht="30" hidden="1" customHeight="1" x14ac:dyDescent="0.25"/>
    <row r="26895" ht="30" hidden="1" customHeight="1" x14ac:dyDescent="0.25"/>
    <row r="26896" ht="30" hidden="1" customHeight="1" x14ac:dyDescent="0.25"/>
    <row r="26897" ht="30" hidden="1" customHeight="1" x14ac:dyDescent="0.25"/>
    <row r="26898" ht="30" hidden="1" customHeight="1" x14ac:dyDescent="0.25"/>
    <row r="26899" ht="30" hidden="1" customHeight="1" x14ac:dyDescent="0.25"/>
    <row r="26900" ht="30" hidden="1" customHeight="1" x14ac:dyDescent="0.25"/>
    <row r="26901" ht="30" hidden="1" customHeight="1" x14ac:dyDescent="0.25"/>
    <row r="26902" ht="30" hidden="1" customHeight="1" x14ac:dyDescent="0.25"/>
    <row r="26903" ht="30" hidden="1" customHeight="1" x14ac:dyDescent="0.25"/>
    <row r="26904" ht="30" hidden="1" customHeight="1" x14ac:dyDescent="0.25"/>
    <row r="26905" ht="30" hidden="1" customHeight="1" x14ac:dyDescent="0.25"/>
    <row r="26906" ht="30" hidden="1" customHeight="1" x14ac:dyDescent="0.25"/>
    <row r="26907" ht="30" hidden="1" customHeight="1" x14ac:dyDescent="0.25"/>
    <row r="26908" ht="30" hidden="1" customHeight="1" x14ac:dyDescent="0.25"/>
    <row r="26909" ht="30" hidden="1" customHeight="1" x14ac:dyDescent="0.25"/>
    <row r="26910" ht="30" hidden="1" customHeight="1" x14ac:dyDescent="0.25"/>
    <row r="26911" ht="30" hidden="1" customHeight="1" x14ac:dyDescent="0.25"/>
    <row r="26912" ht="30" hidden="1" customHeight="1" x14ac:dyDescent="0.25"/>
    <row r="26913" ht="30" hidden="1" customHeight="1" x14ac:dyDescent="0.25"/>
    <row r="26914" ht="30" hidden="1" customHeight="1" x14ac:dyDescent="0.25"/>
    <row r="26915" ht="30" hidden="1" customHeight="1" x14ac:dyDescent="0.25"/>
    <row r="26916" ht="30" hidden="1" customHeight="1" x14ac:dyDescent="0.25"/>
    <row r="26917" ht="30" hidden="1" customHeight="1" x14ac:dyDescent="0.25"/>
    <row r="26918" ht="30" hidden="1" customHeight="1" x14ac:dyDescent="0.25"/>
    <row r="26919" ht="30" hidden="1" customHeight="1" x14ac:dyDescent="0.25"/>
    <row r="26920" ht="30" hidden="1" customHeight="1" x14ac:dyDescent="0.25"/>
    <row r="26921" ht="30" hidden="1" customHeight="1" x14ac:dyDescent="0.25"/>
    <row r="26922" ht="30" hidden="1" customHeight="1" x14ac:dyDescent="0.25"/>
    <row r="26923" ht="30" hidden="1" customHeight="1" x14ac:dyDescent="0.25"/>
    <row r="26924" ht="30" hidden="1" customHeight="1" x14ac:dyDescent="0.25"/>
    <row r="26925" ht="30" hidden="1" customHeight="1" x14ac:dyDescent="0.25"/>
    <row r="26926" ht="30" hidden="1" customHeight="1" x14ac:dyDescent="0.25"/>
    <row r="26927" ht="30" hidden="1" customHeight="1" x14ac:dyDescent="0.25"/>
    <row r="26928" ht="30" hidden="1" customHeight="1" x14ac:dyDescent="0.25"/>
    <row r="26929" ht="30" hidden="1" customHeight="1" x14ac:dyDescent="0.25"/>
    <row r="26930" ht="30" hidden="1" customHeight="1" x14ac:dyDescent="0.25"/>
    <row r="26931" ht="30" hidden="1" customHeight="1" x14ac:dyDescent="0.25"/>
    <row r="26932" ht="30" hidden="1" customHeight="1" x14ac:dyDescent="0.25"/>
    <row r="26933" ht="30" hidden="1" customHeight="1" x14ac:dyDescent="0.25"/>
    <row r="26934" ht="30" hidden="1" customHeight="1" x14ac:dyDescent="0.25"/>
    <row r="26935" ht="30" hidden="1" customHeight="1" x14ac:dyDescent="0.25"/>
    <row r="26936" ht="30" hidden="1" customHeight="1" x14ac:dyDescent="0.25"/>
    <row r="26937" ht="30" hidden="1" customHeight="1" x14ac:dyDescent="0.25"/>
    <row r="26938" ht="30" hidden="1" customHeight="1" x14ac:dyDescent="0.25"/>
    <row r="26939" ht="30" hidden="1" customHeight="1" x14ac:dyDescent="0.25"/>
    <row r="26940" ht="30" hidden="1" customHeight="1" x14ac:dyDescent="0.25"/>
    <row r="26941" ht="30" hidden="1" customHeight="1" x14ac:dyDescent="0.25"/>
    <row r="26942" ht="30" hidden="1" customHeight="1" x14ac:dyDescent="0.25"/>
    <row r="26943" ht="30" hidden="1" customHeight="1" x14ac:dyDescent="0.25"/>
    <row r="26944" ht="30" hidden="1" customHeight="1" x14ac:dyDescent="0.25"/>
    <row r="26945" ht="30" hidden="1" customHeight="1" x14ac:dyDescent="0.25"/>
    <row r="26946" ht="30" hidden="1" customHeight="1" x14ac:dyDescent="0.25"/>
    <row r="26947" ht="30" hidden="1" customHeight="1" x14ac:dyDescent="0.25"/>
    <row r="26948" ht="30" hidden="1" customHeight="1" x14ac:dyDescent="0.25"/>
    <row r="26949" ht="30" hidden="1" customHeight="1" x14ac:dyDescent="0.25"/>
    <row r="26950" ht="30" hidden="1" customHeight="1" x14ac:dyDescent="0.25"/>
    <row r="26951" ht="30" hidden="1" customHeight="1" x14ac:dyDescent="0.25"/>
    <row r="26952" ht="30" hidden="1" customHeight="1" x14ac:dyDescent="0.25"/>
    <row r="26953" ht="30" hidden="1" customHeight="1" x14ac:dyDescent="0.25"/>
    <row r="26954" ht="30" hidden="1" customHeight="1" x14ac:dyDescent="0.25"/>
    <row r="26955" ht="30" hidden="1" customHeight="1" x14ac:dyDescent="0.25"/>
    <row r="26956" ht="30" hidden="1" customHeight="1" x14ac:dyDescent="0.25"/>
    <row r="26957" ht="30" hidden="1" customHeight="1" x14ac:dyDescent="0.25"/>
    <row r="26958" ht="30" hidden="1" customHeight="1" x14ac:dyDescent="0.25"/>
    <row r="26959" ht="30" hidden="1" customHeight="1" x14ac:dyDescent="0.25"/>
    <row r="26960" ht="30" hidden="1" customHeight="1" x14ac:dyDescent="0.25"/>
    <row r="26961" ht="30" hidden="1" customHeight="1" x14ac:dyDescent="0.25"/>
    <row r="26962" ht="30" hidden="1" customHeight="1" x14ac:dyDescent="0.25"/>
    <row r="26963" ht="30" hidden="1" customHeight="1" x14ac:dyDescent="0.25"/>
    <row r="26964" ht="30" hidden="1" customHeight="1" x14ac:dyDescent="0.25"/>
    <row r="26965" ht="30" hidden="1" customHeight="1" x14ac:dyDescent="0.25"/>
    <row r="26966" ht="30" hidden="1" customHeight="1" x14ac:dyDescent="0.25"/>
    <row r="26967" ht="30" hidden="1" customHeight="1" x14ac:dyDescent="0.25"/>
    <row r="26968" ht="30" hidden="1" customHeight="1" x14ac:dyDescent="0.25"/>
    <row r="26969" ht="30" hidden="1" customHeight="1" x14ac:dyDescent="0.25"/>
    <row r="26970" ht="30" hidden="1" customHeight="1" x14ac:dyDescent="0.25"/>
    <row r="26971" ht="30" hidden="1" customHeight="1" x14ac:dyDescent="0.25"/>
    <row r="26972" ht="30" hidden="1" customHeight="1" x14ac:dyDescent="0.25"/>
    <row r="26973" ht="30" hidden="1" customHeight="1" x14ac:dyDescent="0.25"/>
    <row r="26974" ht="30" hidden="1" customHeight="1" x14ac:dyDescent="0.25"/>
    <row r="26975" ht="30" hidden="1" customHeight="1" x14ac:dyDescent="0.25"/>
    <row r="26976" ht="30" hidden="1" customHeight="1" x14ac:dyDescent="0.25"/>
    <row r="26977" ht="30" hidden="1" customHeight="1" x14ac:dyDescent="0.25"/>
    <row r="26978" ht="30" hidden="1" customHeight="1" x14ac:dyDescent="0.25"/>
    <row r="26979" ht="30" hidden="1" customHeight="1" x14ac:dyDescent="0.25"/>
    <row r="26980" ht="30" hidden="1" customHeight="1" x14ac:dyDescent="0.25"/>
    <row r="26981" ht="30" hidden="1" customHeight="1" x14ac:dyDescent="0.25"/>
    <row r="26982" ht="30" hidden="1" customHeight="1" x14ac:dyDescent="0.25"/>
    <row r="26983" ht="30" hidden="1" customHeight="1" x14ac:dyDescent="0.25"/>
    <row r="26984" ht="30" hidden="1" customHeight="1" x14ac:dyDescent="0.25"/>
    <row r="26985" ht="30" hidden="1" customHeight="1" x14ac:dyDescent="0.25"/>
    <row r="26986" ht="30" hidden="1" customHeight="1" x14ac:dyDescent="0.25"/>
    <row r="26987" ht="30" hidden="1" customHeight="1" x14ac:dyDescent="0.25"/>
    <row r="26988" ht="30" hidden="1" customHeight="1" x14ac:dyDescent="0.25"/>
    <row r="26989" ht="30" hidden="1" customHeight="1" x14ac:dyDescent="0.25"/>
    <row r="26990" ht="30" hidden="1" customHeight="1" x14ac:dyDescent="0.25"/>
    <row r="26991" ht="30" hidden="1" customHeight="1" x14ac:dyDescent="0.25"/>
    <row r="26992" ht="30" hidden="1" customHeight="1" x14ac:dyDescent="0.25"/>
    <row r="26993" ht="30" hidden="1" customHeight="1" x14ac:dyDescent="0.25"/>
    <row r="26994" ht="30" hidden="1" customHeight="1" x14ac:dyDescent="0.25"/>
    <row r="26995" ht="30" hidden="1" customHeight="1" x14ac:dyDescent="0.25"/>
    <row r="26996" ht="30" hidden="1" customHeight="1" x14ac:dyDescent="0.25"/>
    <row r="26997" ht="30" hidden="1" customHeight="1" x14ac:dyDescent="0.25"/>
    <row r="26998" ht="30" hidden="1" customHeight="1" x14ac:dyDescent="0.25"/>
    <row r="26999" ht="30" hidden="1" customHeight="1" x14ac:dyDescent="0.25"/>
    <row r="27000" ht="30" hidden="1" customHeight="1" x14ac:dyDescent="0.25"/>
    <row r="27001" ht="30" hidden="1" customHeight="1" x14ac:dyDescent="0.25"/>
    <row r="27002" ht="30" hidden="1" customHeight="1" x14ac:dyDescent="0.25"/>
    <row r="27003" ht="30" hidden="1" customHeight="1" x14ac:dyDescent="0.25"/>
    <row r="27004" ht="30" hidden="1" customHeight="1" x14ac:dyDescent="0.25"/>
    <row r="27005" ht="30" hidden="1" customHeight="1" x14ac:dyDescent="0.25"/>
    <row r="27006" ht="30" hidden="1" customHeight="1" x14ac:dyDescent="0.25"/>
    <row r="27007" ht="30" hidden="1" customHeight="1" x14ac:dyDescent="0.25"/>
    <row r="27008" ht="30" hidden="1" customHeight="1" x14ac:dyDescent="0.25"/>
    <row r="27009" ht="30" hidden="1" customHeight="1" x14ac:dyDescent="0.25"/>
    <row r="27010" ht="30" hidden="1" customHeight="1" x14ac:dyDescent="0.25"/>
    <row r="27011" ht="30" hidden="1" customHeight="1" x14ac:dyDescent="0.25"/>
    <row r="27012" ht="30" hidden="1" customHeight="1" x14ac:dyDescent="0.25"/>
    <row r="27013" ht="30" hidden="1" customHeight="1" x14ac:dyDescent="0.25"/>
    <row r="27014" ht="30" hidden="1" customHeight="1" x14ac:dyDescent="0.25"/>
    <row r="27015" ht="30" hidden="1" customHeight="1" x14ac:dyDescent="0.25"/>
    <row r="27016" ht="30" hidden="1" customHeight="1" x14ac:dyDescent="0.25"/>
    <row r="27017" ht="30" hidden="1" customHeight="1" x14ac:dyDescent="0.25"/>
    <row r="27018" ht="30" hidden="1" customHeight="1" x14ac:dyDescent="0.25"/>
    <row r="27019" ht="30" hidden="1" customHeight="1" x14ac:dyDescent="0.25"/>
    <row r="27020" ht="30" hidden="1" customHeight="1" x14ac:dyDescent="0.25"/>
    <row r="27021" ht="30" hidden="1" customHeight="1" x14ac:dyDescent="0.25"/>
    <row r="27022" ht="30" hidden="1" customHeight="1" x14ac:dyDescent="0.25"/>
    <row r="27023" ht="30" hidden="1" customHeight="1" x14ac:dyDescent="0.25"/>
    <row r="27024" ht="30" hidden="1" customHeight="1" x14ac:dyDescent="0.25"/>
    <row r="27025" ht="30" hidden="1" customHeight="1" x14ac:dyDescent="0.25"/>
    <row r="27026" ht="30" hidden="1" customHeight="1" x14ac:dyDescent="0.25"/>
    <row r="27027" ht="30" hidden="1" customHeight="1" x14ac:dyDescent="0.25"/>
    <row r="27028" ht="30" hidden="1" customHeight="1" x14ac:dyDescent="0.25"/>
    <row r="27029" ht="30" hidden="1" customHeight="1" x14ac:dyDescent="0.25"/>
    <row r="27030" ht="30" hidden="1" customHeight="1" x14ac:dyDescent="0.25"/>
    <row r="27031" ht="30" hidden="1" customHeight="1" x14ac:dyDescent="0.25"/>
    <row r="27032" ht="30" hidden="1" customHeight="1" x14ac:dyDescent="0.25"/>
    <row r="27033" ht="30" hidden="1" customHeight="1" x14ac:dyDescent="0.25"/>
    <row r="27034" ht="30" hidden="1" customHeight="1" x14ac:dyDescent="0.25"/>
    <row r="27035" ht="30" hidden="1" customHeight="1" x14ac:dyDescent="0.25"/>
    <row r="27036" ht="30" hidden="1" customHeight="1" x14ac:dyDescent="0.25"/>
    <row r="27037" ht="30" hidden="1" customHeight="1" x14ac:dyDescent="0.25"/>
    <row r="27038" ht="30" hidden="1" customHeight="1" x14ac:dyDescent="0.25"/>
    <row r="27039" ht="30" hidden="1" customHeight="1" x14ac:dyDescent="0.25"/>
    <row r="27040" ht="30" hidden="1" customHeight="1" x14ac:dyDescent="0.25"/>
    <row r="27041" ht="30" hidden="1" customHeight="1" x14ac:dyDescent="0.25"/>
    <row r="27042" ht="30" hidden="1" customHeight="1" x14ac:dyDescent="0.25"/>
    <row r="27043" ht="30" hidden="1" customHeight="1" x14ac:dyDescent="0.25"/>
    <row r="27044" ht="30" hidden="1" customHeight="1" x14ac:dyDescent="0.25"/>
    <row r="27045" ht="30" hidden="1" customHeight="1" x14ac:dyDescent="0.25"/>
    <row r="27046" ht="30" hidden="1" customHeight="1" x14ac:dyDescent="0.25"/>
    <row r="27047" ht="30" hidden="1" customHeight="1" x14ac:dyDescent="0.25"/>
    <row r="27048" ht="30" hidden="1" customHeight="1" x14ac:dyDescent="0.25"/>
    <row r="27049" ht="30" hidden="1" customHeight="1" x14ac:dyDescent="0.25"/>
    <row r="27050" ht="30" hidden="1" customHeight="1" x14ac:dyDescent="0.25"/>
    <row r="27051" ht="30" hidden="1" customHeight="1" x14ac:dyDescent="0.25"/>
    <row r="27052" ht="30" hidden="1" customHeight="1" x14ac:dyDescent="0.25"/>
    <row r="27053" ht="30" hidden="1" customHeight="1" x14ac:dyDescent="0.25"/>
    <row r="27054" ht="30" hidden="1" customHeight="1" x14ac:dyDescent="0.25"/>
    <row r="27055" ht="30" hidden="1" customHeight="1" x14ac:dyDescent="0.25"/>
    <row r="27056" ht="30" hidden="1" customHeight="1" x14ac:dyDescent="0.25"/>
    <row r="27057" ht="30" hidden="1" customHeight="1" x14ac:dyDescent="0.25"/>
    <row r="27058" ht="30" hidden="1" customHeight="1" x14ac:dyDescent="0.25"/>
    <row r="27059" ht="30" hidden="1" customHeight="1" x14ac:dyDescent="0.25"/>
    <row r="27060" ht="30" hidden="1" customHeight="1" x14ac:dyDescent="0.25"/>
    <row r="27061" ht="30" hidden="1" customHeight="1" x14ac:dyDescent="0.25"/>
    <row r="27062" ht="30" hidden="1" customHeight="1" x14ac:dyDescent="0.25"/>
    <row r="27063" ht="30" hidden="1" customHeight="1" x14ac:dyDescent="0.25"/>
    <row r="27064" ht="30" hidden="1" customHeight="1" x14ac:dyDescent="0.25"/>
    <row r="27065" ht="30" hidden="1" customHeight="1" x14ac:dyDescent="0.25"/>
    <row r="27066" ht="30" hidden="1" customHeight="1" x14ac:dyDescent="0.25"/>
    <row r="27067" ht="30" hidden="1" customHeight="1" x14ac:dyDescent="0.25"/>
    <row r="27068" ht="30" hidden="1" customHeight="1" x14ac:dyDescent="0.25"/>
    <row r="27069" ht="30" hidden="1" customHeight="1" x14ac:dyDescent="0.25"/>
    <row r="27070" ht="30" hidden="1" customHeight="1" x14ac:dyDescent="0.25"/>
    <row r="27071" ht="30" hidden="1" customHeight="1" x14ac:dyDescent="0.25"/>
    <row r="27072" ht="30" hidden="1" customHeight="1" x14ac:dyDescent="0.25"/>
    <row r="27073" ht="30" hidden="1" customHeight="1" x14ac:dyDescent="0.25"/>
    <row r="27074" ht="30" hidden="1" customHeight="1" x14ac:dyDescent="0.25"/>
    <row r="27075" ht="30" hidden="1" customHeight="1" x14ac:dyDescent="0.25"/>
    <row r="27076" ht="30" hidden="1" customHeight="1" x14ac:dyDescent="0.25"/>
    <row r="27077" ht="30" hidden="1" customHeight="1" x14ac:dyDescent="0.25"/>
    <row r="27078" ht="30" hidden="1" customHeight="1" x14ac:dyDescent="0.25"/>
    <row r="27079" ht="30" hidden="1" customHeight="1" x14ac:dyDescent="0.25"/>
    <row r="27080" ht="30" hidden="1" customHeight="1" x14ac:dyDescent="0.25"/>
    <row r="27081" ht="30" hidden="1" customHeight="1" x14ac:dyDescent="0.25"/>
    <row r="27082" ht="30" hidden="1" customHeight="1" x14ac:dyDescent="0.25"/>
    <row r="27083" ht="30" hidden="1" customHeight="1" x14ac:dyDescent="0.25"/>
    <row r="27084" ht="30" hidden="1" customHeight="1" x14ac:dyDescent="0.25"/>
    <row r="27085" ht="30" hidden="1" customHeight="1" x14ac:dyDescent="0.25"/>
    <row r="27086" ht="30" hidden="1" customHeight="1" x14ac:dyDescent="0.25"/>
    <row r="27087" ht="30" hidden="1" customHeight="1" x14ac:dyDescent="0.25"/>
    <row r="27088" ht="30" hidden="1" customHeight="1" x14ac:dyDescent="0.25"/>
    <row r="27089" ht="30" hidden="1" customHeight="1" x14ac:dyDescent="0.25"/>
    <row r="27090" ht="30" hidden="1" customHeight="1" x14ac:dyDescent="0.25"/>
    <row r="27091" ht="30" hidden="1" customHeight="1" x14ac:dyDescent="0.25"/>
    <row r="27092" ht="30" hidden="1" customHeight="1" x14ac:dyDescent="0.25"/>
    <row r="27093" ht="30" hidden="1" customHeight="1" x14ac:dyDescent="0.25"/>
    <row r="27094" ht="30" hidden="1" customHeight="1" x14ac:dyDescent="0.25"/>
    <row r="27095" ht="30" hidden="1" customHeight="1" x14ac:dyDescent="0.25"/>
    <row r="27096" ht="30" hidden="1" customHeight="1" x14ac:dyDescent="0.25"/>
    <row r="27097" ht="30" hidden="1" customHeight="1" x14ac:dyDescent="0.25"/>
    <row r="27098" ht="30" hidden="1" customHeight="1" x14ac:dyDescent="0.25"/>
    <row r="27099" ht="30" hidden="1" customHeight="1" x14ac:dyDescent="0.25"/>
    <row r="27100" ht="30" hidden="1" customHeight="1" x14ac:dyDescent="0.25"/>
    <row r="27101" ht="30" hidden="1" customHeight="1" x14ac:dyDescent="0.25"/>
    <row r="27102" ht="30" hidden="1" customHeight="1" x14ac:dyDescent="0.25"/>
    <row r="27103" ht="30" hidden="1" customHeight="1" x14ac:dyDescent="0.25"/>
    <row r="27104" ht="30" hidden="1" customHeight="1" x14ac:dyDescent="0.25"/>
    <row r="27105" ht="30" hidden="1" customHeight="1" x14ac:dyDescent="0.25"/>
    <row r="27106" ht="30" hidden="1" customHeight="1" x14ac:dyDescent="0.25"/>
    <row r="27107" ht="30" hidden="1" customHeight="1" x14ac:dyDescent="0.25"/>
    <row r="27108" ht="30" hidden="1" customHeight="1" x14ac:dyDescent="0.25"/>
    <row r="27109" ht="30" hidden="1" customHeight="1" x14ac:dyDescent="0.25"/>
    <row r="27110" ht="30" hidden="1" customHeight="1" x14ac:dyDescent="0.25"/>
    <row r="27111" ht="30" hidden="1" customHeight="1" x14ac:dyDescent="0.25"/>
    <row r="27112" ht="30" hidden="1" customHeight="1" x14ac:dyDescent="0.25"/>
    <row r="27113" ht="30" hidden="1" customHeight="1" x14ac:dyDescent="0.25"/>
    <row r="27114" ht="30" hidden="1" customHeight="1" x14ac:dyDescent="0.25"/>
    <row r="27115" ht="30" hidden="1" customHeight="1" x14ac:dyDescent="0.25"/>
    <row r="27116" ht="30" hidden="1" customHeight="1" x14ac:dyDescent="0.25"/>
    <row r="27117" ht="30" hidden="1" customHeight="1" x14ac:dyDescent="0.25"/>
    <row r="27118" ht="30" hidden="1" customHeight="1" x14ac:dyDescent="0.25"/>
    <row r="27119" ht="30" hidden="1" customHeight="1" x14ac:dyDescent="0.25"/>
    <row r="27120" ht="30" hidden="1" customHeight="1" x14ac:dyDescent="0.25"/>
    <row r="27121" ht="30" hidden="1" customHeight="1" x14ac:dyDescent="0.25"/>
    <row r="27122" ht="30" hidden="1" customHeight="1" x14ac:dyDescent="0.25"/>
    <row r="27123" ht="30" hidden="1" customHeight="1" x14ac:dyDescent="0.25"/>
    <row r="27124" ht="30" hidden="1" customHeight="1" x14ac:dyDescent="0.25"/>
    <row r="27125" ht="30" hidden="1" customHeight="1" x14ac:dyDescent="0.25"/>
    <row r="27126" ht="30" hidden="1" customHeight="1" x14ac:dyDescent="0.25"/>
    <row r="27127" ht="30" hidden="1" customHeight="1" x14ac:dyDescent="0.25"/>
    <row r="27128" ht="30" hidden="1" customHeight="1" x14ac:dyDescent="0.25"/>
    <row r="27129" ht="30" hidden="1" customHeight="1" x14ac:dyDescent="0.25"/>
    <row r="27130" ht="30" hidden="1" customHeight="1" x14ac:dyDescent="0.25"/>
    <row r="27131" ht="30" hidden="1" customHeight="1" x14ac:dyDescent="0.25"/>
    <row r="27132" ht="30" hidden="1" customHeight="1" x14ac:dyDescent="0.25"/>
    <row r="27133" ht="30" hidden="1" customHeight="1" x14ac:dyDescent="0.25"/>
    <row r="27134" ht="30" hidden="1" customHeight="1" x14ac:dyDescent="0.25"/>
    <row r="27135" ht="30" hidden="1" customHeight="1" x14ac:dyDescent="0.25"/>
    <row r="27136" ht="30" hidden="1" customHeight="1" x14ac:dyDescent="0.25"/>
    <row r="27137" ht="30" hidden="1" customHeight="1" x14ac:dyDescent="0.25"/>
    <row r="27138" ht="30" hidden="1" customHeight="1" x14ac:dyDescent="0.25"/>
    <row r="27139" ht="30" hidden="1" customHeight="1" x14ac:dyDescent="0.25"/>
    <row r="27140" ht="30" hidden="1" customHeight="1" x14ac:dyDescent="0.25"/>
    <row r="27141" ht="30" hidden="1" customHeight="1" x14ac:dyDescent="0.25"/>
    <row r="27142" ht="30" hidden="1" customHeight="1" x14ac:dyDescent="0.25"/>
    <row r="27143" ht="30" hidden="1" customHeight="1" x14ac:dyDescent="0.25"/>
    <row r="27144" ht="30" hidden="1" customHeight="1" x14ac:dyDescent="0.25"/>
    <row r="27145" ht="30" hidden="1" customHeight="1" x14ac:dyDescent="0.25"/>
    <row r="27146" ht="30" hidden="1" customHeight="1" x14ac:dyDescent="0.25"/>
    <row r="27147" ht="30" hidden="1" customHeight="1" x14ac:dyDescent="0.25"/>
    <row r="27148" ht="30" hidden="1" customHeight="1" x14ac:dyDescent="0.25"/>
    <row r="27149" ht="30" hidden="1" customHeight="1" x14ac:dyDescent="0.25"/>
    <row r="27150" ht="30" hidden="1" customHeight="1" x14ac:dyDescent="0.25"/>
    <row r="27151" ht="30" hidden="1" customHeight="1" x14ac:dyDescent="0.25"/>
    <row r="27152" ht="30" hidden="1" customHeight="1" x14ac:dyDescent="0.25"/>
    <row r="27153" ht="30" hidden="1" customHeight="1" x14ac:dyDescent="0.25"/>
    <row r="27154" ht="30" hidden="1" customHeight="1" x14ac:dyDescent="0.25"/>
    <row r="27155" ht="30" hidden="1" customHeight="1" x14ac:dyDescent="0.25"/>
    <row r="27156" ht="30" hidden="1" customHeight="1" x14ac:dyDescent="0.25"/>
    <row r="27157" ht="30" hidden="1" customHeight="1" x14ac:dyDescent="0.25"/>
    <row r="27158" ht="30" hidden="1" customHeight="1" x14ac:dyDescent="0.25"/>
    <row r="27159" ht="30" hidden="1" customHeight="1" x14ac:dyDescent="0.25"/>
    <row r="27160" ht="30" hidden="1" customHeight="1" x14ac:dyDescent="0.25"/>
    <row r="27161" ht="30" hidden="1" customHeight="1" x14ac:dyDescent="0.25"/>
    <row r="27162" ht="30" hidden="1" customHeight="1" x14ac:dyDescent="0.25"/>
    <row r="27163" ht="30" hidden="1" customHeight="1" x14ac:dyDescent="0.25"/>
    <row r="27164" ht="30" hidden="1" customHeight="1" x14ac:dyDescent="0.25"/>
    <row r="27165" ht="30" hidden="1" customHeight="1" x14ac:dyDescent="0.25"/>
    <row r="27166" ht="30" hidden="1" customHeight="1" x14ac:dyDescent="0.25"/>
    <row r="27167" ht="30" hidden="1" customHeight="1" x14ac:dyDescent="0.25"/>
    <row r="27168" ht="30" hidden="1" customHeight="1" x14ac:dyDescent="0.25"/>
    <row r="27169" ht="30" hidden="1" customHeight="1" x14ac:dyDescent="0.25"/>
    <row r="27170" ht="30" hidden="1" customHeight="1" x14ac:dyDescent="0.25"/>
    <row r="27171" ht="30" hidden="1" customHeight="1" x14ac:dyDescent="0.25"/>
    <row r="27172" ht="30" hidden="1" customHeight="1" x14ac:dyDescent="0.25"/>
    <row r="27173" ht="30" hidden="1" customHeight="1" x14ac:dyDescent="0.25"/>
    <row r="27174" ht="30" hidden="1" customHeight="1" x14ac:dyDescent="0.25"/>
    <row r="27175" ht="30" hidden="1" customHeight="1" x14ac:dyDescent="0.25"/>
    <row r="27176" ht="30" hidden="1" customHeight="1" x14ac:dyDescent="0.25"/>
    <row r="27177" ht="30" hidden="1" customHeight="1" x14ac:dyDescent="0.25"/>
    <row r="27178" ht="30" hidden="1" customHeight="1" x14ac:dyDescent="0.25"/>
    <row r="27179" ht="30" hidden="1" customHeight="1" x14ac:dyDescent="0.25"/>
    <row r="27180" ht="30" hidden="1" customHeight="1" x14ac:dyDescent="0.25"/>
    <row r="27181" ht="30" hidden="1" customHeight="1" x14ac:dyDescent="0.25"/>
    <row r="27182" ht="30" hidden="1" customHeight="1" x14ac:dyDescent="0.25"/>
    <row r="27183" ht="30" hidden="1" customHeight="1" x14ac:dyDescent="0.25"/>
    <row r="27184" ht="30" hidden="1" customHeight="1" x14ac:dyDescent="0.25"/>
    <row r="27185" ht="30" hidden="1" customHeight="1" x14ac:dyDescent="0.25"/>
    <row r="27186" ht="30" hidden="1" customHeight="1" x14ac:dyDescent="0.25"/>
    <row r="27187" ht="30" hidden="1" customHeight="1" x14ac:dyDescent="0.25"/>
    <row r="27188" ht="30" hidden="1" customHeight="1" x14ac:dyDescent="0.25"/>
    <row r="27189" ht="30" hidden="1" customHeight="1" x14ac:dyDescent="0.25"/>
    <row r="27190" ht="30" hidden="1" customHeight="1" x14ac:dyDescent="0.25"/>
    <row r="27191" ht="30" hidden="1" customHeight="1" x14ac:dyDescent="0.25"/>
    <row r="27192" ht="30" hidden="1" customHeight="1" x14ac:dyDescent="0.25"/>
    <row r="27193" ht="30" hidden="1" customHeight="1" x14ac:dyDescent="0.25"/>
    <row r="27194" ht="30" hidden="1" customHeight="1" x14ac:dyDescent="0.25"/>
    <row r="27195" ht="30" hidden="1" customHeight="1" x14ac:dyDescent="0.25"/>
    <row r="27196" ht="30" hidden="1" customHeight="1" x14ac:dyDescent="0.25"/>
    <row r="27197" ht="30" hidden="1" customHeight="1" x14ac:dyDescent="0.25"/>
    <row r="27198" ht="30" hidden="1" customHeight="1" x14ac:dyDescent="0.25"/>
    <row r="27199" ht="30" hidden="1" customHeight="1" x14ac:dyDescent="0.25"/>
    <row r="27200" ht="30" hidden="1" customHeight="1" x14ac:dyDescent="0.25"/>
    <row r="27201" ht="30" hidden="1" customHeight="1" x14ac:dyDescent="0.25"/>
    <row r="27202" ht="30" hidden="1" customHeight="1" x14ac:dyDescent="0.25"/>
    <row r="27203" ht="30" hidden="1" customHeight="1" x14ac:dyDescent="0.25"/>
    <row r="27204" ht="30" hidden="1" customHeight="1" x14ac:dyDescent="0.25"/>
    <row r="27205" ht="30" hidden="1" customHeight="1" x14ac:dyDescent="0.25"/>
    <row r="27206" ht="30" hidden="1" customHeight="1" x14ac:dyDescent="0.25"/>
    <row r="27207" ht="30" hidden="1" customHeight="1" x14ac:dyDescent="0.25"/>
    <row r="27208" ht="30" hidden="1" customHeight="1" x14ac:dyDescent="0.25"/>
    <row r="27209" ht="30" hidden="1" customHeight="1" x14ac:dyDescent="0.25"/>
    <row r="27210" ht="30" hidden="1" customHeight="1" x14ac:dyDescent="0.25"/>
    <row r="27211" ht="30" hidden="1" customHeight="1" x14ac:dyDescent="0.25"/>
    <row r="27212" ht="30" hidden="1" customHeight="1" x14ac:dyDescent="0.25"/>
    <row r="27213" ht="30" hidden="1" customHeight="1" x14ac:dyDescent="0.25"/>
    <row r="27214" ht="30" hidden="1" customHeight="1" x14ac:dyDescent="0.25"/>
    <row r="27215" ht="30" hidden="1" customHeight="1" x14ac:dyDescent="0.25"/>
    <row r="27216" ht="30" hidden="1" customHeight="1" x14ac:dyDescent="0.25"/>
    <row r="27217" ht="30" hidden="1" customHeight="1" x14ac:dyDescent="0.25"/>
    <row r="27218" ht="30" hidden="1" customHeight="1" x14ac:dyDescent="0.25"/>
    <row r="27219" ht="30" hidden="1" customHeight="1" x14ac:dyDescent="0.25"/>
    <row r="27220" ht="30" hidden="1" customHeight="1" x14ac:dyDescent="0.25"/>
    <row r="27221" ht="30" hidden="1" customHeight="1" x14ac:dyDescent="0.25"/>
    <row r="27222" ht="30" hidden="1" customHeight="1" x14ac:dyDescent="0.25"/>
    <row r="27223" ht="30" hidden="1" customHeight="1" x14ac:dyDescent="0.25"/>
    <row r="27224" ht="30" hidden="1" customHeight="1" x14ac:dyDescent="0.25"/>
    <row r="27225" ht="30" hidden="1" customHeight="1" x14ac:dyDescent="0.25"/>
    <row r="27226" ht="30" hidden="1" customHeight="1" x14ac:dyDescent="0.25"/>
    <row r="27227" ht="30" hidden="1" customHeight="1" x14ac:dyDescent="0.25"/>
    <row r="27228" ht="30" hidden="1" customHeight="1" x14ac:dyDescent="0.25"/>
    <row r="27229" ht="30" hidden="1" customHeight="1" x14ac:dyDescent="0.25"/>
    <row r="27230" ht="30" hidden="1" customHeight="1" x14ac:dyDescent="0.25"/>
    <row r="27231" ht="30" hidden="1" customHeight="1" x14ac:dyDescent="0.25"/>
    <row r="27232" ht="30" hidden="1" customHeight="1" x14ac:dyDescent="0.25"/>
    <row r="27233" ht="30" hidden="1" customHeight="1" x14ac:dyDescent="0.25"/>
    <row r="27234" ht="30" hidden="1" customHeight="1" x14ac:dyDescent="0.25"/>
    <row r="27235" ht="30" hidden="1" customHeight="1" x14ac:dyDescent="0.25"/>
    <row r="27236" ht="30" hidden="1" customHeight="1" x14ac:dyDescent="0.25"/>
    <row r="27237" ht="30" hidden="1" customHeight="1" x14ac:dyDescent="0.25"/>
    <row r="27238" ht="30" hidden="1" customHeight="1" x14ac:dyDescent="0.25"/>
    <row r="27239" ht="30" hidden="1" customHeight="1" x14ac:dyDescent="0.25"/>
    <row r="27240" ht="30" hidden="1" customHeight="1" x14ac:dyDescent="0.25"/>
    <row r="27241" ht="30" hidden="1" customHeight="1" x14ac:dyDescent="0.25"/>
    <row r="27242" ht="30" hidden="1" customHeight="1" x14ac:dyDescent="0.25"/>
    <row r="27243" ht="30" hidden="1" customHeight="1" x14ac:dyDescent="0.25"/>
    <row r="27244" ht="30" hidden="1" customHeight="1" x14ac:dyDescent="0.25"/>
    <row r="27245" ht="30" hidden="1" customHeight="1" x14ac:dyDescent="0.25"/>
    <row r="27246" ht="30" hidden="1" customHeight="1" x14ac:dyDescent="0.25"/>
    <row r="27247" ht="30" hidden="1" customHeight="1" x14ac:dyDescent="0.25"/>
    <row r="27248" ht="30" hidden="1" customHeight="1" x14ac:dyDescent="0.25"/>
    <row r="27249" ht="30" hidden="1" customHeight="1" x14ac:dyDescent="0.25"/>
    <row r="27250" ht="30" hidden="1" customHeight="1" x14ac:dyDescent="0.25"/>
    <row r="27251" ht="30" hidden="1" customHeight="1" x14ac:dyDescent="0.25"/>
    <row r="27252" ht="30" hidden="1" customHeight="1" x14ac:dyDescent="0.25"/>
    <row r="27253" ht="30" hidden="1" customHeight="1" x14ac:dyDescent="0.25"/>
    <row r="27254" ht="30" hidden="1" customHeight="1" x14ac:dyDescent="0.25"/>
    <row r="27255" ht="30" hidden="1" customHeight="1" x14ac:dyDescent="0.25"/>
    <row r="27256" ht="30" hidden="1" customHeight="1" x14ac:dyDescent="0.25"/>
    <row r="27257" ht="30" hidden="1" customHeight="1" x14ac:dyDescent="0.25"/>
    <row r="27258" ht="30" hidden="1" customHeight="1" x14ac:dyDescent="0.25"/>
    <row r="27259" ht="30" hidden="1" customHeight="1" x14ac:dyDescent="0.25"/>
    <row r="27260" ht="30" hidden="1" customHeight="1" x14ac:dyDescent="0.25"/>
    <row r="27261" ht="30" hidden="1" customHeight="1" x14ac:dyDescent="0.25"/>
    <row r="27262" ht="30" hidden="1" customHeight="1" x14ac:dyDescent="0.25"/>
    <row r="27263" ht="30" hidden="1" customHeight="1" x14ac:dyDescent="0.25"/>
    <row r="27264" ht="30" hidden="1" customHeight="1" x14ac:dyDescent="0.25"/>
    <row r="27265" ht="30" hidden="1" customHeight="1" x14ac:dyDescent="0.25"/>
    <row r="27266" ht="30" hidden="1" customHeight="1" x14ac:dyDescent="0.25"/>
    <row r="27267" ht="30" hidden="1" customHeight="1" x14ac:dyDescent="0.25"/>
    <row r="27268" ht="30" hidden="1" customHeight="1" x14ac:dyDescent="0.25"/>
    <row r="27269" ht="30" hidden="1" customHeight="1" x14ac:dyDescent="0.25"/>
    <row r="27270" ht="30" hidden="1" customHeight="1" x14ac:dyDescent="0.25"/>
    <row r="27271" ht="30" hidden="1" customHeight="1" x14ac:dyDescent="0.25"/>
    <row r="27272" ht="30" hidden="1" customHeight="1" x14ac:dyDescent="0.25"/>
    <row r="27273" ht="30" hidden="1" customHeight="1" x14ac:dyDescent="0.25"/>
    <row r="27274" ht="30" hidden="1" customHeight="1" x14ac:dyDescent="0.25"/>
    <row r="27275" ht="30" hidden="1" customHeight="1" x14ac:dyDescent="0.25"/>
    <row r="27276" ht="30" hidden="1" customHeight="1" x14ac:dyDescent="0.25"/>
    <row r="27277" ht="30" hidden="1" customHeight="1" x14ac:dyDescent="0.25"/>
    <row r="27278" ht="30" hidden="1" customHeight="1" x14ac:dyDescent="0.25"/>
    <row r="27279" ht="30" hidden="1" customHeight="1" x14ac:dyDescent="0.25"/>
    <row r="27280" ht="30" hidden="1" customHeight="1" x14ac:dyDescent="0.25"/>
    <row r="27281" ht="30" hidden="1" customHeight="1" x14ac:dyDescent="0.25"/>
    <row r="27282" ht="30" hidden="1" customHeight="1" x14ac:dyDescent="0.25"/>
    <row r="27283" ht="30" hidden="1" customHeight="1" x14ac:dyDescent="0.25"/>
    <row r="27284" ht="30" hidden="1" customHeight="1" x14ac:dyDescent="0.25"/>
    <row r="27285" ht="30" hidden="1" customHeight="1" x14ac:dyDescent="0.25"/>
    <row r="27286" ht="30" hidden="1" customHeight="1" x14ac:dyDescent="0.25"/>
    <row r="27287" ht="30" hidden="1" customHeight="1" x14ac:dyDescent="0.25"/>
    <row r="27288" ht="30" hidden="1" customHeight="1" x14ac:dyDescent="0.25"/>
    <row r="27289" ht="30" hidden="1" customHeight="1" x14ac:dyDescent="0.25"/>
    <row r="27290" ht="30" hidden="1" customHeight="1" x14ac:dyDescent="0.25"/>
    <row r="27291" ht="30" hidden="1" customHeight="1" x14ac:dyDescent="0.25"/>
    <row r="27292" ht="30" hidden="1" customHeight="1" x14ac:dyDescent="0.25"/>
    <row r="27293" ht="30" hidden="1" customHeight="1" x14ac:dyDescent="0.25"/>
    <row r="27294" ht="30" hidden="1" customHeight="1" x14ac:dyDescent="0.25"/>
    <row r="27295" ht="30" hidden="1" customHeight="1" x14ac:dyDescent="0.25"/>
    <row r="27296" ht="30" hidden="1" customHeight="1" x14ac:dyDescent="0.25"/>
    <row r="27297" ht="30" hidden="1" customHeight="1" x14ac:dyDescent="0.25"/>
    <row r="27298" ht="30" hidden="1" customHeight="1" x14ac:dyDescent="0.25"/>
    <row r="27299" ht="30" hidden="1" customHeight="1" x14ac:dyDescent="0.25"/>
    <row r="27300" ht="30" hidden="1" customHeight="1" x14ac:dyDescent="0.25"/>
    <row r="27301" ht="30" hidden="1" customHeight="1" x14ac:dyDescent="0.25"/>
    <row r="27302" ht="30" hidden="1" customHeight="1" x14ac:dyDescent="0.25"/>
    <row r="27303" ht="30" hidden="1" customHeight="1" x14ac:dyDescent="0.25"/>
    <row r="27304" ht="30" hidden="1" customHeight="1" x14ac:dyDescent="0.25"/>
    <row r="27305" ht="30" hidden="1" customHeight="1" x14ac:dyDescent="0.25"/>
    <row r="27306" ht="30" hidden="1" customHeight="1" x14ac:dyDescent="0.25"/>
    <row r="27307" ht="30" hidden="1" customHeight="1" x14ac:dyDescent="0.25"/>
    <row r="27308" ht="30" hidden="1" customHeight="1" x14ac:dyDescent="0.25"/>
    <row r="27309" ht="30" hidden="1" customHeight="1" x14ac:dyDescent="0.25"/>
    <row r="27310" ht="30" hidden="1" customHeight="1" x14ac:dyDescent="0.25"/>
    <row r="27311" ht="30" hidden="1" customHeight="1" x14ac:dyDescent="0.25"/>
    <row r="27312" ht="30" hidden="1" customHeight="1" x14ac:dyDescent="0.25"/>
    <row r="27313" ht="30" hidden="1" customHeight="1" x14ac:dyDescent="0.25"/>
    <row r="27314" ht="30" hidden="1" customHeight="1" x14ac:dyDescent="0.25"/>
    <row r="27315" ht="30" hidden="1" customHeight="1" x14ac:dyDescent="0.25"/>
    <row r="27316" ht="30" hidden="1" customHeight="1" x14ac:dyDescent="0.25"/>
    <row r="27317" ht="30" hidden="1" customHeight="1" x14ac:dyDescent="0.25"/>
    <row r="27318" ht="30" hidden="1" customHeight="1" x14ac:dyDescent="0.25"/>
    <row r="27319" ht="30" hidden="1" customHeight="1" x14ac:dyDescent="0.25"/>
    <row r="27320" ht="30" hidden="1" customHeight="1" x14ac:dyDescent="0.25"/>
    <row r="27321" ht="30" hidden="1" customHeight="1" x14ac:dyDescent="0.25"/>
    <row r="27322" ht="30" hidden="1" customHeight="1" x14ac:dyDescent="0.25"/>
    <row r="27323" ht="30" hidden="1" customHeight="1" x14ac:dyDescent="0.25"/>
    <row r="27324" ht="30" hidden="1" customHeight="1" x14ac:dyDescent="0.25"/>
    <row r="27325" ht="30" hidden="1" customHeight="1" x14ac:dyDescent="0.25"/>
    <row r="27326" ht="30" hidden="1" customHeight="1" x14ac:dyDescent="0.25"/>
    <row r="27327" ht="30" hidden="1" customHeight="1" x14ac:dyDescent="0.25"/>
    <row r="27328" ht="30" hidden="1" customHeight="1" x14ac:dyDescent="0.25"/>
    <row r="27329" ht="30" hidden="1" customHeight="1" x14ac:dyDescent="0.25"/>
    <row r="27330" ht="30" hidden="1" customHeight="1" x14ac:dyDescent="0.25"/>
    <row r="27331" ht="30" hidden="1" customHeight="1" x14ac:dyDescent="0.25"/>
    <row r="27332" ht="30" hidden="1" customHeight="1" x14ac:dyDescent="0.25"/>
    <row r="27333" ht="30" hidden="1" customHeight="1" x14ac:dyDescent="0.25"/>
    <row r="27334" ht="30" hidden="1" customHeight="1" x14ac:dyDescent="0.25"/>
    <row r="27335" ht="30" hidden="1" customHeight="1" x14ac:dyDescent="0.25"/>
    <row r="27336" ht="30" hidden="1" customHeight="1" x14ac:dyDescent="0.25"/>
    <row r="27337" ht="30" hidden="1" customHeight="1" x14ac:dyDescent="0.25"/>
    <row r="27338" ht="30" hidden="1" customHeight="1" x14ac:dyDescent="0.25"/>
    <row r="27339" ht="30" hidden="1" customHeight="1" x14ac:dyDescent="0.25"/>
    <row r="27340" ht="30" hidden="1" customHeight="1" x14ac:dyDescent="0.25"/>
    <row r="27341" ht="30" hidden="1" customHeight="1" x14ac:dyDescent="0.25"/>
    <row r="27342" ht="30" hidden="1" customHeight="1" x14ac:dyDescent="0.25"/>
    <row r="27343" ht="30" hidden="1" customHeight="1" x14ac:dyDescent="0.25"/>
    <row r="27344" ht="30" hidden="1" customHeight="1" x14ac:dyDescent="0.25"/>
    <row r="27345" ht="30" hidden="1" customHeight="1" x14ac:dyDescent="0.25"/>
    <row r="27346" ht="30" hidden="1" customHeight="1" x14ac:dyDescent="0.25"/>
    <row r="27347" ht="30" hidden="1" customHeight="1" x14ac:dyDescent="0.25"/>
    <row r="27348" ht="30" hidden="1" customHeight="1" x14ac:dyDescent="0.25"/>
    <row r="27349" ht="30" hidden="1" customHeight="1" x14ac:dyDescent="0.25"/>
    <row r="27350" ht="30" hidden="1" customHeight="1" x14ac:dyDescent="0.25"/>
    <row r="27351" ht="30" hidden="1" customHeight="1" x14ac:dyDescent="0.25"/>
    <row r="27352" ht="30" hidden="1" customHeight="1" x14ac:dyDescent="0.25"/>
    <row r="27353" ht="30" hidden="1" customHeight="1" x14ac:dyDescent="0.25"/>
    <row r="27354" ht="30" hidden="1" customHeight="1" x14ac:dyDescent="0.25"/>
    <row r="27355" ht="30" hidden="1" customHeight="1" x14ac:dyDescent="0.25"/>
    <row r="27356" ht="30" hidden="1" customHeight="1" x14ac:dyDescent="0.25"/>
    <row r="27357" ht="30" hidden="1" customHeight="1" x14ac:dyDescent="0.25"/>
    <row r="27358" ht="30" hidden="1" customHeight="1" x14ac:dyDescent="0.25"/>
    <row r="27359" ht="30" hidden="1" customHeight="1" x14ac:dyDescent="0.25"/>
    <row r="27360" ht="30" hidden="1" customHeight="1" x14ac:dyDescent="0.25"/>
    <row r="27361" ht="30" hidden="1" customHeight="1" x14ac:dyDescent="0.25"/>
    <row r="27362" ht="30" hidden="1" customHeight="1" x14ac:dyDescent="0.25"/>
    <row r="27363" ht="30" hidden="1" customHeight="1" x14ac:dyDescent="0.25"/>
    <row r="27364" ht="30" hidden="1" customHeight="1" x14ac:dyDescent="0.25"/>
    <row r="27365" ht="30" hidden="1" customHeight="1" x14ac:dyDescent="0.25"/>
    <row r="27366" ht="30" hidden="1" customHeight="1" x14ac:dyDescent="0.25"/>
    <row r="27367" ht="30" hidden="1" customHeight="1" x14ac:dyDescent="0.25"/>
    <row r="27368" ht="30" hidden="1" customHeight="1" x14ac:dyDescent="0.25"/>
    <row r="27369" ht="30" hidden="1" customHeight="1" x14ac:dyDescent="0.25"/>
    <row r="27370" ht="30" hidden="1" customHeight="1" x14ac:dyDescent="0.25"/>
    <row r="27371" ht="30" hidden="1" customHeight="1" x14ac:dyDescent="0.25"/>
    <row r="27372" ht="30" hidden="1" customHeight="1" x14ac:dyDescent="0.25"/>
    <row r="27373" ht="30" hidden="1" customHeight="1" x14ac:dyDescent="0.25"/>
    <row r="27374" ht="30" hidden="1" customHeight="1" x14ac:dyDescent="0.25"/>
    <row r="27375" ht="30" hidden="1" customHeight="1" x14ac:dyDescent="0.25"/>
    <row r="27376" ht="30" hidden="1" customHeight="1" x14ac:dyDescent="0.25"/>
    <row r="27377" ht="30" hidden="1" customHeight="1" x14ac:dyDescent="0.25"/>
    <row r="27378" ht="30" hidden="1" customHeight="1" x14ac:dyDescent="0.25"/>
    <row r="27379" ht="30" hidden="1" customHeight="1" x14ac:dyDescent="0.25"/>
    <row r="27380" ht="30" hidden="1" customHeight="1" x14ac:dyDescent="0.25"/>
    <row r="27381" ht="30" hidden="1" customHeight="1" x14ac:dyDescent="0.25"/>
    <row r="27382" ht="30" hidden="1" customHeight="1" x14ac:dyDescent="0.25"/>
    <row r="27383" ht="30" hidden="1" customHeight="1" x14ac:dyDescent="0.25"/>
    <row r="27384" ht="30" hidden="1" customHeight="1" x14ac:dyDescent="0.25"/>
    <row r="27385" ht="30" hidden="1" customHeight="1" x14ac:dyDescent="0.25"/>
    <row r="27386" ht="30" hidden="1" customHeight="1" x14ac:dyDescent="0.25"/>
    <row r="27387" ht="30" hidden="1" customHeight="1" x14ac:dyDescent="0.25"/>
    <row r="27388" ht="30" hidden="1" customHeight="1" x14ac:dyDescent="0.25"/>
    <row r="27389" ht="30" hidden="1" customHeight="1" x14ac:dyDescent="0.25"/>
    <row r="27390" ht="30" hidden="1" customHeight="1" x14ac:dyDescent="0.25"/>
    <row r="27391" ht="30" hidden="1" customHeight="1" x14ac:dyDescent="0.25"/>
    <row r="27392" ht="30" hidden="1" customHeight="1" x14ac:dyDescent="0.25"/>
    <row r="27393" ht="30" hidden="1" customHeight="1" x14ac:dyDescent="0.25"/>
    <row r="27394" ht="30" hidden="1" customHeight="1" x14ac:dyDescent="0.25"/>
    <row r="27395" ht="30" hidden="1" customHeight="1" x14ac:dyDescent="0.25"/>
    <row r="27396" ht="30" hidden="1" customHeight="1" x14ac:dyDescent="0.25"/>
    <row r="27397" ht="30" hidden="1" customHeight="1" x14ac:dyDescent="0.25"/>
    <row r="27398" ht="30" hidden="1" customHeight="1" x14ac:dyDescent="0.25"/>
    <row r="27399" ht="30" hidden="1" customHeight="1" x14ac:dyDescent="0.25"/>
    <row r="27400" ht="30" hidden="1" customHeight="1" x14ac:dyDescent="0.25"/>
    <row r="27401" ht="30" hidden="1" customHeight="1" x14ac:dyDescent="0.25"/>
    <row r="27402" ht="30" hidden="1" customHeight="1" x14ac:dyDescent="0.25"/>
    <row r="27403" ht="30" hidden="1" customHeight="1" x14ac:dyDescent="0.25"/>
    <row r="27404" ht="30" hidden="1" customHeight="1" x14ac:dyDescent="0.25"/>
    <row r="27405" ht="30" hidden="1" customHeight="1" x14ac:dyDescent="0.25"/>
    <row r="27406" ht="30" hidden="1" customHeight="1" x14ac:dyDescent="0.25"/>
    <row r="27407" ht="30" hidden="1" customHeight="1" x14ac:dyDescent="0.25"/>
    <row r="27408" ht="30" hidden="1" customHeight="1" x14ac:dyDescent="0.25"/>
    <row r="27409" ht="30" hidden="1" customHeight="1" x14ac:dyDescent="0.25"/>
    <row r="27410" ht="30" hidden="1" customHeight="1" x14ac:dyDescent="0.25"/>
    <row r="27411" ht="30" hidden="1" customHeight="1" x14ac:dyDescent="0.25"/>
    <row r="27412" ht="30" hidden="1" customHeight="1" x14ac:dyDescent="0.25"/>
    <row r="27413" ht="30" hidden="1" customHeight="1" x14ac:dyDescent="0.25"/>
    <row r="27414" ht="30" hidden="1" customHeight="1" x14ac:dyDescent="0.25"/>
    <row r="27415" ht="30" hidden="1" customHeight="1" x14ac:dyDescent="0.25"/>
    <row r="27416" ht="30" hidden="1" customHeight="1" x14ac:dyDescent="0.25"/>
    <row r="27417" ht="30" hidden="1" customHeight="1" x14ac:dyDescent="0.25"/>
    <row r="27418" ht="30" hidden="1" customHeight="1" x14ac:dyDescent="0.25"/>
    <row r="27419" ht="30" hidden="1" customHeight="1" x14ac:dyDescent="0.25"/>
    <row r="27420" ht="30" hidden="1" customHeight="1" x14ac:dyDescent="0.25"/>
    <row r="27421" ht="30" hidden="1" customHeight="1" x14ac:dyDescent="0.25"/>
    <row r="27422" ht="30" hidden="1" customHeight="1" x14ac:dyDescent="0.25"/>
    <row r="27423" ht="30" hidden="1" customHeight="1" x14ac:dyDescent="0.25"/>
    <row r="27424" ht="30" hidden="1" customHeight="1" x14ac:dyDescent="0.25"/>
    <row r="27425" ht="30" hidden="1" customHeight="1" x14ac:dyDescent="0.25"/>
    <row r="27426" ht="30" hidden="1" customHeight="1" x14ac:dyDescent="0.25"/>
    <row r="27427" ht="30" hidden="1" customHeight="1" x14ac:dyDescent="0.25"/>
    <row r="27428" ht="30" hidden="1" customHeight="1" x14ac:dyDescent="0.25"/>
    <row r="27429" ht="30" hidden="1" customHeight="1" x14ac:dyDescent="0.25"/>
    <row r="27430" ht="30" hidden="1" customHeight="1" x14ac:dyDescent="0.25"/>
    <row r="27431" ht="30" hidden="1" customHeight="1" x14ac:dyDescent="0.25"/>
    <row r="27432" ht="30" hidden="1" customHeight="1" x14ac:dyDescent="0.25"/>
    <row r="27433" ht="30" hidden="1" customHeight="1" x14ac:dyDescent="0.25"/>
    <row r="27434" ht="30" hidden="1" customHeight="1" x14ac:dyDescent="0.25"/>
    <row r="27435" ht="30" hidden="1" customHeight="1" x14ac:dyDescent="0.25"/>
    <row r="27436" ht="30" hidden="1" customHeight="1" x14ac:dyDescent="0.25"/>
    <row r="27437" ht="30" hidden="1" customHeight="1" x14ac:dyDescent="0.25"/>
    <row r="27438" ht="30" hidden="1" customHeight="1" x14ac:dyDescent="0.25"/>
    <row r="27439" ht="30" hidden="1" customHeight="1" x14ac:dyDescent="0.25"/>
    <row r="27440" ht="30" hidden="1" customHeight="1" x14ac:dyDescent="0.25"/>
    <row r="27441" ht="30" hidden="1" customHeight="1" x14ac:dyDescent="0.25"/>
    <row r="27442" ht="30" hidden="1" customHeight="1" x14ac:dyDescent="0.25"/>
    <row r="27443" ht="30" hidden="1" customHeight="1" x14ac:dyDescent="0.25"/>
    <row r="27444" ht="30" hidden="1" customHeight="1" x14ac:dyDescent="0.25"/>
    <row r="27445" ht="30" hidden="1" customHeight="1" x14ac:dyDescent="0.25"/>
    <row r="27446" ht="30" hidden="1" customHeight="1" x14ac:dyDescent="0.25"/>
    <row r="27447" ht="30" hidden="1" customHeight="1" x14ac:dyDescent="0.25"/>
    <row r="27448" ht="30" hidden="1" customHeight="1" x14ac:dyDescent="0.25"/>
    <row r="27449" ht="30" hidden="1" customHeight="1" x14ac:dyDescent="0.25"/>
    <row r="27450" ht="30" hidden="1" customHeight="1" x14ac:dyDescent="0.25"/>
    <row r="27451" ht="30" hidden="1" customHeight="1" x14ac:dyDescent="0.25"/>
    <row r="27452" ht="30" hidden="1" customHeight="1" x14ac:dyDescent="0.25"/>
    <row r="27453" ht="30" hidden="1" customHeight="1" x14ac:dyDescent="0.25"/>
    <row r="27454" ht="30" hidden="1" customHeight="1" x14ac:dyDescent="0.25"/>
    <row r="27455" ht="30" hidden="1" customHeight="1" x14ac:dyDescent="0.25"/>
    <row r="27456" ht="30" hidden="1" customHeight="1" x14ac:dyDescent="0.25"/>
    <row r="27457" ht="30" hidden="1" customHeight="1" x14ac:dyDescent="0.25"/>
    <row r="27458" ht="30" hidden="1" customHeight="1" x14ac:dyDescent="0.25"/>
    <row r="27459" ht="30" hidden="1" customHeight="1" x14ac:dyDescent="0.25"/>
    <row r="27460" ht="30" hidden="1" customHeight="1" x14ac:dyDescent="0.25"/>
    <row r="27461" ht="30" hidden="1" customHeight="1" x14ac:dyDescent="0.25"/>
    <row r="27462" ht="30" hidden="1" customHeight="1" x14ac:dyDescent="0.25"/>
    <row r="27463" ht="30" hidden="1" customHeight="1" x14ac:dyDescent="0.25"/>
    <row r="27464" ht="30" hidden="1" customHeight="1" x14ac:dyDescent="0.25"/>
    <row r="27465" ht="30" hidden="1" customHeight="1" x14ac:dyDescent="0.25"/>
    <row r="27466" ht="30" hidden="1" customHeight="1" x14ac:dyDescent="0.25"/>
    <row r="27467" ht="30" hidden="1" customHeight="1" x14ac:dyDescent="0.25"/>
    <row r="27468" ht="30" hidden="1" customHeight="1" x14ac:dyDescent="0.25"/>
    <row r="27469" ht="30" hidden="1" customHeight="1" x14ac:dyDescent="0.25"/>
    <row r="27470" ht="30" hidden="1" customHeight="1" x14ac:dyDescent="0.25"/>
    <row r="27471" ht="30" hidden="1" customHeight="1" x14ac:dyDescent="0.25"/>
    <row r="27472" ht="30" hidden="1" customHeight="1" x14ac:dyDescent="0.25"/>
    <row r="27473" ht="30" hidden="1" customHeight="1" x14ac:dyDescent="0.25"/>
    <row r="27474" ht="30" hidden="1" customHeight="1" x14ac:dyDescent="0.25"/>
    <row r="27475" ht="30" hidden="1" customHeight="1" x14ac:dyDescent="0.25"/>
    <row r="27476" ht="30" hidden="1" customHeight="1" x14ac:dyDescent="0.25"/>
    <row r="27477" ht="30" hidden="1" customHeight="1" x14ac:dyDescent="0.25"/>
    <row r="27478" ht="30" hidden="1" customHeight="1" x14ac:dyDescent="0.25"/>
    <row r="27479" ht="30" hidden="1" customHeight="1" x14ac:dyDescent="0.25"/>
    <row r="27480" ht="30" hidden="1" customHeight="1" x14ac:dyDescent="0.25"/>
    <row r="27481" ht="30" hidden="1" customHeight="1" x14ac:dyDescent="0.25"/>
    <row r="27482" ht="30" hidden="1" customHeight="1" x14ac:dyDescent="0.25"/>
    <row r="27483" ht="30" hidden="1" customHeight="1" x14ac:dyDescent="0.25"/>
    <row r="27484" ht="30" hidden="1" customHeight="1" x14ac:dyDescent="0.25"/>
    <row r="27485" ht="30" hidden="1" customHeight="1" x14ac:dyDescent="0.25"/>
    <row r="27486" ht="30" hidden="1" customHeight="1" x14ac:dyDescent="0.25"/>
    <row r="27487" ht="30" hidden="1" customHeight="1" x14ac:dyDescent="0.25"/>
    <row r="27488" ht="30" hidden="1" customHeight="1" x14ac:dyDescent="0.25"/>
    <row r="27489" ht="30" hidden="1" customHeight="1" x14ac:dyDescent="0.25"/>
    <row r="27490" ht="30" hidden="1" customHeight="1" x14ac:dyDescent="0.25"/>
    <row r="27491" ht="30" hidden="1" customHeight="1" x14ac:dyDescent="0.25"/>
    <row r="27492" ht="30" hidden="1" customHeight="1" x14ac:dyDescent="0.25"/>
    <row r="27493" ht="30" hidden="1" customHeight="1" x14ac:dyDescent="0.25"/>
    <row r="27494" ht="30" hidden="1" customHeight="1" x14ac:dyDescent="0.25"/>
    <row r="27495" ht="30" hidden="1" customHeight="1" x14ac:dyDescent="0.25"/>
    <row r="27496" ht="30" hidden="1" customHeight="1" x14ac:dyDescent="0.25"/>
    <row r="27497" ht="30" hidden="1" customHeight="1" x14ac:dyDescent="0.25"/>
    <row r="27498" ht="30" hidden="1" customHeight="1" x14ac:dyDescent="0.25"/>
    <row r="27499" ht="30" hidden="1" customHeight="1" x14ac:dyDescent="0.25"/>
    <row r="27500" ht="30" hidden="1" customHeight="1" x14ac:dyDescent="0.25"/>
    <row r="27501" ht="30" hidden="1" customHeight="1" x14ac:dyDescent="0.25"/>
    <row r="27502" ht="30" hidden="1" customHeight="1" x14ac:dyDescent="0.25"/>
    <row r="27503" ht="30" hidden="1" customHeight="1" x14ac:dyDescent="0.25"/>
    <row r="27504" ht="30" hidden="1" customHeight="1" x14ac:dyDescent="0.25"/>
    <row r="27505" ht="30" hidden="1" customHeight="1" x14ac:dyDescent="0.25"/>
    <row r="27506" ht="30" hidden="1" customHeight="1" x14ac:dyDescent="0.25"/>
    <row r="27507" ht="30" hidden="1" customHeight="1" x14ac:dyDescent="0.25"/>
    <row r="27508" ht="30" hidden="1" customHeight="1" x14ac:dyDescent="0.25"/>
    <row r="27509" ht="30" hidden="1" customHeight="1" x14ac:dyDescent="0.25"/>
    <row r="27510" ht="30" hidden="1" customHeight="1" x14ac:dyDescent="0.25"/>
    <row r="27511" ht="30" hidden="1" customHeight="1" x14ac:dyDescent="0.25"/>
    <row r="27512" ht="30" hidden="1" customHeight="1" x14ac:dyDescent="0.25"/>
    <row r="27513" ht="30" hidden="1" customHeight="1" x14ac:dyDescent="0.25"/>
    <row r="27514" ht="30" hidden="1" customHeight="1" x14ac:dyDescent="0.25"/>
    <row r="27515" ht="30" hidden="1" customHeight="1" x14ac:dyDescent="0.25"/>
    <row r="27516" ht="30" hidden="1" customHeight="1" x14ac:dyDescent="0.25"/>
    <row r="27517" ht="30" hidden="1" customHeight="1" x14ac:dyDescent="0.25"/>
    <row r="27518" ht="30" hidden="1" customHeight="1" x14ac:dyDescent="0.25"/>
    <row r="27519" ht="30" hidden="1" customHeight="1" x14ac:dyDescent="0.25"/>
    <row r="27520" ht="30" hidden="1" customHeight="1" x14ac:dyDescent="0.25"/>
    <row r="27521" ht="30" hidden="1" customHeight="1" x14ac:dyDescent="0.25"/>
    <row r="27522" ht="30" hidden="1" customHeight="1" x14ac:dyDescent="0.25"/>
    <row r="27523" ht="30" hidden="1" customHeight="1" x14ac:dyDescent="0.25"/>
    <row r="27524" ht="30" hidden="1" customHeight="1" x14ac:dyDescent="0.25"/>
    <row r="27525" ht="30" hidden="1" customHeight="1" x14ac:dyDescent="0.25"/>
    <row r="27526" ht="30" hidden="1" customHeight="1" x14ac:dyDescent="0.25"/>
    <row r="27527" ht="30" hidden="1" customHeight="1" x14ac:dyDescent="0.25"/>
    <row r="27528" ht="30" hidden="1" customHeight="1" x14ac:dyDescent="0.25"/>
    <row r="27529" ht="30" hidden="1" customHeight="1" x14ac:dyDescent="0.25"/>
    <row r="27530" ht="30" hidden="1" customHeight="1" x14ac:dyDescent="0.25"/>
    <row r="27531" ht="30" hidden="1" customHeight="1" x14ac:dyDescent="0.25"/>
    <row r="27532" ht="30" hidden="1" customHeight="1" x14ac:dyDescent="0.25"/>
    <row r="27533" ht="30" hidden="1" customHeight="1" x14ac:dyDescent="0.25"/>
    <row r="27534" ht="30" hidden="1" customHeight="1" x14ac:dyDescent="0.25"/>
    <row r="27535" ht="30" hidden="1" customHeight="1" x14ac:dyDescent="0.25"/>
    <row r="27536" ht="30" hidden="1" customHeight="1" x14ac:dyDescent="0.25"/>
    <row r="27537" ht="30" hidden="1" customHeight="1" x14ac:dyDescent="0.25"/>
    <row r="27538" ht="30" hidden="1" customHeight="1" x14ac:dyDescent="0.25"/>
    <row r="27539" ht="30" hidden="1" customHeight="1" x14ac:dyDescent="0.25"/>
    <row r="27540" ht="30" hidden="1" customHeight="1" x14ac:dyDescent="0.25"/>
    <row r="27541" ht="30" hidden="1" customHeight="1" x14ac:dyDescent="0.25"/>
    <row r="27542" ht="30" hidden="1" customHeight="1" x14ac:dyDescent="0.25"/>
    <row r="27543" ht="30" hidden="1" customHeight="1" x14ac:dyDescent="0.25"/>
    <row r="27544" ht="30" hidden="1" customHeight="1" x14ac:dyDescent="0.25"/>
    <row r="27545" ht="30" hidden="1" customHeight="1" x14ac:dyDescent="0.25"/>
    <row r="27546" ht="30" hidden="1" customHeight="1" x14ac:dyDescent="0.25"/>
    <row r="27547" ht="30" hidden="1" customHeight="1" x14ac:dyDescent="0.25"/>
    <row r="27548" ht="30" hidden="1" customHeight="1" x14ac:dyDescent="0.25"/>
    <row r="27549" ht="30" hidden="1" customHeight="1" x14ac:dyDescent="0.25"/>
    <row r="27550" ht="30" hidden="1" customHeight="1" x14ac:dyDescent="0.25"/>
    <row r="27551" ht="30" hidden="1" customHeight="1" x14ac:dyDescent="0.25"/>
    <row r="27552" ht="30" hidden="1" customHeight="1" x14ac:dyDescent="0.25"/>
    <row r="27553" ht="30" hidden="1" customHeight="1" x14ac:dyDescent="0.25"/>
    <row r="27554" ht="30" hidden="1" customHeight="1" x14ac:dyDescent="0.25"/>
    <row r="27555" ht="30" hidden="1" customHeight="1" x14ac:dyDescent="0.25"/>
    <row r="27556" ht="30" hidden="1" customHeight="1" x14ac:dyDescent="0.25"/>
    <row r="27557" ht="30" hidden="1" customHeight="1" x14ac:dyDescent="0.25"/>
    <row r="27558" ht="30" hidden="1" customHeight="1" x14ac:dyDescent="0.25"/>
    <row r="27559" ht="30" hidden="1" customHeight="1" x14ac:dyDescent="0.25"/>
    <row r="27560" ht="30" hidden="1" customHeight="1" x14ac:dyDescent="0.25"/>
    <row r="27561" ht="30" hidden="1" customHeight="1" x14ac:dyDescent="0.25"/>
    <row r="27562" ht="30" hidden="1" customHeight="1" x14ac:dyDescent="0.25"/>
    <row r="27563" ht="30" hidden="1" customHeight="1" x14ac:dyDescent="0.25"/>
    <row r="27564" ht="30" hidden="1" customHeight="1" x14ac:dyDescent="0.25"/>
    <row r="27565" ht="30" hidden="1" customHeight="1" x14ac:dyDescent="0.25"/>
    <row r="27566" ht="30" hidden="1" customHeight="1" x14ac:dyDescent="0.25"/>
    <row r="27567" ht="30" hidden="1" customHeight="1" x14ac:dyDescent="0.25"/>
    <row r="27568" ht="30" hidden="1" customHeight="1" x14ac:dyDescent="0.25"/>
    <row r="27569" ht="30" hidden="1" customHeight="1" x14ac:dyDescent="0.25"/>
    <row r="27570" ht="30" hidden="1" customHeight="1" x14ac:dyDescent="0.25"/>
    <row r="27571" ht="30" hidden="1" customHeight="1" x14ac:dyDescent="0.25"/>
    <row r="27572" ht="30" hidden="1" customHeight="1" x14ac:dyDescent="0.25"/>
    <row r="27573" ht="30" hidden="1" customHeight="1" x14ac:dyDescent="0.25"/>
    <row r="27574" ht="30" hidden="1" customHeight="1" x14ac:dyDescent="0.25"/>
    <row r="27575" ht="30" hidden="1" customHeight="1" x14ac:dyDescent="0.25"/>
    <row r="27576" ht="30" hidden="1" customHeight="1" x14ac:dyDescent="0.25"/>
    <row r="27577" ht="30" hidden="1" customHeight="1" x14ac:dyDescent="0.25"/>
    <row r="27578" ht="30" hidden="1" customHeight="1" x14ac:dyDescent="0.25"/>
    <row r="27579" ht="30" hidden="1" customHeight="1" x14ac:dyDescent="0.25"/>
    <row r="27580" ht="30" hidden="1" customHeight="1" x14ac:dyDescent="0.25"/>
    <row r="27581" ht="30" hidden="1" customHeight="1" x14ac:dyDescent="0.25"/>
    <row r="27582" ht="30" hidden="1" customHeight="1" x14ac:dyDescent="0.25"/>
    <row r="27583" ht="30" hidden="1" customHeight="1" x14ac:dyDescent="0.25"/>
    <row r="27584" ht="30" hidden="1" customHeight="1" x14ac:dyDescent="0.25"/>
    <row r="27585" ht="30" hidden="1" customHeight="1" x14ac:dyDescent="0.25"/>
    <row r="27586" ht="30" hidden="1" customHeight="1" x14ac:dyDescent="0.25"/>
    <row r="27587" ht="30" hidden="1" customHeight="1" x14ac:dyDescent="0.25"/>
    <row r="27588" ht="30" hidden="1" customHeight="1" x14ac:dyDescent="0.25"/>
    <row r="27589" ht="30" hidden="1" customHeight="1" x14ac:dyDescent="0.25"/>
    <row r="27590" ht="30" hidden="1" customHeight="1" x14ac:dyDescent="0.25"/>
    <row r="27591" ht="30" hidden="1" customHeight="1" x14ac:dyDescent="0.25"/>
    <row r="27592" ht="30" hidden="1" customHeight="1" x14ac:dyDescent="0.25"/>
    <row r="27593" ht="30" hidden="1" customHeight="1" x14ac:dyDescent="0.25"/>
    <row r="27594" ht="30" hidden="1" customHeight="1" x14ac:dyDescent="0.25"/>
    <row r="27595" ht="30" hidden="1" customHeight="1" x14ac:dyDescent="0.25"/>
    <row r="27596" ht="30" hidden="1" customHeight="1" x14ac:dyDescent="0.25"/>
    <row r="27597" ht="30" hidden="1" customHeight="1" x14ac:dyDescent="0.25"/>
    <row r="27598" ht="30" hidden="1" customHeight="1" x14ac:dyDescent="0.25"/>
    <row r="27599" ht="30" hidden="1" customHeight="1" x14ac:dyDescent="0.25"/>
    <row r="27600" ht="30" hidden="1" customHeight="1" x14ac:dyDescent="0.25"/>
    <row r="27601" ht="30" hidden="1" customHeight="1" x14ac:dyDescent="0.25"/>
    <row r="27602" ht="30" hidden="1" customHeight="1" x14ac:dyDescent="0.25"/>
    <row r="27603" ht="30" hidden="1" customHeight="1" x14ac:dyDescent="0.25"/>
    <row r="27604" ht="30" hidden="1" customHeight="1" x14ac:dyDescent="0.25"/>
    <row r="27605" ht="30" hidden="1" customHeight="1" x14ac:dyDescent="0.25"/>
    <row r="27606" ht="30" hidden="1" customHeight="1" x14ac:dyDescent="0.25"/>
    <row r="27607" ht="30" hidden="1" customHeight="1" x14ac:dyDescent="0.25"/>
    <row r="27608" ht="30" hidden="1" customHeight="1" x14ac:dyDescent="0.25"/>
    <row r="27609" ht="30" hidden="1" customHeight="1" x14ac:dyDescent="0.25"/>
    <row r="27610" ht="30" hidden="1" customHeight="1" x14ac:dyDescent="0.25"/>
    <row r="27611" ht="30" hidden="1" customHeight="1" x14ac:dyDescent="0.25"/>
    <row r="27612" ht="30" hidden="1" customHeight="1" x14ac:dyDescent="0.25"/>
    <row r="27613" ht="30" hidden="1" customHeight="1" x14ac:dyDescent="0.25"/>
    <row r="27614" ht="30" hidden="1" customHeight="1" x14ac:dyDescent="0.25"/>
    <row r="27615" ht="30" hidden="1" customHeight="1" x14ac:dyDescent="0.25"/>
    <row r="27616" ht="30" hidden="1" customHeight="1" x14ac:dyDescent="0.25"/>
    <row r="27617" ht="30" hidden="1" customHeight="1" x14ac:dyDescent="0.25"/>
    <row r="27618" ht="30" hidden="1" customHeight="1" x14ac:dyDescent="0.25"/>
    <row r="27619" ht="30" hidden="1" customHeight="1" x14ac:dyDescent="0.25"/>
    <row r="27620" ht="30" hidden="1" customHeight="1" x14ac:dyDescent="0.25"/>
    <row r="27621" ht="30" hidden="1" customHeight="1" x14ac:dyDescent="0.25"/>
    <row r="27622" ht="30" hidden="1" customHeight="1" x14ac:dyDescent="0.25"/>
    <row r="27623" ht="30" hidden="1" customHeight="1" x14ac:dyDescent="0.25"/>
    <row r="27624" ht="30" hidden="1" customHeight="1" x14ac:dyDescent="0.25"/>
    <row r="27625" ht="30" hidden="1" customHeight="1" x14ac:dyDescent="0.25"/>
    <row r="27626" ht="30" hidden="1" customHeight="1" x14ac:dyDescent="0.25"/>
    <row r="27627" ht="30" hidden="1" customHeight="1" x14ac:dyDescent="0.25"/>
    <row r="27628" ht="30" hidden="1" customHeight="1" x14ac:dyDescent="0.25"/>
    <row r="27629" ht="30" hidden="1" customHeight="1" x14ac:dyDescent="0.25"/>
    <row r="27630" ht="30" hidden="1" customHeight="1" x14ac:dyDescent="0.25"/>
    <row r="27631" ht="30" hidden="1" customHeight="1" x14ac:dyDescent="0.25"/>
    <row r="27632" ht="30" hidden="1" customHeight="1" x14ac:dyDescent="0.25"/>
    <row r="27633" ht="30" hidden="1" customHeight="1" x14ac:dyDescent="0.25"/>
    <row r="27634" ht="30" hidden="1" customHeight="1" x14ac:dyDescent="0.25"/>
    <row r="27635" ht="30" hidden="1" customHeight="1" x14ac:dyDescent="0.25"/>
    <row r="27636" ht="30" hidden="1" customHeight="1" x14ac:dyDescent="0.25"/>
    <row r="27637" ht="30" hidden="1" customHeight="1" x14ac:dyDescent="0.25"/>
    <row r="27638" ht="30" hidden="1" customHeight="1" x14ac:dyDescent="0.25"/>
    <row r="27639" ht="30" hidden="1" customHeight="1" x14ac:dyDescent="0.25"/>
    <row r="27640" ht="30" hidden="1" customHeight="1" x14ac:dyDescent="0.25"/>
    <row r="27641" ht="30" hidden="1" customHeight="1" x14ac:dyDescent="0.25"/>
    <row r="27642" ht="30" hidden="1" customHeight="1" x14ac:dyDescent="0.25"/>
    <row r="27643" ht="30" hidden="1" customHeight="1" x14ac:dyDescent="0.25"/>
    <row r="27644" ht="30" hidden="1" customHeight="1" x14ac:dyDescent="0.25"/>
    <row r="27645" ht="30" hidden="1" customHeight="1" x14ac:dyDescent="0.25"/>
    <row r="27646" ht="30" hidden="1" customHeight="1" x14ac:dyDescent="0.25"/>
    <row r="27647" ht="30" hidden="1" customHeight="1" x14ac:dyDescent="0.25"/>
    <row r="27648" ht="30" hidden="1" customHeight="1" x14ac:dyDescent="0.25"/>
    <row r="27649" ht="30" hidden="1" customHeight="1" x14ac:dyDescent="0.25"/>
    <row r="27650" ht="30" hidden="1" customHeight="1" x14ac:dyDescent="0.25"/>
    <row r="27651" ht="30" hidden="1" customHeight="1" x14ac:dyDescent="0.25"/>
    <row r="27652" ht="30" hidden="1" customHeight="1" x14ac:dyDescent="0.25"/>
    <row r="27653" ht="30" hidden="1" customHeight="1" x14ac:dyDescent="0.25"/>
    <row r="27654" ht="30" hidden="1" customHeight="1" x14ac:dyDescent="0.25"/>
    <row r="27655" ht="30" hidden="1" customHeight="1" x14ac:dyDescent="0.25"/>
    <row r="27656" ht="30" hidden="1" customHeight="1" x14ac:dyDescent="0.25"/>
    <row r="27657" ht="30" hidden="1" customHeight="1" x14ac:dyDescent="0.25"/>
    <row r="27658" ht="30" hidden="1" customHeight="1" x14ac:dyDescent="0.25"/>
    <row r="27659" ht="30" hidden="1" customHeight="1" x14ac:dyDescent="0.25"/>
    <row r="27660" ht="30" hidden="1" customHeight="1" x14ac:dyDescent="0.25"/>
    <row r="27661" ht="30" hidden="1" customHeight="1" x14ac:dyDescent="0.25"/>
    <row r="27662" ht="30" hidden="1" customHeight="1" x14ac:dyDescent="0.25"/>
    <row r="27663" ht="30" hidden="1" customHeight="1" x14ac:dyDescent="0.25"/>
    <row r="27664" ht="30" hidden="1" customHeight="1" x14ac:dyDescent="0.25"/>
    <row r="27665" ht="30" hidden="1" customHeight="1" x14ac:dyDescent="0.25"/>
    <row r="27666" ht="30" hidden="1" customHeight="1" x14ac:dyDescent="0.25"/>
    <row r="27667" ht="30" hidden="1" customHeight="1" x14ac:dyDescent="0.25"/>
    <row r="27668" ht="30" hidden="1" customHeight="1" x14ac:dyDescent="0.25"/>
    <row r="27669" ht="30" hidden="1" customHeight="1" x14ac:dyDescent="0.25"/>
    <row r="27670" ht="30" hidden="1" customHeight="1" x14ac:dyDescent="0.25"/>
    <row r="27671" ht="30" hidden="1" customHeight="1" x14ac:dyDescent="0.25"/>
    <row r="27672" ht="30" hidden="1" customHeight="1" x14ac:dyDescent="0.25"/>
    <row r="27673" ht="30" hidden="1" customHeight="1" x14ac:dyDescent="0.25"/>
    <row r="27674" ht="30" hidden="1" customHeight="1" x14ac:dyDescent="0.25"/>
    <row r="27675" ht="30" hidden="1" customHeight="1" x14ac:dyDescent="0.25"/>
    <row r="27676" ht="30" hidden="1" customHeight="1" x14ac:dyDescent="0.25"/>
    <row r="27677" ht="30" hidden="1" customHeight="1" x14ac:dyDescent="0.25"/>
    <row r="27678" ht="30" hidden="1" customHeight="1" x14ac:dyDescent="0.25"/>
    <row r="27679" ht="30" hidden="1" customHeight="1" x14ac:dyDescent="0.25"/>
    <row r="27680" ht="30" hidden="1" customHeight="1" x14ac:dyDescent="0.25"/>
    <row r="27681" ht="30" hidden="1" customHeight="1" x14ac:dyDescent="0.25"/>
    <row r="27682" ht="30" hidden="1" customHeight="1" x14ac:dyDescent="0.25"/>
    <row r="27683" ht="30" hidden="1" customHeight="1" x14ac:dyDescent="0.25"/>
    <row r="27684" ht="30" hidden="1" customHeight="1" x14ac:dyDescent="0.25"/>
    <row r="27685" ht="30" hidden="1" customHeight="1" x14ac:dyDescent="0.25"/>
    <row r="27686" ht="30" hidden="1" customHeight="1" x14ac:dyDescent="0.25"/>
    <row r="27687" ht="30" hidden="1" customHeight="1" x14ac:dyDescent="0.25"/>
    <row r="27688" ht="30" hidden="1" customHeight="1" x14ac:dyDescent="0.25"/>
    <row r="27689" ht="30" hidden="1" customHeight="1" x14ac:dyDescent="0.25"/>
    <row r="27690" ht="30" hidden="1" customHeight="1" x14ac:dyDescent="0.25"/>
    <row r="27691" ht="30" hidden="1" customHeight="1" x14ac:dyDescent="0.25"/>
    <row r="27692" ht="30" hidden="1" customHeight="1" x14ac:dyDescent="0.25"/>
    <row r="27693" ht="30" hidden="1" customHeight="1" x14ac:dyDescent="0.25"/>
    <row r="27694" ht="30" hidden="1" customHeight="1" x14ac:dyDescent="0.25"/>
    <row r="27695" ht="30" hidden="1" customHeight="1" x14ac:dyDescent="0.25"/>
    <row r="27696" ht="30" hidden="1" customHeight="1" x14ac:dyDescent="0.25"/>
    <row r="27697" ht="30" hidden="1" customHeight="1" x14ac:dyDescent="0.25"/>
    <row r="27698" ht="30" hidden="1" customHeight="1" x14ac:dyDescent="0.25"/>
    <row r="27699" ht="30" hidden="1" customHeight="1" x14ac:dyDescent="0.25"/>
    <row r="27700" ht="30" hidden="1" customHeight="1" x14ac:dyDescent="0.25"/>
    <row r="27701" ht="30" hidden="1" customHeight="1" x14ac:dyDescent="0.25"/>
    <row r="27702" ht="30" hidden="1" customHeight="1" x14ac:dyDescent="0.25"/>
    <row r="27703" ht="30" hidden="1" customHeight="1" x14ac:dyDescent="0.25"/>
    <row r="27704" ht="30" hidden="1" customHeight="1" x14ac:dyDescent="0.25"/>
    <row r="27705" ht="30" hidden="1" customHeight="1" x14ac:dyDescent="0.25"/>
    <row r="27706" ht="30" hidden="1" customHeight="1" x14ac:dyDescent="0.25"/>
    <row r="27707" ht="30" hidden="1" customHeight="1" x14ac:dyDescent="0.25"/>
    <row r="27708" ht="30" hidden="1" customHeight="1" x14ac:dyDescent="0.25"/>
    <row r="27709" ht="30" hidden="1" customHeight="1" x14ac:dyDescent="0.25"/>
    <row r="27710" ht="30" hidden="1" customHeight="1" x14ac:dyDescent="0.25"/>
    <row r="27711" ht="30" hidden="1" customHeight="1" x14ac:dyDescent="0.25"/>
    <row r="27712" ht="30" hidden="1" customHeight="1" x14ac:dyDescent="0.25"/>
    <row r="27713" ht="30" hidden="1" customHeight="1" x14ac:dyDescent="0.25"/>
    <row r="27714" ht="30" hidden="1" customHeight="1" x14ac:dyDescent="0.25"/>
    <row r="27715" ht="30" hidden="1" customHeight="1" x14ac:dyDescent="0.25"/>
    <row r="27716" ht="30" hidden="1" customHeight="1" x14ac:dyDescent="0.25"/>
    <row r="27717" ht="30" hidden="1" customHeight="1" x14ac:dyDescent="0.25"/>
    <row r="27718" ht="30" hidden="1" customHeight="1" x14ac:dyDescent="0.25"/>
    <row r="27719" ht="30" hidden="1" customHeight="1" x14ac:dyDescent="0.25"/>
    <row r="27720" ht="30" hidden="1" customHeight="1" x14ac:dyDescent="0.25"/>
    <row r="27721" ht="30" hidden="1" customHeight="1" x14ac:dyDescent="0.25"/>
    <row r="27722" ht="30" hidden="1" customHeight="1" x14ac:dyDescent="0.25"/>
    <row r="27723" ht="30" hidden="1" customHeight="1" x14ac:dyDescent="0.25"/>
    <row r="27724" ht="30" hidden="1" customHeight="1" x14ac:dyDescent="0.25"/>
    <row r="27725" ht="30" hidden="1" customHeight="1" x14ac:dyDescent="0.25"/>
    <row r="27726" ht="30" hidden="1" customHeight="1" x14ac:dyDescent="0.25"/>
    <row r="27727" ht="30" hidden="1" customHeight="1" x14ac:dyDescent="0.25"/>
    <row r="27728" ht="30" hidden="1" customHeight="1" x14ac:dyDescent="0.25"/>
    <row r="27729" ht="30" hidden="1" customHeight="1" x14ac:dyDescent="0.25"/>
    <row r="27730" ht="30" hidden="1" customHeight="1" x14ac:dyDescent="0.25"/>
    <row r="27731" ht="30" hidden="1" customHeight="1" x14ac:dyDescent="0.25"/>
    <row r="27732" ht="30" hidden="1" customHeight="1" x14ac:dyDescent="0.25"/>
    <row r="27733" ht="30" hidden="1" customHeight="1" x14ac:dyDescent="0.25"/>
    <row r="27734" ht="30" hidden="1" customHeight="1" x14ac:dyDescent="0.25"/>
    <row r="27735" ht="30" hidden="1" customHeight="1" x14ac:dyDescent="0.25"/>
    <row r="27736" ht="30" hidden="1" customHeight="1" x14ac:dyDescent="0.25"/>
    <row r="27737" ht="30" hidden="1" customHeight="1" x14ac:dyDescent="0.25"/>
    <row r="27738" ht="30" hidden="1" customHeight="1" x14ac:dyDescent="0.25"/>
    <row r="27739" ht="30" hidden="1" customHeight="1" x14ac:dyDescent="0.25"/>
    <row r="27740" ht="30" hidden="1" customHeight="1" x14ac:dyDescent="0.25"/>
    <row r="27741" ht="30" hidden="1" customHeight="1" x14ac:dyDescent="0.25"/>
    <row r="27742" ht="30" hidden="1" customHeight="1" x14ac:dyDescent="0.25"/>
    <row r="27743" ht="30" hidden="1" customHeight="1" x14ac:dyDescent="0.25"/>
    <row r="27744" ht="30" hidden="1" customHeight="1" x14ac:dyDescent="0.25"/>
    <row r="27745" ht="30" hidden="1" customHeight="1" x14ac:dyDescent="0.25"/>
    <row r="27746" ht="30" hidden="1" customHeight="1" x14ac:dyDescent="0.25"/>
    <row r="27747" ht="30" hidden="1" customHeight="1" x14ac:dyDescent="0.25"/>
    <row r="27748" ht="30" hidden="1" customHeight="1" x14ac:dyDescent="0.25"/>
    <row r="27749" ht="30" hidden="1" customHeight="1" x14ac:dyDescent="0.25"/>
    <row r="27750" ht="30" hidden="1" customHeight="1" x14ac:dyDescent="0.25"/>
    <row r="27751" ht="30" hidden="1" customHeight="1" x14ac:dyDescent="0.25"/>
    <row r="27752" ht="30" hidden="1" customHeight="1" x14ac:dyDescent="0.25"/>
    <row r="27753" ht="30" hidden="1" customHeight="1" x14ac:dyDescent="0.25"/>
    <row r="27754" ht="30" hidden="1" customHeight="1" x14ac:dyDescent="0.25"/>
    <row r="27755" ht="30" hidden="1" customHeight="1" x14ac:dyDescent="0.25"/>
    <row r="27756" ht="30" hidden="1" customHeight="1" x14ac:dyDescent="0.25"/>
    <row r="27757" ht="30" hidden="1" customHeight="1" x14ac:dyDescent="0.25"/>
    <row r="27758" ht="30" hidden="1" customHeight="1" x14ac:dyDescent="0.25"/>
    <row r="27759" ht="30" hidden="1" customHeight="1" x14ac:dyDescent="0.25"/>
    <row r="27760" ht="30" hidden="1" customHeight="1" x14ac:dyDescent="0.25"/>
    <row r="27761" ht="30" hidden="1" customHeight="1" x14ac:dyDescent="0.25"/>
    <row r="27762" ht="30" hidden="1" customHeight="1" x14ac:dyDescent="0.25"/>
    <row r="27763" ht="30" hidden="1" customHeight="1" x14ac:dyDescent="0.25"/>
    <row r="27764" ht="30" hidden="1" customHeight="1" x14ac:dyDescent="0.25"/>
    <row r="27765" ht="30" hidden="1" customHeight="1" x14ac:dyDescent="0.25"/>
    <row r="27766" ht="30" hidden="1" customHeight="1" x14ac:dyDescent="0.25"/>
    <row r="27767" ht="30" hidden="1" customHeight="1" x14ac:dyDescent="0.25"/>
    <row r="27768" ht="30" hidden="1" customHeight="1" x14ac:dyDescent="0.25"/>
    <row r="27769" ht="30" hidden="1" customHeight="1" x14ac:dyDescent="0.25"/>
    <row r="27770" ht="30" hidden="1" customHeight="1" x14ac:dyDescent="0.25"/>
    <row r="27771" ht="30" hidden="1" customHeight="1" x14ac:dyDescent="0.25"/>
    <row r="27772" ht="30" hidden="1" customHeight="1" x14ac:dyDescent="0.25"/>
    <row r="27773" ht="30" hidden="1" customHeight="1" x14ac:dyDescent="0.25"/>
    <row r="27774" ht="30" hidden="1" customHeight="1" x14ac:dyDescent="0.25"/>
    <row r="27775" ht="30" hidden="1" customHeight="1" x14ac:dyDescent="0.25"/>
    <row r="27776" ht="30" hidden="1" customHeight="1" x14ac:dyDescent="0.25"/>
    <row r="27777" ht="30" hidden="1" customHeight="1" x14ac:dyDescent="0.25"/>
    <row r="27778" ht="30" hidden="1" customHeight="1" x14ac:dyDescent="0.25"/>
    <row r="27779" ht="30" hidden="1" customHeight="1" x14ac:dyDescent="0.25"/>
    <row r="27780" ht="30" hidden="1" customHeight="1" x14ac:dyDescent="0.25"/>
    <row r="27781" ht="30" hidden="1" customHeight="1" x14ac:dyDescent="0.25"/>
    <row r="27782" ht="30" hidden="1" customHeight="1" x14ac:dyDescent="0.25"/>
    <row r="27783" ht="30" hidden="1" customHeight="1" x14ac:dyDescent="0.25"/>
    <row r="27784" ht="30" hidden="1" customHeight="1" x14ac:dyDescent="0.25"/>
    <row r="27785" ht="30" hidden="1" customHeight="1" x14ac:dyDescent="0.25"/>
    <row r="27786" ht="30" hidden="1" customHeight="1" x14ac:dyDescent="0.25"/>
    <row r="27787" ht="30" hidden="1" customHeight="1" x14ac:dyDescent="0.25"/>
    <row r="27788" ht="30" hidden="1" customHeight="1" x14ac:dyDescent="0.25"/>
    <row r="27789" ht="30" hidden="1" customHeight="1" x14ac:dyDescent="0.25"/>
    <row r="27790" ht="30" hidden="1" customHeight="1" x14ac:dyDescent="0.25"/>
    <row r="27791" ht="30" hidden="1" customHeight="1" x14ac:dyDescent="0.25"/>
    <row r="27792" ht="30" hidden="1" customHeight="1" x14ac:dyDescent="0.25"/>
    <row r="27793" ht="30" hidden="1" customHeight="1" x14ac:dyDescent="0.25"/>
    <row r="27794" ht="30" hidden="1" customHeight="1" x14ac:dyDescent="0.25"/>
    <row r="27795" ht="30" hidden="1" customHeight="1" x14ac:dyDescent="0.25"/>
    <row r="27796" ht="30" hidden="1" customHeight="1" x14ac:dyDescent="0.25"/>
    <row r="27797" ht="30" hidden="1" customHeight="1" x14ac:dyDescent="0.25"/>
    <row r="27798" ht="30" hidden="1" customHeight="1" x14ac:dyDescent="0.25"/>
    <row r="27799" ht="30" hidden="1" customHeight="1" x14ac:dyDescent="0.25"/>
    <row r="27800" ht="30" hidden="1" customHeight="1" x14ac:dyDescent="0.25"/>
    <row r="27801" ht="30" hidden="1" customHeight="1" x14ac:dyDescent="0.25"/>
    <row r="27802" ht="30" hidden="1" customHeight="1" x14ac:dyDescent="0.25"/>
    <row r="27803" ht="30" hidden="1" customHeight="1" x14ac:dyDescent="0.25"/>
    <row r="27804" ht="30" hidden="1" customHeight="1" x14ac:dyDescent="0.25"/>
    <row r="27805" ht="30" hidden="1" customHeight="1" x14ac:dyDescent="0.25"/>
    <row r="27806" ht="30" hidden="1" customHeight="1" x14ac:dyDescent="0.25"/>
    <row r="27807" ht="30" hidden="1" customHeight="1" x14ac:dyDescent="0.25"/>
    <row r="27808" ht="30" hidden="1" customHeight="1" x14ac:dyDescent="0.25"/>
    <row r="27809" ht="30" hidden="1" customHeight="1" x14ac:dyDescent="0.25"/>
    <row r="27810" ht="30" hidden="1" customHeight="1" x14ac:dyDescent="0.25"/>
    <row r="27811" ht="30" hidden="1" customHeight="1" x14ac:dyDescent="0.25"/>
    <row r="27812" ht="30" hidden="1" customHeight="1" x14ac:dyDescent="0.25"/>
    <row r="27813" ht="30" hidden="1" customHeight="1" x14ac:dyDescent="0.25"/>
    <row r="27814" ht="30" hidden="1" customHeight="1" x14ac:dyDescent="0.25"/>
    <row r="27815" ht="30" hidden="1" customHeight="1" x14ac:dyDescent="0.25"/>
    <row r="27816" ht="30" hidden="1" customHeight="1" x14ac:dyDescent="0.25"/>
    <row r="27817" ht="30" hidden="1" customHeight="1" x14ac:dyDescent="0.25"/>
    <row r="27818" ht="30" hidden="1" customHeight="1" x14ac:dyDescent="0.25"/>
    <row r="27819" ht="30" hidden="1" customHeight="1" x14ac:dyDescent="0.25"/>
    <row r="27820" ht="30" hidden="1" customHeight="1" x14ac:dyDescent="0.25"/>
    <row r="27821" ht="30" hidden="1" customHeight="1" x14ac:dyDescent="0.25"/>
    <row r="27822" ht="30" hidden="1" customHeight="1" x14ac:dyDescent="0.25"/>
    <row r="27823" ht="30" hidden="1" customHeight="1" x14ac:dyDescent="0.25"/>
    <row r="27824" ht="30" hidden="1" customHeight="1" x14ac:dyDescent="0.25"/>
    <row r="27825" ht="30" hidden="1" customHeight="1" x14ac:dyDescent="0.25"/>
    <row r="27826" ht="30" hidden="1" customHeight="1" x14ac:dyDescent="0.25"/>
    <row r="27827" ht="30" hidden="1" customHeight="1" x14ac:dyDescent="0.25"/>
    <row r="27828" ht="30" hidden="1" customHeight="1" x14ac:dyDescent="0.25"/>
    <row r="27829" ht="30" hidden="1" customHeight="1" x14ac:dyDescent="0.25"/>
    <row r="27830" ht="30" hidden="1" customHeight="1" x14ac:dyDescent="0.25"/>
    <row r="27831" ht="30" hidden="1" customHeight="1" x14ac:dyDescent="0.25"/>
    <row r="27832" ht="30" hidden="1" customHeight="1" x14ac:dyDescent="0.25"/>
    <row r="27833" ht="30" hidden="1" customHeight="1" x14ac:dyDescent="0.25"/>
    <row r="27834" ht="30" hidden="1" customHeight="1" x14ac:dyDescent="0.25"/>
    <row r="27835" ht="30" hidden="1" customHeight="1" x14ac:dyDescent="0.25"/>
    <row r="27836" ht="30" hidden="1" customHeight="1" x14ac:dyDescent="0.25"/>
    <row r="27837" ht="30" hidden="1" customHeight="1" x14ac:dyDescent="0.25"/>
    <row r="27838" ht="30" hidden="1" customHeight="1" x14ac:dyDescent="0.25"/>
    <row r="27839" ht="30" hidden="1" customHeight="1" x14ac:dyDescent="0.25"/>
    <row r="27840" ht="30" hidden="1" customHeight="1" x14ac:dyDescent="0.25"/>
    <row r="27841" ht="30" hidden="1" customHeight="1" x14ac:dyDescent="0.25"/>
    <row r="27842" ht="30" hidden="1" customHeight="1" x14ac:dyDescent="0.25"/>
    <row r="27843" ht="30" hidden="1" customHeight="1" x14ac:dyDescent="0.25"/>
    <row r="27844" ht="30" hidden="1" customHeight="1" x14ac:dyDescent="0.25"/>
    <row r="27845" ht="30" hidden="1" customHeight="1" x14ac:dyDescent="0.25"/>
    <row r="27846" ht="30" hidden="1" customHeight="1" x14ac:dyDescent="0.25"/>
    <row r="27847" ht="30" hidden="1" customHeight="1" x14ac:dyDescent="0.25"/>
    <row r="27848" ht="30" hidden="1" customHeight="1" x14ac:dyDescent="0.25"/>
    <row r="27849" ht="30" hidden="1" customHeight="1" x14ac:dyDescent="0.25"/>
    <row r="27850" ht="30" hidden="1" customHeight="1" x14ac:dyDescent="0.25"/>
    <row r="27851" ht="30" hidden="1" customHeight="1" x14ac:dyDescent="0.25"/>
    <row r="27852" ht="30" hidden="1" customHeight="1" x14ac:dyDescent="0.25"/>
    <row r="27853" ht="30" hidden="1" customHeight="1" x14ac:dyDescent="0.25"/>
    <row r="27854" ht="30" hidden="1" customHeight="1" x14ac:dyDescent="0.25"/>
    <row r="27855" ht="30" hidden="1" customHeight="1" x14ac:dyDescent="0.25"/>
    <row r="27856" ht="30" hidden="1" customHeight="1" x14ac:dyDescent="0.25"/>
    <row r="27857" ht="30" hidden="1" customHeight="1" x14ac:dyDescent="0.25"/>
    <row r="27858" ht="30" hidden="1" customHeight="1" x14ac:dyDescent="0.25"/>
    <row r="27859" ht="30" hidden="1" customHeight="1" x14ac:dyDescent="0.25"/>
    <row r="27860" ht="30" hidden="1" customHeight="1" x14ac:dyDescent="0.25"/>
    <row r="27861" ht="30" hidden="1" customHeight="1" x14ac:dyDescent="0.25"/>
    <row r="27862" ht="30" hidden="1" customHeight="1" x14ac:dyDescent="0.25"/>
    <row r="27863" ht="30" hidden="1" customHeight="1" x14ac:dyDescent="0.25"/>
    <row r="27864" ht="30" hidden="1" customHeight="1" x14ac:dyDescent="0.25"/>
    <row r="27865" ht="30" hidden="1" customHeight="1" x14ac:dyDescent="0.25"/>
    <row r="27866" ht="30" hidden="1" customHeight="1" x14ac:dyDescent="0.25"/>
    <row r="27867" ht="30" hidden="1" customHeight="1" x14ac:dyDescent="0.25"/>
    <row r="27868" ht="30" hidden="1" customHeight="1" x14ac:dyDescent="0.25"/>
    <row r="27869" ht="30" hidden="1" customHeight="1" x14ac:dyDescent="0.25"/>
    <row r="27870" ht="30" hidden="1" customHeight="1" x14ac:dyDescent="0.25"/>
    <row r="27871" ht="30" hidden="1" customHeight="1" x14ac:dyDescent="0.25"/>
    <row r="27872" ht="30" hidden="1" customHeight="1" x14ac:dyDescent="0.25"/>
    <row r="27873" ht="30" hidden="1" customHeight="1" x14ac:dyDescent="0.25"/>
    <row r="27874" ht="30" hidden="1" customHeight="1" x14ac:dyDescent="0.25"/>
    <row r="27875" ht="30" hidden="1" customHeight="1" x14ac:dyDescent="0.25"/>
    <row r="27876" ht="30" hidden="1" customHeight="1" x14ac:dyDescent="0.25"/>
    <row r="27877" ht="30" hidden="1" customHeight="1" x14ac:dyDescent="0.25"/>
    <row r="27878" ht="30" hidden="1" customHeight="1" x14ac:dyDescent="0.25"/>
    <row r="27879" ht="30" hidden="1" customHeight="1" x14ac:dyDescent="0.25"/>
    <row r="27880" ht="30" hidden="1" customHeight="1" x14ac:dyDescent="0.25"/>
    <row r="27881" ht="30" hidden="1" customHeight="1" x14ac:dyDescent="0.25"/>
    <row r="27882" ht="30" hidden="1" customHeight="1" x14ac:dyDescent="0.25"/>
    <row r="27883" ht="30" hidden="1" customHeight="1" x14ac:dyDescent="0.25"/>
    <row r="27884" ht="30" hidden="1" customHeight="1" x14ac:dyDescent="0.25"/>
    <row r="27885" ht="30" hidden="1" customHeight="1" x14ac:dyDescent="0.25"/>
    <row r="27886" ht="30" hidden="1" customHeight="1" x14ac:dyDescent="0.25"/>
    <row r="27887" ht="30" hidden="1" customHeight="1" x14ac:dyDescent="0.25"/>
    <row r="27888" ht="30" hidden="1" customHeight="1" x14ac:dyDescent="0.25"/>
    <row r="27889" ht="30" hidden="1" customHeight="1" x14ac:dyDescent="0.25"/>
    <row r="27890" ht="30" hidden="1" customHeight="1" x14ac:dyDescent="0.25"/>
    <row r="27891" ht="30" hidden="1" customHeight="1" x14ac:dyDescent="0.25"/>
    <row r="27892" ht="30" hidden="1" customHeight="1" x14ac:dyDescent="0.25"/>
    <row r="27893" ht="30" hidden="1" customHeight="1" x14ac:dyDescent="0.25"/>
    <row r="27894" ht="30" hidden="1" customHeight="1" x14ac:dyDescent="0.25"/>
    <row r="27895" ht="30" hidden="1" customHeight="1" x14ac:dyDescent="0.25"/>
    <row r="27896" ht="30" hidden="1" customHeight="1" x14ac:dyDescent="0.25"/>
    <row r="27897" ht="30" hidden="1" customHeight="1" x14ac:dyDescent="0.25"/>
    <row r="27898" ht="30" hidden="1" customHeight="1" x14ac:dyDescent="0.25"/>
    <row r="27899" ht="30" hidden="1" customHeight="1" x14ac:dyDescent="0.25"/>
    <row r="27900" ht="30" hidden="1" customHeight="1" x14ac:dyDescent="0.25"/>
    <row r="27901" ht="30" hidden="1" customHeight="1" x14ac:dyDescent="0.25"/>
    <row r="27902" ht="30" hidden="1" customHeight="1" x14ac:dyDescent="0.25"/>
    <row r="27903" ht="30" hidden="1" customHeight="1" x14ac:dyDescent="0.25"/>
    <row r="27904" ht="30" hidden="1" customHeight="1" x14ac:dyDescent="0.25"/>
    <row r="27905" ht="30" hidden="1" customHeight="1" x14ac:dyDescent="0.25"/>
    <row r="27906" ht="30" hidden="1" customHeight="1" x14ac:dyDescent="0.25"/>
    <row r="27907" ht="30" hidden="1" customHeight="1" x14ac:dyDescent="0.25"/>
    <row r="27908" ht="30" hidden="1" customHeight="1" x14ac:dyDescent="0.25"/>
    <row r="27909" ht="30" hidden="1" customHeight="1" x14ac:dyDescent="0.25"/>
    <row r="27910" ht="30" hidden="1" customHeight="1" x14ac:dyDescent="0.25"/>
    <row r="27911" ht="30" hidden="1" customHeight="1" x14ac:dyDescent="0.25"/>
    <row r="27912" ht="30" hidden="1" customHeight="1" x14ac:dyDescent="0.25"/>
    <row r="27913" ht="30" hidden="1" customHeight="1" x14ac:dyDescent="0.25"/>
    <row r="27914" ht="30" hidden="1" customHeight="1" x14ac:dyDescent="0.25"/>
    <row r="27915" ht="30" hidden="1" customHeight="1" x14ac:dyDescent="0.25"/>
    <row r="27916" ht="30" hidden="1" customHeight="1" x14ac:dyDescent="0.25"/>
    <row r="27917" ht="30" hidden="1" customHeight="1" x14ac:dyDescent="0.25"/>
    <row r="27918" ht="30" hidden="1" customHeight="1" x14ac:dyDescent="0.25"/>
    <row r="27919" ht="30" hidden="1" customHeight="1" x14ac:dyDescent="0.25"/>
    <row r="27920" ht="30" hidden="1" customHeight="1" x14ac:dyDescent="0.25"/>
    <row r="27921" ht="30" hidden="1" customHeight="1" x14ac:dyDescent="0.25"/>
    <row r="27922" ht="30" hidden="1" customHeight="1" x14ac:dyDescent="0.25"/>
    <row r="27923" ht="30" hidden="1" customHeight="1" x14ac:dyDescent="0.25"/>
    <row r="27924" ht="30" hidden="1" customHeight="1" x14ac:dyDescent="0.25"/>
    <row r="27925" ht="30" hidden="1" customHeight="1" x14ac:dyDescent="0.25"/>
    <row r="27926" ht="30" hidden="1" customHeight="1" x14ac:dyDescent="0.25"/>
    <row r="27927" ht="30" hidden="1" customHeight="1" x14ac:dyDescent="0.25"/>
    <row r="27928" ht="30" hidden="1" customHeight="1" x14ac:dyDescent="0.25"/>
    <row r="27929" ht="30" hidden="1" customHeight="1" x14ac:dyDescent="0.25"/>
    <row r="27930" ht="30" hidden="1" customHeight="1" x14ac:dyDescent="0.25"/>
    <row r="27931" ht="30" hidden="1" customHeight="1" x14ac:dyDescent="0.25"/>
    <row r="27932" ht="30" hidden="1" customHeight="1" x14ac:dyDescent="0.25"/>
    <row r="27933" ht="30" hidden="1" customHeight="1" x14ac:dyDescent="0.25"/>
    <row r="27934" ht="30" hidden="1" customHeight="1" x14ac:dyDescent="0.25"/>
    <row r="27935" ht="30" hidden="1" customHeight="1" x14ac:dyDescent="0.25"/>
    <row r="27936" ht="30" hidden="1" customHeight="1" x14ac:dyDescent="0.25"/>
    <row r="27937" ht="30" hidden="1" customHeight="1" x14ac:dyDescent="0.25"/>
    <row r="27938" ht="30" hidden="1" customHeight="1" x14ac:dyDescent="0.25"/>
    <row r="27939" ht="30" hidden="1" customHeight="1" x14ac:dyDescent="0.25"/>
    <row r="27940" ht="30" hidden="1" customHeight="1" x14ac:dyDescent="0.25"/>
    <row r="27941" ht="30" hidden="1" customHeight="1" x14ac:dyDescent="0.25"/>
    <row r="27942" ht="30" hidden="1" customHeight="1" x14ac:dyDescent="0.25"/>
    <row r="27943" ht="30" hidden="1" customHeight="1" x14ac:dyDescent="0.25"/>
    <row r="27944" ht="30" hidden="1" customHeight="1" x14ac:dyDescent="0.25"/>
    <row r="27945" ht="30" hidden="1" customHeight="1" x14ac:dyDescent="0.25"/>
    <row r="27946" ht="30" hidden="1" customHeight="1" x14ac:dyDescent="0.25"/>
    <row r="27947" ht="30" hidden="1" customHeight="1" x14ac:dyDescent="0.25"/>
    <row r="27948" ht="30" hidden="1" customHeight="1" x14ac:dyDescent="0.25"/>
    <row r="27949" ht="30" hidden="1" customHeight="1" x14ac:dyDescent="0.25"/>
    <row r="27950" ht="30" hidden="1" customHeight="1" x14ac:dyDescent="0.25"/>
    <row r="27951" ht="30" hidden="1" customHeight="1" x14ac:dyDescent="0.25"/>
    <row r="27952" ht="30" hidden="1" customHeight="1" x14ac:dyDescent="0.25"/>
    <row r="27953" ht="30" hidden="1" customHeight="1" x14ac:dyDescent="0.25"/>
    <row r="27954" ht="30" hidden="1" customHeight="1" x14ac:dyDescent="0.25"/>
    <row r="27955" ht="30" hidden="1" customHeight="1" x14ac:dyDescent="0.25"/>
    <row r="27956" ht="30" hidden="1" customHeight="1" x14ac:dyDescent="0.25"/>
    <row r="27957" ht="30" hidden="1" customHeight="1" x14ac:dyDescent="0.25"/>
    <row r="27958" ht="30" hidden="1" customHeight="1" x14ac:dyDescent="0.25"/>
    <row r="27959" ht="30" hidden="1" customHeight="1" x14ac:dyDescent="0.25"/>
    <row r="27960" ht="30" hidden="1" customHeight="1" x14ac:dyDescent="0.25"/>
    <row r="27961" ht="30" hidden="1" customHeight="1" x14ac:dyDescent="0.25"/>
    <row r="27962" ht="30" hidden="1" customHeight="1" x14ac:dyDescent="0.25"/>
    <row r="27963" ht="30" hidden="1" customHeight="1" x14ac:dyDescent="0.25"/>
    <row r="27964" ht="30" hidden="1" customHeight="1" x14ac:dyDescent="0.25"/>
    <row r="27965" ht="30" hidden="1" customHeight="1" x14ac:dyDescent="0.25"/>
    <row r="27966" ht="30" hidden="1" customHeight="1" x14ac:dyDescent="0.25"/>
    <row r="27967" ht="30" hidden="1" customHeight="1" x14ac:dyDescent="0.25"/>
    <row r="27968" ht="30" hidden="1" customHeight="1" x14ac:dyDescent="0.25"/>
    <row r="27969" ht="30" hidden="1" customHeight="1" x14ac:dyDescent="0.25"/>
    <row r="27970" ht="30" hidden="1" customHeight="1" x14ac:dyDescent="0.25"/>
    <row r="27971" ht="30" hidden="1" customHeight="1" x14ac:dyDescent="0.25"/>
    <row r="27972" ht="30" hidden="1" customHeight="1" x14ac:dyDescent="0.25"/>
    <row r="27973" ht="30" hidden="1" customHeight="1" x14ac:dyDescent="0.25"/>
    <row r="27974" ht="30" hidden="1" customHeight="1" x14ac:dyDescent="0.25"/>
    <row r="27975" ht="30" hidden="1" customHeight="1" x14ac:dyDescent="0.25"/>
    <row r="27976" ht="30" hidden="1" customHeight="1" x14ac:dyDescent="0.25"/>
    <row r="27977" ht="30" hidden="1" customHeight="1" x14ac:dyDescent="0.25"/>
    <row r="27978" ht="30" hidden="1" customHeight="1" x14ac:dyDescent="0.25"/>
    <row r="27979" ht="30" hidden="1" customHeight="1" x14ac:dyDescent="0.25"/>
    <row r="27980" ht="30" hidden="1" customHeight="1" x14ac:dyDescent="0.25"/>
    <row r="27981" ht="30" hidden="1" customHeight="1" x14ac:dyDescent="0.25"/>
    <row r="27982" ht="30" hidden="1" customHeight="1" x14ac:dyDescent="0.25"/>
    <row r="27983" ht="30" hidden="1" customHeight="1" x14ac:dyDescent="0.25"/>
    <row r="27984" ht="30" hidden="1" customHeight="1" x14ac:dyDescent="0.25"/>
    <row r="27985" ht="30" hidden="1" customHeight="1" x14ac:dyDescent="0.25"/>
    <row r="27986" ht="30" hidden="1" customHeight="1" x14ac:dyDescent="0.25"/>
    <row r="27987" ht="30" hidden="1" customHeight="1" x14ac:dyDescent="0.25"/>
    <row r="27988" ht="30" hidden="1" customHeight="1" x14ac:dyDescent="0.25"/>
    <row r="27989" ht="30" hidden="1" customHeight="1" x14ac:dyDescent="0.25"/>
    <row r="27990" ht="30" hidden="1" customHeight="1" x14ac:dyDescent="0.25"/>
    <row r="27991" ht="30" hidden="1" customHeight="1" x14ac:dyDescent="0.25"/>
    <row r="27992" ht="30" hidden="1" customHeight="1" x14ac:dyDescent="0.25"/>
    <row r="27993" ht="30" hidden="1" customHeight="1" x14ac:dyDescent="0.25"/>
    <row r="27994" ht="30" hidden="1" customHeight="1" x14ac:dyDescent="0.25"/>
    <row r="27995" ht="30" hidden="1" customHeight="1" x14ac:dyDescent="0.25"/>
    <row r="27996" ht="30" hidden="1" customHeight="1" x14ac:dyDescent="0.25"/>
    <row r="27997" ht="30" hidden="1" customHeight="1" x14ac:dyDescent="0.25"/>
    <row r="27998" ht="30" hidden="1" customHeight="1" x14ac:dyDescent="0.25"/>
    <row r="27999" ht="30" hidden="1" customHeight="1" x14ac:dyDescent="0.25"/>
    <row r="28000" ht="30" hidden="1" customHeight="1" x14ac:dyDescent="0.25"/>
    <row r="28001" ht="30" hidden="1" customHeight="1" x14ac:dyDescent="0.25"/>
    <row r="28002" ht="30" hidden="1" customHeight="1" x14ac:dyDescent="0.25"/>
    <row r="28003" ht="30" hidden="1" customHeight="1" x14ac:dyDescent="0.25"/>
    <row r="28004" ht="30" hidden="1" customHeight="1" x14ac:dyDescent="0.25"/>
    <row r="28005" ht="30" hidden="1" customHeight="1" x14ac:dyDescent="0.25"/>
    <row r="28006" ht="30" hidden="1" customHeight="1" x14ac:dyDescent="0.25"/>
    <row r="28007" ht="30" hidden="1" customHeight="1" x14ac:dyDescent="0.25"/>
    <row r="28008" ht="30" hidden="1" customHeight="1" x14ac:dyDescent="0.25"/>
    <row r="28009" ht="30" hidden="1" customHeight="1" x14ac:dyDescent="0.25"/>
    <row r="28010" ht="30" hidden="1" customHeight="1" x14ac:dyDescent="0.25"/>
    <row r="28011" ht="30" hidden="1" customHeight="1" x14ac:dyDescent="0.25"/>
    <row r="28012" ht="30" hidden="1" customHeight="1" x14ac:dyDescent="0.25"/>
    <row r="28013" ht="30" hidden="1" customHeight="1" x14ac:dyDescent="0.25"/>
    <row r="28014" ht="30" hidden="1" customHeight="1" x14ac:dyDescent="0.25"/>
    <row r="28015" ht="30" hidden="1" customHeight="1" x14ac:dyDescent="0.25"/>
    <row r="28016" ht="30" hidden="1" customHeight="1" x14ac:dyDescent="0.25"/>
    <row r="28017" ht="30" hidden="1" customHeight="1" x14ac:dyDescent="0.25"/>
    <row r="28018" ht="30" hidden="1" customHeight="1" x14ac:dyDescent="0.25"/>
    <row r="28019" ht="30" hidden="1" customHeight="1" x14ac:dyDescent="0.25"/>
    <row r="28020" ht="30" hidden="1" customHeight="1" x14ac:dyDescent="0.25"/>
    <row r="28021" ht="30" hidden="1" customHeight="1" x14ac:dyDescent="0.25"/>
    <row r="28022" ht="30" hidden="1" customHeight="1" x14ac:dyDescent="0.25"/>
    <row r="28023" ht="30" hidden="1" customHeight="1" x14ac:dyDescent="0.25"/>
    <row r="28024" ht="30" hidden="1" customHeight="1" x14ac:dyDescent="0.25"/>
    <row r="28025" ht="30" hidden="1" customHeight="1" x14ac:dyDescent="0.25"/>
    <row r="28026" ht="30" hidden="1" customHeight="1" x14ac:dyDescent="0.25"/>
    <row r="28027" ht="30" hidden="1" customHeight="1" x14ac:dyDescent="0.25"/>
    <row r="28028" ht="30" hidden="1" customHeight="1" x14ac:dyDescent="0.25"/>
    <row r="28029" ht="30" hidden="1" customHeight="1" x14ac:dyDescent="0.25"/>
    <row r="28030" ht="30" hidden="1" customHeight="1" x14ac:dyDescent="0.25"/>
    <row r="28031" ht="30" hidden="1" customHeight="1" x14ac:dyDescent="0.25"/>
    <row r="28032" ht="30" hidden="1" customHeight="1" x14ac:dyDescent="0.25"/>
    <row r="28033" ht="30" hidden="1" customHeight="1" x14ac:dyDescent="0.25"/>
    <row r="28034" ht="30" hidden="1" customHeight="1" x14ac:dyDescent="0.25"/>
    <row r="28035" ht="30" hidden="1" customHeight="1" x14ac:dyDescent="0.25"/>
    <row r="28036" ht="30" hidden="1" customHeight="1" x14ac:dyDescent="0.25"/>
    <row r="28037" ht="30" hidden="1" customHeight="1" x14ac:dyDescent="0.25"/>
    <row r="28038" ht="30" hidden="1" customHeight="1" x14ac:dyDescent="0.25"/>
    <row r="28039" ht="30" hidden="1" customHeight="1" x14ac:dyDescent="0.25"/>
    <row r="28040" ht="30" hidden="1" customHeight="1" x14ac:dyDescent="0.25"/>
    <row r="28041" ht="30" hidden="1" customHeight="1" x14ac:dyDescent="0.25"/>
    <row r="28042" ht="30" hidden="1" customHeight="1" x14ac:dyDescent="0.25"/>
    <row r="28043" ht="30" hidden="1" customHeight="1" x14ac:dyDescent="0.25"/>
    <row r="28044" ht="30" hidden="1" customHeight="1" x14ac:dyDescent="0.25"/>
    <row r="28045" ht="30" hidden="1" customHeight="1" x14ac:dyDescent="0.25"/>
    <row r="28046" ht="30" hidden="1" customHeight="1" x14ac:dyDescent="0.25"/>
    <row r="28047" ht="30" hidden="1" customHeight="1" x14ac:dyDescent="0.25"/>
    <row r="28048" ht="30" hidden="1" customHeight="1" x14ac:dyDescent="0.25"/>
    <row r="28049" ht="30" hidden="1" customHeight="1" x14ac:dyDescent="0.25"/>
    <row r="28050" ht="30" hidden="1" customHeight="1" x14ac:dyDescent="0.25"/>
    <row r="28051" ht="30" hidden="1" customHeight="1" x14ac:dyDescent="0.25"/>
    <row r="28052" ht="30" hidden="1" customHeight="1" x14ac:dyDescent="0.25"/>
    <row r="28053" ht="30" hidden="1" customHeight="1" x14ac:dyDescent="0.25"/>
    <row r="28054" ht="30" hidden="1" customHeight="1" x14ac:dyDescent="0.25"/>
    <row r="28055" ht="30" hidden="1" customHeight="1" x14ac:dyDescent="0.25"/>
    <row r="28056" ht="30" hidden="1" customHeight="1" x14ac:dyDescent="0.25"/>
    <row r="28057" ht="30" hidden="1" customHeight="1" x14ac:dyDescent="0.25"/>
    <row r="28058" ht="30" hidden="1" customHeight="1" x14ac:dyDescent="0.25"/>
    <row r="28059" ht="30" hidden="1" customHeight="1" x14ac:dyDescent="0.25"/>
    <row r="28060" ht="30" hidden="1" customHeight="1" x14ac:dyDescent="0.25"/>
    <row r="28061" ht="30" hidden="1" customHeight="1" x14ac:dyDescent="0.25"/>
    <row r="28062" ht="30" hidden="1" customHeight="1" x14ac:dyDescent="0.25"/>
    <row r="28063" ht="30" hidden="1" customHeight="1" x14ac:dyDescent="0.25"/>
    <row r="28064" ht="30" hidden="1" customHeight="1" x14ac:dyDescent="0.25"/>
    <row r="28065" ht="30" hidden="1" customHeight="1" x14ac:dyDescent="0.25"/>
    <row r="28066" ht="30" hidden="1" customHeight="1" x14ac:dyDescent="0.25"/>
    <row r="28067" ht="30" hidden="1" customHeight="1" x14ac:dyDescent="0.25"/>
    <row r="28068" ht="30" hidden="1" customHeight="1" x14ac:dyDescent="0.25"/>
    <row r="28069" ht="30" hidden="1" customHeight="1" x14ac:dyDescent="0.25"/>
    <row r="28070" ht="30" hidden="1" customHeight="1" x14ac:dyDescent="0.25"/>
    <row r="28071" ht="30" hidden="1" customHeight="1" x14ac:dyDescent="0.25"/>
    <row r="28072" ht="30" hidden="1" customHeight="1" x14ac:dyDescent="0.25"/>
    <row r="28073" ht="30" hidden="1" customHeight="1" x14ac:dyDescent="0.25"/>
    <row r="28074" ht="30" hidden="1" customHeight="1" x14ac:dyDescent="0.25"/>
    <row r="28075" ht="30" hidden="1" customHeight="1" x14ac:dyDescent="0.25"/>
    <row r="28076" ht="30" hidden="1" customHeight="1" x14ac:dyDescent="0.25"/>
    <row r="28077" ht="30" hidden="1" customHeight="1" x14ac:dyDescent="0.25"/>
    <row r="28078" ht="30" hidden="1" customHeight="1" x14ac:dyDescent="0.25"/>
    <row r="28079" ht="30" hidden="1" customHeight="1" x14ac:dyDescent="0.25"/>
    <row r="28080" ht="30" hidden="1" customHeight="1" x14ac:dyDescent="0.25"/>
    <row r="28081" ht="30" hidden="1" customHeight="1" x14ac:dyDescent="0.25"/>
    <row r="28082" ht="30" hidden="1" customHeight="1" x14ac:dyDescent="0.25"/>
    <row r="28083" ht="30" hidden="1" customHeight="1" x14ac:dyDescent="0.25"/>
    <row r="28084" ht="30" hidden="1" customHeight="1" x14ac:dyDescent="0.25"/>
    <row r="28085" ht="30" hidden="1" customHeight="1" x14ac:dyDescent="0.25"/>
    <row r="28086" ht="30" hidden="1" customHeight="1" x14ac:dyDescent="0.25"/>
    <row r="28087" ht="30" hidden="1" customHeight="1" x14ac:dyDescent="0.25"/>
    <row r="28088" ht="30" hidden="1" customHeight="1" x14ac:dyDescent="0.25"/>
    <row r="28089" ht="30" hidden="1" customHeight="1" x14ac:dyDescent="0.25"/>
    <row r="28090" ht="30" hidden="1" customHeight="1" x14ac:dyDescent="0.25"/>
    <row r="28091" ht="30" hidden="1" customHeight="1" x14ac:dyDescent="0.25"/>
    <row r="28092" ht="30" hidden="1" customHeight="1" x14ac:dyDescent="0.25"/>
    <row r="28093" ht="30" hidden="1" customHeight="1" x14ac:dyDescent="0.25"/>
    <row r="28094" ht="30" hidden="1" customHeight="1" x14ac:dyDescent="0.25"/>
    <row r="28095" ht="30" hidden="1" customHeight="1" x14ac:dyDescent="0.25"/>
    <row r="28096" ht="30" hidden="1" customHeight="1" x14ac:dyDescent="0.25"/>
    <row r="28097" ht="30" hidden="1" customHeight="1" x14ac:dyDescent="0.25"/>
    <row r="28098" ht="30" hidden="1" customHeight="1" x14ac:dyDescent="0.25"/>
    <row r="28099" ht="30" hidden="1" customHeight="1" x14ac:dyDescent="0.25"/>
    <row r="28100" ht="30" hidden="1" customHeight="1" x14ac:dyDescent="0.25"/>
    <row r="28101" ht="30" hidden="1" customHeight="1" x14ac:dyDescent="0.25"/>
    <row r="28102" ht="30" hidden="1" customHeight="1" x14ac:dyDescent="0.25"/>
    <row r="28103" ht="30" hidden="1" customHeight="1" x14ac:dyDescent="0.25"/>
    <row r="28104" ht="30" hidden="1" customHeight="1" x14ac:dyDescent="0.25"/>
    <row r="28105" ht="30" hidden="1" customHeight="1" x14ac:dyDescent="0.25"/>
    <row r="28106" ht="30" hidden="1" customHeight="1" x14ac:dyDescent="0.25"/>
    <row r="28107" ht="30" hidden="1" customHeight="1" x14ac:dyDescent="0.25"/>
    <row r="28108" ht="30" hidden="1" customHeight="1" x14ac:dyDescent="0.25"/>
    <row r="28109" ht="30" hidden="1" customHeight="1" x14ac:dyDescent="0.25"/>
    <row r="28110" ht="30" hidden="1" customHeight="1" x14ac:dyDescent="0.25"/>
    <row r="28111" ht="30" hidden="1" customHeight="1" x14ac:dyDescent="0.25"/>
    <row r="28112" ht="30" hidden="1" customHeight="1" x14ac:dyDescent="0.25"/>
    <row r="28113" ht="30" hidden="1" customHeight="1" x14ac:dyDescent="0.25"/>
    <row r="28114" ht="30" hidden="1" customHeight="1" x14ac:dyDescent="0.25"/>
    <row r="28115" ht="30" hidden="1" customHeight="1" x14ac:dyDescent="0.25"/>
    <row r="28116" ht="30" hidden="1" customHeight="1" x14ac:dyDescent="0.25"/>
    <row r="28117" ht="30" hidden="1" customHeight="1" x14ac:dyDescent="0.25"/>
    <row r="28118" ht="30" hidden="1" customHeight="1" x14ac:dyDescent="0.25"/>
    <row r="28119" ht="30" hidden="1" customHeight="1" x14ac:dyDescent="0.25"/>
    <row r="28120" ht="30" hidden="1" customHeight="1" x14ac:dyDescent="0.25"/>
    <row r="28121" ht="30" hidden="1" customHeight="1" x14ac:dyDescent="0.25"/>
    <row r="28122" ht="30" hidden="1" customHeight="1" x14ac:dyDescent="0.25"/>
    <row r="28123" ht="30" hidden="1" customHeight="1" x14ac:dyDescent="0.25"/>
    <row r="28124" ht="30" hidden="1" customHeight="1" x14ac:dyDescent="0.25"/>
    <row r="28125" ht="30" hidden="1" customHeight="1" x14ac:dyDescent="0.25"/>
    <row r="28126" ht="30" hidden="1" customHeight="1" x14ac:dyDescent="0.25"/>
    <row r="28127" ht="30" hidden="1" customHeight="1" x14ac:dyDescent="0.25"/>
    <row r="28128" ht="30" hidden="1" customHeight="1" x14ac:dyDescent="0.25"/>
    <row r="28129" ht="30" hidden="1" customHeight="1" x14ac:dyDescent="0.25"/>
    <row r="28130" ht="30" hidden="1" customHeight="1" x14ac:dyDescent="0.25"/>
    <row r="28131" ht="30" hidden="1" customHeight="1" x14ac:dyDescent="0.25"/>
    <row r="28132" ht="30" hidden="1" customHeight="1" x14ac:dyDescent="0.25"/>
    <row r="28133" ht="30" hidden="1" customHeight="1" x14ac:dyDescent="0.25"/>
    <row r="28134" ht="30" hidden="1" customHeight="1" x14ac:dyDescent="0.25"/>
    <row r="28135" ht="30" hidden="1" customHeight="1" x14ac:dyDescent="0.25"/>
    <row r="28136" ht="30" hidden="1" customHeight="1" x14ac:dyDescent="0.25"/>
    <row r="28137" ht="30" hidden="1" customHeight="1" x14ac:dyDescent="0.25"/>
    <row r="28138" ht="30" hidden="1" customHeight="1" x14ac:dyDescent="0.25"/>
    <row r="28139" ht="30" hidden="1" customHeight="1" x14ac:dyDescent="0.25"/>
    <row r="28140" ht="30" hidden="1" customHeight="1" x14ac:dyDescent="0.25"/>
    <row r="28141" ht="30" hidden="1" customHeight="1" x14ac:dyDescent="0.25"/>
    <row r="28142" ht="30" hidden="1" customHeight="1" x14ac:dyDescent="0.25"/>
    <row r="28143" ht="30" hidden="1" customHeight="1" x14ac:dyDescent="0.25"/>
    <row r="28144" ht="30" hidden="1" customHeight="1" x14ac:dyDescent="0.25"/>
    <row r="28145" ht="30" hidden="1" customHeight="1" x14ac:dyDescent="0.25"/>
    <row r="28146" ht="30" hidden="1" customHeight="1" x14ac:dyDescent="0.25"/>
    <row r="28147" ht="30" hidden="1" customHeight="1" x14ac:dyDescent="0.25"/>
    <row r="28148" ht="30" hidden="1" customHeight="1" x14ac:dyDescent="0.25"/>
    <row r="28149" ht="30" hidden="1" customHeight="1" x14ac:dyDescent="0.25"/>
    <row r="28150" ht="30" hidden="1" customHeight="1" x14ac:dyDescent="0.25"/>
    <row r="28151" ht="30" hidden="1" customHeight="1" x14ac:dyDescent="0.25"/>
    <row r="28152" ht="30" hidden="1" customHeight="1" x14ac:dyDescent="0.25"/>
    <row r="28153" ht="30" hidden="1" customHeight="1" x14ac:dyDescent="0.25"/>
    <row r="28154" ht="30" hidden="1" customHeight="1" x14ac:dyDescent="0.25"/>
    <row r="28155" ht="30" hidden="1" customHeight="1" x14ac:dyDescent="0.25"/>
    <row r="28156" ht="30" hidden="1" customHeight="1" x14ac:dyDescent="0.25"/>
    <row r="28157" ht="30" hidden="1" customHeight="1" x14ac:dyDescent="0.25"/>
    <row r="28158" ht="30" hidden="1" customHeight="1" x14ac:dyDescent="0.25"/>
    <row r="28159" ht="30" hidden="1" customHeight="1" x14ac:dyDescent="0.25"/>
    <row r="28160" ht="30" hidden="1" customHeight="1" x14ac:dyDescent="0.25"/>
    <row r="28161" ht="30" hidden="1" customHeight="1" x14ac:dyDescent="0.25"/>
    <row r="28162" ht="30" hidden="1" customHeight="1" x14ac:dyDescent="0.25"/>
    <row r="28163" ht="30" hidden="1" customHeight="1" x14ac:dyDescent="0.25"/>
    <row r="28164" ht="30" hidden="1" customHeight="1" x14ac:dyDescent="0.25"/>
    <row r="28165" ht="30" hidden="1" customHeight="1" x14ac:dyDescent="0.25"/>
    <row r="28166" ht="30" hidden="1" customHeight="1" x14ac:dyDescent="0.25"/>
    <row r="28167" ht="30" hidden="1" customHeight="1" x14ac:dyDescent="0.25"/>
    <row r="28168" ht="30" hidden="1" customHeight="1" x14ac:dyDescent="0.25"/>
    <row r="28169" ht="30" hidden="1" customHeight="1" x14ac:dyDescent="0.25"/>
    <row r="28170" ht="30" hidden="1" customHeight="1" x14ac:dyDescent="0.25"/>
    <row r="28171" ht="30" hidden="1" customHeight="1" x14ac:dyDescent="0.25"/>
    <row r="28172" ht="30" hidden="1" customHeight="1" x14ac:dyDescent="0.25"/>
    <row r="28173" ht="30" hidden="1" customHeight="1" x14ac:dyDescent="0.25"/>
    <row r="28174" ht="30" hidden="1" customHeight="1" x14ac:dyDescent="0.25"/>
    <row r="28175" ht="30" hidden="1" customHeight="1" x14ac:dyDescent="0.25"/>
    <row r="28176" ht="30" hidden="1" customHeight="1" x14ac:dyDescent="0.25"/>
    <row r="28177" ht="30" hidden="1" customHeight="1" x14ac:dyDescent="0.25"/>
    <row r="28178" ht="30" hidden="1" customHeight="1" x14ac:dyDescent="0.25"/>
    <row r="28179" ht="30" hidden="1" customHeight="1" x14ac:dyDescent="0.25"/>
    <row r="28180" ht="30" hidden="1" customHeight="1" x14ac:dyDescent="0.25"/>
    <row r="28181" ht="30" hidden="1" customHeight="1" x14ac:dyDescent="0.25"/>
    <row r="28182" ht="30" hidden="1" customHeight="1" x14ac:dyDescent="0.25"/>
    <row r="28183" ht="30" hidden="1" customHeight="1" x14ac:dyDescent="0.25"/>
    <row r="28184" ht="30" hidden="1" customHeight="1" x14ac:dyDescent="0.25"/>
    <row r="28185" ht="30" hidden="1" customHeight="1" x14ac:dyDescent="0.25"/>
    <row r="28186" ht="30" hidden="1" customHeight="1" x14ac:dyDescent="0.25"/>
    <row r="28187" ht="30" hidden="1" customHeight="1" x14ac:dyDescent="0.25"/>
    <row r="28188" ht="30" hidden="1" customHeight="1" x14ac:dyDescent="0.25"/>
    <row r="28189" ht="30" hidden="1" customHeight="1" x14ac:dyDescent="0.25"/>
    <row r="28190" ht="30" hidden="1" customHeight="1" x14ac:dyDescent="0.25"/>
    <row r="28191" ht="30" hidden="1" customHeight="1" x14ac:dyDescent="0.25"/>
    <row r="28192" ht="30" hidden="1" customHeight="1" x14ac:dyDescent="0.25"/>
    <row r="28193" ht="30" hidden="1" customHeight="1" x14ac:dyDescent="0.25"/>
    <row r="28194" ht="30" hidden="1" customHeight="1" x14ac:dyDescent="0.25"/>
    <row r="28195" ht="30" hidden="1" customHeight="1" x14ac:dyDescent="0.25"/>
    <row r="28196" ht="30" hidden="1" customHeight="1" x14ac:dyDescent="0.25"/>
    <row r="28197" ht="30" hidden="1" customHeight="1" x14ac:dyDescent="0.25"/>
    <row r="28198" ht="30" hidden="1" customHeight="1" x14ac:dyDescent="0.25"/>
    <row r="28199" ht="30" hidden="1" customHeight="1" x14ac:dyDescent="0.25"/>
    <row r="28200" ht="30" hidden="1" customHeight="1" x14ac:dyDescent="0.25"/>
    <row r="28201" ht="30" hidden="1" customHeight="1" x14ac:dyDescent="0.25"/>
    <row r="28202" ht="30" hidden="1" customHeight="1" x14ac:dyDescent="0.25"/>
    <row r="28203" ht="30" hidden="1" customHeight="1" x14ac:dyDescent="0.25"/>
    <row r="28204" ht="30" hidden="1" customHeight="1" x14ac:dyDescent="0.25"/>
    <row r="28205" ht="30" hidden="1" customHeight="1" x14ac:dyDescent="0.25"/>
    <row r="28206" ht="30" hidden="1" customHeight="1" x14ac:dyDescent="0.25"/>
    <row r="28207" ht="30" hidden="1" customHeight="1" x14ac:dyDescent="0.25"/>
    <row r="28208" ht="30" hidden="1" customHeight="1" x14ac:dyDescent="0.25"/>
    <row r="28209" ht="30" hidden="1" customHeight="1" x14ac:dyDescent="0.25"/>
    <row r="28210" ht="30" hidden="1" customHeight="1" x14ac:dyDescent="0.25"/>
    <row r="28211" ht="30" hidden="1" customHeight="1" x14ac:dyDescent="0.25"/>
    <row r="28212" ht="30" hidden="1" customHeight="1" x14ac:dyDescent="0.25"/>
    <row r="28213" ht="30" hidden="1" customHeight="1" x14ac:dyDescent="0.25"/>
    <row r="28214" ht="30" hidden="1" customHeight="1" x14ac:dyDescent="0.25"/>
    <row r="28215" ht="30" hidden="1" customHeight="1" x14ac:dyDescent="0.25"/>
    <row r="28216" ht="30" hidden="1" customHeight="1" x14ac:dyDescent="0.25"/>
    <row r="28217" ht="30" hidden="1" customHeight="1" x14ac:dyDescent="0.25"/>
    <row r="28218" ht="30" hidden="1" customHeight="1" x14ac:dyDescent="0.25"/>
    <row r="28219" ht="30" hidden="1" customHeight="1" x14ac:dyDescent="0.25"/>
    <row r="28220" ht="30" hidden="1" customHeight="1" x14ac:dyDescent="0.25"/>
    <row r="28221" ht="30" hidden="1" customHeight="1" x14ac:dyDescent="0.25"/>
    <row r="28222" ht="30" hidden="1" customHeight="1" x14ac:dyDescent="0.25"/>
    <row r="28223" ht="30" hidden="1" customHeight="1" x14ac:dyDescent="0.25"/>
    <row r="28224" ht="30" hidden="1" customHeight="1" x14ac:dyDescent="0.25"/>
    <row r="28225" ht="30" hidden="1" customHeight="1" x14ac:dyDescent="0.25"/>
    <row r="28226" ht="30" hidden="1" customHeight="1" x14ac:dyDescent="0.25"/>
    <row r="28227" ht="30" hidden="1" customHeight="1" x14ac:dyDescent="0.25"/>
    <row r="28228" ht="30" hidden="1" customHeight="1" x14ac:dyDescent="0.25"/>
    <row r="28229" ht="30" hidden="1" customHeight="1" x14ac:dyDescent="0.25"/>
    <row r="28230" ht="30" hidden="1" customHeight="1" x14ac:dyDescent="0.25"/>
    <row r="28231" ht="30" hidden="1" customHeight="1" x14ac:dyDescent="0.25"/>
    <row r="28232" ht="30" hidden="1" customHeight="1" x14ac:dyDescent="0.25"/>
    <row r="28233" ht="30" hidden="1" customHeight="1" x14ac:dyDescent="0.25"/>
    <row r="28234" ht="30" hidden="1" customHeight="1" x14ac:dyDescent="0.25"/>
    <row r="28235" ht="30" hidden="1" customHeight="1" x14ac:dyDescent="0.25"/>
    <row r="28236" ht="30" hidden="1" customHeight="1" x14ac:dyDescent="0.25"/>
    <row r="28237" ht="30" hidden="1" customHeight="1" x14ac:dyDescent="0.25"/>
    <row r="28238" ht="30" hidden="1" customHeight="1" x14ac:dyDescent="0.25"/>
    <row r="28239" ht="30" hidden="1" customHeight="1" x14ac:dyDescent="0.25"/>
    <row r="28240" ht="30" hidden="1" customHeight="1" x14ac:dyDescent="0.25"/>
    <row r="28241" ht="30" hidden="1" customHeight="1" x14ac:dyDescent="0.25"/>
    <row r="28242" ht="30" hidden="1" customHeight="1" x14ac:dyDescent="0.25"/>
    <row r="28243" ht="30" hidden="1" customHeight="1" x14ac:dyDescent="0.25"/>
    <row r="28244" ht="30" hidden="1" customHeight="1" x14ac:dyDescent="0.25"/>
    <row r="28245" ht="30" hidden="1" customHeight="1" x14ac:dyDescent="0.25"/>
    <row r="28246" ht="30" hidden="1" customHeight="1" x14ac:dyDescent="0.25"/>
    <row r="28247" ht="30" hidden="1" customHeight="1" x14ac:dyDescent="0.25"/>
    <row r="28248" ht="30" hidden="1" customHeight="1" x14ac:dyDescent="0.25"/>
    <row r="28249" ht="30" hidden="1" customHeight="1" x14ac:dyDescent="0.25"/>
    <row r="28250" ht="30" hidden="1" customHeight="1" x14ac:dyDescent="0.25"/>
    <row r="28251" ht="30" hidden="1" customHeight="1" x14ac:dyDescent="0.25"/>
    <row r="28252" ht="30" hidden="1" customHeight="1" x14ac:dyDescent="0.25"/>
    <row r="28253" ht="30" hidden="1" customHeight="1" x14ac:dyDescent="0.25"/>
    <row r="28254" ht="30" hidden="1" customHeight="1" x14ac:dyDescent="0.25"/>
    <row r="28255" ht="30" hidden="1" customHeight="1" x14ac:dyDescent="0.25"/>
    <row r="28256" ht="30" hidden="1" customHeight="1" x14ac:dyDescent="0.25"/>
    <row r="28257" ht="30" hidden="1" customHeight="1" x14ac:dyDescent="0.25"/>
    <row r="28258" ht="30" hidden="1" customHeight="1" x14ac:dyDescent="0.25"/>
    <row r="28259" ht="30" hidden="1" customHeight="1" x14ac:dyDescent="0.25"/>
    <row r="28260" ht="30" hidden="1" customHeight="1" x14ac:dyDescent="0.25"/>
    <row r="28261" ht="30" hidden="1" customHeight="1" x14ac:dyDescent="0.25"/>
    <row r="28262" ht="30" hidden="1" customHeight="1" x14ac:dyDescent="0.25"/>
    <row r="28263" ht="30" hidden="1" customHeight="1" x14ac:dyDescent="0.25"/>
    <row r="28264" ht="30" hidden="1" customHeight="1" x14ac:dyDescent="0.25"/>
    <row r="28265" ht="30" hidden="1" customHeight="1" x14ac:dyDescent="0.25"/>
    <row r="28266" ht="30" hidden="1" customHeight="1" x14ac:dyDescent="0.25"/>
    <row r="28267" ht="30" hidden="1" customHeight="1" x14ac:dyDescent="0.25"/>
    <row r="28268" ht="30" hidden="1" customHeight="1" x14ac:dyDescent="0.25"/>
    <row r="28269" ht="30" hidden="1" customHeight="1" x14ac:dyDescent="0.25"/>
    <row r="28270" ht="30" hidden="1" customHeight="1" x14ac:dyDescent="0.25"/>
    <row r="28271" ht="30" hidden="1" customHeight="1" x14ac:dyDescent="0.25"/>
    <row r="28272" ht="30" hidden="1" customHeight="1" x14ac:dyDescent="0.25"/>
    <row r="28273" ht="30" hidden="1" customHeight="1" x14ac:dyDescent="0.25"/>
    <row r="28274" ht="30" hidden="1" customHeight="1" x14ac:dyDescent="0.25"/>
    <row r="28275" ht="30" hidden="1" customHeight="1" x14ac:dyDescent="0.25"/>
    <row r="28276" ht="30" hidden="1" customHeight="1" x14ac:dyDescent="0.25"/>
    <row r="28277" ht="30" hidden="1" customHeight="1" x14ac:dyDescent="0.25"/>
    <row r="28278" ht="30" hidden="1" customHeight="1" x14ac:dyDescent="0.25"/>
    <row r="28279" ht="30" hidden="1" customHeight="1" x14ac:dyDescent="0.25"/>
    <row r="28280" ht="30" hidden="1" customHeight="1" x14ac:dyDescent="0.25"/>
    <row r="28281" ht="30" hidden="1" customHeight="1" x14ac:dyDescent="0.25"/>
    <row r="28282" ht="30" hidden="1" customHeight="1" x14ac:dyDescent="0.25"/>
    <row r="28283" ht="30" hidden="1" customHeight="1" x14ac:dyDescent="0.25"/>
    <row r="28284" ht="30" hidden="1" customHeight="1" x14ac:dyDescent="0.25"/>
    <row r="28285" ht="30" hidden="1" customHeight="1" x14ac:dyDescent="0.25"/>
    <row r="28286" ht="30" hidden="1" customHeight="1" x14ac:dyDescent="0.25"/>
    <row r="28287" ht="30" hidden="1" customHeight="1" x14ac:dyDescent="0.25"/>
    <row r="28288" ht="30" hidden="1" customHeight="1" x14ac:dyDescent="0.25"/>
    <row r="28289" ht="30" hidden="1" customHeight="1" x14ac:dyDescent="0.25"/>
    <row r="28290" ht="30" hidden="1" customHeight="1" x14ac:dyDescent="0.25"/>
    <row r="28291" ht="30" hidden="1" customHeight="1" x14ac:dyDescent="0.25"/>
    <row r="28292" ht="30" hidden="1" customHeight="1" x14ac:dyDescent="0.25"/>
    <row r="28293" ht="30" hidden="1" customHeight="1" x14ac:dyDescent="0.25"/>
    <row r="28294" ht="30" hidden="1" customHeight="1" x14ac:dyDescent="0.25"/>
    <row r="28295" ht="30" hidden="1" customHeight="1" x14ac:dyDescent="0.25"/>
    <row r="28296" ht="30" hidden="1" customHeight="1" x14ac:dyDescent="0.25"/>
    <row r="28297" ht="30" hidden="1" customHeight="1" x14ac:dyDescent="0.25"/>
    <row r="28298" ht="30" hidden="1" customHeight="1" x14ac:dyDescent="0.25"/>
    <row r="28299" ht="30" hidden="1" customHeight="1" x14ac:dyDescent="0.25"/>
    <row r="28300" ht="30" hidden="1" customHeight="1" x14ac:dyDescent="0.25"/>
    <row r="28301" ht="30" hidden="1" customHeight="1" x14ac:dyDescent="0.25"/>
    <row r="28302" ht="30" hidden="1" customHeight="1" x14ac:dyDescent="0.25"/>
    <row r="28303" ht="30" hidden="1" customHeight="1" x14ac:dyDescent="0.25"/>
    <row r="28304" ht="30" hidden="1" customHeight="1" x14ac:dyDescent="0.25"/>
    <row r="28305" ht="30" hidden="1" customHeight="1" x14ac:dyDescent="0.25"/>
    <row r="28306" ht="30" hidden="1" customHeight="1" x14ac:dyDescent="0.25"/>
    <row r="28307" ht="30" hidden="1" customHeight="1" x14ac:dyDescent="0.25"/>
    <row r="28308" ht="30" hidden="1" customHeight="1" x14ac:dyDescent="0.25"/>
    <row r="28309" ht="30" hidden="1" customHeight="1" x14ac:dyDescent="0.25"/>
    <row r="28310" ht="30" hidden="1" customHeight="1" x14ac:dyDescent="0.25"/>
    <row r="28311" ht="30" hidden="1" customHeight="1" x14ac:dyDescent="0.25"/>
    <row r="28312" ht="30" hidden="1" customHeight="1" x14ac:dyDescent="0.25"/>
    <row r="28313" ht="30" hidden="1" customHeight="1" x14ac:dyDescent="0.25"/>
    <row r="28314" ht="30" hidden="1" customHeight="1" x14ac:dyDescent="0.25"/>
    <row r="28315" ht="30" hidden="1" customHeight="1" x14ac:dyDescent="0.25"/>
    <row r="28316" ht="30" hidden="1" customHeight="1" x14ac:dyDescent="0.25"/>
    <row r="28317" ht="30" hidden="1" customHeight="1" x14ac:dyDescent="0.25"/>
    <row r="28318" ht="30" hidden="1" customHeight="1" x14ac:dyDescent="0.25"/>
    <row r="28319" ht="30" hidden="1" customHeight="1" x14ac:dyDescent="0.25"/>
    <row r="28320" ht="30" hidden="1" customHeight="1" x14ac:dyDescent="0.25"/>
    <row r="28321" ht="30" hidden="1" customHeight="1" x14ac:dyDescent="0.25"/>
    <row r="28322" ht="30" hidden="1" customHeight="1" x14ac:dyDescent="0.25"/>
    <row r="28323" ht="30" hidden="1" customHeight="1" x14ac:dyDescent="0.25"/>
    <row r="28324" ht="30" hidden="1" customHeight="1" x14ac:dyDescent="0.25"/>
    <row r="28325" ht="30" hidden="1" customHeight="1" x14ac:dyDescent="0.25"/>
    <row r="28326" ht="30" hidden="1" customHeight="1" x14ac:dyDescent="0.25"/>
    <row r="28327" ht="30" hidden="1" customHeight="1" x14ac:dyDescent="0.25"/>
    <row r="28328" ht="30" hidden="1" customHeight="1" x14ac:dyDescent="0.25"/>
    <row r="28329" ht="30" hidden="1" customHeight="1" x14ac:dyDescent="0.25"/>
    <row r="28330" ht="30" hidden="1" customHeight="1" x14ac:dyDescent="0.25"/>
    <row r="28331" ht="30" hidden="1" customHeight="1" x14ac:dyDescent="0.25"/>
    <row r="28332" ht="30" hidden="1" customHeight="1" x14ac:dyDescent="0.25"/>
    <row r="28333" ht="30" hidden="1" customHeight="1" x14ac:dyDescent="0.25"/>
    <row r="28334" ht="30" hidden="1" customHeight="1" x14ac:dyDescent="0.25"/>
    <row r="28335" ht="30" hidden="1" customHeight="1" x14ac:dyDescent="0.25"/>
    <row r="28336" ht="30" hidden="1" customHeight="1" x14ac:dyDescent="0.25"/>
    <row r="28337" ht="30" hidden="1" customHeight="1" x14ac:dyDescent="0.25"/>
    <row r="28338" ht="30" hidden="1" customHeight="1" x14ac:dyDescent="0.25"/>
    <row r="28339" ht="30" hidden="1" customHeight="1" x14ac:dyDescent="0.25"/>
    <row r="28340" ht="30" hidden="1" customHeight="1" x14ac:dyDescent="0.25"/>
    <row r="28341" ht="30" hidden="1" customHeight="1" x14ac:dyDescent="0.25"/>
    <row r="28342" ht="30" hidden="1" customHeight="1" x14ac:dyDescent="0.25"/>
    <row r="28343" ht="30" hidden="1" customHeight="1" x14ac:dyDescent="0.25"/>
    <row r="28344" ht="30" hidden="1" customHeight="1" x14ac:dyDescent="0.25"/>
    <row r="28345" ht="30" hidden="1" customHeight="1" x14ac:dyDescent="0.25"/>
    <row r="28346" ht="30" hidden="1" customHeight="1" x14ac:dyDescent="0.25"/>
    <row r="28347" ht="30" hidden="1" customHeight="1" x14ac:dyDescent="0.25"/>
    <row r="28348" ht="30" hidden="1" customHeight="1" x14ac:dyDescent="0.25"/>
    <row r="28349" ht="30" hidden="1" customHeight="1" x14ac:dyDescent="0.25"/>
    <row r="28350" ht="30" hidden="1" customHeight="1" x14ac:dyDescent="0.25"/>
    <row r="28351" ht="30" hidden="1" customHeight="1" x14ac:dyDescent="0.25"/>
    <row r="28352" ht="30" hidden="1" customHeight="1" x14ac:dyDescent="0.25"/>
    <row r="28353" ht="30" hidden="1" customHeight="1" x14ac:dyDescent="0.25"/>
    <row r="28354" ht="30" hidden="1" customHeight="1" x14ac:dyDescent="0.25"/>
    <row r="28355" ht="30" hidden="1" customHeight="1" x14ac:dyDescent="0.25"/>
    <row r="28356" ht="30" hidden="1" customHeight="1" x14ac:dyDescent="0.25"/>
    <row r="28357" ht="30" hidden="1" customHeight="1" x14ac:dyDescent="0.25"/>
    <row r="28358" ht="30" hidden="1" customHeight="1" x14ac:dyDescent="0.25"/>
    <row r="28359" ht="30" hidden="1" customHeight="1" x14ac:dyDescent="0.25"/>
    <row r="28360" ht="30" hidden="1" customHeight="1" x14ac:dyDescent="0.25"/>
    <row r="28361" ht="30" hidden="1" customHeight="1" x14ac:dyDescent="0.25"/>
    <row r="28362" ht="30" hidden="1" customHeight="1" x14ac:dyDescent="0.25"/>
    <row r="28363" ht="30" hidden="1" customHeight="1" x14ac:dyDescent="0.25"/>
    <row r="28364" ht="30" hidden="1" customHeight="1" x14ac:dyDescent="0.25"/>
    <row r="28365" ht="30" hidden="1" customHeight="1" x14ac:dyDescent="0.25"/>
    <row r="28366" ht="30" hidden="1" customHeight="1" x14ac:dyDescent="0.25"/>
    <row r="28367" ht="30" hidden="1" customHeight="1" x14ac:dyDescent="0.25"/>
    <row r="28368" ht="30" hidden="1" customHeight="1" x14ac:dyDescent="0.25"/>
    <row r="28369" ht="30" hidden="1" customHeight="1" x14ac:dyDescent="0.25"/>
    <row r="28370" ht="30" hidden="1" customHeight="1" x14ac:dyDescent="0.25"/>
    <row r="28371" ht="30" hidden="1" customHeight="1" x14ac:dyDescent="0.25"/>
    <row r="28372" ht="30" hidden="1" customHeight="1" x14ac:dyDescent="0.25"/>
    <row r="28373" ht="30" hidden="1" customHeight="1" x14ac:dyDescent="0.25"/>
    <row r="28374" ht="30" hidden="1" customHeight="1" x14ac:dyDescent="0.25"/>
    <row r="28375" ht="30" hidden="1" customHeight="1" x14ac:dyDescent="0.25"/>
    <row r="28376" ht="30" hidden="1" customHeight="1" x14ac:dyDescent="0.25"/>
    <row r="28377" ht="30" hidden="1" customHeight="1" x14ac:dyDescent="0.25"/>
    <row r="28378" ht="30" hidden="1" customHeight="1" x14ac:dyDescent="0.25"/>
    <row r="28379" ht="30" hidden="1" customHeight="1" x14ac:dyDescent="0.25"/>
    <row r="28380" ht="30" hidden="1" customHeight="1" x14ac:dyDescent="0.25"/>
    <row r="28381" ht="30" hidden="1" customHeight="1" x14ac:dyDescent="0.25"/>
    <row r="28382" ht="30" hidden="1" customHeight="1" x14ac:dyDescent="0.25"/>
    <row r="28383" ht="30" hidden="1" customHeight="1" x14ac:dyDescent="0.25"/>
    <row r="28384" ht="30" hidden="1" customHeight="1" x14ac:dyDescent="0.25"/>
    <row r="28385" ht="30" hidden="1" customHeight="1" x14ac:dyDescent="0.25"/>
    <row r="28386" ht="30" hidden="1" customHeight="1" x14ac:dyDescent="0.25"/>
    <row r="28387" ht="30" hidden="1" customHeight="1" x14ac:dyDescent="0.25"/>
    <row r="28388" ht="30" hidden="1" customHeight="1" x14ac:dyDescent="0.25"/>
    <row r="28389" ht="30" hidden="1" customHeight="1" x14ac:dyDescent="0.25"/>
    <row r="28390" ht="30" hidden="1" customHeight="1" x14ac:dyDescent="0.25"/>
    <row r="28391" ht="30" hidden="1" customHeight="1" x14ac:dyDescent="0.25"/>
    <row r="28392" ht="30" hidden="1" customHeight="1" x14ac:dyDescent="0.25"/>
    <row r="28393" ht="30" hidden="1" customHeight="1" x14ac:dyDescent="0.25"/>
    <row r="28394" ht="30" hidden="1" customHeight="1" x14ac:dyDescent="0.25"/>
    <row r="28395" ht="30" hidden="1" customHeight="1" x14ac:dyDescent="0.25"/>
    <row r="28396" ht="30" hidden="1" customHeight="1" x14ac:dyDescent="0.25"/>
    <row r="28397" ht="30" hidden="1" customHeight="1" x14ac:dyDescent="0.25"/>
    <row r="28398" ht="30" hidden="1" customHeight="1" x14ac:dyDescent="0.25"/>
    <row r="28399" ht="30" hidden="1" customHeight="1" x14ac:dyDescent="0.25"/>
    <row r="28400" ht="30" hidden="1" customHeight="1" x14ac:dyDescent="0.25"/>
    <row r="28401" ht="30" hidden="1" customHeight="1" x14ac:dyDescent="0.25"/>
    <row r="28402" ht="30" hidden="1" customHeight="1" x14ac:dyDescent="0.25"/>
    <row r="28403" ht="30" hidden="1" customHeight="1" x14ac:dyDescent="0.25"/>
    <row r="28404" ht="30" hidden="1" customHeight="1" x14ac:dyDescent="0.25"/>
    <row r="28405" ht="30" hidden="1" customHeight="1" x14ac:dyDescent="0.25"/>
    <row r="28406" ht="30" hidden="1" customHeight="1" x14ac:dyDescent="0.25"/>
    <row r="28407" ht="30" hidden="1" customHeight="1" x14ac:dyDescent="0.25"/>
    <row r="28408" ht="30" hidden="1" customHeight="1" x14ac:dyDescent="0.25"/>
    <row r="28409" ht="30" hidden="1" customHeight="1" x14ac:dyDescent="0.25"/>
    <row r="28410" ht="30" hidden="1" customHeight="1" x14ac:dyDescent="0.25"/>
    <row r="28411" ht="30" hidden="1" customHeight="1" x14ac:dyDescent="0.25"/>
    <row r="28412" ht="30" hidden="1" customHeight="1" x14ac:dyDescent="0.25"/>
    <row r="28413" ht="30" hidden="1" customHeight="1" x14ac:dyDescent="0.25"/>
    <row r="28414" ht="30" hidden="1" customHeight="1" x14ac:dyDescent="0.25"/>
    <row r="28415" ht="30" hidden="1" customHeight="1" x14ac:dyDescent="0.25"/>
    <row r="28416" ht="30" hidden="1" customHeight="1" x14ac:dyDescent="0.25"/>
    <row r="28417" ht="30" hidden="1" customHeight="1" x14ac:dyDescent="0.25"/>
    <row r="28418" ht="30" hidden="1" customHeight="1" x14ac:dyDescent="0.25"/>
    <row r="28419" ht="30" hidden="1" customHeight="1" x14ac:dyDescent="0.25"/>
    <row r="28420" ht="30" hidden="1" customHeight="1" x14ac:dyDescent="0.25"/>
    <row r="28421" ht="30" hidden="1" customHeight="1" x14ac:dyDescent="0.25"/>
    <row r="28422" ht="30" hidden="1" customHeight="1" x14ac:dyDescent="0.25"/>
    <row r="28423" ht="30" hidden="1" customHeight="1" x14ac:dyDescent="0.25"/>
    <row r="28424" ht="30" hidden="1" customHeight="1" x14ac:dyDescent="0.25"/>
    <row r="28425" ht="30" hidden="1" customHeight="1" x14ac:dyDescent="0.25"/>
    <row r="28426" ht="30" hidden="1" customHeight="1" x14ac:dyDescent="0.25"/>
    <row r="28427" ht="30" hidden="1" customHeight="1" x14ac:dyDescent="0.25"/>
    <row r="28428" ht="30" hidden="1" customHeight="1" x14ac:dyDescent="0.25"/>
    <row r="28429" ht="30" hidden="1" customHeight="1" x14ac:dyDescent="0.25"/>
    <row r="28430" ht="30" hidden="1" customHeight="1" x14ac:dyDescent="0.25"/>
    <row r="28431" ht="30" hidden="1" customHeight="1" x14ac:dyDescent="0.25"/>
    <row r="28432" ht="30" hidden="1" customHeight="1" x14ac:dyDescent="0.25"/>
    <row r="28433" ht="30" hidden="1" customHeight="1" x14ac:dyDescent="0.25"/>
    <row r="28434" ht="30" hidden="1" customHeight="1" x14ac:dyDescent="0.25"/>
    <row r="28435" ht="30" hidden="1" customHeight="1" x14ac:dyDescent="0.25"/>
    <row r="28436" ht="30" hidden="1" customHeight="1" x14ac:dyDescent="0.25"/>
    <row r="28437" ht="30" hidden="1" customHeight="1" x14ac:dyDescent="0.25"/>
    <row r="28438" ht="30" hidden="1" customHeight="1" x14ac:dyDescent="0.25"/>
    <row r="28439" ht="30" hidden="1" customHeight="1" x14ac:dyDescent="0.25"/>
    <row r="28440" ht="30" hidden="1" customHeight="1" x14ac:dyDescent="0.25"/>
    <row r="28441" ht="30" hidden="1" customHeight="1" x14ac:dyDescent="0.25"/>
    <row r="28442" ht="30" hidden="1" customHeight="1" x14ac:dyDescent="0.25"/>
    <row r="28443" ht="30" hidden="1" customHeight="1" x14ac:dyDescent="0.25"/>
    <row r="28444" ht="30" hidden="1" customHeight="1" x14ac:dyDescent="0.25"/>
    <row r="28445" ht="30" hidden="1" customHeight="1" x14ac:dyDescent="0.25"/>
    <row r="28446" ht="30" hidden="1" customHeight="1" x14ac:dyDescent="0.25"/>
    <row r="28447" ht="30" hidden="1" customHeight="1" x14ac:dyDescent="0.25"/>
    <row r="28448" ht="30" hidden="1" customHeight="1" x14ac:dyDescent="0.25"/>
    <row r="28449" ht="30" hidden="1" customHeight="1" x14ac:dyDescent="0.25"/>
    <row r="28450" ht="30" hidden="1" customHeight="1" x14ac:dyDescent="0.25"/>
    <row r="28451" ht="30" hidden="1" customHeight="1" x14ac:dyDescent="0.25"/>
    <row r="28452" ht="30" hidden="1" customHeight="1" x14ac:dyDescent="0.25"/>
    <row r="28453" ht="30" hidden="1" customHeight="1" x14ac:dyDescent="0.25"/>
    <row r="28454" ht="30" hidden="1" customHeight="1" x14ac:dyDescent="0.25"/>
    <row r="28455" ht="30" hidden="1" customHeight="1" x14ac:dyDescent="0.25"/>
    <row r="28456" ht="30" hidden="1" customHeight="1" x14ac:dyDescent="0.25"/>
    <row r="28457" ht="30" hidden="1" customHeight="1" x14ac:dyDescent="0.25"/>
    <row r="28458" ht="30" hidden="1" customHeight="1" x14ac:dyDescent="0.25"/>
    <row r="28459" ht="30" hidden="1" customHeight="1" x14ac:dyDescent="0.25"/>
    <row r="28460" ht="30" hidden="1" customHeight="1" x14ac:dyDescent="0.25"/>
    <row r="28461" ht="30" hidden="1" customHeight="1" x14ac:dyDescent="0.25"/>
    <row r="28462" ht="30" hidden="1" customHeight="1" x14ac:dyDescent="0.25"/>
    <row r="28463" ht="30" hidden="1" customHeight="1" x14ac:dyDescent="0.25"/>
    <row r="28464" ht="30" hidden="1" customHeight="1" x14ac:dyDescent="0.25"/>
    <row r="28465" ht="30" hidden="1" customHeight="1" x14ac:dyDescent="0.25"/>
    <row r="28466" ht="30" hidden="1" customHeight="1" x14ac:dyDescent="0.25"/>
    <row r="28467" ht="30" hidden="1" customHeight="1" x14ac:dyDescent="0.25"/>
    <row r="28468" ht="30" hidden="1" customHeight="1" x14ac:dyDescent="0.25"/>
    <row r="28469" ht="30" hidden="1" customHeight="1" x14ac:dyDescent="0.25"/>
    <row r="28470" ht="30" hidden="1" customHeight="1" x14ac:dyDescent="0.25"/>
    <row r="28471" ht="30" hidden="1" customHeight="1" x14ac:dyDescent="0.25"/>
    <row r="28472" ht="30" hidden="1" customHeight="1" x14ac:dyDescent="0.25"/>
    <row r="28473" ht="30" hidden="1" customHeight="1" x14ac:dyDescent="0.25"/>
    <row r="28474" ht="30" hidden="1" customHeight="1" x14ac:dyDescent="0.25"/>
    <row r="28475" ht="30" hidden="1" customHeight="1" x14ac:dyDescent="0.25"/>
    <row r="28476" ht="30" hidden="1" customHeight="1" x14ac:dyDescent="0.25"/>
    <row r="28477" ht="30" hidden="1" customHeight="1" x14ac:dyDescent="0.25"/>
    <row r="28478" ht="30" hidden="1" customHeight="1" x14ac:dyDescent="0.25"/>
    <row r="28479" ht="30" hidden="1" customHeight="1" x14ac:dyDescent="0.25"/>
    <row r="28480" ht="30" hidden="1" customHeight="1" x14ac:dyDescent="0.25"/>
    <row r="28481" ht="30" hidden="1" customHeight="1" x14ac:dyDescent="0.25"/>
    <row r="28482" ht="30" hidden="1" customHeight="1" x14ac:dyDescent="0.25"/>
    <row r="28483" ht="30" hidden="1" customHeight="1" x14ac:dyDescent="0.25"/>
    <row r="28484" ht="30" hidden="1" customHeight="1" x14ac:dyDescent="0.25"/>
    <row r="28485" ht="30" hidden="1" customHeight="1" x14ac:dyDescent="0.25"/>
    <row r="28486" ht="30" hidden="1" customHeight="1" x14ac:dyDescent="0.25"/>
    <row r="28487" ht="30" hidden="1" customHeight="1" x14ac:dyDescent="0.25"/>
    <row r="28488" ht="30" hidden="1" customHeight="1" x14ac:dyDescent="0.25"/>
    <row r="28489" ht="30" hidden="1" customHeight="1" x14ac:dyDescent="0.25"/>
    <row r="28490" ht="30" hidden="1" customHeight="1" x14ac:dyDescent="0.25"/>
    <row r="28491" ht="30" hidden="1" customHeight="1" x14ac:dyDescent="0.25"/>
    <row r="28492" ht="30" hidden="1" customHeight="1" x14ac:dyDescent="0.25"/>
    <row r="28493" ht="30" hidden="1" customHeight="1" x14ac:dyDescent="0.25"/>
    <row r="28494" ht="30" hidden="1" customHeight="1" x14ac:dyDescent="0.25"/>
    <row r="28495" ht="30" hidden="1" customHeight="1" x14ac:dyDescent="0.25"/>
    <row r="28496" ht="30" hidden="1" customHeight="1" x14ac:dyDescent="0.25"/>
    <row r="28497" ht="30" hidden="1" customHeight="1" x14ac:dyDescent="0.25"/>
    <row r="28498" ht="30" hidden="1" customHeight="1" x14ac:dyDescent="0.25"/>
    <row r="28499" ht="30" hidden="1" customHeight="1" x14ac:dyDescent="0.25"/>
    <row r="28500" ht="30" hidden="1" customHeight="1" x14ac:dyDescent="0.25"/>
    <row r="28501" ht="30" hidden="1" customHeight="1" x14ac:dyDescent="0.25"/>
    <row r="28502" ht="30" hidden="1" customHeight="1" x14ac:dyDescent="0.25"/>
    <row r="28503" ht="30" hidden="1" customHeight="1" x14ac:dyDescent="0.25"/>
    <row r="28504" ht="30" hidden="1" customHeight="1" x14ac:dyDescent="0.25"/>
    <row r="28505" ht="30" hidden="1" customHeight="1" x14ac:dyDescent="0.25"/>
    <row r="28506" ht="30" hidden="1" customHeight="1" x14ac:dyDescent="0.25"/>
    <row r="28507" ht="30" hidden="1" customHeight="1" x14ac:dyDescent="0.25"/>
    <row r="28508" ht="30" hidden="1" customHeight="1" x14ac:dyDescent="0.25"/>
    <row r="28509" ht="30" hidden="1" customHeight="1" x14ac:dyDescent="0.25"/>
    <row r="28510" ht="30" hidden="1" customHeight="1" x14ac:dyDescent="0.25"/>
    <row r="28511" ht="30" hidden="1" customHeight="1" x14ac:dyDescent="0.25"/>
    <row r="28512" ht="30" hidden="1" customHeight="1" x14ac:dyDescent="0.25"/>
    <row r="28513" ht="30" hidden="1" customHeight="1" x14ac:dyDescent="0.25"/>
    <row r="28514" ht="30" hidden="1" customHeight="1" x14ac:dyDescent="0.25"/>
    <row r="28515" ht="30" hidden="1" customHeight="1" x14ac:dyDescent="0.25"/>
    <row r="28516" ht="30" hidden="1" customHeight="1" x14ac:dyDescent="0.25"/>
    <row r="28517" ht="30" hidden="1" customHeight="1" x14ac:dyDescent="0.25"/>
    <row r="28518" ht="30" hidden="1" customHeight="1" x14ac:dyDescent="0.25"/>
    <row r="28519" ht="30" hidden="1" customHeight="1" x14ac:dyDescent="0.25"/>
    <row r="28520" ht="30" hidden="1" customHeight="1" x14ac:dyDescent="0.25"/>
    <row r="28521" ht="30" hidden="1" customHeight="1" x14ac:dyDescent="0.25"/>
    <row r="28522" ht="30" hidden="1" customHeight="1" x14ac:dyDescent="0.25"/>
    <row r="28523" ht="30" hidden="1" customHeight="1" x14ac:dyDescent="0.25"/>
    <row r="28524" ht="30" hidden="1" customHeight="1" x14ac:dyDescent="0.25"/>
    <row r="28525" ht="30" hidden="1" customHeight="1" x14ac:dyDescent="0.25"/>
    <row r="28526" ht="30" hidden="1" customHeight="1" x14ac:dyDescent="0.25"/>
    <row r="28527" ht="30" hidden="1" customHeight="1" x14ac:dyDescent="0.25"/>
    <row r="28528" ht="30" hidden="1" customHeight="1" x14ac:dyDescent="0.25"/>
    <row r="28529" ht="30" hidden="1" customHeight="1" x14ac:dyDescent="0.25"/>
    <row r="28530" ht="30" hidden="1" customHeight="1" x14ac:dyDescent="0.25"/>
    <row r="28531" ht="30" hidden="1" customHeight="1" x14ac:dyDescent="0.25"/>
    <row r="28532" ht="30" hidden="1" customHeight="1" x14ac:dyDescent="0.25"/>
    <row r="28533" ht="30" hidden="1" customHeight="1" x14ac:dyDescent="0.25"/>
    <row r="28534" ht="30" hidden="1" customHeight="1" x14ac:dyDescent="0.25"/>
    <row r="28535" ht="30" hidden="1" customHeight="1" x14ac:dyDescent="0.25"/>
    <row r="28536" ht="30" hidden="1" customHeight="1" x14ac:dyDescent="0.25"/>
    <row r="28537" ht="30" hidden="1" customHeight="1" x14ac:dyDescent="0.25"/>
    <row r="28538" ht="30" hidden="1" customHeight="1" x14ac:dyDescent="0.25"/>
    <row r="28539" ht="30" hidden="1" customHeight="1" x14ac:dyDescent="0.25"/>
    <row r="28540" ht="30" hidden="1" customHeight="1" x14ac:dyDescent="0.25"/>
    <row r="28541" ht="30" hidden="1" customHeight="1" x14ac:dyDescent="0.25"/>
    <row r="28542" ht="30" hidden="1" customHeight="1" x14ac:dyDescent="0.25"/>
    <row r="28543" ht="30" hidden="1" customHeight="1" x14ac:dyDescent="0.25"/>
    <row r="28544" ht="30" hidden="1" customHeight="1" x14ac:dyDescent="0.25"/>
    <row r="28545" ht="30" hidden="1" customHeight="1" x14ac:dyDescent="0.25"/>
    <row r="28546" ht="30" hidden="1" customHeight="1" x14ac:dyDescent="0.25"/>
    <row r="28547" ht="30" hidden="1" customHeight="1" x14ac:dyDescent="0.25"/>
    <row r="28548" ht="30" hidden="1" customHeight="1" x14ac:dyDescent="0.25"/>
    <row r="28549" ht="30" hidden="1" customHeight="1" x14ac:dyDescent="0.25"/>
    <row r="28550" ht="30" hidden="1" customHeight="1" x14ac:dyDescent="0.25"/>
    <row r="28551" ht="30" hidden="1" customHeight="1" x14ac:dyDescent="0.25"/>
    <row r="28552" ht="30" hidden="1" customHeight="1" x14ac:dyDescent="0.25"/>
    <row r="28553" ht="30" hidden="1" customHeight="1" x14ac:dyDescent="0.25"/>
    <row r="28554" ht="30" hidden="1" customHeight="1" x14ac:dyDescent="0.25"/>
    <row r="28555" ht="30" hidden="1" customHeight="1" x14ac:dyDescent="0.25"/>
    <row r="28556" ht="30" hidden="1" customHeight="1" x14ac:dyDescent="0.25"/>
    <row r="28557" ht="30" hidden="1" customHeight="1" x14ac:dyDescent="0.25"/>
    <row r="28558" ht="30" hidden="1" customHeight="1" x14ac:dyDescent="0.25"/>
    <row r="28559" ht="30" hidden="1" customHeight="1" x14ac:dyDescent="0.25"/>
    <row r="28560" ht="30" hidden="1" customHeight="1" x14ac:dyDescent="0.25"/>
    <row r="28561" ht="30" hidden="1" customHeight="1" x14ac:dyDescent="0.25"/>
    <row r="28562" ht="30" hidden="1" customHeight="1" x14ac:dyDescent="0.25"/>
    <row r="28563" ht="30" hidden="1" customHeight="1" x14ac:dyDescent="0.25"/>
    <row r="28564" ht="30" hidden="1" customHeight="1" x14ac:dyDescent="0.25"/>
    <row r="28565" ht="30" hidden="1" customHeight="1" x14ac:dyDescent="0.25"/>
    <row r="28566" ht="30" hidden="1" customHeight="1" x14ac:dyDescent="0.25"/>
    <row r="28567" ht="30" hidden="1" customHeight="1" x14ac:dyDescent="0.25"/>
    <row r="28568" ht="30" hidden="1" customHeight="1" x14ac:dyDescent="0.25"/>
    <row r="28569" ht="30" hidden="1" customHeight="1" x14ac:dyDescent="0.25"/>
    <row r="28570" ht="30" hidden="1" customHeight="1" x14ac:dyDescent="0.25"/>
    <row r="28571" ht="30" hidden="1" customHeight="1" x14ac:dyDescent="0.25"/>
    <row r="28572" ht="30" hidden="1" customHeight="1" x14ac:dyDescent="0.25"/>
    <row r="28573" ht="30" hidden="1" customHeight="1" x14ac:dyDescent="0.25"/>
    <row r="28574" ht="30" hidden="1" customHeight="1" x14ac:dyDescent="0.25"/>
    <row r="28575" ht="30" hidden="1" customHeight="1" x14ac:dyDescent="0.25"/>
    <row r="28576" ht="30" hidden="1" customHeight="1" x14ac:dyDescent="0.25"/>
    <row r="28577" ht="30" hidden="1" customHeight="1" x14ac:dyDescent="0.25"/>
    <row r="28578" ht="30" hidden="1" customHeight="1" x14ac:dyDescent="0.25"/>
    <row r="28579" ht="30" hidden="1" customHeight="1" x14ac:dyDescent="0.25"/>
    <row r="28580" ht="30" hidden="1" customHeight="1" x14ac:dyDescent="0.25"/>
    <row r="28581" ht="30" hidden="1" customHeight="1" x14ac:dyDescent="0.25"/>
    <row r="28582" ht="30" hidden="1" customHeight="1" x14ac:dyDescent="0.25"/>
    <row r="28583" ht="30" hidden="1" customHeight="1" x14ac:dyDescent="0.25"/>
    <row r="28584" ht="30" hidden="1" customHeight="1" x14ac:dyDescent="0.25"/>
    <row r="28585" ht="30" hidden="1" customHeight="1" x14ac:dyDescent="0.25"/>
    <row r="28586" ht="30" hidden="1" customHeight="1" x14ac:dyDescent="0.25"/>
    <row r="28587" ht="30" hidden="1" customHeight="1" x14ac:dyDescent="0.25"/>
    <row r="28588" ht="30" hidden="1" customHeight="1" x14ac:dyDescent="0.25"/>
    <row r="28589" ht="30" hidden="1" customHeight="1" x14ac:dyDescent="0.25"/>
    <row r="28590" ht="30" hidden="1" customHeight="1" x14ac:dyDescent="0.25"/>
    <row r="28591" ht="30" hidden="1" customHeight="1" x14ac:dyDescent="0.25"/>
    <row r="28592" ht="30" hidden="1" customHeight="1" x14ac:dyDescent="0.25"/>
    <row r="28593" ht="30" hidden="1" customHeight="1" x14ac:dyDescent="0.25"/>
    <row r="28594" ht="30" hidden="1" customHeight="1" x14ac:dyDescent="0.25"/>
    <row r="28595" ht="30" hidden="1" customHeight="1" x14ac:dyDescent="0.25"/>
    <row r="28596" ht="30" hidden="1" customHeight="1" x14ac:dyDescent="0.25"/>
    <row r="28597" ht="30" hidden="1" customHeight="1" x14ac:dyDescent="0.25"/>
    <row r="28598" ht="30" hidden="1" customHeight="1" x14ac:dyDescent="0.25"/>
    <row r="28599" ht="30" hidden="1" customHeight="1" x14ac:dyDescent="0.25"/>
    <row r="28600" ht="30" hidden="1" customHeight="1" x14ac:dyDescent="0.25"/>
    <row r="28601" ht="30" hidden="1" customHeight="1" x14ac:dyDescent="0.25"/>
    <row r="28602" ht="30" hidden="1" customHeight="1" x14ac:dyDescent="0.25"/>
    <row r="28603" ht="30" hidden="1" customHeight="1" x14ac:dyDescent="0.25"/>
    <row r="28604" ht="30" hidden="1" customHeight="1" x14ac:dyDescent="0.25"/>
    <row r="28605" ht="30" hidden="1" customHeight="1" x14ac:dyDescent="0.25"/>
    <row r="28606" ht="30" hidden="1" customHeight="1" x14ac:dyDescent="0.25"/>
    <row r="28607" ht="30" hidden="1" customHeight="1" x14ac:dyDescent="0.25"/>
    <row r="28608" ht="30" hidden="1" customHeight="1" x14ac:dyDescent="0.25"/>
    <row r="28609" ht="30" hidden="1" customHeight="1" x14ac:dyDescent="0.25"/>
    <row r="28610" ht="30" hidden="1" customHeight="1" x14ac:dyDescent="0.25"/>
    <row r="28611" ht="30" hidden="1" customHeight="1" x14ac:dyDescent="0.25"/>
    <row r="28612" ht="30" hidden="1" customHeight="1" x14ac:dyDescent="0.25"/>
    <row r="28613" ht="30" hidden="1" customHeight="1" x14ac:dyDescent="0.25"/>
    <row r="28614" ht="30" hidden="1" customHeight="1" x14ac:dyDescent="0.25"/>
    <row r="28615" ht="30" hidden="1" customHeight="1" x14ac:dyDescent="0.25"/>
    <row r="28616" ht="30" hidden="1" customHeight="1" x14ac:dyDescent="0.25"/>
    <row r="28617" ht="30" hidden="1" customHeight="1" x14ac:dyDescent="0.25"/>
    <row r="28618" ht="30" hidden="1" customHeight="1" x14ac:dyDescent="0.25"/>
    <row r="28619" ht="30" hidden="1" customHeight="1" x14ac:dyDescent="0.25"/>
    <row r="28620" ht="30" hidden="1" customHeight="1" x14ac:dyDescent="0.25"/>
    <row r="28621" ht="30" hidden="1" customHeight="1" x14ac:dyDescent="0.25"/>
    <row r="28622" ht="30" hidden="1" customHeight="1" x14ac:dyDescent="0.25"/>
    <row r="28623" ht="30" hidden="1" customHeight="1" x14ac:dyDescent="0.25"/>
    <row r="28624" ht="30" hidden="1" customHeight="1" x14ac:dyDescent="0.25"/>
    <row r="28625" ht="30" hidden="1" customHeight="1" x14ac:dyDescent="0.25"/>
    <row r="28626" ht="30" hidden="1" customHeight="1" x14ac:dyDescent="0.25"/>
    <row r="28627" ht="30" hidden="1" customHeight="1" x14ac:dyDescent="0.25"/>
    <row r="28628" ht="30" hidden="1" customHeight="1" x14ac:dyDescent="0.25"/>
    <row r="28629" ht="30" hidden="1" customHeight="1" x14ac:dyDescent="0.25"/>
    <row r="28630" ht="30" hidden="1" customHeight="1" x14ac:dyDescent="0.25"/>
    <row r="28631" ht="30" hidden="1" customHeight="1" x14ac:dyDescent="0.25"/>
    <row r="28632" ht="30" hidden="1" customHeight="1" x14ac:dyDescent="0.25"/>
    <row r="28633" ht="30" hidden="1" customHeight="1" x14ac:dyDescent="0.25"/>
    <row r="28634" ht="30" hidden="1" customHeight="1" x14ac:dyDescent="0.25"/>
    <row r="28635" ht="30" hidden="1" customHeight="1" x14ac:dyDescent="0.25"/>
    <row r="28636" ht="30" hidden="1" customHeight="1" x14ac:dyDescent="0.25"/>
    <row r="28637" ht="30" hidden="1" customHeight="1" x14ac:dyDescent="0.25"/>
    <row r="28638" ht="30" hidden="1" customHeight="1" x14ac:dyDescent="0.25"/>
    <row r="28639" ht="30" hidden="1" customHeight="1" x14ac:dyDescent="0.25"/>
    <row r="28640" ht="30" hidden="1" customHeight="1" x14ac:dyDescent="0.25"/>
    <row r="28641" ht="30" hidden="1" customHeight="1" x14ac:dyDescent="0.25"/>
    <row r="28642" ht="30" hidden="1" customHeight="1" x14ac:dyDescent="0.25"/>
    <row r="28643" ht="30" hidden="1" customHeight="1" x14ac:dyDescent="0.25"/>
    <row r="28644" ht="30" hidden="1" customHeight="1" x14ac:dyDescent="0.25"/>
    <row r="28645" ht="30" hidden="1" customHeight="1" x14ac:dyDescent="0.25"/>
    <row r="28646" ht="30" hidden="1" customHeight="1" x14ac:dyDescent="0.25"/>
    <row r="28647" ht="30" hidden="1" customHeight="1" x14ac:dyDescent="0.25"/>
    <row r="28648" ht="30" hidden="1" customHeight="1" x14ac:dyDescent="0.25"/>
    <row r="28649" ht="30" hidden="1" customHeight="1" x14ac:dyDescent="0.25"/>
    <row r="28650" ht="30" hidden="1" customHeight="1" x14ac:dyDescent="0.25"/>
    <row r="28651" ht="30" hidden="1" customHeight="1" x14ac:dyDescent="0.25"/>
    <row r="28652" ht="30" hidden="1" customHeight="1" x14ac:dyDescent="0.25"/>
    <row r="28653" ht="30" hidden="1" customHeight="1" x14ac:dyDescent="0.25"/>
    <row r="28654" ht="30" hidden="1" customHeight="1" x14ac:dyDescent="0.25"/>
    <row r="28655" ht="30" hidden="1" customHeight="1" x14ac:dyDescent="0.25"/>
    <row r="28656" ht="30" hidden="1" customHeight="1" x14ac:dyDescent="0.25"/>
    <row r="28657" ht="30" hidden="1" customHeight="1" x14ac:dyDescent="0.25"/>
    <row r="28658" ht="30" hidden="1" customHeight="1" x14ac:dyDescent="0.25"/>
    <row r="28659" ht="30" hidden="1" customHeight="1" x14ac:dyDescent="0.25"/>
    <row r="28660" ht="30" hidden="1" customHeight="1" x14ac:dyDescent="0.25"/>
    <row r="28661" ht="30" hidden="1" customHeight="1" x14ac:dyDescent="0.25"/>
    <row r="28662" ht="30" hidden="1" customHeight="1" x14ac:dyDescent="0.25"/>
    <row r="28663" ht="30" hidden="1" customHeight="1" x14ac:dyDescent="0.25"/>
    <row r="28664" ht="30" hidden="1" customHeight="1" x14ac:dyDescent="0.25"/>
    <row r="28665" ht="30" hidden="1" customHeight="1" x14ac:dyDescent="0.25"/>
    <row r="28666" ht="30" hidden="1" customHeight="1" x14ac:dyDescent="0.25"/>
    <row r="28667" ht="30" hidden="1" customHeight="1" x14ac:dyDescent="0.25"/>
    <row r="28668" ht="30" hidden="1" customHeight="1" x14ac:dyDescent="0.25"/>
    <row r="28669" ht="30" hidden="1" customHeight="1" x14ac:dyDescent="0.25"/>
    <row r="28670" ht="30" hidden="1" customHeight="1" x14ac:dyDescent="0.25"/>
    <row r="28671" ht="30" hidden="1" customHeight="1" x14ac:dyDescent="0.25"/>
    <row r="28672" ht="30" hidden="1" customHeight="1" x14ac:dyDescent="0.25"/>
    <row r="28673" ht="30" hidden="1" customHeight="1" x14ac:dyDescent="0.25"/>
    <row r="28674" ht="30" hidden="1" customHeight="1" x14ac:dyDescent="0.25"/>
    <row r="28675" ht="30" hidden="1" customHeight="1" x14ac:dyDescent="0.25"/>
    <row r="28676" ht="30" hidden="1" customHeight="1" x14ac:dyDescent="0.25"/>
    <row r="28677" ht="30" hidden="1" customHeight="1" x14ac:dyDescent="0.25"/>
    <row r="28678" ht="30" hidden="1" customHeight="1" x14ac:dyDescent="0.25"/>
    <row r="28679" ht="30" hidden="1" customHeight="1" x14ac:dyDescent="0.25"/>
    <row r="28680" ht="30" hidden="1" customHeight="1" x14ac:dyDescent="0.25"/>
    <row r="28681" ht="30" hidden="1" customHeight="1" x14ac:dyDescent="0.25"/>
    <row r="28682" ht="30" hidden="1" customHeight="1" x14ac:dyDescent="0.25"/>
    <row r="28683" ht="30" hidden="1" customHeight="1" x14ac:dyDescent="0.25"/>
    <row r="28684" ht="30" hidden="1" customHeight="1" x14ac:dyDescent="0.25"/>
    <row r="28685" ht="30" hidden="1" customHeight="1" x14ac:dyDescent="0.25"/>
    <row r="28686" ht="30" hidden="1" customHeight="1" x14ac:dyDescent="0.25"/>
    <row r="28687" ht="30" hidden="1" customHeight="1" x14ac:dyDescent="0.25"/>
    <row r="28688" ht="30" hidden="1" customHeight="1" x14ac:dyDescent="0.25"/>
    <row r="28689" ht="30" hidden="1" customHeight="1" x14ac:dyDescent="0.25"/>
    <row r="28690" ht="30" hidden="1" customHeight="1" x14ac:dyDescent="0.25"/>
    <row r="28691" ht="30" hidden="1" customHeight="1" x14ac:dyDescent="0.25"/>
    <row r="28692" ht="30" hidden="1" customHeight="1" x14ac:dyDescent="0.25"/>
    <row r="28693" ht="30" hidden="1" customHeight="1" x14ac:dyDescent="0.25"/>
    <row r="28694" ht="30" hidden="1" customHeight="1" x14ac:dyDescent="0.25"/>
    <row r="28695" ht="30" hidden="1" customHeight="1" x14ac:dyDescent="0.25"/>
    <row r="28696" ht="30" hidden="1" customHeight="1" x14ac:dyDescent="0.25"/>
    <row r="28697" ht="30" hidden="1" customHeight="1" x14ac:dyDescent="0.25"/>
    <row r="28698" ht="30" hidden="1" customHeight="1" x14ac:dyDescent="0.25"/>
    <row r="28699" ht="30" hidden="1" customHeight="1" x14ac:dyDescent="0.25"/>
    <row r="28700" ht="30" hidden="1" customHeight="1" x14ac:dyDescent="0.25"/>
    <row r="28701" ht="30" hidden="1" customHeight="1" x14ac:dyDescent="0.25"/>
    <row r="28702" ht="30" hidden="1" customHeight="1" x14ac:dyDescent="0.25"/>
    <row r="28703" ht="30" hidden="1" customHeight="1" x14ac:dyDescent="0.25"/>
    <row r="28704" ht="30" hidden="1" customHeight="1" x14ac:dyDescent="0.25"/>
    <row r="28705" ht="30" hidden="1" customHeight="1" x14ac:dyDescent="0.25"/>
    <row r="28706" ht="30" hidden="1" customHeight="1" x14ac:dyDescent="0.25"/>
    <row r="28707" ht="30" hidden="1" customHeight="1" x14ac:dyDescent="0.25"/>
    <row r="28708" ht="30" hidden="1" customHeight="1" x14ac:dyDescent="0.25"/>
    <row r="28709" ht="30" hidden="1" customHeight="1" x14ac:dyDescent="0.25"/>
    <row r="28710" ht="30" hidden="1" customHeight="1" x14ac:dyDescent="0.25"/>
    <row r="28711" ht="30" hidden="1" customHeight="1" x14ac:dyDescent="0.25"/>
    <row r="28712" ht="30" hidden="1" customHeight="1" x14ac:dyDescent="0.25"/>
    <row r="28713" ht="30" hidden="1" customHeight="1" x14ac:dyDescent="0.25"/>
    <row r="28714" ht="30" hidden="1" customHeight="1" x14ac:dyDescent="0.25"/>
    <row r="28715" ht="30" hidden="1" customHeight="1" x14ac:dyDescent="0.25"/>
    <row r="28716" ht="30" hidden="1" customHeight="1" x14ac:dyDescent="0.25"/>
    <row r="28717" ht="30" hidden="1" customHeight="1" x14ac:dyDescent="0.25"/>
    <row r="28718" ht="30" hidden="1" customHeight="1" x14ac:dyDescent="0.25"/>
    <row r="28719" ht="30" hidden="1" customHeight="1" x14ac:dyDescent="0.25"/>
    <row r="28720" ht="30" hidden="1" customHeight="1" x14ac:dyDescent="0.25"/>
    <row r="28721" ht="30" hidden="1" customHeight="1" x14ac:dyDescent="0.25"/>
    <row r="28722" ht="30" hidden="1" customHeight="1" x14ac:dyDescent="0.25"/>
    <row r="28723" ht="30" hidden="1" customHeight="1" x14ac:dyDescent="0.25"/>
    <row r="28724" ht="30" hidden="1" customHeight="1" x14ac:dyDescent="0.25"/>
    <row r="28725" ht="30" hidden="1" customHeight="1" x14ac:dyDescent="0.25"/>
    <row r="28726" ht="30" hidden="1" customHeight="1" x14ac:dyDescent="0.25"/>
    <row r="28727" ht="30" hidden="1" customHeight="1" x14ac:dyDescent="0.25"/>
    <row r="28728" ht="30" hidden="1" customHeight="1" x14ac:dyDescent="0.25"/>
    <row r="28729" ht="30" hidden="1" customHeight="1" x14ac:dyDescent="0.25"/>
    <row r="28730" ht="30" hidden="1" customHeight="1" x14ac:dyDescent="0.25"/>
    <row r="28731" ht="30" hidden="1" customHeight="1" x14ac:dyDescent="0.25"/>
    <row r="28732" ht="30" hidden="1" customHeight="1" x14ac:dyDescent="0.25"/>
    <row r="28733" ht="30" hidden="1" customHeight="1" x14ac:dyDescent="0.25"/>
    <row r="28734" ht="30" hidden="1" customHeight="1" x14ac:dyDescent="0.25"/>
    <row r="28735" ht="30" hidden="1" customHeight="1" x14ac:dyDescent="0.25"/>
    <row r="28736" ht="30" hidden="1" customHeight="1" x14ac:dyDescent="0.25"/>
    <row r="28737" ht="30" hidden="1" customHeight="1" x14ac:dyDescent="0.25"/>
    <row r="28738" ht="30" hidden="1" customHeight="1" x14ac:dyDescent="0.25"/>
    <row r="28739" ht="30" hidden="1" customHeight="1" x14ac:dyDescent="0.25"/>
    <row r="28740" ht="30" hidden="1" customHeight="1" x14ac:dyDescent="0.25"/>
    <row r="28741" ht="30" hidden="1" customHeight="1" x14ac:dyDescent="0.25"/>
    <row r="28742" ht="30" hidden="1" customHeight="1" x14ac:dyDescent="0.25"/>
    <row r="28743" ht="30" hidden="1" customHeight="1" x14ac:dyDescent="0.25"/>
    <row r="28744" ht="30" hidden="1" customHeight="1" x14ac:dyDescent="0.25"/>
    <row r="28745" ht="30" hidden="1" customHeight="1" x14ac:dyDescent="0.25"/>
    <row r="28746" ht="30" hidden="1" customHeight="1" x14ac:dyDescent="0.25"/>
    <row r="28747" ht="30" hidden="1" customHeight="1" x14ac:dyDescent="0.25"/>
    <row r="28748" ht="30" hidden="1" customHeight="1" x14ac:dyDescent="0.25"/>
    <row r="28749" ht="30" hidden="1" customHeight="1" x14ac:dyDescent="0.25"/>
    <row r="28750" ht="30" hidden="1" customHeight="1" x14ac:dyDescent="0.25"/>
    <row r="28751" ht="30" hidden="1" customHeight="1" x14ac:dyDescent="0.25"/>
    <row r="28752" ht="30" hidden="1" customHeight="1" x14ac:dyDescent="0.25"/>
    <row r="28753" ht="30" hidden="1" customHeight="1" x14ac:dyDescent="0.25"/>
    <row r="28754" ht="30" hidden="1" customHeight="1" x14ac:dyDescent="0.25"/>
    <row r="28755" ht="30" hidden="1" customHeight="1" x14ac:dyDescent="0.25"/>
    <row r="28756" ht="30" hidden="1" customHeight="1" x14ac:dyDescent="0.25"/>
    <row r="28757" ht="30" hidden="1" customHeight="1" x14ac:dyDescent="0.25"/>
    <row r="28758" ht="30" hidden="1" customHeight="1" x14ac:dyDescent="0.25"/>
    <row r="28759" ht="30" hidden="1" customHeight="1" x14ac:dyDescent="0.25"/>
    <row r="28760" ht="30" hidden="1" customHeight="1" x14ac:dyDescent="0.25"/>
    <row r="28761" ht="30" hidden="1" customHeight="1" x14ac:dyDescent="0.25"/>
    <row r="28762" ht="30" hidden="1" customHeight="1" x14ac:dyDescent="0.25"/>
    <row r="28763" ht="30" hidden="1" customHeight="1" x14ac:dyDescent="0.25"/>
    <row r="28764" ht="30" hidden="1" customHeight="1" x14ac:dyDescent="0.25"/>
    <row r="28765" ht="30" hidden="1" customHeight="1" x14ac:dyDescent="0.25"/>
    <row r="28766" ht="30" hidden="1" customHeight="1" x14ac:dyDescent="0.25"/>
    <row r="28767" ht="30" hidden="1" customHeight="1" x14ac:dyDescent="0.25"/>
    <row r="28768" ht="30" hidden="1" customHeight="1" x14ac:dyDescent="0.25"/>
    <row r="28769" ht="30" hidden="1" customHeight="1" x14ac:dyDescent="0.25"/>
    <row r="28770" ht="30" hidden="1" customHeight="1" x14ac:dyDescent="0.25"/>
    <row r="28771" ht="30" hidden="1" customHeight="1" x14ac:dyDescent="0.25"/>
    <row r="28772" ht="30" hidden="1" customHeight="1" x14ac:dyDescent="0.25"/>
    <row r="28773" ht="30" hidden="1" customHeight="1" x14ac:dyDescent="0.25"/>
    <row r="28774" ht="30" hidden="1" customHeight="1" x14ac:dyDescent="0.25"/>
    <row r="28775" ht="30" hidden="1" customHeight="1" x14ac:dyDescent="0.25"/>
    <row r="28776" ht="30" hidden="1" customHeight="1" x14ac:dyDescent="0.25"/>
    <row r="28777" ht="30" hidden="1" customHeight="1" x14ac:dyDescent="0.25"/>
    <row r="28778" ht="30" hidden="1" customHeight="1" x14ac:dyDescent="0.25"/>
    <row r="28779" ht="30" hidden="1" customHeight="1" x14ac:dyDescent="0.25"/>
    <row r="28780" ht="30" hidden="1" customHeight="1" x14ac:dyDescent="0.25"/>
    <row r="28781" ht="30" hidden="1" customHeight="1" x14ac:dyDescent="0.25"/>
    <row r="28782" ht="30" hidden="1" customHeight="1" x14ac:dyDescent="0.25"/>
    <row r="28783" ht="30" hidden="1" customHeight="1" x14ac:dyDescent="0.25"/>
    <row r="28784" ht="30" hidden="1" customHeight="1" x14ac:dyDescent="0.25"/>
    <row r="28785" ht="30" hidden="1" customHeight="1" x14ac:dyDescent="0.25"/>
    <row r="28786" ht="30" hidden="1" customHeight="1" x14ac:dyDescent="0.25"/>
    <row r="28787" ht="30" hidden="1" customHeight="1" x14ac:dyDescent="0.25"/>
    <row r="28788" ht="30" hidden="1" customHeight="1" x14ac:dyDescent="0.25"/>
    <row r="28789" ht="30" hidden="1" customHeight="1" x14ac:dyDescent="0.25"/>
    <row r="28790" ht="30" hidden="1" customHeight="1" x14ac:dyDescent="0.25"/>
    <row r="28791" ht="30" hidden="1" customHeight="1" x14ac:dyDescent="0.25"/>
    <row r="28792" ht="30" hidden="1" customHeight="1" x14ac:dyDescent="0.25"/>
    <row r="28793" ht="30" hidden="1" customHeight="1" x14ac:dyDescent="0.25"/>
    <row r="28794" ht="30" hidden="1" customHeight="1" x14ac:dyDescent="0.25"/>
    <row r="28795" ht="30" hidden="1" customHeight="1" x14ac:dyDescent="0.25"/>
    <row r="28796" ht="30" hidden="1" customHeight="1" x14ac:dyDescent="0.25"/>
    <row r="28797" ht="30" hidden="1" customHeight="1" x14ac:dyDescent="0.25"/>
    <row r="28798" ht="30" hidden="1" customHeight="1" x14ac:dyDescent="0.25"/>
    <row r="28799" ht="30" hidden="1" customHeight="1" x14ac:dyDescent="0.25"/>
    <row r="28800" ht="30" hidden="1" customHeight="1" x14ac:dyDescent="0.25"/>
    <row r="28801" ht="30" hidden="1" customHeight="1" x14ac:dyDescent="0.25"/>
    <row r="28802" ht="30" hidden="1" customHeight="1" x14ac:dyDescent="0.25"/>
    <row r="28803" ht="30" hidden="1" customHeight="1" x14ac:dyDescent="0.25"/>
    <row r="28804" ht="30" hidden="1" customHeight="1" x14ac:dyDescent="0.25"/>
    <row r="28805" ht="30" hidden="1" customHeight="1" x14ac:dyDescent="0.25"/>
    <row r="28806" ht="30" hidden="1" customHeight="1" x14ac:dyDescent="0.25"/>
    <row r="28807" ht="30" hidden="1" customHeight="1" x14ac:dyDescent="0.25"/>
    <row r="28808" ht="30" hidden="1" customHeight="1" x14ac:dyDescent="0.25"/>
    <row r="28809" ht="30" hidden="1" customHeight="1" x14ac:dyDescent="0.25"/>
    <row r="28810" ht="30" hidden="1" customHeight="1" x14ac:dyDescent="0.25"/>
    <row r="28811" ht="30" hidden="1" customHeight="1" x14ac:dyDescent="0.25"/>
    <row r="28812" ht="30" hidden="1" customHeight="1" x14ac:dyDescent="0.25"/>
    <row r="28813" ht="30" hidden="1" customHeight="1" x14ac:dyDescent="0.25"/>
    <row r="28814" ht="30" hidden="1" customHeight="1" x14ac:dyDescent="0.25"/>
    <row r="28815" ht="30" hidden="1" customHeight="1" x14ac:dyDescent="0.25"/>
    <row r="28816" ht="30" hidden="1" customHeight="1" x14ac:dyDescent="0.25"/>
    <row r="28817" ht="30" hidden="1" customHeight="1" x14ac:dyDescent="0.25"/>
    <row r="28818" ht="30" hidden="1" customHeight="1" x14ac:dyDescent="0.25"/>
    <row r="28819" ht="30" hidden="1" customHeight="1" x14ac:dyDescent="0.25"/>
    <row r="28820" ht="30" hidden="1" customHeight="1" x14ac:dyDescent="0.25"/>
    <row r="28821" ht="30" hidden="1" customHeight="1" x14ac:dyDescent="0.25"/>
    <row r="28822" ht="30" hidden="1" customHeight="1" x14ac:dyDescent="0.25"/>
    <row r="28823" ht="30" hidden="1" customHeight="1" x14ac:dyDescent="0.25"/>
    <row r="28824" ht="30" hidden="1" customHeight="1" x14ac:dyDescent="0.25"/>
    <row r="28825" ht="30" hidden="1" customHeight="1" x14ac:dyDescent="0.25"/>
    <row r="28826" ht="30" hidden="1" customHeight="1" x14ac:dyDescent="0.25"/>
    <row r="28827" ht="30" hidden="1" customHeight="1" x14ac:dyDescent="0.25"/>
    <row r="28828" ht="30" hidden="1" customHeight="1" x14ac:dyDescent="0.25"/>
    <row r="28829" ht="30" hidden="1" customHeight="1" x14ac:dyDescent="0.25"/>
    <row r="28830" ht="30" hidden="1" customHeight="1" x14ac:dyDescent="0.25"/>
    <row r="28831" ht="30" hidden="1" customHeight="1" x14ac:dyDescent="0.25"/>
    <row r="28832" ht="30" hidden="1" customHeight="1" x14ac:dyDescent="0.25"/>
    <row r="28833" ht="30" hidden="1" customHeight="1" x14ac:dyDescent="0.25"/>
    <row r="28834" ht="30" hidden="1" customHeight="1" x14ac:dyDescent="0.25"/>
    <row r="28835" ht="30" hidden="1" customHeight="1" x14ac:dyDescent="0.25"/>
    <row r="28836" ht="30" hidden="1" customHeight="1" x14ac:dyDescent="0.25"/>
    <row r="28837" ht="30" hidden="1" customHeight="1" x14ac:dyDescent="0.25"/>
    <row r="28838" ht="30" hidden="1" customHeight="1" x14ac:dyDescent="0.25"/>
    <row r="28839" ht="30" hidden="1" customHeight="1" x14ac:dyDescent="0.25"/>
    <row r="28840" ht="30" hidden="1" customHeight="1" x14ac:dyDescent="0.25"/>
    <row r="28841" ht="30" hidden="1" customHeight="1" x14ac:dyDescent="0.25"/>
    <row r="28842" ht="30" hidden="1" customHeight="1" x14ac:dyDescent="0.25"/>
    <row r="28843" ht="30" hidden="1" customHeight="1" x14ac:dyDescent="0.25"/>
    <row r="28844" ht="30" hidden="1" customHeight="1" x14ac:dyDescent="0.25"/>
    <row r="28845" ht="30" hidden="1" customHeight="1" x14ac:dyDescent="0.25"/>
    <row r="28846" ht="30" hidden="1" customHeight="1" x14ac:dyDescent="0.25"/>
    <row r="28847" ht="30" hidden="1" customHeight="1" x14ac:dyDescent="0.25"/>
    <row r="28848" ht="30" hidden="1" customHeight="1" x14ac:dyDescent="0.25"/>
    <row r="28849" ht="30" hidden="1" customHeight="1" x14ac:dyDescent="0.25"/>
    <row r="28850" ht="30" hidden="1" customHeight="1" x14ac:dyDescent="0.25"/>
    <row r="28851" ht="30" hidden="1" customHeight="1" x14ac:dyDescent="0.25"/>
    <row r="28852" ht="30" hidden="1" customHeight="1" x14ac:dyDescent="0.25"/>
    <row r="28853" ht="30" hidden="1" customHeight="1" x14ac:dyDescent="0.25"/>
    <row r="28854" ht="30" hidden="1" customHeight="1" x14ac:dyDescent="0.25"/>
    <row r="28855" ht="30" hidden="1" customHeight="1" x14ac:dyDescent="0.25"/>
    <row r="28856" ht="30" hidden="1" customHeight="1" x14ac:dyDescent="0.25"/>
    <row r="28857" ht="30" hidden="1" customHeight="1" x14ac:dyDescent="0.25"/>
    <row r="28858" ht="30" hidden="1" customHeight="1" x14ac:dyDescent="0.25"/>
    <row r="28859" ht="30" hidden="1" customHeight="1" x14ac:dyDescent="0.25"/>
    <row r="28860" ht="30" hidden="1" customHeight="1" x14ac:dyDescent="0.25"/>
    <row r="28861" ht="30" hidden="1" customHeight="1" x14ac:dyDescent="0.25"/>
    <row r="28862" ht="30" hidden="1" customHeight="1" x14ac:dyDescent="0.25"/>
    <row r="28863" ht="30" hidden="1" customHeight="1" x14ac:dyDescent="0.25"/>
    <row r="28864" ht="30" hidden="1" customHeight="1" x14ac:dyDescent="0.25"/>
    <row r="28865" ht="30" hidden="1" customHeight="1" x14ac:dyDescent="0.25"/>
    <row r="28866" ht="30" hidden="1" customHeight="1" x14ac:dyDescent="0.25"/>
    <row r="28867" ht="30" hidden="1" customHeight="1" x14ac:dyDescent="0.25"/>
    <row r="28868" ht="30" hidden="1" customHeight="1" x14ac:dyDescent="0.25"/>
    <row r="28869" ht="30" hidden="1" customHeight="1" x14ac:dyDescent="0.25"/>
    <row r="28870" ht="30" hidden="1" customHeight="1" x14ac:dyDescent="0.25"/>
    <row r="28871" ht="30" hidden="1" customHeight="1" x14ac:dyDescent="0.25"/>
    <row r="28872" ht="30" hidden="1" customHeight="1" x14ac:dyDescent="0.25"/>
    <row r="28873" ht="30" hidden="1" customHeight="1" x14ac:dyDescent="0.25"/>
    <row r="28874" ht="30" hidden="1" customHeight="1" x14ac:dyDescent="0.25"/>
    <row r="28875" ht="30" hidden="1" customHeight="1" x14ac:dyDescent="0.25"/>
    <row r="28876" ht="30" hidden="1" customHeight="1" x14ac:dyDescent="0.25"/>
    <row r="28877" ht="30" hidden="1" customHeight="1" x14ac:dyDescent="0.25"/>
    <row r="28878" ht="30" hidden="1" customHeight="1" x14ac:dyDescent="0.25"/>
    <row r="28879" ht="30" hidden="1" customHeight="1" x14ac:dyDescent="0.25"/>
    <row r="28880" ht="30" hidden="1" customHeight="1" x14ac:dyDescent="0.25"/>
    <row r="28881" ht="30" hidden="1" customHeight="1" x14ac:dyDescent="0.25"/>
    <row r="28882" ht="30" hidden="1" customHeight="1" x14ac:dyDescent="0.25"/>
    <row r="28883" ht="30" hidden="1" customHeight="1" x14ac:dyDescent="0.25"/>
    <row r="28884" ht="30" hidden="1" customHeight="1" x14ac:dyDescent="0.25"/>
    <row r="28885" ht="30" hidden="1" customHeight="1" x14ac:dyDescent="0.25"/>
    <row r="28886" ht="30" hidden="1" customHeight="1" x14ac:dyDescent="0.25"/>
    <row r="28887" ht="30" hidden="1" customHeight="1" x14ac:dyDescent="0.25"/>
    <row r="28888" ht="30" hidden="1" customHeight="1" x14ac:dyDescent="0.25"/>
    <row r="28889" ht="30" hidden="1" customHeight="1" x14ac:dyDescent="0.25"/>
    <row r="28890" ht="30" hidden="1" customHeight="1" x14ac:dyDescent="0.25"/>
    <row r="28891" ht="30" hidden="1" customHeight="1" x14ac:dyDescent="0.25"/>
    <row r="28892" ht="30" hidden="1" customHeight="1" x14ac:dyDescent="0.25"/>
    <row r="28893" ht="30" hidden="1" customHeight="1" x14ac:dyDescent="0.25"/>
    <row r="28894" ht="30" hidden="1" customHeight="1" x14ac:dyDescent="0.25"/>
    <row r="28895" ht="30" hidden="1" customHeight="1" x14ac:dyDescent="0.25"/>
    <row r="28896" ht="30" hidden="1" customHeight="1" x14ac:dyDescent="0.25"/>
    <row r="28897" ht="30" hidden="1" customHeight="1" x14ac:dyDescent="0.25"/>
    <row r="28898" ht="30" hidden="1" customHeight="1" x14ac:dyDescent="0.25"/>
    <row r="28899" ht="30" hidden="1" customHeight="1" x14ac:dyDescent="0.25"/>
    <row r="28900" ht="30" hidden="1" customHeight="1" x14ac:dyDescent="0.25"/>
    <row r="28901" ht="30" hidden="1" customHeight="1" x14ac:dyDescent="0.25"/>
    <row r="28902" ht="30" hidden="1" customHeight="1" x14ac:dyDescent="0.25"/>
    <row r="28903" ht="30" hidden="1" customHeight="1" x14ac:dyDescent="0.25"/>
    <row r="28904" ht="30" hidden="1" customHeight="1" x14ac:dyDescent="0.25"/>
    <row r="28905" ht="30" hidden="1" customHeight="1" x14ac:dyDescent="0.25"/>
    <row r="28906" ht="30" hidden="1" customHeight="1" x14ac:dyDescent="0.25"/>
    <row r="28907" ht="30" hidden="1" customHeight="1" x14ac:dyDescent="0.25"/>
    <row r="28908" ht="30" hidden="1" customHeight="1" x14ac:dyDescent="0.25"/>
    <row r="28909" ht="30" hidden="1" customHeight="1" x14ac:dyDescent="0.25"/>
    <row r="28910" ht="30" hidden="1" customHeight="1" x14ac:dyDescent="0.25"/>
    <row r="28911" ht="30" hidden="1" customHeight="1" x14ac:dyDescent="0.25"/>
    <row r="28912" ht="30" hidden="1" customHeight="1" x14ac:dyDescent="0.25"/>
    <row r="28913" ht="30" hidden="1" customHeight="1" x14ac:dyDescent="0.25"/>
    <row r="28914" ht="30" hidden="1" customHeight="1" x14ac:dyDescent="0.25"/>
    <row r="28915" ht="30" hidden="1" customHeight="1" x14ac:dyDescent="0.25"/>
    <row r="28916" ht="30" hidden="1" customHeight="1" x14ac:dyDescent="0.25"/>
    <row r="28917" ht="30" hidden="1" customHeight="1" x14ac:dyDescent="0.25"/>
    <row r="28918" ht="30" hidden="1" customHeight="1" x14ac:dyDescent="0.25"/>
    <row r="28919" ht="30" hidden="1" customHeight="1" x14ac:dyDescent="0.25"/>
    <row r="28920" ht="30" hidden="1" customHeight="1" x14ac:dyDescent="0.25"/>
    <row r="28921" ht="30" hidden="1" customHeight="1" x14ac:dyDescent="0.25"/>
    <row r="28922" ht="30" hidden="1" customHeight="1" x14ac:dyDescent="0.25"/>
    <row r="28923" ht="30" hidden="1" customHeight="1" x14ac:dyDescent="0.25"/>
    <row r="28924" ht="30" hidden="1" customHeight="1" x14ac:dyDescent="0.25"/>
    <row r="28925" ht="30" hidden="1" customHeight="1" x14ac:dyDescent="0.25"/>
    <row r="28926" ht="30" hidden="1" customHeight="1" x14ac:dyDescent="0.25"/>
    <row r="28927" ht="30" hidden="1" customHeight="1" x14ac:dyDescent="0.25"/>
    <row r="28928" ht="30" hidden="1" customHeight="1" x14ac:dyDescent="0.25"/>
    <row r="28929" ht="30" hidden="1" customHeight="1" x14ac:dyDescent="0.25"/>
    <row r="28930" ht="30" hidden="1" customHeight="1" x14ac:dyDescent="0.25"/>
    <row r="28931" ht="30" hidden="1" customHeight="1" x14ac:dyDescent="0.25"/>
    <row r="28932" ht="30" hidden="1" customHeight="1" x14ac:dyDescent="0.25"/>
    <row r="28933" ht="30" hidden="1" customHeight="1" x14ac:dyDescent="0.25"/>
    <row r="28934" ht="30" hidden="1" customHeight="1" x14ac:dyDescent="0.25"/>
    <row r="28935" ht="30" hidden="1" customHeight="1" x14ac:dyDescent="0.25"/>
    <row r="28936" ht="30" hidden="1" customHeight="1" x14ac:dyDescent="0.25"/>
    <row r="28937" ht="30" hidden="1" customHeight="1" x14ac:dyDescent="0.25"/>
    <row r="28938" ht="30" hidden="1" customHeight="1" x14ac:dyDescent="0.25"/>
    <row r="28939" ht="30" hidden="1" customHeight="1" x14ac:dyDescent="0.25"/>
    <row r="28940" ht="30" hidden="1" customHeight="1" x14ac:dyDescent="0.25"/>
    <row r="28941" ht="30" hidden="1" customHeight="1" x14ac:dyDescent="0.25"/>
    <row r="28942" ht="30" hidden="1" customHeight="1" x14ac:dyDescent="0.25"/>
    <row r="28943" ht="30" hidden="1" customHeight="1" x14ac:dyDescent="0.25"/>
    <row r="28944" ht="30" hidden="1" customHeight="1" x14ac:dyDescent="0.25"/>
    <row r="28945" ht="30" hidden="1" customHeight="1" x14ac:dyDescent="0.25"/>
    <row r="28946" ht="30" hidden="1" customHeight="1" x14ac:dyDescent="0.25"/>
    <row r="28947" ht="30" hidden="1" customHeight="1" x14ac:dyDescent="0.25"/>
    <row r="28948" ht="30" hidden="1" customHeight="1" x14ac:dyDescent="0.25"/>
    <row r="28949" ht="30" hidden="1" customHeight="1" x14ac:dyDescent="0.25"/>
    <row r="28950" ht="30" hidden="1" customHeight="1" x14ac:dyDescent="0.25"/>
    <row r="28951" ht="30" hidden="1" customHeight="1" x14ac:dyDescent="0.25"/>
    <row r="28952" ht="30" hidden="1" customHeight="1" x14ac:dyDescent="0.25"/>
    <row r="28953" ht="30" hidden="1" customHeight="1" x14ac:dyDescent="0.25"/>
    <row r="28954" ht="30" hidden="1" customHeight="1" x14ac:dyDescent="0.25"/>
    <row r="28955" ht="30" hidden="1" customHeight="1" x14ac:dyDescent="0.25"/>
    <row r="28956" ht="30" hidden="1" customHeight="1" x14ac:dyDescent="0.25"/>
    <row r="28957" ht="30" hidden="1" customHeight="1" x14ac:dyDescent="0.25"/>
    <row r="28958" ht="30" hidden="1" customHeight="1" x14ac:dyDescent="0.25"/>
    <row r="28959" ht="30" hidden="1" customHeight="1" x14ac:dyDescent="0.25"/>
    <row r="28960" ht="30" hidden="1" customHeight="1" x14ac:dyDescent="0.25"/>
    <row r="28961" ht="30" hidden="1" customHeight="1" x14ac:dyDescent="0.25"/>
    <row r="28962" ht="30" hidden="1" customHeight="1" x14ac:dyDescent="0.25"/>
    <row r="28963" ht="30" hidden="1" customHeight="1" x14ac:dyDescent="0.25"/>
    <row r="28964" ht="30" hidden="1" customHeight="1" x14ac:dyDescent="0.25"/>
    <row r="28965" ht="30" hidden="1" customHeight="1" x14ac:dyDescent="0.25"/>
    <row r="28966" ht="30" hidden="1" customHeight="1" x14ac:dyDescent="0.25"/>
    <row r="28967" ht="30" hidden="1" customHeight="1" x14ac:dyDescent="0.25"/>
    <row r="28968" ht="30" hidden="1" customHeight="1" x14ac:dyDescent="0.25"/>
    <row r="28969" ht="30" hidden="1" customHeight="1" x14ac:dyDescent="0.25"/>
    <row r="28970" ht="30" hidden="1" customHeight="1" x14ac:dyDescent="0.25"/>
    <row r="28971" ht="30" hidden="1" customHeight="1" x14ac:dyDescent="0.25"/>
    <row r="28972" ht="30" hidden="1" customHeight="1" x14ac:dyDescent="0.25"/>
    <row r="28973" ht="30" hidden="1" customHeight="1" x14ac:dyDescent="0.25"/>
    <row r="28974" ht="30" hidden="1" customHeight="1" x14ac:dyDescent="0.25"/>
    <row r="28975" ht="30" hidden="1" customHeight="1" x14ac:dyDescent="0.25"/>
    <row r="28976" ht="30" hidden="1" customHeight="1" x14ac:dyDescent="0.25"/>
    <row r="28977" ht="30" hidden="1" customHeight="1" x14ac:dyDescent="0.25"/>
    <row r="28978" ht="30" hidden="1" customHeight="1" x14ac:dyDescent="0.25"/>
    <row r="28979" ht="30" hidden="1" customHeight="1" x14ac:dyDescent="0.25"/>
    <row r="28980" ht="30" hidden="1" customHeight="1" x14ac:dyDescent="0.25"/>
    <row r="28981" ht="30" hidden="1" customHeight="1" x14ac:dyDescent="0.25"/>
    <row r="28982" ht="30" hidden="1" customHeight="1" x14ac:dyDescent="0.25"/>
    <row r="28983" ht="30" hidden="1" customHeight="1" x14ac:dyDescent="0.25"/>
    <row r="28984" ht="30" hidden="1" customHeight="1" x14ac:dyDescent="0.25"/>
    <row r="28985" ht="30" hidden="1" customHeight="1" x14ac:dyDescent="0.25"/>
    <row r="28986" ht="30" hidden="1" customHeight="1" x14ac:dyDescent="0.25"/>
    <row r="28987" ht="30" hidden="1" customHeight="1" x14ac:dyDescent="0.25"/>
    <row r="28988" ht="30" hidden="1" customHeight="1" x14ac:dyDescent="0.25"/>
    <row r="28989" ht="30" hidden="1" customHeight="1" x14ac:dyDescent="0.25"/>
    <row r="28990" ht="30" hidden="1" customHeight="1" x14ac:dyDescent="0.25"/>
    <row r="28991" ht="30" hidden="1" customHeight="1" x14ac:dyDescent="0.25"/>
    <row r="28992" ht="30" hidden="1" customHeight="1" x14ac:dyDescent="0.25"/>
    <row r="28993" ht="30" hidden="1" customHeight="1" x14ac:dyDescent="0.25"/>
    <row r="28994" ht="30" hidden="1" customHeight="1" x14ac:dyDescent="0.25"/>
    <row r="28995" ht="30" hidden="1" customHeight="1" x14ac:dyDescent="0.25"/>
    <row r="28996" ht="30" hidden="1" customHeight="1" x14ac:dyDescent="0.25"/>
    <row r="28997" ht="30" hidden="1" customHeight="1" x14ac:dyDescent="0.25"/>
    <row r="28998" ht="30" hidden="1" customHeight="1" x14ac:dyDescent="0.25"/>
    <row r="28999" ht="30" hidden="1" customHeight="1" x14ac:dyDescent="0.25"/>
    <row r="29000" ht="30" hidden="1" customHeight="1" x14ac:dyDescent="0.25"/>
    <row r="29001" ht="30" hidden="1" customHeight="1" x14ac:dyDescent="0.25"/>
    <row r="29002" ht="30" hidden="1" customHeight="1" x14ac:dyDescent="0.25"/>
    <row r="29003" ht="30" hidden="1" customHeight="1" x14ac:dyDescent="0.25"/>
    <row r="29004" ht="30" hidden="1" customHeight="1" x14ac:dyDescent="0.25"/>
    <row r="29005" ht="30" hidden="1" customHeight="1" x14ac:dyDescent="0.25"/>
    <row r="29006" ht="30" hidden="1" customHeight="1" x14ac:dyDescent="0.25"/>
    <row r="29007" ht="30" hidden="1" customHeight="1" x14ac:dyDescent="0.25"/>
    <row r="29008" ht="30" hidden="1" customHeight="1" x14ac:dyDescent="0.25"/>
    <row r="29009" ht="30" hidden="1" customHeight="1" x14ac:dyDescent="0.25"/>
    <row r="29010" ht="30" hidden="1" customHeight="1" x14ac:dyDescent="0.25"/>
    <row r="29011" ht="30" hidden="1" customHeight="1" x14ac:dyDescent="0.25"/>
    <row r="29012" ht="30" hidden="1" customHeight="1" x14ac:dyDescent="0.25"/>
    <row r="29013" ht="30" hidden="1" customHeight="1" x14ac:dyDescent="0.25"/>
    <row r="29014" ht="30" hidden="1" customHeight="1" x14ac:dyDescent="0.25"/>
    <row r="29015" ht="30" hidden="1" customHeight="1" x14ac:dyDescent="0.25"/>
    <row r="29016" ht="30" hidden="1" customHeight="1" x14ac:dyDescent="0.25"/>
    <row r="29017" ht="30" hidden="1" customHeight="1" x14ac:dyDescent="0.25"/>
    <row r="29018" ht="30" hidden="1" customHeight="1" x14ac:dyDescent="0.25"/>
    <row r="29019" ht="30" hidden="1" customHeight="1" x14ac:dyDescent="0.25"/>
    <row r="29020" ht="30" hidden="1" customHeight="1" x14ac:dyDescent="0.25"/>
    <row r="29021" ht="30" hidden="1" customHeight="1" x14ac:dyDescent="0.25"/>
    <row r="29022" ht="30" hidden="1" customHeight="1" x14ac:dyDescent="0.25"/>
    <row r="29023" ht="30" hidden="1" customHeight="1" x14ac:dyDescent="0.25"/>
    <row r="29024" ht="30" hidden="1" customHeight="1" x14ac:dyDescent="0.25"/>
    <row r="29025" ht="30" hidden="1" customHeight="1" x14ac:dyDescent="0.25"/>
    <row r="29026" ht="30" hidden="1" customHeight="1" x14ac:dyDescent="0.25"/>
    <row r="29027" ht="30" hidden="1" customHeight="1" x14ac:dyDescent="0.25"/>
    <row r="29028" ht="30" hidden="1" customHeight="1" x14ac:dyDescent="0.25"/>
    <row r="29029" ht="30" hidden="1" customHeight="1" x14ac:dyDescent="0.25"/>
    <row r="29030" ht="30" hidden="1" customHeight="1" x14ac:dyDescent="0.25"/>
    <row r="29031" ht="30" hidden="1" customHeight="1" x14ac:dyDescent="0.25"/>
    <row r="29032" ht="30" hidden="1" customHeight="1" x14ac:dyDescent="0.25"/>
    <row r="29033" ht="30" hidden="1" customHeight="1" x14ac:dyDescent="0.25"/>
    <row r="29034" ht="30" hidden="1" customHeight="1" x14ac:dyDescent="0.25"/>
    <row r="29035" ht="30" hidden="1" customHeight="1" x14ac:dyDescent="0.25"/>
    <row r="29036" ht="30" hidden="1" customHeight="1" x14ac:dyDescent="0.25"/>
    <row r="29037" ht="30" hidden="1" customHeight="1" x14ac:dyDescent="0.25"/>
    <row r="29038" ht="30" hidden="1" customHeight="1" x14ac:dyDescent="0.25"/>
    <row r="29039" ht="30" hidden="1" customHeight="1" x14ac:dyDescent="0.25"/>
    <row r="29040" ht="30" hidden="1" customHeight="1" x14ac:dyDescent="0.25"/>
    <row r="29041" ht="30" hidden="1" customHeight="1" x14ac:dyDescent="0.25"/>
    <row r="29042" ht="30" hidden="1" customHeight="1" x14ac:dyDescent="0.25"/>
    <row r="29043" ht="30" hidden="1" customHeight="1" x14ac:dyDescent="0.25"/>
    <row r="29044" ht="30" hidden="1" customHeight="1" x14ac:dyDescent="0.25"/>
    <row r="29045" ht="30" hidden="1" customHeight="1" x14ac:dyDescent="0.25"/>
    <row r="29046" ht="30" hidden="1" customHeight="1" x14ac:dyDescent="0.25"/>
    <row r="29047" ht="30" hidden="1" customHeight="1" x14ac:dyDescent="0.25"/>
    <row r="29048" ht="30" hidden="1" customHeight="1" x14ac:dyDescent="0.25"/>
    <row r="29049" ht="30" hidden="1" customHeight="1" x14ac:dyDescent="0.25"/>
    <row r="29050" ht="30" hidden="1" customHeight="1" x14ac:dyDescent="0.25"/>
    <row r="29051" ht="30" hidden="1" customHeight="1" x14ac:dyDescent="0.25"/>
    <row r="29052" ht="30" hidden="1" customHeight="1" x14ac:dyDescent="0.25"/>
    <row r="29053" ht="30" hidden="1" customHeight="1" x14ac:dyDescent="0.25"/>
    <row r="29054" ht="30" hidden="1" customHeight="1" x14ac:dyDescent="0.25"/>
    <row r="29055" ht="30" hidden="1" customHeight="1" x14ac:dyDescent="0.25"/>
    <row r="29056" ht="30" hidden="1" customHeight="1" x14ac:dyDescent="0.25"/>
    <row r="29057" ht="30" hidden="1" customHeight="1" x14ac:dyDescent="0.25"/>
    <row r="29058" ht="30" hidden="1" customHeight="1" x14ac:dyDescent="0.25"/>
    <row r="29059" ht="30" hidden="1" customHeight="1" x14ac:dyDescent="0.25"/>
    <row r="29060" ht="30" hidden="1" customHeight="1" x14ac:dyDescent="0.25"/>
    <row r="29061" ht="30" hidden="1" customHeight="1" x14ac:dyDescent="0.25"/>
    <row r="29062" ht="30" hidden="1" customHeight="1" x14ac:dyDescent="0.25"/>
    <row r="29063" ht="30" hidden="1" customHeight="1" x14ac:dyDescent="0.25"/>
    <row r="29064" ht="30" hidden="1" customHeight="1" x14ac:dyDescent="0.25"/>
    <row r="29065" ht="30" hidden="1" customHeight="1" x14ac:dyDescent="0.25"/>
    <row r="29066" ht="30" hidden="1" customHeight="1" x14ac:dyDescent="0.25"/>
    <row r="29067" ht="30" hidden="1" customHeight="1" x14ac:dyDescent="0.25"/>
    <row r="29068" ht="30" hidden="1" customHeight="1" x14ac:dyDescent="0.25"/>
    <row r="29069" ht="30" hidden="1" customHeight="1" x14ac:dyDescent="0.25"/>
    <row r="29070" ht="30" hidden="1" customHeight="1" x14ac:dyDescent="0.25"/>
    <row r="29071" ht="30" hidden="1" customHeight="1" x14ac:dyDescent="0.25"/>
    <row r="29072" ht="30" hidden="1" customHeight="1" x14ac:dyDescent="0.25"/>
    <row r="29073" ht="30" hidden="1" customHeight="1" x14ac:dyDescent="0.25"/>
    <row r="29074" ht="30" hidden="1" customHeight="1" x14ac:dyDescent="0.25"/>
    <row r="29075" ht="30" hidden="1" customHeight="1" x14ac:dyDescent="0.25"/>
    <row r="29076" ht="30" hidden="1" customHeight="1" x14ac:dyDescent="0.25"/>
    <row r="29077" ht="30" hidden="1" customHeight="1" x14ac:dyDescent="0.25"/>
    <row r="29078" ht="30" hidden="1" customHeight="1" x14ac:dyDescent="0.25"/>
    <row r="29079" ht="30" hidden="1" customHeight="1" x14ac:dyDescent="0.25"/>
    <row r="29080" ht="30" hidden="1" customHeight="1" x14ac:dyDescent="0.25"/>
    <row r="29081" ht="30" hidden="1" customHeight="1" x14ac:dyDescent="0.25"/>
    <row r="29082" ht="30" hidden="1" customHeight="1" x14ac:dyDescent="0.25"/>
    <row r="29083" ht="30" hidden="1" customHeight="1" x14ac:dyDescent="0.25"/>
    <row r="29084" ht="30" hidden="1" customHeight="1" x14ac:dyDescent="0.25"/>
    <row r="29085" ht="30" hidden="1" customHeight="1" x14ac:dyDescent="0.25"/>
    <row r="29086" ht="30" hidden="1" customHeight="1" x14ac:dyDescent="0.25"/>
    <row r="29087" ht="30" hidden="1" customHeight="1" x14ac:dyDescent="0.25"/>
    <row r="29088" ht="30" hidden="1" customHeight="1" x14ac:dyDescent="0.25"/>
    <row r="29089" ht="30" hidden="1" customHeight="1" x14ac:dyDescent="0.25"/>
    <row r="29090" ht="30" hidden="1" customHeight="1" x14ac:dyDescent="0.25"/>
    <row r="29091" ht="30" hidden="1" customHeight="1" x14ac:dyDescent="0.25"/>
    <row r="29092" ht="30" hidden="1" customHeight="1" x14ac:dyDescent="0.25"/>
    <row r="29093" ht="30" hidden="1" customHeight="1" x14ac:dyDescent="0.25"/>
    <row r="29094" ht="30" hidden="1" customHeight="1" x14ac:dyDescent="0.25"/>
    <row r="29095" ht="30" hidden="1" customHeight="1" x14ac:dyDescent="0.25"/>
    <row r="29096" ht="30" hidden="1" customHeight="1" x14ac:dyDescent="0.25"/>
    <row r="29097" ht="30" hidden="1" customHeight="1" x14ac:dyDescent="0.25"/>
    <row r="29098" ht="30" hidden="1" customHeight="1" x14ac:dyDescent="0.25"/>
    <row r="29099" ht="30" hidden="1" customHeight="1" x14ac:dyDescent="0.25"/>
    <row r="29100" ht="30" hidden="1" customHeight="1" x14ac:dyDescent="0.25"/>
    <row r="29101" ht="30" hidden="1" customHeight="1" x14ac:dyDescent="0.25"/>
    <row r="29102" ht="30" hidden="1" customHeight="1" x14ac:dyDescent="0.25"/>
    <row r="29103" ht="30" hidden="1" customHeight="1" x14ac:dyDescent="0.25"/>
    <row r="29104" ht="30" hidden="1" customHeight="1" x14ac:dyDescent="0.25"/>
    <row r="29105" ht="30" hidden="1" customHeight="1" x14ac:dyDescent="0.25"/>
    <row r="29106" ht="30" hidden="1" customHeight="1" x14ac:dyDescent="0.25"/>
    <row r="29107" ht="30" hidden="1" customHeight="1" x14ac:dyDescent="0.25"/>
    <row r="29108" ht="30" hidden="1" customHeight="1" x14ac:dyDescent="0.25"/>
    <row r="29109" ht="30" hidden="1" customHeight="1" x14ac:dyDescent="0.25"/>
    <row r="29110" ht="30" hidden="1" customHeight="1" x14ac:dyDescent="0.25"/>
    <row r="29111" ht="30" hidden="1" customHeight="1" x14ac:dyDescent="0.25"/>
    <row r="29112" ht="30" hidden="1" customHeight="1" x14ac:dyDescent="0.25"/>
    <row r="29113" ht="30" hidden="1" customHeight="1" x14ac:dyDescent="0.25"/>
    <row r="29114" ht="30" hidden="1" customHeight="1" x14ac:dyDescent="0.25"/>
    <row r="29115" ht="30" hidden="1" customHeight="1" x14ac:dyDescent="0.25"/>
    <row r="29116" ht="30" hidden="1" customHeight="1" x14ac:dyDescent="0.25"/>
    <row r="29117" ht="30" hidden="1" customHeight="1" x14ac:dyDescent="0.25"/>
    <row r="29118" ht="30" hidden="1" customHeight="1" x14ac:dyDescent="0.25"/>
    <row r="29119" ht="30" hidden="1" customHeight="1" x14ac:dyDescent="0.25"/>
    <row r="29120" ht="30" hidden="1" customHeight="1" x14ac:dyDescent="0.25"/>
    <row r="29121" ht="30" hidden="1" customHeight="1" x14ac:dyDescent="0.25"/>
    <row r="29122" ht="30" hidden="1" customHeight="1" x14ac:dyDescent="0.25"/>
    <row r="29123" ht="30" hidden="1" customHeight="1" x14ac:dyDescent="0.25"/>
    <row r="29124" ht="30" hidden="1" customHeight="1" x14ac:dyDescent="0.25"/>
    <row r="29125" ht="30" hidden="1" customHeight="1" x14ac:dyDescent="0.25"/>
    <row r="29126" ht="30" hidden="1" customHeight="1" x14ac:dyDescent="0.25"/>
    <row r="29127" ht="30" hidden="1" customHeight="1" x14ac:dyDescent="0.25"/>
    <row r="29128" ht="30" hidden="1" customHeight="1" x14ac:dyDescent="0.25"/>
    <row r="29129" ht="30" hidden="1" customHeight="1" x14ac:dyDescent="0.25"/>
    <row r="29130" ht="30" hidden="1" customHeight="1" x14ac:dyDescent="0.25"/>
    <row r="29131" ht="30" hidden="1" customHeight="1" x14ac:dyDescent="0.25"/>
    <row r="29132" ht="30" hidden="1" customHeight="1" x14ac:dyDescent="0.25"/>
    <row r="29133" ht="30" hidden="1" customHeight="1" x14ac:dyDescent="0.25"/>
    <row r="29134" ht="30" hidden="1" customHeight="1" x14ac:dyDescent="0.25"/>
    <row r="29135" ht="30" hidden="1" customHeight="1" x14ac:dyDescent="0.25"/>
    <row r="29136" ht="30" hidden="1" customHeight="1" x14ac:dyDescent="0.25"/>
    <row r="29137" ht="30" hidden="1" customHeight="1" x14ac:dyDescent="0.25"/>
    <row r="29138" ht="30" hidden="1" customHeight="1" x14ac:dyDescent="0.25"/>
    <row r="29139" ht="30" hidden="1" customHeight="1" x14ac:dyDescent="0.25"/>
    <row r="29140" ht="30" hidden="1" customHeight="1" x14ac:dyDescent="0.25"/>
    <row r="29141" ht="30" hidden="1" customHeight="1" x14ac:dyDescent="0.25"/>
    <row r="29142" ht="30" hidden="1" customHeight="1" x14ac:dyDescent="0.25"/>
    <row r="29143" ht="30" hidden="1" customHeight="1" x14ac:dyDescent="0.25"/>
    <row r="29144" ht="30" hidden="1" customHeight="1" x14ac:dyDescent="0.25"/>
    <row r="29145" ht="30" hidden="1" customHeight="1" x14ac:dyDescent="0.25"/>
    <row r="29146" ht="30" hidden="1" customHeight="1" x14ac:dyDescent="0.25"/>
    <row r="29147" ht="30" hidden="1" customHeight="1" x14ac:dyDescent="0.25"/>
    <row r="29148" ht="30" hidden="1" customHeight="1" x14ac:dyDescent="0.25"/>
    <row r="29149" ht="30" hidden="1" customHeight="1" x14ac:dyDescent="0.25"/>
    <row r="29150" ht="30" hidden="1" customHeight="1" x14ac:dyDescent="0.25"/>
    <row r="29151" ht="30" hidden="1" customHeight="1" x14ac:dyDescent="0.25"/>
    <row r="29152" ht="30" hidden="1" customHeight="1" x14ac:dyDescent="0.25"/>
    <row r="29153" ht="30" hidden="1" customHeight="1" x14ac:dyDescent="0.25"/>
    <row r="29154" ht="30" hidden="1" customHeight="1" x14ac:dyDescent="0.25"/>
    <row r="29155" ht="30" hidden="1" customHeight="1" x14ac:dyDescent="0.25"/>
    <row r="29156" ht="30" hidden="1" customHeight="1" x14ac:dyDescent="0.25"/>
    <row r="29157" ht="30" hidden="1" customHeight="1" x14ac:dyDescent="0.25"/>
    <row r="29158" ht="30" hidden="1" customHeight="1" x14ac:dyDescent="0.25"/>
    <row r="29159" ht="30" hidden="1" customHeight="1" x14ac:dyDescent="0.25"/>
    <row r="29160" ht="30" hidden="1" customHeight="1" x14ac:dyDescent="0.25"/>
    <row r="29161" ht="30" hidden="1" customHeight="1" x14ac:dyDescent="0.25"/>
    <row r="29162" ht="30" hidden="1" customHeight="1" x14ac:dyDescent="0.25"/>
    <row r="29163" ht="30" hidden="1" customHeight="1" x14ac:dyDescent="0.25"/>
    <row r="29164" ht="30" hidden="1" customHeight="1" x14ac:dyDescent="0.25"/>
    <row r="29165" ht="30" hidden="1" customHeight="1" x14ac:dyDescent="0.25"/>
    <row r="29166" ht="30" hidden="1" customHeight="1" x14ac:dyDescent="0.25"/>
    <row r="29167" ht="30" hidden="1" customHeight="1" x14ac:dyDescent="0.25"/>
    <row r="29168" ht="30" hidden="1" customHeight="1" x14ac:dyDescent="0.25"/>
    <row r="29169" ht="30" hidden="1" customHeight="1" x14ac:dyDescent="0.25"/>
    <row r="29170" ht="30" hidden="1" customHeight="1" x14ac:dyDescent="0.25"/>
    <row r="29171" ht="30" hidden="1" customHeight="1" x14ac:dyDescent="0.25"/>
    <row r="29172" ht="30" hidden="1" customHeight="1" x14ac:dyDescent="0.25"/>
    <row r="29173" ht="30" hidden="1" customHeight="1" x14ac:dyDescent="0.25"/>
    <row r="29174" ht="30" hidden="1" customHeight="1" x14ac:dyDescent="0.25"/>
    <row r="29175" ht="30" hidden="1" customHeight="1" x14ac:dyDescent="0.25"/>
    <row r="29176" ht="30" hidden="1" customHeight="1" x14ac:dyDescent="0.25"/>
    <row r="29177" ht="30" hidden="1" customHeight="1" x14ac:dyDescent="0.25"/>
    <row r="29178" ht="30" hidden="1" customHeight="1" x14ac:dyDescent="0.25"/>
    <row r="29179" ht="30" hidden="1" customHeight="1" x14ac:dyDescent="0.25"/>
    <row r="29180" ht="30" hidden="1" customHeight="1" x14ac:dyDescent="0.25"/>
    <row r="29181" ht="30" hidden="1" customHeight="1" x14ac:dyDescent="0.25"/>
    <row r="29182" ht="30" hidden="1" customHeight="1" x14ac:dyDescent="0.25"/>
    <row r="29183" ht="30" hidden="1" customHeight="1" x14ac:dyDescent="0.25"/>
    <row r="29184" ht="30" hidden="1" customHeight="1" x14ac:dyDescent="0.25"/>
    <row r="29185" ht="30" hidden="1" customHeight="1" x14ac:dyDescent="0.25"/>
    <row r="29186" ht="30" hidden="1" customHeight="1" x14ac:dyDescent="0.25"/>
    <row r="29187" ht="30" hidden="1" customHeight="1" x14ac:dyDescent="0.25"/>
    <row r="29188" ht="30" hidden="1" customHeight="1" x14ac:dyDescent="0.25"/>
    <row r="29189" ht="30" hidden="1" customHeight="1" x14ac:dyDescent="0.25"/>
    <row r="29190" ht="30" hidden="1" customHeight="1" x14ac:dyDescent="0.25"/>
    <row r="29191" ht="30" hidden="1" customHeight="1" x14ac:dyDescent="0.25"/>
    <row r="29192" ht="30" hidden="1" customHeight="1" x14ac:dyDescent="0.25"/>
    <row r="29193" ht="30" hidden="1" customHeight="1" x14ac:dyDescent="0.25"/>
    <row r="29194" ht="30" hidden="1" customHeight="1" x14ac:dyDescent="0.25"/>
    <row r="29195" ht="30" hidden="1" customHeight="1" x14ac:dyDescent="0.25"/>
    <row r="29196" ht="30" hidden="1" customHeight="1" x14ac:dyDescent="0.25"/>
    <row r="29197" ht="30" hidden="1" customHeight="1" x14ac:dyDescent="0.25"/>
    <row r="29198" ht="30" hidden="1" customHeight="1" x14ac:dyDescent="0.25"/>
    <row r="29199" ht="30" hidden="1" customHeight="1" x14ac:dyDescent="0.25"/>
    <row r="29200" ht="30" hidden="1" customHeight="1" x14ac:dyDescent="0.25"/>
    <row r="29201" ht="30" hidden="1" customHeight="1" x14ac:dyDescent="0.25"/>
    <row r="29202" ht="30" hidden="1" customHeight="1" x14ac:dyDescent="0.25"/>
    <row r="29203" ht="30" hidden="1" customHeight="1" x14ac:dyDescent="0.25"/>
    <row r="29204" ht="30" hidden="1" customHeight="1" x14ac:dyDescent="0.25"/>
    <row r="29205" ht="30" hidden="1" customHeight="1" x14ac:dyDescent="0.25"/>
    <row r="29206" ht="30" hidden="1" customHeight="1" x14ac:dyDescent="0.25"/>
    <row r="29207" ht="30" hidden="1" customHeight="1" x14ac:dyDescent="0.25"/>
    <row r="29208" ht="30" hidden="1" customHeight="1" x14ac:dyDescent="0.25"/>
    <row r="29209" ht="30" hidden="1" customHeight="1" x14ac:dyDescent="0.25"/>
    <row r="29210" ht="30" hidden="1" customHeight="1" x14ac:dyDescent="0.25"/>
    <row r="29211" ht="30" hidden="1" customHeight="1" x14ac:dyDescent="0.25"/>
    <row r="29212" ht="30" hidden="1" customHeight="1" x14ac:dyDescent="0.25"/>
    <row r="29213" ht="30" hidden="1" customHeight="1" x14ac:dyDescent="0.25"/>
    <row r="29214" ht="30" hidden="1" customHeight="1" x14ac:dyDescent="0.25"/>
    <row r="29215" ht="30" hidden="1" customHeight="1" x14ac:dyDescent="0.25"/>
    <row r="29216" ht="30" hidden="1" customHeight="1" x14ac:dyDescent="0.25"/>
    <row r="29217" ht="30" hidden="1" customHeight="1" x14ac:dyDescent="0.25"/>
    <row r="29218" ht="30" hidden="1" customHeight="1" x14ac:dyDescent="0.25"/>
    <row r="29219" ht="30" hidden="1" customHeight="1" x14ac:dyDescent="0.25"/>
    <row r="29220" ht="30" hidden="1" customHeight="1" x14ac:dyDescent="0.25"/>
    <row r="29221" ht="30" hidden="1" customHeight="1" x14ac:dyDescent="0.25"/>
    <row r="29222" ht="30" hidden="1" customHeight="1" x14ac:dyDescent="0.25"/>
    <row r="29223" ht="30" hidden="1" customHeight="1" x14ac:dyDescent="0.25"/>
    <row r="29224" ht="30" hidden="1" customHeight="1" x14ac:dyDescent="0.25"/>
    <row r="29225" ht="30" hidden="1" customHeight="1" x14ac:dyDescent="0.25"/>
    <row r="29226" ht="30" hidden="1" customHeight="1" x14ac:dyDescent="0.25"/>
    <row r="29227" ht="30" hidden="1" customHeight="1" x14ac:dyDescent="0.25"/>
    <row r="29228" ht="30" hidden="1" customHeight="1" x14ac:dyDescent="0.25"/>
    <row r="29229" ht="30" hidden="1" customHeight="1" x14ac:dyDescent="0.25"/>
    <row r="29230" ht="30" hidden="1" customHeight="1" x14ac:dyDescent="0.25"/>
    <row r="29231" ht="30" hidden="1" customHeight="1" x14ac:dyDescent="0.25"/>
    <row r="29232" ht="30" hidden="1" customHeight="1" x14ac:dyDescent="0.25"/>
    <row r="29233" ht="30" hidden="1" customHeight="1" x14ac:dyDescent="0.25"/>
    <row r="29234" ht="30" hidden="1" customHeight="1" x14ac:dyDescent="0.25"/>
    <row r="29235" ht="30" hidden="1" customHeight="1" x14ac:dyDescent="0.25"/>
    <row r="29236" ht="30" hidden="1" customHeight="1" x14ac:dyDescent="0.25"/>
    <row r="29237" ht="30" hidden="1" customHeight="1" x14ac:dyDescent="0.25"/>
    <row r="29238" ht="30" hidden="1" customHeight="1" x14ac:dyDescent="0.25"/>
    <row r="29239" ht="30" hidden="1" customHeight="1" x14ac:dyDescent="0.25"/>
    <row r="29240" ht="30" hidden="1" customHeight="1" x14ac:dyDescent="0.25"/>
    <row r="29241" ht="30" hidden="1" customHeight="1" x14ac:dyDescent="0.25"/>
    <row r="29242" ht="30" hidden="1" customHeight="1" x14ac:dyDescent="0.25"/>
    <row r="29243" ht="30" hidden="1" customHeight="1" x14ac:dyDescent="0.25"/>
    <row r="29244" ht="30" hidden="1" customHeight="1" x14ac:dyDescent="0.25"/>
    <row r="29245" ht="30" hidden="1" customHeight="1" x14ac:dyDescent="0.25"/>
    <row r="29246" ht="30" hidden="1" customHeight="1" x14ac:dyDescent="0.25"/>
    <row r="29247" ht="30" hidden="1" customHeight="1" x14ac:dyDescent="0.25"/>
    <row r="29248" ht="30" hidden="1" customHeight="1" x14ac:dyDescent="0.25"/>
    <row r="29249" ht="30" hidden="1" customHeight="1" x14ac:dyDescent="0.25"/>
    <row r="29250" ht="30" hidden="1" customHeight="1" x14ac:dyDescent="0.25"/>
    <row r="29251" ht="30" hidden="1" customHeight="1" x14ac:dyDescent="0.25"/>
    <row r="29252" ht="30" hidden="1" customHeight="1" x14ac:dyDescent="0.25"/>
    <row r="29253" ht="30" hidden="1" customHeight="1" x14ac:dyDescent="0.25"/>
    <row r="29254" ht="30" hidden="1" customHeight="1" x14ac:dyDescent="0.25"/>
    <row r="29255" ht="30" hidden="1" customHeight="1" x14ac:dyDescent="0.25"/>
    <row r="29256" ht="30" hidden="1" customHeight="1" x14ac:dyDescent="0.25"/>
    <row r="29257" ht="30" hidden="1" customHeight="1" x14ac:dyDescent="0.25"/>
    <row r="29258" ht="30" hidden="1" customHeight="1" x14ac:dyDescent="0.25"/>
    <row r="29259" ht="30" hidden="1" customHeight="1" x14ac:dyDescent="0.25"/>
    <row r="29260" ht="30" hidden="1" customHeight="1" x14ac:dyDescent="0.25"/>
    <row r="29261" ht="30" hidden="1" customHeight="1" x14ac:dyDescent="0.25"/>
    <row r="29262" ht="30" hidden="1" customHeight="1" x14ac:dyDescent="0.25"/>
    <row r="29263" ht="30" hidden="1" customHeight="1" x14ac:dyDescent="0.25"/>
    <row r="29264" ht="30" hidden="1" customHeight="1" x14ac:dyDescent="0.25"/>
    <row r="29265" ht="30" hidden="1" customHeight="1" x14ac:dyDescent="0.25"/>
    <row r="29266" ht="30" hidden="1" customHeight="1" x14ac:dyDescent="0.25"/>
    <row r="29267" ht="30" hidden="1" customHeight="1" x14ac:dyDescent="0.25"/>
    <row r="29268" ht="30" hidden="1" customHeight="1" x14ac:dyDescent="0.25"/>
    <row r="29269" ht="30" hidden="1" customHeight="1" x14ac:dyDescent="0.25"/>
    <row r="29270" ht="30" hidden="1" customHeight="1" x14ac:dyDescent="0.25"/>
    <row r="29271" ht="30" hidden="1" customHeight="1" x14ac:dyDescent="0.25"/>
    <row r="29272" ht="30" hidden="1" customHeight="1" x14ac:dyDescent="0.25"/>
    <row r="29273" ht="30" hidden="1" customHeight="1" x14ac:dyDescent="0.25"/>
    <row r="29274" ht="30" hidden="1" customHeight="1" x14ac:dyDescent="0.25"/>
    <row r="29275" ht="30" hidden="1" customHeight="1" x14ac:dyDescent="0.25"/>
    <row r="29276" ht="30" hidden="1" customHeight="1" x14ac:dyDescent="0.25"/>
    <row r="29277" ht="30" hidden="1" customHeight="1" x14ac:dyDescent="0.25"/>
    <row r="29278" ht="30" hidden="1" customHeight="1" x14ac:dyDescent="0.25"/>
    <row r="29279" ht="30" hidden="1" customHeight="1" x14ac:dyDescent="0.25"/>
    <row r="29280" ht="30" hidden="1" customHeight="1" x14ac:dyDescent="0.25"/>
    <row r="29281" ht="30" hidden="1" customHeight="1" x14ac:dyDescent="0.25"/>
    <row r="29282" ht="30" hidden="1" customHeight="1" x14ac:dyDescent="0.25"/>
    <row r="29283" ht="30" hidden="1" customHeight="1" x14ac:dyDescent="0.25"/>
    <row r="29284" ht="30" hidden="1" customHeight="1" x14ac:dyDescent="0.25"/>
    <row r="29285" ht="30" hidden="1" customHeight="1" x14ac:dyDescent="0.25"/>
    <row r="29286" ht="30" hidden="1" customHeight="1" x14ac:dyDescent="0.25"/>
    <row r="29287" ht="30" hidden="1" customHeight="1" x14ac:dyDescent="0.25"/>
    <row r="29288" ht="30" hidden="1" customHeight="1" x14ac:dyDescent="0.25"/>
    <row r="29289" ht="30" hidden="1" customHeight="1" x14ac:dyDescent="0.25"/>
    <row r="29290" ht="30" hidden="1" customHeight="1" x14ac:dyDescent="0.25"/>
    <row r="29291" ht="30" hidden="1" customHeight="1" x14ac:dyDescent="0.25"/>
    <row r="29292" ht="30" hidden="1" customHeight="1" x14ac:dyDescent="0.25"/>
    <row r="29293" ht="30" hidden="1" customHeight="1" x14ac:dyDescent="0.25"/>
    <row r="29294" ht="30" hidden="1" customHeight="1" x14ac:dyDescent="0.25"/>
    <row r="29295" ht="30" hidden="1" customHeight="1" x14ac:dyDescent="0.25"/>
    <row r="29296" ht="30" hidden="1" customHeight="1" x14ac:dyDescent="0.25"/>
    <row r="29297" ht="30" hidden="1" customHeight="1" x14ac:dyDescent="0.25"/>
    <row r="29298" ht="30" hidden="1" customHeight="1" x14ac:dyDescent="0.25"/>
    <row r="29299" ht="30" hidden="1" customHeight="1" x14ac:dyDescent="0.25"/>
    <row r="29300" ht="30" hidden="1" customHeight="1" x14ac:dyDescent="0.25"/>
    <row r="29301" ht="30" hidden="1" customHeight="1" x14ac:dyDescent="0.25"/>
    <row r="29302" ht="30" hidden="1" customHeight="1" x14ac:dyDescent="0.25"/>
    <row r="29303" ht="30" hidden="1" customHeight="1" x14ac:dyDescent="0.25"/>
    <row r="29304" ht="30" hidden="1" customHeight="1" x14ac:dyDescent="0.25"/>
    <row r="29305" ht="30" hidden="1" customHeight="1" x14ac:dyDescent="0.25"/>
    <row r="29306" ht="30" hidden="1" customHeight="1" x14ac:dyDescent="0.25"/>
    <row r="29307" ht="30" hidden="1" customHeight="1" x14ac:dyDescent="0.25"/>
    <row r="29308" ht="30" hidden="1" customHeight="1" x14ac:dyDescent="0.25"/>
    <row r="29309" ht="30" hidden="1" customHeight="1" x14ac:dyDescent="0.25"/>
    <row r="29310" ht="30" hidden="1" customHeight="1" x14ac:dyDescent="0.25"/>
    <row r="29311" ht="30" hidden="1" customHeight="1" x14ac:dyDescent="0.25"/>
    <row r="29312" ht="30" hidden="1" customHeight="1" x14ac:dyDescent="0.25"/>
    <row r="29313" ht="30" hidden="1" customHeight="1" x14ac:dyDescent="0.25"/>
    <row r="29314" ht="30" hidden="1" customHeight="1" x14ac:dyDescent="0.25"/>
    <row r="29315" ht="30" hidden="1" customHeight="1" x14ac:dyDescent="0.25"/>
    <row r="29316" ht="30" hidden="1" customHeight="1" x14ac:dyDescent="0.25"/>
    <row r="29317" ht="30" hidden="1" customHeight="1" x14ac:dyDescent="0.25"/>
    <row r="29318" ht="30" hidden="1" customHeight="1" x14ac:dyDescent="0.25"/>
    <row r="29319" ht="30" hidden="1" customHeight="1" x14ac:dyDescent="0.25"/>
    <row r="29320" ht="30" hidden="1" customHeight="1" x14ac:dyDescent="0.25"/>
    <row r="29321" ht="30" hidden="1" customHeight="1" x14ac:dyDescent="0.25"/>
    <row r="29322" ht="30" hidden="1" customHeight="1" x14ac:dyDescent="0.25"/>
    <row r="29323" ht="30" hidden="1" customHeight="1" x14ac:dyDescent="0.25"/>
    <row r="29324" ht="30" hidden="1" customHeight="1" x14ac:dyDescent="0.25"/>
    <row r="29325" ht="30" hidden="1" customHeight="1" x14ac:dyDescent="0.25"/>
    <row r="29326" ht="30" hidden="1" customHeight="1" x14ac:dyDescent="0.25"/>
    <row r="29327" ht="30" hidden="1" customHeight="1" x14ac:dyDescent="0.25"/>
    <row r="29328" ht="30" hidden="1" customHeight="1" x14ac:dyDescent="0.25"/>
    <row r="29329" ht="30" hidden="1" customHeight="1" x14ac:dyDescent="0.25"/>
    <row r="29330" ht="30" hidden="1" customHeight="1" x14ac:dyDescent="0.25"/>
    <row r="29331" ht="30" hidden="1" customHeight="1" x14ac:dyDescent="0.25"/>
    <row r="29332" ht="30" hidden="1" customHeight="1" x14ac:dyDescent="0.25"/>
    <row r="29333" ht="30" hidden="1" customHeight="1" x14ac:dyDescent="0.25"/>
    <row r="29334" ht="30" hidden="1" customHeight="1" x14ac:dyDescent="0.25"/>
    <row r="29335" ht="30" hidden="1" customHeight="1" x14ac:dyDescent="0.25"/>
    <row r="29336" ht="30" hidden="1" customHeight="1" x14ac:dyDescent="0.25"/>
    <row r="29337" ht="30" hidden="1" customHeight="1" x14ac:dyDescent="0.25"/>
    <row r="29338" ht="30" hidden="1" customHeight="1" x14ac:dyDescent="0.25"/>
    <row r="29339" ht="30" hidden="1" customHeight="1" x14ac:dyDescent="0.25"/>
    <row r="29340" ht="30" hidden="1" customHeight="1" x14ac:dyDescent="0.25"/>
    <row r="29341" ht="30" hidden="1" customHeight="1" x14ac:dyDescent="0.25"/>
    <row r="29342" ht="30" hidden="1" customHeight="1" x14ac:dyDescent="0.25"/>
    <row r="29343" ht="30" hidden="1" customHeight="1" x14ac:dyDescent="0.25"/>
    <row r="29344" ht="30" hidden="1" customHeight="1" x14ac:dyDescent="0.25"/>
    <row r="29345" ht="30" hidden="1" customHeight="1" x14ac:dyDescent="0.25"/>
    <row r="29346" ht="30" hidden="1" customHeight="1" x14ac:dyDescent="0.25"/>
    <row r="29347" ht="30" hidden="1" customHeight="1" x14ac:dyDescent="0.25"/>
    <row r="29348" ht="30" hidden="1" customHeight="1" x14ac:dyDescent="0.25"/>
    <row r="29349" ht="30" hidden="1" customHeight="1" x14ac:dyDescent="0.25"/>
    <row r="29350" ht="30" hidden="1" customHeight="1" x14ac:dyDescent="0.25"/>
    <row r="29351" ht="30" hidden="1" customHeight="1" x14ac:dyDescent="0.25"/>
    <row r="29352" ht="30" hidden="1" customHeight="1" x14ac:dyDescent="0.25"/>
    <row r="29353" ht="30" hidden="1" customHeight="1" x14ac:dyDescent="0.25"/>
    <row r="29354" ht="30" hidden="1" customHeight="1" x14ac:dyDescent="0.25"/>
    <row r="29355" ht="30" hidden="1" customHeight="1" x14ac:dyDescent="0.25"/>
    <row r="29356" ht="30" hidden="1" customHeight="1" x14ac:dyDescent="0.25"/>
    <row r="29357" ht="30" hidden="1" customHeight="1" x14ac:dyDescent="0.25"/>
    <row r="29358" ht="30" hidden="1" customHeight="1" x14ac:dyDescent="0.25"/>
    <row r="29359" ht="30" hidden="1" customHeight="1" x14ac:dyDescent="0.25"/>
    <row r="29360" ht="30" hidden="1" customHeight="1" x14ac:dyDescent="0.25"/>
    <row r="29361" ht="30" hidden="1" customHeight="1" x14ac:dyDescent="0.25"/>
    <row r="29362" ht="30" hidden="1" customHeight="1" x14ac:dyDescent="0.25"/>
    <row r="29363" ht="30" hidden="1" customHeight="1" x14ac:dyDescent="0.25"/>
    <row r="29364" ht="30" hidden="1" customHeight="1" x14ac:dyDescent="0.25"/>
    <row r="29365" ht="30" hidden="1" customHeight="1" x14ac:dyDescent="0.25"/>
    <row r="29366" ht="30" hidden="1" customHeight="1" x14ac:dyDescent="0.25"/>
    <row r="29367" ht="30" hidden="1" customHeight="1" x14ac:dyDescent="0.25"/>
    <row r="29368" ht="30" hidden="1" customHeight="1" x14ac:dyDescent="0.25"/>
    <row r="29369" ht="30" hidden="1" customHeight="1" x14ac:dyDescent="0.25"/>
    <row r="29370" ht="30" hidden="1" customHeight="1" x14ac:dyDescent="0.25"/>
    <row r="29371" ht="30" hidden="1" customHeight="1" x14ac:dyDescent="0.25"/>
    <row r="29372" ht="30" hidden="1" customHeight="1" x14ac:dyDescent="0.25"/>
    <row r="29373" ht="30" hidden="1" customHeight="1" x14ac:dyDescent="0.25"/>
    <row r="29374" ht="30" hidden="1" customHeight="1" x14ac:dyDescent="0.25"/>
    <row r="29375" ht="30" hidden="1" customHeight="1" x14ac:dyDescent="0.25"/>
    <row r="29376" ht="30" hidden="1" customHeight="1" x14ac:dyDescent="0.25"/>
    <row r="29377" ht="30" hidden="1" customHeight="1" x14ac:dyDescent="0.25"/>
    <row r="29378" ht="30" hidden="1" customHeight="1" x14ac:dyDescent="0.25"/>
    <row r="29379" ht="30" hidden="1" customHeight="1" x14ac:dyDescent="0.25"/>
    <row r="29380" ht="30" hidden="1" customHeight="1" x14ac:dyDescent="0.25"/>
    <row r="29381" ht="30" hidden="1" customHeight="1" x14ac:dyDescent="0.25"/>
    <row r="29382" ht="30" hidden="1" customHeight="1" x14ac:dyDescent="0.25"/>
    <row r="29383" ht="30" hidden="1" customHeight="1" x14ac:dyDescent="0.25"/>
    <row r="29384" ht="30" hidden="1" customHeight="1" x14ac:dyDescent="0.25"/>
    <row r="29385" ht="30" hidden="1" customHeight="1" x14ac:dyDescent="0.25"/>
    <row r="29386" ht="30" hidden="1" customHeight="1" x14ac:dyDescent="0.25"/>
    <row r="29387" ht="30" hidden="1" customHeight="1" x14ac:dyDescent="0.25"/>
    <row r="29388" ht="30" hidden="1" customHeight="1" x14ac:dyDescent="0.25"/>
    <row r="29389" ht="30" hidden="1" customHeight="1" x14ac:dyDescent="0.25"/>
    <row r="29390" ht="30" hidden="1" customHeight="1" x14ac:dyDescent="0.25"/>
    <row r="29391" ht="30" hidden="1" customHeight="1" x14ac:dyDescent="0.25"/>
    <row r="29392" ht="30" hidden="1" customHeight="1" x14ac:dyDescent="0.25"/>
    <row r="29393" ht="30" hidden="1" customHeight="1" x14ac:dyDescent="0.25"/>
    <row r="29394" ht="30" hidden="1" customHeight="1" x14ac:dyDescent="0.25"/>
    <row r="29395" ht="30" hidden="1" customHeight="1" x14ac:dyDescent="0.25"/>
    <row r="29396" ht="30" hidden="1" customHeight="1" x14ac:dyDescent="0.25"/>
    <row r="29397" ht="30" hidden="1" customHeight="1" x14ac:dyDescent="0.25"/>
    <row r="29398" ht="30" hidden="1" customHeight="1" x14ac:dyDescent="0.25"/>
    <row r="29399" ht="30" hidden="1" customHeight="1" x14ac:dyDescent="0.25"/>
    <row r="29400" ht="30" hidden="1" customHeight="1" x14ac:dyDescent="0.25"/>
    <row r="29401" ht="30" hidden="1" customHeight="1" x14ac:dyDescent="0.25"/>
    <row r="29402" ht="30" hidden="1" customHeight="1" x14ac:dyDescent="0.25"/>
    <row r="29403" ht="30" hidden="1" customHeight="1" x14ac:dyDescent="0.25"/>
    <row r="29404" ht="30" hidden="1" customHeight="1" x14ac:dyDescent="0.25"/>
    <row r="29405" ht="30" hidden="1" customHeight="1" x14ac:dyDescent="0.25"/>
    <row r="29406" ht="30" hidden="1" customHeight="1" x14ac:dyDescent="0.25"/>
    <row r="29407" ht="30" hidden="1" customHeight="1" x14ac:dyDescent="0.25"/>
    <row r="29408" ht="30" hidden="1" customHeight="1" x14ac:dyDescent="0.25"/>
    <row r="29409" ht="30" hidden="1" customHeight="1" x14ac:dyDescent="0.25"/>
    <row r="29410" ht="30" hidden="1" customHeight="1" x14ac:dyDescent="0.25"/>
    <row r="29411" ht="30" hidden="1" customHeight="1" x14ac:dyDescent="0.25"/>
    <row r="29412" ht="30" hidden="1" customHeight="1" x14ac:dyDescent="0.25"/>
    <row r="29413" ht="30" hidden="1" customHeight="1" x14ac:dyDescent="0.25"/>
    <row r="29414" ht="30" hidden="1" customHeight="1" x14ac:dyDescent="0.25"/>
    <row r="29415" ht="30" hidden="1" customHeight="1" x14ac:dyDescent="0.25"/>
    <row r="29416" ht="30" hidden="1" customHeight="1" x14ac:dyDescent="0.25"/>
    <row r="29417" ht="30" hidden="1" customHeight="1" x14ac:dyDescent="0.25"/>
    <row r="29418" ht="30" hidden="1" customHeight="1" x14ac:dyDescent="0.25"/>
    <row r="29419" ht="30" hidden="1" customHeight="1" x14ac:dyDescent="0.25"/>
    <row r="29420" ht="30" hidden="1" customHeight="1" x14ac:dyDescent="0.25"/>
    <row r="29421" ht="30" hidden="1" customHeight="1" x14ac:dyDescent="0.25"/>
    <row r="29422" ht="30" hidden="1" customHeight="1" x14ac:dyDescent="0.25"/>
    <row r="29423" ht="30" hidden="1" customHeight="1" x14ac:dyDescent="0.25"/>
    <row r="29424" ht="30" hidden="1" customHeight="1" x14ac:dyDescent="0.25"/>
    <row r="29425" ht="30" hidden="1" customHeight="1" x14ac:dyDescent="0.25"/>
    <row r="29426" ht="30" hidden="1" customHeight="1" x14ac:dyDescent="0.25"/>
    <row r="29427" ht="30" hidden="1" customHeight="1" x14ac:dyDescent="0.25"/>
    <row r="29428" ht="30" hidden="1" customHeight="1" x14ac:dyDescent="0.25"/>
    <row r="29429" ht="30" hidden="1" customHeight="1" x14ac:dyDescent="0.25"/>
    <row r="29430" ht="30" hidden="1" customHeight="1" x14ac:dyDescent="0.25"/>
    <row r="29431" ht="30" hidden="1" customHeight="1" x14ac:dyDescent="0.25"/>
    <row r="29432" ht="30" hidden="1" customHeight="1" x14ac:dyDescent="0.25"/>
    <row r="29433" ht="30" hidden="1" customHeight="1" x14ac:dyDescent="0.25"/>
    <row r="29434" ht="30" hidden="1" customHeight="1" x14ac:dyDescent="0.25"/>
    <row r="29435" ht="30" hidden="1" customHeight="1" x14ac:dyDescent="0.25"/>
    <row r="29436" ht="30" hidden="1" customHeight="1" x14ac:dyDescent="0.25"/>
    <row r="29437" ht="30" hidden="1" customHeight="1" x14ac:dyDescent="0.25"/>
    <row r="29438" ht="30" hidden="1" customHeight="1" x14ac:dyDescent="0.25"/>
    <row r="29439" ht="30" hidden="1" customHeight="1" x14ac:dyDescent="0.25"/>
    <row r="29440" ht="30" hidden="1" customHeight="1" x14ac:dyDescent="0.25"/>
    <row r="29441" ht="30" hidden="1" customHeight="1" x14ac:dyDescent="0.25"/>
    <row r="29442" ht="30" hidden="1" customHeight="1" x14ac:dyDescent="0.25"/>
    <row r="29443" ht="30" hidden="1" customHeight="1" x14ac:dyDescent="0.25"/>
    <row r="29444" ht="30" hidden="1" customHeight="1" x14ac:dyDescent="0.25"/>
    <row r="29445" ht="30" hidden="1" customHeight="1" x14ac:dyDescent="0.25"/>
    <row r="29446" ht="30" hidden="1" customHeight="1" x14ac:dyDescent="0.25"/>
    <row r="29447" ht="30" hidden="1" customHeight="1" x14ac:dyDescent="0.25"/>
    <row r="29448" ht="30" hidden="1" customHeight="1" x14ac:dyDescent="0.25"/>
    <row r="29449" ht="30" hidden="1" customHeight="1" x14ac:dyDescent="0.25"/>
    <row r="29450" ht="30" hidden="1" customHeight="1" x14ac:dyDescent="0.25"/>
    <row r="29451" ht="30" hidden="1" customHeight="1" x14ac:dyDescent="0.25"/>
    <row r="29452" ht="30" hidden="1" customHeight="1" x14ac:dyDescent="0.25"/>
    <row r="29453" ht="30" hidden="1" customHeight="1" x14ac:dyDescent="0.25"/>
    <row r="29454" ht="30" hidden="1" customHeight="1" x14ac:dyDescent="0.25"/>
    <row r="29455" ht="30" hidden="1" customHeight="1" x14ac:dyDescent="0.25"/>
    <row r="29456" ht="30" hidden="1" customHeight="1" x14ac:dyDescent="0.25"/>
    <row r="29457" ht="30" hidden="1" customHeight="1" x14ac:dyDescent="0.25"/>
    <row r="29458" ht="30" hidden="1" customHeight="1" x14ac:dyDescent="0.25"/>
    <row r="29459" ht="30" hidden="1" customHeight="1" x14ac:dyDescent="0.25"/>
    <row r="29460" ht="30" hidden="1" customHeight="1" x14ac:dyDescent="0.25"/>
    <row r="29461" ht="30" hidden="1" customHeight="1" x14ac:dyDescent="0.25"/>
    <row r="29462" ht="30" hidden="1" customHeight="1" x14ac:dyDescent="0.25"/>
    <row r="29463" ht="30" hidden="1" customHeight="1" x14ac:dyDescent="0.25"/>
    <row r="29464" ht="30" hidden="1" customHeight="1" x14ac:dyDescent="0.25"/>
    <row r="29465" ht="30" hidden="1" customHeight="1" x14ac:dyDescent="0.25"/>
    <row r="29466" ht="30" hidden="1" customHeight="1" x14ac:dyDescent="0.25"/>
    <row r="29467" ht="30" hidden="1" customHeight="1" x14ac:dyDescent="0.25"/>
    <row r="29468" ht="30" hidden="1" customHeight="1" x14ac:dyDescent="0.25"/>
    <row r="29469" ht="30" hidden="1" customHeight="1" x14ac:dyDescent="0.25"/>
    <row r="29470" ht="30" hidden="1" customHeight="1" x14ac:dyDescent="0.25"/>
    <row r="29471" ht="30" hidden="1" customHeight="1" x14ac:dyDescent="0.25"/>
    <row r="29472" ht="30" hidden="1" customHeight="1" x14ac:dyDescent="0.25"/>
    <row r="29473" ht="30" hidden="1" customHeight="1" x14ac:dyDescent="0.25"/>
    <row r="29474" ht="30" hidden="1" customHeight="1" x14ac:dyDescent="0.25"/>
    <row r="29475" ht="30" hidden="1" customHeight="1" x14ac:dyDescent="0.25"/>
    <row r="29476" ht="30" hidden="1" customHeight="1" x14ac:dyDescent="0.25"/>
    <row r="29477" ht="30" hidden="1" customHeight="1" x14ac:dyDescent="0.25"/>
    <row r="29478" ht="30" hidden="1" customHeight="1" x14ac:dyDescent="0.25"/>
    <row r="29479" ht="30" hidden="1" customHeight="1" x14ac:dyDescent="0.25"/>
    <row r="29480" ht="30" hidden="1" customHeight="1" x14ac:dyDescent="0.25"/>
    <row r="29481" ht="30" hidden="1" customHeight="1" x14ac:dyDescent="0.25"/>
    <row r="29482" ht="30" hidden="1" customHeight="1" x14ac:dyDescent="0.25"/>
    <row r="29483" ht="30" hidden="1" customHeight="1" x14ac:dyDescent="0.25"/>
    <row r="29484" ht="30" hidden="1" customHeight="1" x14ac:dyDescent="0.25"/>
    <row r="29485" ht="30" hidden="1" customHeight="1" x14ac:dyDescent="0.25"/>
    <row r="29486" ht="30" hidden="1" customHeight="1" x14ac:dyDescent="0.25"/>
    <row r="29487" ht="30" hidden="1" customHeight="1" x14ac:dyDescent="0.25"/>
    <row r="29488" ht="30" hidden="1" customHeight="1" x14ac:dyDescent="0.25"/>
    <row r="29489" ht="30" hidden="1" customHeight="1" x14ac:dyDescent="0.25"/>
    <row r="29490" ht="30" hidden="1" customHeight="1" x14ac:dyDescent="0.25"/>
    <row r="29491" ht="30" hidden="1" customHeight="1" x14ac:dyDescent="0.25"/>
    <row r="29492" ht="30" hidden="1" customHeight="1" x14ac:dyDescent="0.25"/>
    <row r="29493" ht="30" hidden="1" customHeight="1" x14ac:dyDescent="0.25"/>
    <row r="29494" ht="30" hidden="1" customHeight="1" x14ac:dyDescent="0.25"/>
    <row r="29495" ht="30" hidden="1" customHeight="1" x14ac:dyDescent="0.25"/>
    <row r="29496" ht="30" hidden="1" customHeight="1" x14ac:dyDescent="0.25"/>
    <row r="29497" ht="30" hidden="1" customHeight="1" x14ac:dyDescent="0.25"/>
    <row r="29498" ht="30" hidden="1" customHeight="1" x14ac:dyDescent="0.25"/>
    <row r="29499" ht="30" hidden="1" customHeight="1" x14ac:dyDescent="0.25"/>
    <row r="29500" ht="30" hidden="1" customHeight="1" x14ac:dyDescent="0.25"/>
    <row r="29501" ht="30" hidden="1" customHeight="1" x14ac:dyDescent="0.25"/>
    <row r="29502" ht="30" hidden="1" customHeight="1" x14ac:dyDescent="0.25"/>
    <row r="29503" ht="30" hidden="1" customHeight="1" x14ac:dyDescent="0.25"/>
    <row r="29504" ht="30" hidden="1" customHeight="1" x14ac:dyDescent="0.25"/>
    <row r="29505" ht="30" hidden="1" customHeight="1" x14ac:dyDescent="0.25"/>
    <row r="29506" ht="30" hidden="1" customHeight="1" x14ac:dyDescent="0.25"/>
    <row r="29507" ht="30" hidden="1" customHeight="1" x14ac:dyDescent="0.25"/>
    <row r="29508" ht="30" hidden="1" customHeight="1" x14ac:dyDescent="0.25"/>
    <row r="29509" ht="30" hidden="1" customHeight="1" x14ac:dyDescent="0.25"/>
    <row r="29510" ht="30" hidden="1" customHeight="1" x14ac:dyDescent="0.25"/>
    <row r="29511" ht="30" hidden="1" customHeight="1" x14ac:dyDescent="0.25"/>
    <row r="29512" ht="30" hidden="1" customHeight="1" x14ac:dyDescent="0.25"/>
    <row r="29513" ht="30" hidden="1" customHeight="1" x14ac:dyDescent="0.25"/>
    <row r="29514" ht="30" hidden="1" customHeight="1" x14ac:dyDescent="0.25"/>
    <row r="29515" ht="30" hidden="1" customHeight="1" x14ac:dyDescent="0.25"/>
    <row r="29516" ht="30" hidden="1" customHeight="1" x14ac:dyDescent="0.25"/>
    <row r="29517" ht="30" hidden="1" customHeight="1" x14ac:dyDescent="0.25"/>
    <row r="29518" ht="30" hidden="1" customHeight="1" x14ac:dyDescent="0.25"/>
    <row r="29519" ht="30" hidden="1" customHeight="1" x14ac:dyDescent="0.25"/>
    <row r="29520" ht="30" hidden="1" customHeight="1" x14ac:dyDescent="0.25"/>
    <row r="29521" ht="30" hidden="1" customHeight="1" x14ac:dyDescent="0.25"/>
    <row r="29522" ht="30" hidden="1" customHeight="1" x14ac:dyDescent="0.25"/>
    <row r="29523" ht="30" hidden="1" customHeight="1" x14ac:dyDescent="0.25"/>
    <row r="29524" ht="30" hidden="1" customHeight="1" x14ac:dyDescent="0.25"/>
    <row r="29525" ht="30" hidden="1" customHeight="1" x14ac:dyDescent="0.25"/>
    <row r="29526" ht="30" hidden="1" customHeight="1" x14ac:dyDescent="0.25"/>
    <row r="29527" ht="30" hidden="1" customHeight="1" x14ac:dyDescent="0.25"/>
    <row r="29528" ht="30" hidden="1" customHeight="1" x14ac:dyDescent="0.25"/>
    <row r="29529" ht="30" hidden="1" customHeight="1" x14ac:dyDescent="0.25"/>
    <row r="29530" ht="30" hidden="1" customHeight="1" x14ac:dyDescent="0.25"/>
    <row r="29531" ht="30" hidden="1" customHeight="1" x14ac:dyDescent="0.25"/>
    <row r="29532" ht="30" hidden="1" customHeight="1" x14ac:dyDescent="0.25"/>
    <row r="29533" ht="30" hidden="1" customHeight="1" x14ac:dyDescent="0.25"/>
    <row r="29534" ht="30" hidden="1" customHeight="1" x14ac:dyDescent="0.25"/>
    <row r="29535" ht="30" hidden="1" customHeight="1" x14ac:dyDescent="0.25"/>
    <row r="29536" ht="30" hidden="1" customHeight="1" x14ac:dyDescent="0.25"/>
    <row r="29537" ht="30" hidden="1" customHeight="1" x14ac:dyDescent="0.25"/>
    <row r="29538" ht="30" hidden="1" customHeight="1" x14ac:dyDescent="0.25"/>
    <row r="29539" ht="30" hidden="1" customHeight="1" x14ac:dyDescent="0.25"/>
    <row r="29540" ht="30" hidden="1" customHeight="1" x14ac:dyDescent="0.25"/>
    <row r="29541" ht="30" hidden="1" customHeight="1" x14ac:dyDescent="0.25"/>
    <row r="29542" ht="30" hidden="1" customHeight="1" x14ac:dyDescent="0.25"/>
    <row r="29543" ht="30" hidden="1" customHeight="1" x14ac:dyDescent="0.25"/>
    <row r="29544" ht="30" hidden="1" customHeight="1" x14ac:dyDescent="0.25"/>
    <row r="29545" ht="30" hidden="1" customHeight="1" x14ac:dyDescent="0.25"/>
    <row r="29546" ht="30" hidden="1" customHeight="1" x14ac:dyDescent="0.25"/>
    <row r="29547" ht="30" hidden="1" customHeight="1" x14ac:dyDescent="0.25"/>
    <row r="29548" ht="30" hidden="1" customHeight="1" x14ac:dyDescent="0.25"/>
    <row r="29549" ht="30" hidden="1" customHeight="1" x14ac:dyDescent="0.25"/>
    <row r="29550" ht="30" hidden="1" customHeight="1" x14ac:dyDescent="0.25"/>
    <row r="29551" ht="30" hidden="1" customHeight="1" x14ac:dyDescent="0.25"/>
    <row r="29552" ht="30" hidden="1" customHeight="1" x14ac:dyDescent="0.25"/>
    <row r="29553" ht="30" hidden="1" customHeight="1" x14ac:dyDescent="0.25"/>
    <row r="29554" ht="30" hidden="1" customHeight="1" x14ac:dyDescent="0.25"/>
    <row r="29555" ht="30" hidden="1" customHeight="1" x14ac:dyDescent="0.25"/>
    <row r="29556" ht="30" hidden="1" customHeight="1" x14ac:dyDescent="0.25"/>
    <row r="29557" ht="30" hidden="1" customHeight="1" x14ac:dyDescent="0.25"/>
    <row r="29558" ht="30" hidden="1" customHeight="1" x14ac:dyDescent="0.25"/>
    <row r="29559" ht="30" hidden="1" customHeight="1" x14ac:dyDescent="0.25"/>
    <row r="29560" ht="30" hidden="1" customHeight="1" x14ac:dyDescent="0.25"/>
    <row r="29561" ht="30" hidden="1" customHeight="1" x14ac:dyDescent="0.25"/>
    <row r="29562" ht="30" hidden="1" customHeight="1" x14ac:dyDescent="0.25"/>
    <row r="29563" ht="30" hidden="1" customHeight="1" x14ac:dyDescent="0.25"/>
    <row r="29564" ht="30" hidden="1" customHeight="1" x14ac:dyDescent="0.25"/>
    <row r="29565" ht="30" hidden="1" customHeight="1" x14ac:dyDescent="0.25"/>
    <row r="29566" ht="30" hidden="1" customHeight="1" x14ac:dyDescent="0.25"/>
    <row r="29567" ht="30" hidden="1" customHeight="1" x14ac:dyDescent="0.25"/>
    <row r="29568" ht="30" hidden="1" customHeight="1" x14ac:dyDescent="0.25"/>
    <row r="29569" ht="30" hidden="1" customHeight="1" x14ac:dyDescent="0.25"/>
    <row r="29570" ht="30" hidden="1" customHeight="1" x14ac:dyDescent="0.25"/>
    <row r="29571" ht="30" hidden="1" customHeight="1" x14ac:dyDescent="0.25"/>
    <row r="29572" ht="30" hidden="1" customHeight="1" x14ac:dyDescent="0.25"/>
    <row r="29573" ht="30" hidden="1" customHeight="1" x14ac:dyDescent="0.25"/>
    <row r="29574" ht="30" hidden="1" customHeight="1" x14ac:dyDescent="0.25"/>
    <row r="29575" ht="30" hidden="1" customHeight="1" x14ac:dyDescent="0.25"/>
    <row r="29576" ht="30" hidden="1" customHeight="1" x14ac:dyDescent="0.25"/>
    <row r="29577" ht="30" hidden="1" customHeight="1" x14ac:dyDescent="0.25"/>
    <row r="29578" ht="30" hidden="1" customHeight="1" x14ac:dyDescent="0.25"/>
    <row r="29579" ht="30" hidden="1" customHeight="1" x14ac:dyDescent="0.25"/>
    <row r="29580" ht="30" hidden="1" customHeight="1" x14ac:dyDescent="0.25"/>
    <row r="29581" ht="30" hidden="1" customHeight="1" x14ac:dyDescent="0.25"/>
    <row r="29582" ht="30" hidden="1" customHeight="1" x14ac:dyDescent="0.25"/>
    <row r="29583" ht="30" hidden="1" customHeight="1" x14ac:dyDescent="0.25"/>
    <row r="29584" ht="30" hidden="1" customHeight="1" x14ac:dyDescent="0.25"/>
    <row r="29585" ht="30" hidden="1" customHeight="1" x14ac:dyDescent="0.25"/>
    <row r="29586" ht="30" hidden="1" customHeight="1" x14ac:dyDescent="0.25"/>
    <row r="29587" ht="30" hidden="1" customHeight="1" x14ac:dyDescent="0.25"/>
    <row r="29588" ht="30" hidden="1" customHeight="1" x14ac:dyDescent="0.25"/>
    <row r="29589" ht="30" hidden="1" customHeight="1" x14ac:dyDescent="0.25"/>
    <row r="29590" ht="30" hidden="1" customHeight="1" x14ac:dyDescent="0.25"/>
    <row r="29591" ht="30" hidden="1" customHeight="1" x14ac:dyDescent="0.25"/>
    <row r="29592" ht="30" hidden="1" customHeight="1" x14ac:dyDescent="0.25"/>
    <row r="29593" ht="30" hidden="1" customHeight="1" x14ac:dyDescent="0.25"/>
    <row r="29594" ht="30" hidden="1" customHeight="1" x14ac:dyDescent="0.25"/>
    <row r="29595" ht="30" hidden="1" customHeight="1" x14ac:dyDescent="0.25"/>
    <row r="29596" ht="30" hidden="1" customHeight="1" x14ac:dyDescent="0.25"/>
    <row r="29597" ht="30" hidden="1" customHeight="1" x14ac:dyDescent="0.25"/>
    <row r="29598" ht="30" hidden="1" customHeight="1" x14ac:dyDescent="0.25"/>
    <row r="29599" ht="30" hidden="1" customHeight="1" x14ac:dyDescent="0.25"/>
    <row r="29600" ht="30" hidden="1" customHeight="1" x14ac:dyDescent="0.25"/>
    <row r="29601" ht="30" hidden="1" customHeight="1" x14ac:dyDescent="0.25"/>
    <row r="29602" ht="30" hidden="1" customHeight="1" x14ac:dyDescent="0.25"/>
    <row r="29603" ht="30" hidden="1" customHeight="1" x14ac:dyDescent="0.25"/>
    <row r="29604" ht="30" hidden="1" customHeight="1" x14ac:dyDescent="0.25"/>
    <row r="29605" ht="30" hidden="1" customHeight="1" x14ac:dyDescent="0.25"/>
    <row r="29606" ht="30" hidden="1" customHeight="1" x14ac:dyDescent="0.25"/>
    <row r="29607" ht="30" hidden="1" customHeight="1" x14ac:dyDescent="0.25"/>
    <row r="29608" ht="30" hidden="1" customHeight="1" x14ac:dyDescent="0.25"/>
    <row r="29609" ht="30" hidden="1" customHeight="1" x14ac:dyDescent="0.25"/>
    <row r="29610" ht="30" hidden="1" customHeight="1" x14ac:dyDescent="0.25"/>
    <row r="29611" ht="30" hidden="1" customHeight="1" x14ac:dyDescent="0.25"/>
    <row r="29612" ht="30" hidden="1" customHeight="1" x14ac:dyDescent="0.25"/>
    <row r="29613" ht="30" hidden="1" customHeight="1" x14ac:dyDescent="0.25"/>
    <row r="29614" ht="30" hidden="1" customHeight="1" x14ac:dyDescent="0.25"/>
    <row r="29615" ht="30" hidden="1" customHeight="1" x14ac:dyDescent="0.25"/>
    <row r="29616" ht="30" hidden="1" customHeight="1" x14ac:dyDescent="0.25"/>
    <row r="29617" ht="30" hidden="1" customHeight="1" x14ac:dyDescent="0.25"/>
    <row r="29618" ht="30" hidden="1" customHeight="1" x14ac:dyDescent="0.25"/>
    <row r="29619" ht="30" hidden="1" customHeight="1" x14ac:dyDescent="0.25"/>
    <row r="29620" ht="30" hidden="1" customHeight="1" x14ac:dyDescent="0.25"/>
    <row r="29621" ht="30" hidden="1" customHeight="1" x14ac:dyDescent="0.25"/>
    <row r="29622" ht="30" hidden="1" customHeight="1" x14ac:dyDescent="0.25"/>
    <row r="29623" ht="30" hidden="1" customHeight="1" x14ac:dyDescent="0.25"/>
    <row r="29624" ht="30" hidden="1" customHeight="1" x14ac:dyDescent="0.25"/>
    <row r="29625" ht="30" hidden="1" customHeight="1" x14ac:dyDescent="0.25"/>
    <row r="29626" ht="30" hidden="1" customHeight="1" x14ac:dyDescent="0.25"/>
    <row r="29627" ht="30" hidden="1" customHeight="1" x14ac:dyDescent="0.25"/>
    <row r="29628" ht="30" hidden="1" customHeight="1" x14ac:dyDescent="0.25"/>
    <row r="29629" ht="30" hidden="1" customHeight="1" x14ac:dyDescent="0.25"/>
    <row r="29630" ht="30" hidden="1" customHeight="1" x14ac:dyDescent="0.25"/>
    <row r="29631" ht="30" hidden="1" customHeight="1" x14ac:dyDescent="0.25"/>
    <row r="29632" ht="30" hidden="1" customHeight="1" x14ac:dyDescent="0.25"/>
    <row r="29633" ht="30" hidden="1" customHeight="1" x14ac:dyDescent="0.25"/>
    <row r="29634" ht="30" hidden="1" customHeight="1" x14ac:dyDescent="0.25"/>
    <row r="29635" ht="30" hidden="1" customHeight="1" x14ac:dyDescent="0.25"/>
    <row r="29636" ht="30" hidden="1" customHeight="1" x14ac:dyDescent="0.25"/>
    <row r="29637" ht="30" hidden="1" customHeight="1" x14ac:dyDescent="0.25"/>
    <row r="29638" ht="30" hidden="1" customHeight="1" x14ac:dyDescent="0.25"/>
    <row r="29639" ht="30" hidden="1" customHeight="1" x14ac:dyDescent="0.25"/>
    <row r="29640" ht="30" hidden="1" customHeight="1" x14ac:dyDescent="0.25"/>
    <row r="29641" ht="30" hidden="1" customHeight="1" x14ac:dyDescent="0.25"/>
    <row r="29642" ht="30" hidden="1" customHeight="1" x14ac:dyDescent="0.25"/>
    <row r="29643" ht="30" hidden="1" customHeight="1" x14ac:dyDescent="0.25"/>
    <row r="29644" ht="30" hidden="1" customHeight="1" x14ac:dyDescent="0.25"/>
    <row r="29645" ht="30" hidden="1" customHeight="1" x14ac:dyDescent="0.25"/>
    <row r="29646" ht="30" hidden="1" customHeight="1" x14ac:dyDescent="0.25"/>
    <row r="29647" ht="30" hidden="1" customHeight="1" x14ac:dyDescent="0.25"/>
    <row r="29648" ht="30" hidden="1" customHeight="1" x14ac:dyDescent="0.25"/>
    <row r="29649" ht="30" hidden="1" customHeight="1" x14ac:dyDescent="0.25"/>
    <row r="29650" ht="30" hidden="1" customHeight="1" x14ac:dyDescent="0.25"/>
    <row r="29651" ht="30" hidden="1" customHeight="1" x14ac:dyDescent="0.25"/>
    <row r="29652" ht="30" hidden="1" customHeight="1" x14ac:dyDescent="0.25"/>
    <row r="29653" ht="30" hidden="1" customHeight="1" x14ac:dyDescent="0.25"/>
    <row r="29654" ht="30" hidden="1" customHeight="1" x14ac:dyDescent="0.25"/>
    <row r="29655" ht="30" hidden="1" customHeight="1" x14ac:dyDescent="0.25"/>
    <row r="29656" ht="30" hidden="1" customHeight="1" x14ac:dyDescent="0.25"/>
    <row r="29657" ht="30" hidden="1" customHeight="1" x14ac:dyDescent="0.25"/>
    <row r="29658" ht="30" hidden="1" customHeight="1" x14ac:dyDescent="0.25"/>
    <row r="29659" ht="30" hidden="1" customHeight="1" x14ac:dyDescent="0.25"/>
    <row r="29660" ht="30" hidden="1" customHeight="1" x14ac:dyDescent="0.25"/>
    <row r="29661" ht="30" hidden="1" customHeight="1" x14ac:dyDescent="0.25"/>
    <row r="29662" ht="30" hidden="1" customHeight="1" x14ac:dyDescent="0.25"/>
    <row r="29663" ht="30" hidden="1" customHeight="1" x14ac:dyDescent="0.25"/>
    <row r="29664" ht="30" hidden="1" customHeight="1" x14ac:dyDescent="0.25"/>
    <row r="29665" ht="30" hidden="1" customHeight="1" x14ac:dyDescent="0.25"/>
    <row r="29666" ht="30" hidden="1" customHeight="1" x14ac:dyDescent="0.25"/>
    <row r="29667" ht="30" hidden="1" customHeight="1" x14ac:dyDescent="0.25"/>
    <row r="29668" ht="30" hidden="1" customHeight="1" x14ac:dyDescent="0.25"/>
    <row r="29669" ht="30" hidden="1" customHeight="1" x14ac:dyDescent="0.25"/>
    <row r="29670" ht="30" hidden="1" customHeight="1" x14ac:dyDescent="0.25"/>
    <row r="29671" ht="30" hidden="1" customHeight="1" x14ac:dyDescent="0.25"/>
    <row r="29672" ht="30" hidden="1" customHeight="1" x14ac:dyDescent="0.25"/>
    <row r="29673" ht="30" hidden="1" customHeight="1" x14ac:dyDescent="0.25"/>
    <row r="29674" ht="30" hidden="1" customHeight="1" x14ac:dyDescent="0.25"/>
    <row r="29675" ht="30" hidden="1" customHeight="1" x14ac:dyDescent="0.25"/>
    <row r="29676" ht="30" hidden="1" customHeight="1" x14ac:dyDescent="0.25"/>
    <row r="29677" ht="30" hidden="1" customHeight="1" x14ac:dyDescent="0.25"/>
    <row r="29678" ht="30" hidden="1" customHeight="1" x14ac:dyDescent="0.25"/>
    <row r="29679" ht="30" hidden="1" customHeight="1" x14ac:dyDescent="0.25"/>
    <row r="29680" ht="30" hidden="1" customHeight="1" x14ac:dyDescent="0.25"/>
    <row r="29681" ht="30" hidden="1" customHeight="1" x14ac:dyDescent="0.25"/>
    <row r="29682" ht="30" hidden="1" customHeight="1" x14ac:dyDescent="0.25"/>
    <row r="29683" ht="30" hidden="1" customHeight="1" x14ac:dyDescent="0.25"/>
    <row r="29684" ht="30" hidden="1" customHeight="1" x14ac:dyDescent="0.25"/>
    <row r="29685" ht="30" hidden="1" customHeight="1" x14ac:dyDescent="0.25"/>
    <row r="29686" ht="30" hidden="1" customHeight="1" x14ac:dyDescent="0.25"/>
    <row r="29687" ht="30" hidden="1" customHeight="1" x14ac:dyDescent="0.25"/>
    <row r="29688" ht="30" hidden="1" customHeight="1" x14ac:dyDescent="0.25"/>
    <row r="29689" ht="30" hidden="1" customHeight="1" x14ac:dyDescent="0.25"/>
    <row r="29690" ht="30" hidden="1" customHeight="1" x14ac:dyDescent="0.25"/>
    <row r="29691" ht="30" hidden="1" customHeight="1" x14ac:dyDescent="0.25"/>
    <row r="29692" ht="30" hidden="1" customHeight="1" x14ac:dyDescent="0.25"/>
    <row r="29693" ht="30" hidden="1" customHeight="1" x14ac:dyDescent="0.25"/>
    <row r="29694" ht="30" hidden="1" customHeight="1" x14ac:dyDescent="0.25"/>
    <row r="29695" ht="30" hidden="1" customHeight="1" x14ac:dyDescent="0.25"/>
    <row r="29696" ht="30" hidden="1" customHeight="1" x14ac:dyDescent="0.25"/>
    <row r="29697" ht="30" hidden="1" customHeight="1" x14ac:dyDescent="0.25"/>
    <row r="29698" ht="30" hidden="1" customHeight="1" x14ac:dyDescent="0.25"/>
    <row r="29699" ht="30" hidden="1" customHeight="1" x14ac:dyDescent="0.25"/>
    <row r="29700" ht="30" hidden="1" customHeight="1" x14ac:dyDescent="0.25"/>
    <row r="29701" ht="30" hidden="1" customHeight="1" x14ac:dyDescent="0.25"/>
    <row r="29702" ht="30" hidden="1" customHeight="1" x14ac:dyDescent="0.25"/>
    <row r="29703" ht="30" hidden="1" customHeight="1" x14ac:dyDescent="0.25"/>
    <row r="29704" ht="30" hidden="1" customHeight="1" x14ac:dyDescent="0.25"/>
    <row r="29705" ht="30" hidden="1" customHeight="1" x14ac:dyDescent="0.25"/>
    <row r="29706" ht="30" hidden="1" customHeight="1" x14ac:dyDescent="0.25"/>
    <row r="29707" ht="30" hidden="1" customHeight="1" x14ac:dyDescent="0.25"/>
    <row r="29708" ht="30" hidden="1" customHeight="1" x14ac:dyDescent="0.25"/>
    <row r="29709" ht="30" hidden="1" customHeight="1" x14ac:dyDescent="0.25"/>
    <row r="29710" ht="30" hidden="1" customHeight="1" x14ac:dyDescent="0.25"/>
    <row r="29711" ht="30" hidden="1" customHeight="1" x14ac:dyDescent="0.25"/>
    <row r="29712" ht="30" hidden="1" customHeight="1" x14ac:dyDescent="0.25"/>
    <row r="29713" ht="30" hidden="1" customHeight="1" x14ac:dyDescent="0.25"/>
    <row r="29714" ht="30" hidden="1" customHeight="1" x14ac:dyDescent="0.25"/>
    <row r="29715" ht="30" hidden="1" customHeight="1" x14ac:dyDescent="0.25"/>
    <row r="29716" ht="30" hidden="1" customHeight="1" x14ac:dyDescent="0.25"/>
    <row r="29717" ht="30" hidden="1" customHeight="1" x14ac:dyDescent="0.25"/>
    <row r="29718" ht="30" hidden="1" customHeight="1" x14ac:dyDescent="0.25"/>
    <row r="29719" ht="30" hidden="1" customHeight="1" x14ac:dyDescent="0.25"/>
    <row r="29720" ht="30" hidden="1" customHeight="1" x14ac:dyDescent="0.25"/>
    <row r="29721" ht="30" hidden="1" customHeight="1" x14ac:dyDescent="0.25"/>
    <row r="29722" ht="30" hidden="1" customHeight="1" x14ac:dyDescent="0.25"/>
    <row r="29723" ht="30" hidden="1" customHeight="1" x14ac:dyDescent="0.25"/>
    <row r="29724" ht="30" hidden="1" customHeight="1" x14ac:dyDescent="0.25"/>
    <row r="29725" ht="30" hidden="1" customHeight="1" x14ac:dyDescent="0.25"/>
    <row r="29726" ht="30" hidden="1" customHeight="1" x14ac:dyDescent="0.25"/>
    <row r="29727" ht="30" hidden="1" customHeight="1" x14ac:dyDescent="0.25"/>
    <row r="29728" ht="30" hidden="1" customHeight="1" x14ac:dyDescent="0.25"/>
    <row r="29729" ht="30" hidden="1" customHeight="1" x14ac:dyDescent="0.25"/>
    <row r="29730" ht="30" hidden="1" customHeight="1" x14ac:dyDescent="0.25"/>
    <row r="29731" ht="30" hidden="1" customHeight="1" x14ac:dyDescent="0.25"/>
    <row r="29732" ht="30" hidden="1" customHeight="1" x14ac:dyDescent="0.25"/>
    <row r="29733" ht="30" hidden="1" customHeight="1" x14ac:dyDescent="0.25"/>
    <row r="29734" ht="30" hidden="1" customHeight="1" x14ac:dyDescent="0.25"/>
    <row r="29735" ht="30" hidden="1" customHeight="1" x14ac:dyDescent="0.25"/>
    <row r="29736" ht="30" hidden="1" customHeight="1" x14ac:dyDescent="0.25"/>
    <row r="29737" ht="30" hidden="1" customHeight="1" x14ac:dyDescent="0.25"/>
    <row r="29738" ht="30" hidden="1" customHeight="1" x14ac:dyDescent="0.25"/>
    <row r="29739" ht="30" hidden="1" customHeight="1" x14ac:dyDescent="0.25"/>
    <row r="29740" ht="30" hidden="1" customHeight="1" x14ac:dyDescent="0.25"/>
    <row r="29741" ht="30" hidden="1" customHeight="1" x14ac:dyDescent="0.25"/>
    <row r="29742" ht="30" hidden="1" customHeight="1" x14ac:dyDescent="0.25"/>
    <row r="29743" ht="30" hidden="1" customHeight="1" x14ac:dyDescent="0.25"/>
    <row r="29744" ht="30" hidden="1" customHeight="1" x14ac:dyDescent="0.25"/>
    <row r="29745" ht="30" hidden="1" customHeight="1" x14ac:dyDescent="0.25"/>
    <row r="29746" ht="30" hidden="1" customHeight="1" x14ac:dyDescent="0.25"/>
    <row r="29747" ht="30" hidden="1" customHeight="1" x14ac:dyDescent="0.25"/>
    <row r="29748" ht="30" hidden="1" customHeight="1" x14ac:dyDescent="0.25"/>
    <row r="29749" ht="30" hidden="1" customHeight="1" x14ac:dyDescent="0.25"/>
    <row r="29750" ht="30" hidden="1" customHeight="1" x14ac:dyDescent="0.25"/>
    <row r="29751" ht="30" hidden="1" customHeight="1" x14ac:dyDescent="0.25"/>
    <row r="29752" ht="30" hidden="1" customHeight="1" x14ac:dyDescent="0.25"/>
    <row r="29753" ht="30" hidden="1" customHeight="1" x14ac:dyDescent="0.25"/>
    <row r="29754" ht="30" hidden="1" customHeight="1" x14ac:dyDescent="0.25"/>
    <row r="29755" ht="30" hidden="1" customHeight="1" x14ac:dyDescent="0.25"/>
    <row r="29756" ht="30" hidden="1" customHeight="1" x14ac:dyDescent="0.25"/>
    <row r="29757" ht="30" hidden="1" customHeight="1" x14ac:dyDescent="0.25"/>
    <row r="29758" ht="30" hidden="1" customHeight="1" x14ac:dyDescent="0.25"/>
    <row r="29759" ht="30" hidden="1" customHeight="1" x14ac:dyDescent="0.25"/>
    <row r="29760" ht="30" hidden="1" customHeight="1" x14ac:dyDescent="0.25"/>
    <row r="29761" ht="30" hidden="1" customHeight="1" x14ac:dyDescent="0.25"/>
    <row r="29762" ht="30" hidden="1" customHeight="1" x14ac:dyDescent="0.25"/>
    <row r="29763" ht="30" hidden="1" customHeight="1" x14ac:dyDescent="0.25"/>
    <row r="29764" ht="30" hidden="1" customHeight="1" x14ac:dyDescent="0.25"/>
    <row r="29765" ht="30" hidden="1" customHeight="1" x14ac:dyDescent="0.25"/>
    <row r="29766" ht="30" hidden="1" customHeight="1" x14ac:dyDescent="0.25"/>
    <row r="29767" ht="30" hidden="1" customHeight="1" x14ac:dyDescent="0.25"/>
    <row r="29768" ht="30" hidden="1" customHeight="1" x14ac:dyDescent="0.25"/>
    <row r="29769" ht="30" hidden="1" customHeight="1" x14ac:dyDescent="0.25"/>
    <row r="29770" ht="30" hidden="1" customHeight="1" x14ac:dyDescent="0.25"/>
    <row r="29771" ht="30" hidden="1" customHeight="1" x14ac:dyDescent="0.25"/>
    <row r="29772" ht="30" hidden="1" customHeight="1" x14ac:dyDescent="0.25"/>
    <row r="29773" ht="30" hidden="1" customHeight="1" x14ac:dyDescent="0.25"/>
    <row r="29774" ht="30" hidden="1" customHeight="1" x14ac:dyDescent="0.25"/>
    <row r="29775" ht="30" hidden="1" customHeight="1" x14ac:dyDescent="0.25"/>
    <row r="29776" ht="30" hidden="1" customHeight="1" x14ac:dyDescent="0.25"/>
    <row r="29777" ht="30" hidden="1" customHeight="1" x14ac:dyDescent="0.25"/>
    <row r="29778" ht="30" hidden="1" customHeight="1" x14ac:dyDescent="0.25"/>
    <row r="29779" ht="30" hidden="1" customHeight="1" x14ac:dyDescent="0.25"/>
    <row r="29780" ht="30" hidden="1" customHeight="1" x14ac:dyDescent="0.25"/>
    <row r="29781" ht="30" hidden="1" customHeight="1" x14ac:dyDescent="0.25"/>
    <row r="29782" ht="30" hidden="1" customHeight="1" x14ac:dyDescent="0.25"/>
    <row r="29783" ht="30" hidden="1" customHeight="1" x14ac:dyDescent="0.25"/>
    <row r="29784" ht="30" hidden="1" customHeight="1" x14ac:dyDescent="0.25"/>
    <row r="29785" ht="30" hidden="1" customHeight="1" x14ac:dyDescent="0.25"/>
    <row r="29786" ht="30" hidden="1" customHeight="1" x14ac:dyDescent="0.25"/>
    <row r="29787" ht="30" hidden="1" customHeight="1" x14ac:dyDescent="0.25"/>
    <row r="29788" ht="30" hidden="1" customHeight="1" x14ac:dyDescent="0.25"/>
    <row r="29789" ht="30" hidden="1" customHeight="1" x14ac:dyDescent="0.25"/>
    <row r="29790" ht="30" hidden="1" customHeight="1" x14ac:dyDescent="0.25"/>
    <row r="29791" ht="30" hidden="1" customHeight="1" x14ac:dyDescent="0.25"/>
    <row r="29792" ht="30" hidden="1" customHeight="1" x14ac:dyDescent="0.25"/>
    <row r="29793" ht="30" hidden="1" customHeight="1" x14ac:dyDescent="0.25"/>
    <row r="29794" ht="30" hidden="1" customHeight="1" x14ac:dyDescent="0.25"/>
    <row r="29795" ht="30" hidden="1" customHeight="1" x14ac:dyDescent="0.25"/>
    <row r="29796" ht="30" hidden="1" customHeight="1" x14ac:dyDescent="0.25"/>
    <row r="29797" ht="30" hidden="1" customHeight="1" x14ac:dyDescent="0.25"/>
    <row r="29798" ht="30" hidden="1" customHeight="1" x14ac:dyDescent="0.25"/>
    <row r="29799" ht="30" hidden="1" customHeight="1" x14ac:dyDescent="0.25"/>
    <row r="29800" ht="30" hidden="1" customHeight="1" x14ac:dyDescent="0.25"/>
    <row r="29801" ht="30" hidden="1" customHeight="1" x14ac:dyDescent="0.25"/>
    <row r="29802" ht="30" hidden="1" customHeight="1" x14ac:dyDescent="0.25"/>
    <row r="29803" ht="30" hidden="1" customHeight="1" x14ac:dyDescent="0.25"/>
    <row r="29804" ht="30" hidden="1" customHeight="1" x14ac:dyDescent="0.25"/>
    <row r="29805" ht="30" hidden="1" customHeight="1" x14ac:dyDescent="0.25"/>
    <row r="29806" ht="30" hidden="1" customHeight="1" x14ac:dyDescent="0.25"/>
    <row r="29807" ht="30" hidden="1" customHeight="1" x14ac:dyDescent="0.25"/>
    <row r="29808" ht="30" hidden="1" customHeight="1" x14ac:dyDescent="0.25"/>
    <row r="29809" ht="30" hidden="1" customHeight="1" x14ac:dyDescent="0.25"/>
    <row r="29810" ht="30" hidden="1" customHeight="1" x14ac:dyDescent="0.25"/>
    <row r="29811" ht="30" hidden="1" customHeight="1" x14ac:dyDescent="0.25"/>
    <row r="29812" ht="30" hidden="1" customHeight="1" x14ac:dyDescent="0.25"/>
    <row r="29813" ht="30" hidden="1" customHeight="1" x14ac:dyDescent="0.25"/>
    <row r="29814" ht="30" hidden="1" customHeight="1" x14ac:dyDescent="0.25"/>
    <row r="29815" ht="30" hidden="1" customHeight="1" x14ac:dyDescent="0.25"/>
    <row r="29816" ht="30" hidden="1" customHeight="1" x14ac:dyDescent="0.25"/>
    <row r="29817" ht="30" hidden="1" customHeight="1" x14ac:dyDescent="0.25"/>
    <row r="29818" ht="30" hidden="1" customHeight="1" x14ac:dyDescent="0.25"/>
    <row r="29819" ht="30" hidden="1" customHeight="1" x14ac:dyDescent="0.25"/>
    <row r="29820" ht="30" hidden="1" customHeight="1" x14ac:dyDescent="0.25"/>
    <row r="29821" ht="30" hidden="1" customHeight="1" x14ac:dyDescent="0.25"/>
    <row r="29822" ht="30" hidden="1" customHeight="1" x14ac:dyDescent="0.25"/>
    <row r="29823" ht="30" hidden="1" customHeight="1" x14ac:dyDescent="0.25"/>
    <row r="29824" ht="30" hidden="1" customHeight="1" x14ac:dyDescent="0.25"/>
    <row r="29825" ht="30" hidden="1" customHeight="1" x14ac:dyDescent="0.25"/>
    <row r="29826" ht="30" hidden="1" customHeight="1" x14ac:dyDescent="0.25"/>
    <row r="29827" ht="30" hidden="1" customHeight="1" x14ac:dyDescent="0.25"/>
    <row r="29828" ht="30" hidden="1" customHeight="1" x14ac:dyDescent="0.25"/>
    <row r="29829" ht="30" hidden="1" customHeight="1" x14ac:dyDescent="0.25"/>
    <row r="29830" ht="30" hidden="1" customHeight="1" x14ac:dyDescent="0.25"/>
    <row r="29831" ht="30" hidden="1" customHeight="1" x14ac:dyDescent="0.25"/>
    <row r="29832" ht="30" hidden="1" customHeight="1" x14ac:dyDescent="0.25"/>
    <row r="29833" ht="30" hidden="1" customHeight="1" x14ac:dyDescent="0.25"/>
    <row r="29834" ht="30" hidden="1" customHeight="1" x14ac:dyDescent="0.25"/>
    <row r="29835" ht="30" hidden="1" customHeight="1" x14ac:dyDescent="0.25"/>
    <row r="29836" ht="30" hidden="1" customHeight="1" x14ac:dyDescent="0.25"/>
    <row r="29837" ht="30" hidden="1" customHeight="1" x14ac:dyDescent="0.25"/>
    <row r="29838" ht="30" hidden="1" customHeight="1" x14ac:dyDescent="0.25"/>
    <row r="29839" ht="30" hidden="1" customHeight="1" x14ac:dyDescent="0.25"/>
    <row r="29840" ht="30" hidden="1" customHeight="1" x14ac:dyDescent="0.25"/>
    <row r="29841" ht="30" hidden="1" customHeight="1" x14ac:dyDescent="0.25"/>
    <row r="29842" ht="30" hidden="1" customHeight="1" x14ac:dyDescent="0.25"/>
    <row r="29843" ht="30" hidden="1" customHeight="1" x14ac:dyDescent="0.25"/>
    <row r="29844" ht="30" hidden="1" customHeight="1" x14ac:dyDescent="0.25"/>
    <row r="29845" ht="30" hidden="1" customHeight="1" x14ac:dyDescent="0.25"/>
    <row r="29846" ht="30" hidden="1" customHeight="1" x14ac:dyDescent="0.25"/>
    <row r="29847" ht="30" hidden="1" customHeight="1" x14ac:dyDescent="0.25"/>
    <row r="29848" ht="30" hidden="1" customHeight="1" x14ac:dyDescent="0.25"/>
    <row r="29849" ht="30" hidden="1" customHeight="1" x14ac:dyDescent="0.25"/>
    <row r="29850" ht="30" hidden="1" customHeight="1" x14ac:dyDescent="0.25"/>
    <row r="29851" ht="30" hidden="1" customHeight="1" x14ac:dyDescent="0.25"/>
    <row r="29852" ht="30" hidden="1" customHeight="1" x14ac:dyDescent="0.25"/>
    <row r="29853" ht="30" hidden="1" customHeight="1" x14ac:dyDescent="0.25"/>
    <row r="29854" ht="30" hidden="1" customHeight="1" x14ac:dyDescent="0.25"/>
    <row r="29855" ht="30" hidden="1" customHeight="1" x14ac:dyDescent="0.25"/>
    <row r="29856" ht="30" hidden="1" customHeight="1" x14ac:dyDescent="0.25"/>
    <row r="29857" ht="30" hidden="1" customHeight="1" x14ac:dyDescent="0.25"/>
    <row r="29858" ht="30" hidden="1" customHeight="1" x14ac:dyDescent="0.25"/>
    <row r="29859" ht="30" hidden="1" customHeight="1" x14ac:dyDescent="0.25"/>
    <row r="29860" ht="30" hidden="1" customHeight="1" x14ac:dyDescent="0.25"/>
    <row r="29861" ht="30" hidden="1" customHeight="1" x14ac:dyDescent="0.25"/>
    <row r="29862" ht="30" hidden="1" customHeight="1" x14ac:dyDescent="0.25"/>
    <row r="29863" ht="30" hidden="1" customHeight="1" x14ac:dyDescent="0.25"/>
    <row r="29864" ht="30" hidden="1" customHeight="1" x14ac:dyDescent="0.25"/>
    <row r="29865" ht="30" hidden="1" customHeight="1" x14ac:dyDescent="0.25"/>
    <row r="29866" ht="30" hidden="1" customHeight="1" x14ac:dyDescent="0.25"/>
    <row r="29867" ht="30" hidden="1" customHeight="1" x14ac:dyDescent="0.25"/>
    <row r="29868" ht="30" hidden="1" customHeight="1" x14ac:dyDescent="0.25"/>
    <row r="29869" ht="30" hidden="1" customHeight="1" x14ac:dyDescent="0.25"/>
    <row r="29870" ht="30" hidden="1" customHeight="1" x14ac:dyDescent="0.25"/>
    <row r="29871" ht="30" hidden="1" customHeight="1" x14ac:dyDescent="0.25"/>
    <row r="29872" ht="30" hidden="1" customHeight="1" x14ac:dyDescent="0.25"/>
    <row r="29873" ht="30" hidden="1" customHeight="1" x14ac:dyDescent="0.25"/>
    <row r="29874" ht="30" hidden="1" customHeight="1" x14ac:dyDescent="0.25"/>
    <row r="29875" ht="30" hidden="1" customHeight="1" x14ac:dyDescent="0.25"/>
    <row r="29876" ht="30" hidden="1" customHeight="1" x14ac:dyDescent="0.25"/>
    <row r="29877" ht="30" hidden="1" customHeight="1" x14ac:dyDescent="0.25"/>
    <row r="29878" ht="30" hidden="1" customHeight="1" x14ac:dyDescent="0.25"/>
    <row r="29879" ht="30" hidden="1" customHeight="1" x14ac:dyDescent="0.25"/>
    <row r="29880" ht="30" hidden="1" customHeight="1" x14ac:dyDescent="0.25"/>
    <row r="29881" ht="30" hidden="1" customHeight="1" x14ac:dyDescent="0.25"/>
    <row r="29882" ht="30" hidden="1" customHeight="1" x14ac:dyDescent="0.25"/>
    <row r="29883" ht="30" hidden="1" customHeight="1" x14ac:dyDescent="0.25"/>
    <row r="29884" ht="30" hidden="1" customHeight="1" x14ac:dyDescent="0.25"/>
    <row r="29885" ht="30" hidden="1" customHeight="1" x14ac:dyDescent="0.25"/>
    <row r="29886" ht="30" hidden="1" customHeight="1" x14ac:dyDescent="0.25"/>
    <row r="29887" ht="30" hidden="1" customHeight="1" x14ac:dyDescent="0.25"/>
    <row r="29888" ht="30" hidden="1" customHeight="1" x14ac:dyDescent="0.25"/>
    <row r="29889" ht="30" hidden="1" customHeight="1" x14ac:dyDescent="0.25"/>
    <row r="29890" ht="30" hidden="1" customHeight="1" x14ac:dyDescent="0.25"/>
    <row r="29891" ht="30" hidden="1" customHeight="1" x14ac:dyDescent="0.25"/>
    <row r="29892" ht="30" hidden="1" customHeight="1" x14ac:dyDescent="0.25"/>
    <row r="29893" ht="30" hidden="1" customHeight="1" x14ac:dyDescent="0.25"/>
    <row r="29894" ht="30" hidden="1" customHeight="1" x14ac:dyDescent="0.25"/>
    <row r="29895" ht="30" hidden="1" customHeight="1" x14ac:dyDescent="0.25"/>
    <row r="29896" ht="30" hidden="1" customHeight="1" x14ac:dyDescent="0.25"/>
    <row r="29897" ht="30" hidden="1" customHeight="1" x14ac:dyDescent="0.25"/>
    <row r="29898" ht="30" hidden="1" customHeight="1" x14ac:dyDescent="0.25"/>
    <row r="29899" ht="30" hidden="1" customHeight="1" x14ac:dyDescent="0.25"/>
    <row r="29900" ht="30" hidden="1" customHeight="1" x14ac:dyDescent="0.25"/>
    <row r="29901" ht="30" hidden="1" customHeight="1" x14ac:dyDescent="0.25"/>
    <row r="29902" ht="30" hidden="1" customHeight="1" x14ac:dyDescent="0.25"/>
    <row r="29903" ht="30" hidden="1" customHeight="1" x14ac:dyDescent="0.25"/>
    <row r="29904" ht="30" hidden="1" customHeight="1" x14ac:dyDescent="0.25"/>
    <row r="29905" ht="30" hidden="1" customHeight="1" x14ac:dyDescent="0.25"/>
    <row r="29906" ht="30" hidden="1" customHeight="1" x14ac:dyDescent="0.25"/>
    <row r="29907" ht="30" hidden="1" customHeight="1" x14ac:dyDescent="0.25"/>
    <row r="29908" ht="30" hidden="1" customHeight="1" x14ac:dyDescent="0.25"/>
    <row r="29909" ht="30" hidden="1" customHeight="1" x14ac:dyDescent="0.25"/>
    <row r="29910" ht="30" hidden="1" customHeight="1" x14ac:dyDescent="0.25"/>
    <row r="29911" ht="30" hidden="1" customHeight="1" x14ac:dyDescent="0.25"/>
    <row r="29912" ht="30" hidden="1" customHeight="1" x14ac:dyDescent="0.25"/>
    <row r="29913" ht="30" hidden="1" customHeight="1" x14ac:dyDescent="0.25"/>
    <row r="29914" ht="30" hidden="1" customHeight="1" x14ac:dyDescent="0.25"/>
    <row r="29915" ht="30" hidden="1" customHeight="1" x14ac:dyDescent="0.25"/>
    <row r="29916" ht="30" hidden="1" customHeight="1" x14ac:dyDescent="0.25"/>
    <row r="29917" ht="30" hidden="1" customHeight="1" x14ac:dyDescent="0.25"/>
    <row r="29918" ht="30" hidden="1" customHeight="1" x14ac:dyDescent="0.25"/>
    <row r="29919" ht="30" hidden="1" customHeight="1" x14ac:dyDescent="0.25"/>
    <row r="29920" ht="30" hidden="1" customHeight="1" x14ac:dyDescent="0.25"/>
    <row r="29921" ht="30" hidden="1" customHeight="1" x14ac:dyDescent="0.25"/>
    <row r="29922" ht="30" hidden="1" customHeight="1" x14ac:dyDescent="0.25"/>
    <row r="29923" ht="30" hidden="1" customHeight="1" x14ac:dyDescent="0.25"/>
    <row r="29924" ht="30" hidden="1" customHeight="1" x14ac:dyDescent="0.25"/>
    <row r="29925" ht="30" hidden="1" customHeight="1" x14ac:dyDescent="0.25"/>
    <row r="29926" ht="30" hidden="1" customHeight="1" x14ac:dyDescent="0.25"/>
    <row r="29927" ht="30" hidden="1" customHeight="1" x14ac:dyDescent="0.25"/>
    <row r="29928" ht="30" hidden="1" customHeight="1" x14ac:dyDescent="0.25"/>
    <row r="29929" ht="30" hidden="1" customHeight="1" x14ac:dyDescent="0.25"/>
    <row r="29930" ht="30" hidden="1" customHeight="1" x14ac:dyDescent="0.25"/>
    <row r="29931" ht="30" hidden="1" customHeight="1" x14ac:dyDescent="0.25"/>
    <row r="29932" ht="30" hidden="1" customHeight="1" x14ac:dyDescent="0.25"/>
    <row r="29933" ht="30" hidden="1" customHeight="1" x14ac:dyDescent="0.25"/>
    <row r="29934" ht="30" hidden="1" customHeight="1" x14ac:dyDescent="0.25"/>
    <row r="29935" ht="30" hidden="1" customHeight="1" x14ac:dyDescent="0.25"/>
    <row r="29936" ht="30" hidden="1" customHeight="1" x14ac:dyDescent="0.25"/>
    <row r="29937" ht="30" hidden="1" customHeight="1" x14ac:dyDescent="0.25"/>
    <row r="29938" ht="30" hidden="1" customHeight="1" x14ac:dyDescent="0.25"/>
    <row r="29939" ht="30" hidden="1" customHeight="1" x14ac:dyDescent="0.25"/>
    <row r="29940" ht="30" hidden="1" customHeight="1" x14ac:dyDescent="0.25"/>
    <row r="29941" ht="30" hidden="1" customHeight="1" x14ac:dyDescent="0.25"/>
    <row r="29942" ht="30" hidden="1" customHeight="1" x14ac:dyDescent="0.25"/>
    <row r="29943" ht="30" hidden="1" customHeight="1" x14ac:dyDescent="0.25"/>
    <row r="29944" ht="30" hidden="1" customHeight="1" x14ac:dyDescent="0.25"/>
    <row r="29945" ht="30" hidden="1" customHeight="1" x14ac:dyDescent="0.25"/>
    <row r="29946" ht="30" hidden="1" customHeight="1" x14ac:dyDescent="0.25"/>
    <row r="29947" ht="30" hidden="1" customHeight="1" x14ac:dyDescent="0.25"/>
    <row r="29948" ht="30" hidden="1" customHeight="1" x14ac:dyDescent="0.25"/>
    <row r="29949" ht="30" hidden="1" customHeight="1" x14ac:dyDescent="0.25"/>
    <row r="29950" ht="30" hidden="1" customHeight="1" x14ac:dyDescent="0.25"/>
    <row r="29951" ht="30" hidden="1" customHeight="1" x14ac:dyDescent="0.25"/>
    <row r="29952" ht="30" hidden="1" customHeight="1" x14ac:dyDescent="0.25"/>
    <row r="29953" ht="30" hidden="1" customHeight="1" x14ac:dyDescent="0.25"/>
    <row r="29954" ht="30" hidden="1" customHeight="1" x14ac:dyDescent="0.25"/>
    <row r="29955" ht="30" hidden="1" customHeight="1" x14ac:dyDescent="0.25"/>
    <row r="29956" ht="30" hidden="1" customHeight="1" x14ac:dyDescent="0.25"/>
    <row r="29957" ht="30" hidden="1" customHeight="1" x14ac:dyDescent="0.25"/>
    <row r="29958" ht="30" hidden="1" customHeight="1" x14ac:dyDescent="0.25"/>
    <row r="29959" ht="30" hidden="1" customHeight="1" x14ac:dyDescent="0.25"/>
    <row r="29960" ht="30" hidden="1" customHeight="1" x14ac:dyDescent="0.25"/>
    <row r="29961" ht="30" hidden="1" customHeight="1" x14ac:dyDescent="0.25"/>
    <row r="29962" ht="30" hidden="1" customHeight="1" x14ac:dyDescent="0.25"/>
    <row r="29963" ht="30" hidden="1" customHeight="1" x14ac:dyDescent="0.25"/>
    <row r="29964" ht="30" hidden="1" customHeight="1" x14ac:dyDescent="0.25"/>
    <row r="29965" ht="30" hidden="1" customHeight="1" x14ac:dyDescent="0.25"/>
    <row r="29966" ht="30" hidden="1" customHeight="1" x14ac:dyDescent="0.25"/>
    <row r="29967" ht="30" hidden="1" customHeight="1" x14ac:dyDescent="0.25"/>
    <row r="29968" ht="30" hidden="1" customHeight="1" x14ac:dyDescent="0.25"/>
    <row r="29969" ht="30" hidden="1" customHeight="1" x14ac:dyDescent="0.25"/>
    <row r="29970" ht="30" hidden="1" customHeight="1" x14ac:dyDescent="0.25"/>
    <row r="29971" ht="30" hidden="1" customHeight="1" x14ac:dyDescent="0.25"/>
    <row r="29972" ht="30" hidden="1" customHeight="1" x14ac:dyDescent="0.25"/>
    <row r="29973" ht="30" hidden="1" customHeight="1" x14ac:dyDescent="0.25"/>
    <row r="29974" ht="30" hidden="1" customHeight="1" x14ac:dyDescent="0.25"/>
    <row r="29975" ht="30" hidden="1" customHeight="1" x14ac:dyDescent="0.25"/>
    <row r="29976" ht="30" hidden="1" customHeight="1" x14ac:dyDescent="0.25"/>
    <row r="29977" ht="30" hidden="1" customHeight="1" x14ac:dyDescent="0.25"/>
    <row r="29978" ht="30" hidden="1" customHeight="1" x14ac:dyDescent="0.25"/>
    <row r="29979" ht="30" hidden="1" customHeight="1" x14ac:dyDescent="0.25"/>
    <row r="29980" ht="30" hidden="1" customHeight="1" x14ac:dyDescent="0.25"/>
    <row r="29981" ht="30" hidden="1" customHeight="1" x14ac:dyDescent="0.25"/>
    <row r="29982" ht="30" hidden="1" customHeight="1" x14ac:dyDescent="0.25"/>
    <row r="29983" ht="30" hidden="1" customHeight="1" x14ac:dyDescent="0.25"/>
    <row r="29984" ht="30" hidden="1" customHeight="1" x14ac:dyDescent="0.25"/>
    <row r="29985" ht="30" hidden="1" customHeight="1" x14ac:dyDescent="0.25"/>
    <row r="29986" ht="30" hidden="1" customHeight="1" x14ac:dyDescent="0.25"/>
    <row r="29987" ht="30" hidden="1" customHeight="1" x14ac:dyDescent="0.25"/>
    <row r="29988" ht="30" hidden="1" customHeight="1" x14ac:dyDescent="0.25"/>
    <row r="29989" ht="30" hidden="1" customHeight="1" x14ac:dyDescent="0.25"/>
    <row r="29990" ht="30" hidden="1" customHeight="1" x14ac:dyDescent="0.25"/>
    <row r="29991" ht="30" hidden="1" customHeight="1" x14ac:dyDescent="0.25"/>
    <row r="29992" ht="30" hidden="1" customHeight="1" x14ac:dyDescent="0.25"/>
    <row r="29993" ht="30" hidden="1" customHeight="1" x14ac:dyDescent="0.25"/>
    <row r="29994" ht="30" hidden="1" customHeight="1" x14ac:dyDescent="0.25"/>
    <row r="29995" ht="30" hidden="1" customHeight="1" x14ac:dyDescent="0.25"/>
    <row r="29996" ht="30" hidden="1" customHeight="1" x14ac:dyDescent="0.25"/>
    <row r="29997" ht="30" hidden="1" customHeight="1" x14ac:dyDescent="0.25"/>
    <row r="29998" ht="30" hidden="1" customHeight="1" x14ac:dyDescent="0.25"/>
    <row r="29999" ht="30" hidden="1" customHeight="1" x14ac:dyDescent="0.25"/>
    <row r="30000" ht="30" hidden="1" customHeight="1" x14ac:dyDescent="0.25"/>
    <row r="30001" ht="30" hidden="1" customHeight="1" x14ac:dyDescent="0.25"/>
    <row r="30002" ht="30" hidden="1" customHeight="1" x14ac:dyDescent="0.25"/>
    <row r="30003" ht="30" hidden="1" customHeight="1" x14ac:dyDescent="0.25"/>
    <row r="30004" ht="30" hidden="1" customHeight="1" x14ac:dyDescent="0.25"/>
    <row r="30005" ht="30" hidden="1" customHeight="1" x14ac:dyDescent="0.25"/>
    <row r="30006" ht="30" hidden="1" customHeight="1" x14ac:dyDescent="0.25"/>
    <row r="30007" ht="30" hidden="1" customHeight="1" x14ac:dyDescent="0.25"/>
    <row r="30008" ht="30" hidden="1" customHeight="1" x14ac:dyDescent="0.25"/>
    <row r="30009" ht="30" hidden="1" customHeight="1" x14ac:dyDescent="0.25"/>
    <row r="30010" ht="30" hidden="1" customHeight="1" x14ac:dyDescent="0.25"/>
    <row r="30011" ht="30" hidden="1" customHeight="1" x14ac:dyDescent="0.25"/>
    <row r="30012" ht="30" hidden="1" customHeight="1" x14ac:dyDescent="0.25"/>
    <row r="30013" ht="30" hidden="1" customHeight="1" x14ac:dyDescent="0.25"/>
    <row r="30014" ht="30" hidden="1" customHeight="1" x14ac:dyDescent="0.25"/>
    <row r="30015" ht="30" hidden="1" customHeight="1" x14ac:dyDescent="0.25"/>
    <row r="30016" ht="30" hidden="1" customHeight="1" x14ac:dyDescent="0.25"/>
    <row r="30017" ht="30" hidden="1" customHeight="1" x14ac:dyDescent="0.25"/>
    <row r="30018" ht="30" hidden="1" customHeight="1" x14ac:dyDescent="0.25"/>
    <row r="30019" ht="30" hidden="1" customHeight="1" x14ac:dyDescent="0.25"/>
    <row r="30020" ht="30" hidden="1" customHeight="1" x14ac:dyDescent="0.25"/>
    <row r="30021" ht="30" hidden="1" customHeight="1" x14ac:dyDescent="0.25"/>
    <row r="30022" ht="30" hidden="1" customHeight="1" x14ac:dyDescent="0.25"/>
    <row r="30023" ht="30" hidden="1" customHeight="1" x14ac:dyDescent="0.25"/>
    <row r="30024" ht="30" hidden="1" customHeight="1" x14ac:dyDescent="0.25"/>
    <row r="30025" ht="30" hidden="1" customHeight="1" x14ac:dyDescent="0.25"/>
    <row r="30026" ht="30" hidden="1" customHeight="1" x14ac:dyDescent="0.25"/>
    <row r="30027" ht="30" hidden="1" customHeight="1" x14ac:dyDescent="0.25"/>
    <row r="30028" ht="30" hidden="1" customHeight="1" x14ac:dyDescent="0.25"/>
    <row r="30029" ht="30" hidden="1" customHeight="1" x14ac:dyDescent="0.25"/>
    <row r="30030" ht="30" hidden="1" customHeight="1" x14ac:dyDescent="0.25"/>
    <row r="30031" ht="30" hidden="1" customHeight="1" x14ac:dyDescent="0.25"/>
    <row r="30032" ht="30" hidden="1" customHeight="1" x14ac:dyDescent="0.25"/>
    <row r="30033" ht="30" hidden="1" customHeight="1" x14ac:dyDescent="0.25"/>
    <row r="30034" ht="30" hidden="1" customHeight="1" x14ac:dyDescent="0.25"/>
    <row r="30035" ht="30" hidden="1" customHeight="1" x14ac:dyDescent="0.25"/>
    <row r="30036" ht="30" hidden="1" customHeight="1" x14ac:dyDescent="0.25"/>
    <row r="30037" ht="30" hidden="1" customHeight="1" x14ac:dyDescent="0.25"/>
    <row r="30038" ht="30" hidden="1" customHeight="1" x14ac:dyDescent="0.25"/>
    <row r="30039" ht="30" hidden="1" customHeight="1" x14ac:dyDescent="0.25"/>
    <row r="30040" ht="30" hidden="1" customHeight="1" x14ac:dyDescent="0.25"/>
    <row r="30041" ht="30" hidden="1" customHeight="1" x14ac:dyDescent="0.25"/>
    <row r="30042" ht="30" hidden="1" customHeight="1" x14ac:dyDescent="0.25"/>
    <row r="30043" ht="30" hidden="1" customHeight="1" x14ac:dyDescent="0.25"/>
    <row r="30044" ht="30" hidden="1" customHeight="1" x14ac:dyDescent="0.25"/>
    <row r="30045" ht="30" hidden="1" customHeight="1" x14ac:dyDescent="0.25"/>
    <row r="30046" ht="30" hidden="1" customHeight="1" x14ac:dyDescent="0.25"/>
    <row r="30047" ht="30" hidden="1" customHeight="1" x14ac:dyDescent="0.25"/>
    <row r="30048" ht="30" hidden="1" customHeight="1" x14ac:dyDescent="0.25"/>
    <row r="30049" ht="30" hidden="1" customHeight="1" x14ac:dyDescent="0.25"/>
    <row r="30050" ht="30" hidden="1" customHeight="1" x14ac:dyDescent="0.25"/>
    <row r="30051" ht="30" hidden="1" customHeight="1" x14ac:dyDescent="0.25"/>
    <row r="30052" ht="30" hidden="1" customHeight="1" x14ac:dyDescent="0.25"/>
    <row r="30053" ht="30" hidden="1" customHeight="1" x14ac:dyDescent="0.25"/>
    <row r="30054" ht="30" hidden="1" customHeight="1" x14ac:dyDescent="0.25"/>
    <row r="30055" ht="30" hidden="1" customHeight="1" x14ac:dyDescent="0.25"/>
    <row r="30056" ht="30" hidden="1" customHeight="1" x14ac:dyDescent="0.25"/>
    <row r="30057" ht="30" hidden="1" customHeight="1" x14ac:dyDescent="0.25"/>
    <row r="30058" ht="30" hidden="1" customHeight="1" x14ac:dyDescent="0.25"/>
    <row r="30059" ht="30" hidden="1" customHeight="1" x14ac:dyDescent="0.25"/>
    <row r="30060" ht="30" hidden="1" customHeight="1" x14ac:dyDescent="0.25"/>
    <row r="30061" ht="30" hidden="1" customHeight="1" x14ac:dyDescent="0.25"/>
    <row r="30062" ht="30" hidden="1" customHeight="1" x14ac:dyDescent="0.25"/>
    <row r="30063" ht="30" hidden="1" customHeight="1" x14ac:dyDescent="0.25"/>
    <row r="30064" ht="30" hidden="1" customHeight="1" x14ac:dyDescent="0.25"/>
    <row r="30065" ht="30" hidden="1" customHeight="1" x14ac:dyDescent="0.25"/>
    <row r="30066" ht="30" hidden="1" customHeight="1" x14ac:dyDescent="0.25"/>
    <row r="30067" ht="30" hidden="1" customHeight="1" x14ac:dyDescent="0.25"/>
    <row r="30068" ht="30" hidden="1" customHeight="1" x14ac:dyDescent="0.25"/>
    <row r="30069" ht="30" hidden="1" customHeight="1" x14ac:dyDescent="0.25"/>
    <row r="30070" ht="30" hidden="1" customHeight="1" x14ac:dyDescent="0.25"/>
    <row r="30071" ht="30" hidden="1" customHeight="1" x14ac:dyDescent="0.25"/>
    <row r="30072" ht="30" hidden="1" customHeight="1" x14ac:dyDescent="0.25"/>
    <row r="30073" ht="30" hidden="1" customHeight="1" x14ac:dyDescent="0.25"/>
    <row r="30074" ht="30" hidden="1" customHeight="1" x14ac:dyDescent="0.25"/>
    <row r="30075" ht="30" hidden="1" customHeight="1" x14ac:dyDescent="0.25"/>
    <row r="30076" ht="30" hidden="1" customHeight="1" x14ac:dyDescent="0.25"/>
    <row r="30077" ht="30" hidden="1" customHeight="1" x14ac:dyDescent="0.25"/>
    <row r="30078" ht="30" hidden="1" customHeight="1" x14ac:dyDescent="0.25"/>
    <row r="30079" ht="30" hidden="1" customHeight="1" x14ac:dyDescent="0.25"/>
    <row r="30080" ht="30" hidden="1" customHeight="1" x14ac:dyDescent="0.25"/>
    <row r="30081" ht="30" hidden="1" customHeight="1" x14ac:dyDescent="0.25"/>
    <row r="30082" ht="30" hidden="1" customHeight="1" x14ac:dyDescent="0.25"/>
    <row r="30083" ht="30" hidden="1" customHeight="1" x14ac:dyDescent="0.25"/>
    <row r="30084" ht="30" hidden="1" customHeight="1" x14ac:dyDescent="0.25"/>
    <row r="30085" ht="30" hidden="1" customHeight="1" x14ac:dyDescent="0.25"/>
    <row r="30086" ht="30" hidden="1" customHeight="1" x14ac:dyDescent="0.25"/>
    <row r="30087" ht="30" hidden="1" customHeight="1" x14ac:dyDescent="0.25"/>
    <row r="30088" ht="30" hidden="1" customHeight="1" x14ac:dyDescent="0.25"/>
    <row r="30089" ht="30" hidden="1" customHeight="1" x14ac:dyDescent="0.25"/>
    <row r="30090" ht="30" hidden="1" customHeight="1" x14ac:dyDescent="0.25"/>
    <row r="30091" ht="30" hidden="1" customHeight="1" x14ac:dyDescent="0.25"/>
    <row r="30092" ht="30" hidden="1" customHeight="1" x14ac:dyDescent="0.25"/>
    <row r="30093" ht="30" hidden="1" customHeight="1" x14ac:dyDescent="0.25"/>
    <row r="30094" ht="30" hidden="1" customHeight="1" x14ac:dyDescent="0.25"/>
    <row r="30095" ht="30" hidden="1" customHeight="1" x14ac:dyDescent="0.25"/>
    <row r="30096" ht="30" hidden="1" customHeight="1" x14ac:dyDescent="0.25"/>
    <row r="30097" ht="30" hidden="1" customHeight="1" x14ac:dyDescent="0.25"/>
    <row r="30098" ht="30" hidden="1" customHeight="1" x14ac:dyDescent="0.25"/>
    <row r="30099" ht="30" hidden="1" customHeight="1" x14ac:dyDescent="0.25"/>
    <row r="30100" ht="30" hidden="1" customHeight="1" x14ac:dyDescent="0.25"/>
    <row r="30101" ht="30" hidden="1" customHeight="1" x14ac:dyDescent="0.25"/>
    <row r="30102" ht="30" hidden="1" customHeight="1" x14ac:dyDescent="0.25"/>
    <row r="30103" ht="30" hidden="1" customHeight="1" x14ac:dyDescent="0.25"/>
    <row r="30104" ht="30" hidden="1" customHeight="1" x14ac:dyDescent="0.25"/>
    <row r="30105" ht="30" hidden="1" customHeight="1" x14ac:dyDescent="0.25"/>
    <row r="30106" ht="30" hidden="1" customHeight="1" x14ac:dyDescent="0.25"/>
    <row r="30107" ht="30" hidden="1" customHeight="1" x14ac:dyDescent="0.25"/>
    <row r="30108" ht="30" hidden="1" customHeight="1" x14ac:dyDescent="0.25"/>
    <row r="30109" ht="30" hidden="1" customHeight="1" x14ac:dyDescent="0.25"/>
    <row r="30110" ht="30" hidden="1" customHeight="1" x14ac:dyDescent="0.25"/>
    <row r="30111" ht="30" hidden="1" customHeight="1" x14ac:dyDescent="0.25"/>
    <row r="30112" ht="30" hidden="1" customHeight="1" x14ac:dyDescent="0.25"/>
    <row r="30113" ht="30" hidden="1" customHeight="1" x14ac:dyDescent="0.25"/>
    <row r="30114" ht="30" hidden="1" customHeight="1" x14ac:dyDescent="0.25"/>
    <row r="30115" ht="30" hidden="1" customHeight="1" x14ac:dyDescent="0.25"/>
    <row r="30116" ht="30" hidden="1" customHeight="1" x14ac:dyDescent="0.25"/>
    <row r="30117" ht="30" hidden="1" customHeight="1" x14ac:dyDescent="0.25"/>
    <row r="30118" ht="30" hidden="1" customHeight="1" x14ac:dyDescent="0.25"/>
    <row r="30119" ht="30" hidden="1" customHeight="1" x14ac:dyDescent="0.25"/>
    <row r="30120" ht="30" hidden="1" customHeight="1" x14ac:dyDescent="0.25"/>
    <row r="30121" ht="30" hidden="1" customHeight="1" x14ac:dyDescent="0.25"/>
    <row r="30122" ht="30" hidden="1" customHeight="1" x14ac:dyDescent="0.25"/>
    <row r="30123" ht="30" hidden="1" customHeight="1" x14ac:dyDescent="0.25"/>
    <row r="30124" ht="30" hidden="1" customHeight="1" x14ac:dyDescent="0.25"/>
    <row r="30125" ht="30" hidden="1" customHeight="1" x14ac:dyDescent="0.25"/>
    <row r="30126" ht="30" hidden="1" customHeight="1" x14ac:dyDescent="0.25"/>
    <row r="30127" ht="30" hidden="1" customHeight="1" x14ac:dyDescent="0.25"/>
    <row r="30128" ht="30" hidden="1" customHeight="1" x14ac:dyDescent="0.25"/>
    <row r="30129" ht="30" hidden="1" customHeight="1" x14ac:dyDescent="0.25"/>
    <row r="30130" ht="30" hidden="1" customHeight="1" x14ac:dyDescent="0.25"/>
    <row r="30131" ht="30" hidden="1" customHeight="1" x14ac:dyDescent="0.25"/>
    <row r="30132" ht="30" hidden="1" customHeight="1" x14ac:dyDescent="0.25"/>
    <row r="30133" ht="30" hidden="1" customHeight="1" x14ac:dyDescent="0.25"/>
    <row r="30134" ht="30" hidden="1" customHeight="1" x14ac:dyDescent="0.25"/>
    <row r="30135" ht="30" hidden="1" customHeight="1" x14ac:dyDescent="0.25"/>
    <row r="30136" ht="30" hidden="1" customHeight="1" x14ac:dyDescent="0.25"/>
    <row r="30137" ht="30" hidden="1" customHeight="1" x14ac:dyDescent="0.25"/>
    <row r="30138" ht="30" hidden="1" customHeight="1" x14ac:dyDescent="0.25"/>
    <row r="30139" ht="30" hidden="1" customHeight="1" x14ac:dyDescent="0.25"/>
    <row r="30140" ht="30" hidden="1" customHeight="1" x14ac:dyDescent="0.25"/>
    <row r="30141" ht="30" hidden="1" customHeight="1" x14ac:dyDescent="0.25"/>
    <row r="30142" ht="30" hidden="1" customHeight="1" x14ac:dyDescent="0.25"/>
    <row r="30143" ht="30" hidden="1" customHeight="1" x14ac:dyDescent="0.25"/>
    <row r="30144" ht="30" hidden="1" customHeight="1" x14ac:dyDescent="0.25"/>
    <row r="30145" ht="30" hidden="1" customHeight="1" x14ac:dyDescent="0.25"/>
    <row r="30146" ht="30" hidden="1" customHeight="1" x14ac:dyDescent="0.25"/>
    <row r="30147" ht="30" hidden="1" customHeight="1" x14ac:dyDescent="0.25"/>
    <row r="30148" ht="30" hidden="1" customHeight="1" x14ac:dyDescent="0.25"/>
    <row r="30149" ht="30" hidden="1" customHeight="1" x14ac:dyDescent="0.25"/>
    <row r="30150" ht="30" hidden="1" customHeight="1" x14ac:dyDescent="0.25"/>
    <row r="30151" ht="30" hidden="1" customHeight="1" x14ac:dyDescent="0.25"/>
    <row r="30152" ht="30" hidden="1" customHeight="1" x14ac:dyDescent="0.25"/>
    <row r="30153" ht="30" hidden="1" customHeight="1" x14ac:dyDescent="0.25"/>
    <row r="30154" ht="30" hidden="1" customHeight="1" x14ac:dyDescent="0.25"/>
    <row r="30155" ht="30" hidden="1" customHeight="1" x14ac:dyDescent="0.25"/>
    <row r="30156" ht="30" hidden="1" customHeight="1" x14ac:dyDescent="0.25"/>
    <row r="30157" ht="30" hidden="1" customHeight="1" x14ac:dyDescent="0.25"/>
    <row r="30158" ht="30" hidden="1" customHeight="1" x14ac:dyDescent="0.25"/>
    <row r="30159" ht="30" hidden="1" customHeight="1" x14ac:dyDescent="0.25"/>
    <row r="30160" ht="30" hidden="1" customHeight="1" x14ac:dyDescent="0.25"/>
    <row r="30161" ht="30" hidden="1" customHeight="1" x14ac:dyDescent="0.25"/>
    <row r="30162" ht="30" hidden="1" customHeight="1" x14ac:dyDescent="0.25"/>
    <row r="30163" ht="30" hidden="1" customHeight="1" x14ac:dyDescent="0.25"/>
    <row r="30164" ht="30" hidden="1" customHeight="1" x14ac:dyDescent="0.25"/>
    <row r="30165" ht="30" hidden="1" customHeight="1" x14ac:dyDescent="0.25"/>
    <row r="30166" ht="30" hidden="1" customHeight="1" x14ac:dyDescent="0.25"/>
    <row r="30167" ht="30" hidden="1" customHeight="1" x14ac:dyDescent="0.25"/>
    <row r="30168" ht="30" hidden="1" customHeight="1" x14ac:dyDescent="0.25"/>
    <row r="30169" ht="30" hidden="1" customHeight="1" x14ac:dyDescent="0.25"/>
    <row r="30170" ht="30" hidden="1" customHeight="1" x14ac:dyDescent="0.25"/>
    <row r="30171" ht="30" hidden="1" customHeight="1" x14ac:dyDescent="0.25"/>
    <row r="30172" ht="30" hidden="1" customHeight="1" x14ac:dyDescent="0.25"/>
    <row r="30173" ht="30" hidden="1" customHeight="1" x14ac:dyDescent="0.25"/>
    <row r="30174" ht="30" hidden="1" customHeight="1" x14ac:dyDescent="0.25"/>
    <row r="30175" ht="30" hidden="1" customHeight="1" x14ac:dyDescent="0.25"/>
    <row r="30176" ht="30" hidden="1" customHeight="1" x14ac:dyDescent="0.25"/>
    <row r="30177" ht="30" hidden="1" customHeight="1" x14ac:dyDescent="0.25"/>
    <row r="30178" ht="30" hidden="1" customHeight="1" x14ac:dyDescent="0.25"/>
    <row r="30179" ht="30" hidden="1" customHeight="1" x14ac:dyDescent="0.25"/>
    <row r="30180" ht="30" hidden="1" customHeight="1" x14ac:dyDescent="0.25"/>
    <row r="30181" ht="30" hidden="1" customHeight="1" x14ac:dyDescent="0.25"/>
    <row r="30182" ht="30" hidden="1" customHeight="1" x14ac:dyDescent="0.25"/>
    <row r="30183" ht="30" hidden="1" customHeight="1" x14ac:dyDescent="0.25"/>
    <row r="30184" ht="30" hidden="1" customHeight="1" x14ac:dyDescent="0.25"/>
    <row r="30185" ht="30" hidden="1" customHeight="1" x14ac:dyDescent="0.25"/>
    <row r="30186" ht="30" hidden="1" customHeight="1" x14ac:dyDescent="0.25"/>
    <row r="30187" ht="30" hidden="1" customHeight="1" x14ac:dyDescent="0.25"/>
    <row r="30188" ht="30" hidden="1" customHeight="1" x14ac:dyDescent="0.25"/>
    <row r="30189" ht="30" hidden="1" customHeight="1" x14ac:dyDescent="0.25"/>
    <row r="30190" ht="30" hidden="1" customHeight="1" x14ac:dyDescent="0.25"/>
    <row r="30191" ht="30" hidden="1" customHeight="1" x14ac:dyDescent="0.25"/>
    <row r="30192" ht="30" hidden="1" customHeight="1" x14ac:dyDescent="0.25"/>
    <row r="30193" ht="30" hidden="1" customHeight="1" x14ac:dyDescent="0.25"/>
    <row r="30194" ht="30" hidden="1" customHeight="1" x14ac:dyDescent="0.25"/>
    <row r="30195" ht="30" hidden="1" customHeight="1" x14ac:dyDescent="0.25"/>
    <row r="30196" ht="30" hidden="1" customHeight="1" x14ac:dyDescent="0.25"/>
    <row r="30197" ht="30" hidden="1" customHeight="1" x14ac:dyDescent="0.25"/>
    <row r="30198" ht="30" hidden="1" customHeight="1" x14ac:dyDescent="0.25"/>
    <row r="30199" ht="30" hidden="1" customHeight="1" x14ac:dyDescent="0.25"/>
    <row r="30200" ht="30" hidden="1" customHeight="1" x14ac:dyDescent="0.25"/>
    <row r="30201" ht="30" hidden="1" customHeight="1" x14ac:dyDescent="0.25"/>
    <row r="30202" ht="30" hidden="1" customHeight="1" x14ac:dyDescent="0.25"/>
    <row r="30203" ht="30" hidden="1" customHeight="1" x14ac:dyDescent="0.25"/>
    <row r="30204" ht="30" hidden="1" customHeight="1" x14ac:dyDescent="0.25"/>
    <row r="30205" ht="30" hidden="1" customHeight="1" x14ac:dyDescent="0.25"/>
    <row r="30206" ht="30" hidden="1" customHeight="1" x14ac:dyDescent="0.25"/>
    <row r="30207" ht="30" hidden="1" customHeight="1" x14ac:dyDescent="0.25"/>
    <row r="30208" ht="30" hidden="1" customHeight="1" x14ac:dyDescent="0.25"/>
    <row r="30209" ht="30" hidden="1" customHeight="1" x14ac:dyDescent="0.25"/>
    <row r="30210" ht="30" hidden="1" customHeight="1" x14ac:dyDescent="0.25"/>
    <row r="30211" ht="30" hidden="1" customHeight="1" x14ac:dyDescent="0.25"/>
    <row r="30212" ht="30" hidden="1" customHeight="1" x14ac:dyDescent="0.25"/>
    <row r="30213" ht="30" hidden="1" customHeight="1" x14ac:dyDescent="0.25"/>
    <row r="30214" ht="30" hidden="1" customHeight="1" x14ac:dyDescent="0.25"/>
    <row r="30215" ht="30" hidden="1" customHeight="1" x14ac:dyDescent="0.25"/>
    <row r="30216" ht="30" hidden="1" customHeight="1" x14ac:dyDescent="0.25"/>
    <row r="30217" ht="30" hidden="1" customHeight="1" x14ac:dyDescent="0.25"/>
    <row r="30218" ht="30" hidden="1" customHeight="1" x14ac:dyDescent="0.25"/>
    <row r="30219" ht="30" hidden="1" customHeight="1" x14ac:dyDescent="0.25"/>
    <row r="30220" ht="30" hidden="1" customHeight="1" x14ac:dyDescent="0.25"/>
    <row r="30221" ht="30" hidden="1" customHeight="1" x14ac:dyDescent="0.25"/>
    <row r="30222" ht="30" hidden="1" customHeight="1" x14ac:dyDescent="0.25"/>
    <row r="30223" ht="30" hidden="1" customHeight="1" x14ac:dyDescent="0.25"/>
    <row r="30224" ht="30" hidden="1" customHeight="1" x14ac:dyDescent="0.25"/>
    <row r="30225" ht="30" hidden="1" customHeight="1" x14ac:dyDescent="0.25"/>
    <row r="30226" ht="30" hidden="1" customHeight="1" x14ac:dyDescent="0.25"/>
    <row r="30227" ht="30" hidden="1" customHeight="1" x14ac:dyDescent="0.25"/>
    <row r="30228" ht="30" hidden="1" customHeight="1" x14ac:dyDescent="0.25"/>
    <row r="30229" ht="30" hidden="1" customHeight="1" x14ac:dyDescent="0.25"/>
    <row r="30230" ht="30" hidden="1" customHeight="1" x14ac:dyDescent="0.25"/>
    <row r="30231" ht="30" hidden="1" customHeight="1" x14ac:dyDescent="0.25"/>
    <row r="30232" ht="30" hidden="1" customHeight="1" x14ac:dyDescent="0.25"/>
    <row r="30233" ht="30" hidden="1" customHeight="1" x14ac:dyDescent="0.25"/>
    <row r="30234" ht="30" hidden="1" customHeight="1" x14ac:dyDescent="0.25"/>
    <row r="30235" ht="30" hidden="1" customHeight="1" x14ac:dyDescent="0.25"/>
    <row r="30236" ht="30" hidden="1" customHeight="1" x14ac:dyDescent="0.25"/>
    <row r="30237" ht="30" hidden="1" customHeight="1" x14ac:dyDescent="0.25"/>
    <row r="30238" ht="30" hidden="1" customHeight="1" x14ac:dyDescent="0.25"/>
    <row r="30239" ht="30" hidden="1" customHeight="1" x14ac:dyDescent="0.25"/>
    <row r="30240" ht="30" hidden="1" customHeight="1" x14ac:dyDescent="0.25"/>
    <row r="30241" ht="30" hidden="1" customHeight="1" x14ac:dyDescent="0.25"/>
    <row r="30242" ht="30" hidden="1" customHeight="1" x14ac:dyDescent="0.25"/>
    <row r="30243" ht="30" hidden="1" customHeight="1" x14ac:dyDescent="0.25"/>
    <row r="30244" ht="30" hidden="1" customHeight="1" x14ac:dyDescent="0.25"/>
    <row r="30245" ht="30" hidden="1" customHeight="1" x14ac:dyDescent="0.25"/>
    <row r="30246" ht="30" hidden="1" customHeight="1" x14ac:dyDescent="0.25"/>
    <row r="30247" ht="30" hidden="1" customHeight="1" x14ac:dyDescent="0.25"/>
    <row r="30248" ht="30" hidden="1" customHeight="1" x14ac:dyDescent="0.25"/>
    <row r="30249" ht="30" hidden="1" customHeight="1" x14ac:dyDescent="0.25"/>
    <row r="30250" ht="30" hidden="1" customHeight="1" x14ac:dyDescent="0.25"/>
    <row r="30251" ht="30" hidden="1" customHeight="1" x14ac:dyDescent="0.25"/>
    <row r="30252" ht="30" hidden="1" customHeight="1" x14ac:dyDescent="0.25"/>
    <row r="30253" ht="30" hidden="1" customHeight="1" x14ac:dyDescent="0.25"/>
    <row r="30254" ht="30" hidden="1" customHeight="1" x14ac:dyDescent="0.25"/>
    <row r="30255" ht="30" hidden="1" customHeight="1" x14ac:dyDescent="0.25"/>
    <row r="30256" ht="30" hidden="1" customHeight="1" x14ac:dyDescent="0.25"/>
    <row r="30257" ht="30" hidden="1" customHeight="1" x14ac:dyDescent="0.25"/>
    <row r="30258" ht="30" hidden="1" customHeight="1" x14ac:dyDescent="0.25"/>
    <row r="30259" ht="30" hidden="1" customHeight="1" x14ac:dyDescent="0.25"/>
    <row r="30260" ht="30" hidden="1" customHeight="1" x14ac:dyDescent="0.25"/>
    <row r="30261" ht="30" hidden="1" customHeight="1" x14ac:dyDescent="0.25"/>
    <row r="30262" ht="30" hidden="1" customHeight="1" x14ac:dyDescent="0.25"/>
    <row r="30263" ht="30" hidden="1" customHeight="1" x14ac:dyDescent="0.25"/>
    <row r="30264" ht="30" hidden="1" customHeight="1" x14ac:dyDescent="0.25"/>
    <row r="30265" ht="30" hidden="1" customHeight="1" x14ac:dyDescent="0.25"/>
    <row r="30266" ht="30" hidden="1" customHeight="1" x14ac:dyDescent="0.25"/>
    <row r="30267" ht="30" hidden="1" customHeight="1" x14ac:dyDescent="0.25"/>
    <row r="30268" ht="30" hidden="1" customHeight="1" x14ac:dyDescent="0.25"/>
    <row r="30269" ht="30" hidden="1" customHeight="1" x14ac:dyDescent="0.25"/>
    <row r="30270" ht="30" hidden="1" customHeight="1" x14ac:dyDescent="0.25"/>
    <row r="30271" ht="30" hidden="1" customHeight="1" x14ac:dyDescent="0.25"/>
    <row r="30272" ht="30" hidden="1" customHeight="1" x14ac:dyDescent="0.25"/>
    <row r="30273" ht="30" hidden="1" customHeight="1" x14ac:dyDescent="0.25"/>
    <row r="30274" ht="30" hidden="1" customHeight="1" x14ac:dyDescent="0.25"/>
    <row r="30275" ht="30" hidden="1" customHeight="1" x14ac:dyDescent="0.25"/>
    <row r="30276" ht="30" hidden="1" customHeight="1" x14ac:dyDescent="0.25"/>
    <row r="30277" ht="30" hidden="1" customHeight="1" x14ac:dyDescent="0.25"/>
    <row r="30278" ht="30" hidden="1" customHeight="1" x14ac:dyDescent="0.25"/>
    <row r="30279" ht="30" hidden="1" customHeight="1" x14ac:dyDescent="0.25"/>
    <row r="30280" ht="30" hidden="1" customHeight="1" x14ac:dyDescent="0.25"/>
    <row r="30281" ht="30" hidden="1" customHeight="1" x14ac:dyDescent="0.25"/>
    <row r="30282" ht="30" hidden="1" customHeight="1" x14ac:dyDescent="0.25"/>
    <row r="30283" ht="30" hidden="1" customHeight="1" x14ac:dyDescent="0.25"/>
    <row r="30284" ht="30" hidden="1" customHeight="1" x14ac:dyDescent="0.25"/>
    <row r="30285" ht="30" hidden="1" customHeight="1" x14ac:dyDescent="0.25"/>
    <row r="30286" ht="30" hidden="1" customHeight="1" x14ac:dyDescent="0.25"/>
    <row r="30287" ht="30" hidden="1" customHeight="1" x14ac:dyDescent="0.25"/>
    <row r="30288" ht="30" hidden="1" customHeight="1" x14ac:dyDescent="0.25"/>
    <row r="30289" ht="30" hidden="1" customHeight="1" x14ac:dyDescent="0.25"/>
    <row r="30290" ht="30" hidden="1" customHeight="1" x14ac:dyDescent="0.25"/>
    <row r="30291" ht="30" hidden="1" customHeight="1" x14ac:dyDescent="0.25"/>
    <row r="30292" ht="30" hidden="1" customHeight="1" x14ac:dyDescent="0.25"/>
    <row r="30293" ht="30" hidden="1" customHeight="1" x14ac:dyDescent="0.25"/>
    <row r="30294" ht="30" hidden="1" customHeight="1" x14ac:dyDescent="0.25"/>
    <row r="30295" ht="30" hidden="1" customHeight="1" x14ac:dyDescent="0.25"/>
    <row r="30296" ht="30" hidden="1" customHeight="1" x14ac:dyDescent="0.25"/>
    <row r="30297" ht="30" hidden="1" customHeight="1" x14ac:dyDescent="0.25"/>
    <row r="30298" ht="30" hidden="1" customHeight="1" x14ac:dyDescent="0.25"/>
    <row r="30299" ht="30" hidden="1" customHeight="1" x14ac:dyDescent="0.25"/>
    <row r="30300" ht="30" hidden="1" customHeight="1" x14ac:dyDescent="0.25"/>
    <row r="30301" ht="30" hidden="1" customHeight="1" x14ac:dyDescent="0.25"/>
    <row r="30302" ht="30" hidden="1" customHeight="1" x14ac:dyDescent="0.25"/>
    <row r="30303" ht="30" hidden="1" customHeight="1" x14ac:dyDescent="0.25"/>
    <row r="30304" ht="30" hidden="1" customHeight="1" x14ac:dyDescent="0.25"/>
    <row r="30305" ht="30" hidden="1" customHeight="1" x14ac:dyDescent="0.25"/>
    <row r="30306" ht="30" hidden="1" customHeight="1" x14ac:dyDescent="0.25"/>
    <row r="30307" ht="30" hidden="1" customHeight="1" x14ac:dyDescent="0.25"/>
    <row r="30308" ht="30" hidden="1" customHeight="1" x14ac:dyDescent="0.25"/>
    <row r="30309" ht="30" hidden="1" customHeight="1" x14ac:dyDescent="0.25"/>
    <row r="30310" ht="30" hidden="1" customHeight="1" x14ac:dyDescent="0.25"/>
    <row r="30311" ht="30" hidden="1" customHeight="1" x14ac:dyDescent="0.25"/>
    <row r="30312" ht="30" hidden="1" customHeight="1" x14ac:dyDescent="0.25"/>
    <row r="30313" ht="30" hidden="1" customHeight="1" x14ac:dyDescent="0.25"/>
    <row r="30314" ht="30" hidden="1" customHeight="1" x14ac:dyDescent="0.25"/>
    <row r="30315" ht="30" hidden="1" customHeight="1" x14ac:dyDescent="0.25"/>
    <row r="30316" ht="30" hidden="1" customHeight="1" x14ac:dyDescent="0.25"/>
    <row r="30317" ht="30" hidden="1" customHeight="1" x14ac:dyDescent="0.25"/>
    <row r="30318" ht="30" hidden="1" customHeight="1" x14ac:dyDescent="0.25"/>
    <row r="30319" ht="30" hidden="1" customHeight="1" x14ac:dyDescent="0.25"/>
    <row r="30320" ht="30" hidden="1" customHeight="1" x14ac:dyDescent="0.25"/>
    <row r="30321" ht="30" hidden="1" customHeight="1" x14ac:dyDescent="0.25"/>
    <row r="30322" ht="30" hidden="1" customHeight="1" x14ac:dyDescent="0.25"/>
    <row r="30323" ht="30" hidden="1" customHeight="1" x14ac:dyDescent="0.25"/>
    <row r="30324" ht="30" hidden="1" customHeight="1" x14ac:dyDescent="0.25"/>
    <row r="30325" ht="30" hidden="1" customHeight="1" x14ac:dyDescent="0.25"/>
    <row r="30326" ht="30" hidden="1" customHeight="1" x14ac:dyDescent="0.25"/>
    <row r="30327" ht="30" hidden="1" customHeight="1" x14ac:dyDescent="0.25"/>
    <row r="30328" ht="30" hidden="1" customHeight="1" x14ac:dyDescent="0.25"/>
    <row r="30329" ht="30" hidden="1" customHeight="1" x14ac:dyDescent="0.25"/>
    <row r="30330" ht="30" hidden="1" customHeight="1" x14ac:dyDescent="0.25"/>
    <row r="30331" ht="30" hidden="1" customHeight="1" x14ac:dyDescent="0.25"/>
    <row r="30332" ht="30" hidden="1" customHeight="1" x14ac:dyDescent="0.25"/>
    <row r="30333" ht="30" hidden="1" customHeight="1" x14ac:dyDescent="0.25"/>
    <row r="30334" ht="30" hidden="1" customHeight="1" x14ac:dyDescent="0.25"/>
    <row r="30335" ht="30" hidden="1" customHeight="1" x14ac:dyDescent="0.25"/>
    <row r="30336" ht="30" hidden="1" customHeight="1" x14ac:dyDescent="0.25"/>
    <row r="30337" ht="30" hidden="1" customHeight="1" x14ac:dyDescent="0.25"/>
    <row r="30338" ht="30" hidden="1" customHeight="1" x14ac:dyDescent="0.25"/>
    <row r="30339" ht="30" hidden="1" customHeight="1" x14ac:dyDescent="0.25"/>
    <row r="30340" ht="30" hidden="1" customHeight="1" x14ac:dyDescent="0.25"/>
    <row r="30341" ht="30" hidden="1" customHeight="1" x14ac:dyDescent="0.25"/>
    <row r="30342" ht="30" hidden="1" customHeight="1" x14ac:dyDescent="0.25"/>
    <row r="30343" ht="30" hidden="1" customHeight="1" x14ac:dyDescent="0.25"/>
    <row r="30344" ht="30" hidden="1" customHeight="1" x14ac:dyDescent="0.25"/>
    <row r="30345" ht="30" hidden="1" customHeight="1" x14ac:dyDescent="0.25"/>
    <row r="30346" ht="30" hidden="1" customHeight="1" x14ac:dyDescent="0.25"/>
    <row r="30347" ht="30" hidden="1" customHeight="1" x14ac:dyDescent="0.25"/>
    <row r="30348" ht="30" hidden="1" customHeight="1" x14ac:dyDescent="0.25"/>
    <row r="30349" ht="30" hidden="1" customHeight="1" x14ac:dyDescent="0.25"/>
    <row r="30350" ht="30" hidden="1" customHeight="1" x14ac:dyDescent="0.25"/>
    <row r="30351" ht="30" hidden="1" customHeight="1" x14ac:dyDescent="0.25"/>
    <row r="30352" ht="30" hidden="1" customHeight="1" x14ac:dyDescent="0.25"/>
    <row r="30353" ht="30" hidden="1" customHeight="1" x14ac:dyDescent="0.25"/>
    <row r="30354" ht="30" hidden="1" customHeight="1" x14ac:dyDescent="0.25"/>
    <row r="30355" ht="30" hidden="1" customHeight="1" x14ac:dyDescent="0.25"/>
    <row r="30356" ht="30" hidden="1" customHeight="1" x14ac:dyDescent="0.25"/>
    <row r="30357" ht="30" hidden="1" customHeight="1" x14ac:dyDescent="0.25"/>
    <row r="30358" ht="30" hidden="1" customHeight="1" x14ac:dyDescent="0.25"/>
    <row r="30359" ht="30" hidden="1" customHeight="1" x14ac:dyDescent="0.25"/>
    <row r="30360" ht="30" hidden="1" customHeight="1" x14ac:dyDescent="0.25"/>
    <row r="30361" ht="30" hidden="1" customHeight="1" x14ac:dyDescent="0.25"/>
    <row r="30362" ht="30" hidden="1" customHeight="1" x14ac:dyDescent="0.25"/>
    <row r="30363" ht="30" hidden="1" customHeight="1" x14ac:dyDescent="0.25"/>
    <row r="30364" ht="30" hidden="1" customHeight="1" x14ac:dyDescent="0.25"/>
    <row r="30365" ht="30" hidden="1" customHeight="1" x14ac:dyDescent="0.25"/>
    <row r="30366" ht="30" hidden="1" customHeight="1" x14ac:dyDescent="0.25"/>
    <row r="30367" ht="30" hidden="1" customHeight="1" x14ac:dyDescent="0.25"/>
    <row r="30368" ht="30" hidden="1" customHeight="1" x14ac:dyDescent="0.25"/>
    <row r="30369" ht="30" hidden="1" customHeight="1" x14ac:dyDescent="0.25"/>
    <row r="30370" ht="30" hidden="1" customHeight="1" x14ac:dyDescent="0.25"/>
    <row r="30371" ht="30" hidden="1" customHeight="1" x14ac:dyDescent="0.25"/>
    <row r="30372" ht="30" hidden="1" customHeight="1" x14ac:dyDescent="0.25"/>
    <row r="30373" ht="30" hidden="1" customHeight="1" x14ac:dyDescent="0.25"/>
    <row r="30374" ht="30" hidden="1" customHeight="1" x14ac:dyDescent="0.25"/>
    <row r="30375" ht="30" hidden="1" customHeight="1" x14ac:dyDescent="0.25"/>
    <row r="30376" ht="30" hidden="1" customHeight="1" x14ac:dyDescent="0.25"/>
    <row r="30377" ht="30" hidden="1" customHeight="1" x14ac:dyDescent="0.25"/>
    <row r="30378" ht="30" hidden="1" customHeight="1" x14ac:dyDescent="0.25"/>
    <row r="30379" ht="30" hidden="1" customHeight="1" x14ac:dyDescent="0.25"/>
    <row r="30380" ht="30" hidden="1" customHeight="1" x14ac:dyDescent="0.25"/>
    <row r="30381" ht="30" hidden="1" customHeight="1" x14ac:dyDescent="0.25"/>
    <row r="30382" ht="30" hidden="1" customHeight="1" x14ac:dyDescent="0.25"/>
    <row r="30383" ht="30" hidden="1" customHeight="1" x14ac:dyDescent="0.25"/>
    <row r="30384" ht="30" hidden="1" customHeight="1" x14ac:dyDescent="0.25"/>
    <row r="30385" ht="30" hidden="1" customHeight="1" x14ac:dyDescent="0.25"/>
    <row r="30386" ht="30" hidden="1" customHeight="1" x14ac:dyDescent="0.25"/>
    <row r="30387" ht="30" hidden="1" customHeight="1" x14ac:dyDescent="0.25"/>
    <row r="30388" ht="30" hidden="1" customHeight="1" x14ac:dyDescent="0.25"/>
    <row r="30389" ht="30" hidden="1" customHeight="1" x14ac:dyDescent="0.25"/>
    <row r="30390" ht="30" hidden="1" customHeight="1" x14ac:dyDescent="0.25"/>
    <row r="30391" ht="30" hidden="1" customHeight="1" x14ac:dyDescent="0.25"/>
    <row r="30392" ht="30" hidden="1" customHeight="1" x14ac:dyDescent="0.25"/>
    <row r="30393" ht="30" hidden="1" customHeight="1" x14ac:dyDescent="0.25"/>
    <row r="30394" ht="30" hidden="1" customHeight="1" x14ac:dyDescent="0.25"/>
    <row r="30395" ht="30" hidden="1" customHeight="1" x14ac:dyDescent="0.25"/>
    <row r="30396" ht="30" hidden="1" customHeight="1" x14ac:dyDescent="0.25"/>
    <row r="30397" ht="30" hidden="1" customHeight="1" x14ac:dyDescent="0.25"/>
    <row r="30398" ht="30" hidden="1" customHeight="1" x14ac:dyDescent="0.25"/>
    <row r="30399" ht="30" hidden="1" customHeight="1" x14ac:dyDescent="0.25"/>
    <row r="30400" ht="30" hidden="1" customHeight="1" x14ac:dyDescent="0.25"/>
    <row r="30401" ht="30" hidden="1" customHeight="1" x14ac:dyDescent="0.25"/>
    <row r="30402" ht="30" hidden="1" customHeight="1" x14ac:dyDescent="0.25"/>
    <row r="30403" ht="30" hidden="1" customHeight="1" x14ac:dyDescent="0.25"/>
    <row r="30404" ht="30" hidden="1" customHeight="1" x14ac:dyDescent="0.25"/>
    <row r="30405" ht="30" hidden="1" customHeight="1" x14ac:dyDescent="0.25"/>
    <row r="30406" ht="30" hidden="1" customHeight="1" x14ac:dyDescent="0.25"/>
    <row r="30407" ht="30" hidden="1" customHeight="1" x14ac:dyDescent="0.25"/>
    <row r="30408" ht="30" hidden="1" customHeight="1" x14ac:dyDescent="0.25"/>
    <row r="30409" ht="30" hidden="1" customHeight="1" x14ac:dyDescent="0.25"/>
    <row r="30410" ht="30" hidden="1" customHeight="1" x14ac:dyDescent="0.25"/>
    <row r="30411" ht="30" hidden="1" customHeight="1" x14ac:dyDescent="0.25"/>
    <row r="30412" ht="30" hidden="1" customHeight="1" x14ac:dyDescent="0.25"/>
    <row r="30413" ht="30" hidden="1" customHeight="1" x14ac:dyDescent="0.25"/>
    <row r="30414" ht="30" hidden="1" customHeight="1" x14ac:dyDescent="0.25"/>
    <row r="30415" ht="30" hidden="1" customHeight="1" x14ac:dyDescent="0.25"/>
    <row r="30416" ht="30" hidden="1" customHeight="1" x14ac:dyDescent="0.25"/>
    <row r="30417" ht="30" hidden="1" customHeight="1" x14ac:dyDescent="0.25"/>
    <row r="30418" ht="30" hidden="1" customHeight="1" x14ac:dyDescent="0.25"/>
    <row r="30419" ht="30" hidden="1" customHeight="1" x14ac:dyDescent="0.25"/>
    <row r="30420" ht="30" hidden="1" customHeight="1" x14ac:dyDescent="0.25"/>
    <row r="30421" ht="30" hidden="1" customHeight="1" x14ac:dyDescent="0.25"/>
    <row r="30422" ht="30" hidden="1" customHeight="1" x14ac:dyDescent="0.25"/>
    <row r="30423" ht="30" hidden="1" customHeight="1" x14ac:dyDescent="0.25"/>
    <row r="30424" ht="30" hidden="1" customHeight="1" x14ac:dyDescent="0.25"/>
    <row r="30425" ht="30" hidden="1" customHeight="1" x14ac:dyDescent="0.25"/>
    <row r="30426" ht="30" hidden="1" customHeight="1" x14ac:dyDescent="0.25"/>
    <row r="30427" ht="30" hidden="1" customHeight="1" x14ac:dyDescent="0.25"/>
    <row r="30428" ht="30" hidden="1" customHeight="1" x14ac:dyDescent="0.25"/>
    <row r="30429" ht="30" hidden="1" customHeight="1" x14ac:dyDescent="0.25"/>
    <row r="30430" ht="30" hidden="1" customHeight="1" x14ac:dyDescent="0.25"/>
    <row r="30431" ht="30" hidden="1" customHeight="1" x14ac:dyDescent="0.25"/>
    <row r="30432" ht="30" hidden="1" customHeight="1" x14ac:dyDescent="0.25"/>
    <row r="30433" ht="30" hidden="1" customHeight="1" x14ac:dyDescent="0.25"/>
    <row r="30434" ht="30" hidden="1" customHeight="1" x14ac:dyDescent="0.25"/>
    <row r="30435" ht="30" hidden="1" customHeight="1" x14ac:dyDescent="0.25"/>
    <row r="30436" ht="30" hidden="1" customHeight="1" x14ac:dyDescent="0.25"/>
    <row r="30437" ht="30" hidden="1" customHeight="1" x14ac:dyDescent="0.25"/>
    <row r="30438" ht="30" hidden="1" customHeight="1" x14ac:dyDescent="0.25"/>
    <row r="30439" ht="30" hidden="1" customHeight="1" x14ac:dyDescent="0.25"/>
    <row r="30440" ht="30" hidden="1" customHeight="1" x14ac:dyDescent="0.25"/>
    <row r="30441" ht="30" hidden="1" customHeight="1" x14ac:dyDescent="0.25"/>
    <row r="30442" ht="30" hidden="1" customHeight="1" x14ac:dyDescent="0.25"/>
    <row r="30443" ht="30" hidden="1" customHeight="1" x14ac:dyDescent="0.25"/>
    <row r="30444" ht="30" hidden="1" customHeight="1" x14ac:dyDescent="0.25"/>
    <row r="30445" ht="30" hidden="1" customHeight="1" x14ac:dyDescent="0.25"/>
    <row r="30446" ht="30" hidden="1" customHeight="1" x14ac:dyDescent="0.25"/>
    <row r="30447" ht="30" hidden="1" customHeight="1" x14ac:dyDescent="0.25"/>
    <row r="30448" ht="30" hidden="1" customHeight="1" x14ac:dyDescent="0.25"/>
    <row r="30449" ht="30" hidden="1" customHeight="1" x14ac:dyDescent="0.25"/>
    <row r="30450" ht="30" hidden="1" customHeight="1" x14ac:dyDescent="0.25"/>
    <row r="30451" ht="30" hidden="1" customHeight="1" x14ac:dyDescent="0.25"/>
    <row r="30452" ht="30" hidden="1" customHeight="1" x14ac:dyDescent="0.25"/>
    <row r="30453" ht="30" hidden="1" customHeight="1" x14ac:dyDescent="0.25"/>
    <row r="30454" ht="30" hidden="1" customHeight="1" x14ac:dyDescent="0.25"/>
    <row r="30455" ht="30" hidden="1" customHeight="1" x14ac:dyDescent="0.25"/>
    <row r="30456" ht="30" hidden="1" customHeight="1" x14ac:dyDescent="0.25"/>
    <row r="30457" ht="30" hidden="1" customHeight="1" x14ac:dyDescent="0.25"/>
    <row r="30458" ht="30" hidden="1" customHeight="1" x14ac:dyDescent="0.25"/>
    <row r="30459" ht="30" hidden="1" customHeight="1" x14ac:dyDescent="0.25"/>
    <row r="30460" ht="30" hidden="1" customHeight="1" x14ac:dyDescent="0.25"/>
    <row r="30461" ht="30" hidden="1" customHeight="1" x14ac:dyDescent="0.25"/>
    <row r="30462" ht="30" hidden="1" customHeight="1" x14ac:dyDescent="0.25"/>
    <row r="30463" ht="30" hidden="1" customHeight="1" x14ac:dyDescent="0.25"/>
    <row r="30464" ht="30" hidden="1" customHeight="1" x14ac:dyDescent="0.25"/>
    <row r="30465" ht="30" hidden="1" customHeight="1" x14ac:dyDescent="0.25"/>
    <row r="30466" ht="30" hidden="1" customHeight="1" x14ac:dyDescent="0.25"/>
    <row r="30467" ht="30" hidden="1" customHeight="1" x14ac:dyDescent="0.25"/>
    <row r="30468" ht="30" hidden="1" customHeight="1" x14ac:dyDescent="0.25"/>
    <row r="30469" ht="30" hidden="1" customHeight="1" x14ac:dyDescent="0.25"/>
    <row r="30470" ht="30" hidden="1" customHeight="1" x14ac:dyDescent="0.25"/>
    <row r="30471" ht="30" hidden="1" customHeight="1" x14ac:dyDescent="0.25"/>
    <row r="30472" ht="30" hidden="1" customHeight="1" x14ac:dyDescent="0.25"/>
    <row r="30473" ht="30" hidden="1" customHeight="1" x14ac:dyDescent="0.25"/>
    <row r="30474" ht="30" hidden="1" customHeight="1" x14ac:dyDescent="0.25"/>
    <row r="30475" ht="30" hidden="1" customHeight="1" x14ac:dyDescent="0.25"/>
    <row r="30476" ht="30" hidden="1" customHeight="1" x14ac:dyDescent="0.25"/>
    <row r="30477" ht="30" hidden="1" customHeight="1" x14ac:dyDescent="0.25"/>
    <row r="30478" ht="30" hidden="1" customHeight="1" x14ac:dyDescent="0.25"/>
    <row r="30479" ht="30" hidden="1" customHeight="1" x14ac:dyDescent="0.25"/>
    <row r="30480" ht="30" hidden="1" customHeight="1" x14ac:dyDescent="0.25"/>
    <row r="30481" ht="30" hidden="1" customHeight="1" x14ac:dyDescent="0.25"/>
    <row r="30482" ht="30" hidden="1" customHeight="1" x14ac:dyDescent="0.25"/>
    <row r="30483" ht="30" hidden="1" customHeight="1" x14ac:dyDescent="0.25"/>
    <row r="30484" ht="30" hidden="1" customHeight="1" x14ac:dyDescent="0.25"/>
    <row r="30485" ht="30" hidden="1" customHeight="1" x14ac:dyDescent="0.25"/>
    <row r="30486" ht="30" hidden="1" customHeight="1" x14ac:dyDescent="0.25"/>
    <row r="30487" ht="30" hidden="1" customHeight="1" x14ac:dyDescent="0.25"/>
    <row r="30488" ht="30" hidden="1" customHeight="1" x14ac:dyDescent="0.25"/>
    <row r="30489" ht="30" hidden="1" customHeight="1" x14ac:dyDescent="0.25"/>
    <row r="30490" ht="30" hidden="1" customHeight="1" x14ac:dyDescent="0.25"/>
    <row r="30491" ht="30" hidden="1" customHeight="1" x14ac:dyDescent="0.25"/>
    <row r="30492" ht="30" hidden="1" customHeight="1" x14ac:dyDescent="0.25"/>
    <row r="30493" ht="30" hidden="1" customHeight="1" x14ac:dyDescent="0.25"/>
    <row r="30494" ht="30" hidden="1" customHeight="1" x14ac:dyDescent="0.25"/>
    <row r="30495" ht="30" hidden="1" customHeight="1" x14ac:dyDescent="0.25"/>
    <row r="30496" ht="30" hidden="1" customHeight="1" x14ac:dyDescent="0.25"/>
    <row r="30497" ht="30" hidden="1" customHeight="1" x14ac:dyDescent="0.25"/>
    <row r="30498" ht="30" hidden="1" customHeight="1" x14ac:dyDescent="0.25"/>
    <row r="30499" ht="30" hidden="1" customHeight="1" x14ac:dyDescent="0.25"/>
    <row r="30500" ht="30" hidden="1" customHeight="1" x14ac:dyDescent="0.25"/>
    <row r="30501" ht="30" hidden="1" customHeight="1" x14ac:dyDescent="0.25"/>
    <row r="30502" ht="30" hidden="1" customHeight="1" x14ac:dyDescent="0.25"/>
    <row r="30503" ht="30" hidden="1" customHeight="1" x14ac:dyDescent="0.25"/>
    <row r="30504" ht="30" hidden="1" customHeight="1" x14ac:dyDescent="0.25"/>
    <row r="30505" ht="30" hidden="1" customHeight="1" x14ac:dyDescent="0.25"/>
    <row r="30506" ht="30" hidden="1" customHeight="1" x14ac:dyDescent="0.25"/>
    <row r="30507" ht="30" hidden="1" customHeight="1" x14ac:dyDescent="0.25"/>
    <row r="30508" ht="30" hidden="1" customHeight="1" x14ac:dyDescent="0.25"/>
    <row r="30509" ht="30" hidden="1" customHeight="1" x14ac:dyDescent="0.25"/>
    <row r="30510" ht="30" hidden="1" customHeight="1" x14ac:dyDescent="0.25"/>
    <row r="30511" ht="30" hidden="1" customHeight="1" x14ac:dyDescent="0.25"/>
    <row r="30512" ht="30" hidden="1" customHeight="1" x14ac:dyDescent="0.25"/>
    <row r="30513" ht="30" hidden="1" customHeight="1" x14ac:dyDescent="0.25"/>
    <row r="30514" ht="30" hidden="1" customHeight="1" x14ac:dyDescent="0.25"/>
    <row r="30515" ht="30" hidden="1" customHeight="1" x14ac:dyDescent="0.25"/>
    <row r="30516" ht="30" hidden="1" customHeight="1" x14ac:dyDescent="0.25"/>
    <row r="30517" ht="30" hidden="1" customHeight="1" x14ac:dyDescent="0.25"/>
    <row r="30518" ht="30" hidden="1" customHeight="1" x14ac:dyDescent="0.25"/>
    <row r="30519" ht="30" hidden="1" customHeight="1" x14ac:dyDescent="0.25"/>
    <row r="30520" ht="30" hidden="1" customHeight="1" x14ac:dyDescent="0.25"/>
    <row r="30521" ht="30" hidden="1" customHeight="1" x14ac:dyDescent="0.25"/>
    <row r="30522" ht="30" hidden="1" customHeight="1" x14ac:dyDescent="0.25"/>
    <row r="30523" ht="30" hidden="1" customHeight="1" x14ac:dyDescent="0.25"/>
    <row r="30524" ht="30" hidden="1" customHeight="1" x14ac:dyDescent="0.25"/>
    <row r="30525" ht="30" hidden="1" customHeight="1" x14ac:dyDescent="0.25"/>
    <row r="30526" ht="30" hidden="1" customHeight="1" x14ac:dyDescent="0.25"/>
    <row r="30527" ht="30" hidden="1" customHeight="1" x14ac:dyDescent="0.25"/>
    <row r="30528" ht="30" hidden="1" customHeight="1" x14ac:dyDescent="0.25"/>
    <row r="30529" ht="30" hidden="1" customHeight="1" x14ac:dyDescent="0.25"/>
    <row r="30530" ht="30" hidden="1" customHeight="1" x14ac:dyDescent="0.25"/>
    <row r="30531" ht="30" hidden="1" customHeight="1" x14ac:dyDescent="0.25"/>
    <row r="30532" ht="30" hidden="1" customHeight="1" x14ac:dyDescent="0.25"/>
    <row r="30533" ht="30" hidden="1" customHeight="1" x14ac:dyDescent="0.25"/>
    <row r="30534" ht="30" hidden="1" customHeight="1" x14ac:dyDescent="0.25"/>
    <row r="30535" ht="30" hidden="1" customHeight="1" x14ac:dyDescent="0.25"/>
    <row r="30536" ht="30" hidden="1" customHeight="1" x14ac:dyDescent="0.25"/>
    <row r="30537" ht="30" hidden="1" customHeight="1" x14ac:dyDescent="0.25"/>
    <row r="30538" ht="30" hidden="1" customHeight="1" x14ac:dyDescent="0.25"/>
    <row r="30539" ht="30" hidden="1" customHeight="1" x14ac:dyDescent="0.25"/>
    <row r="30540" ht="30" hidden="1" customHeight="1" x14ac:dyDescent="0.25"/>
    <row r="30541" ht="30" hidden="1" customHeight="1" x14ac:dyDescent="0.25"/>
    <row r="30542" ht="30" hidden="1" customHeight="1" x14ac:dyDescent="0.25"/>
    <row r="30543" ht="30" hidden="1" customHeight="1" x14ac:dyDescent="0.25"/>
    <row r="30544" ht="30" hidden="1" customHeight="1" x14ac:dyDescent="0.25"/>
    <row r="30545" ht="30" hidden="1" customHeight="1" x14ac:dyDescent="0.25"/>
    <row r="30546" ht="30" hidden="1" customHeight="1" x14ac:dyDescent="0.25"/>
    <row r="30547" ht="30" hidden="1" customHeight="1" x14ac:dyDescent="0.25"/>
    <row r="30548" ht="30" hidden="1" customHeight="1" x14ac:dyDescent="0.25"/>
    <row r="30549" ht="30" hidden="1" customHeight="1" x14ac:dyDescent="0.25"/>
    <row r="30550" ht="30" hidden="1" customHeight="1" x14ac:dyDescent="0.25"/>
    <row r="30551" ht="30" hidden="1" customHeight="1" x14ac:dyDescent="0.25"/>
    <row r="30552" ht="30" hidden="1" customHeight="1" x14ac:dyDescent="0.25"/>
    <row r="30553" ht="30" hidden="1" customHeight="1" x14ac:dyDescent="0.25"/>
    <row r="30554" ht="30" hidden="1" customHeight="1" x14ac:dyDescent="0.25"/>
    <row r="30555" ht="30" hidden="1" customHeight="1" x14ac:dyDescent="0.25"/>
    <row r="30556" ht="30" hidden="1" customHeight="1" x14ac:dyDescent="0.25"/>
    <row r="30557" ht="30" hidden="1" customHeight="1" x14ac:dyDescent="0.25"/>
    <row r="30558" ht="30" hidden="1" customHeight="1" x14ac:dyDescent="0.25"/>
    <row r="30559" ht="30" hidden="1" customHeight="1" x14ac:dyDescent="0.25"/>
    <row r="30560" ht="30" hidden="1" customHeight="1" x14ac:dyDescent="0.25"/>
    <row r="30561" ht="30" hidden="1" customHeight="1" x14ac:dyDescent="0.25"/>
    <row r="30562" ht="30" hidden="1" customHeight="1" x14ac:dyDescent="0.25"/>
    <row r="30563" ht="30" hidden="1" customHeight="1" x14ac:dyDescent="0.25"/>
    <row r="30564" ht="30" hidden="1" customHeight="1" x14ac:dyDescent="0.25"/>
    <row r="30565" ht="30" hidden="1" customHeight="1" x14ac:dyDescent="0.25"/>
    <row r="30566" ht="30" hidden="1" customHeight="1" x14ac:dyDescent="0.25"/>
    <row r="30567" ht="30" hidden="1" customHeight="1" x14ac:dyDescent="0.25"/>
    <row r="30568" ht="30" hidden="1" customHeight="1" x14ac:dyDescent="0.25"/>
    <row r="30569" ht="30" hidden="1" customHeight="1" x14ac:dyDescent="0.25"/>
    <row r="30570" ht="30" hidden="1" customHeight="1" x14ac:dyDescent="0.25"/>
    <row r="30571" ht="30" hidden="1" customHeight="1" x14ac:dyDescent="0.25"/>
    <row r="30572" ht="30" hidden="1" customHeight="1" x14ac:dyDescent="0.25"/>
    <row r="30573" ht="30" hidden="1" customHeight="1" x14ac:dyDescent="0.25"/>
    <row r="30574" ht="30" hidden="1" customHeight="1" x14ac:dyDescent="0.25"/>
    <row r="30575" ht="30" hidden="1" customHeight="1" x14ac:dyDescent="0.25"/>
    <row r="30576" ht="30" hidden="1" customHeight="1" x14ac:dyDescent="0.25"/>
    <row r="30577" ht="30" hidden="1" customHeight="1" x14ac:dyDescent="0.25"/>
    <row r="30578" ht="30" hidden="1" customHeight="1" x14ac:dyDescent="0.25"/>
    <row r="30579" ht="30" hidden="1" customHeight="1" x14ac:dyDescent="0.25"/>
    <row r="30580" ht="30" hidden="1" customHeight="1" x14ac:dyDescent="0.25"/>
    <row r="30581" ht="30" hidden="1" customHeight="1" x14ac:dyDescent="0.25"/>
    <row r="30582" ht="30" hidden="1" customHeight="1" x14ac:dyDescent="0.25"/>
    <row r="30583" ht="30" hidden="1" customHeight="1" x14ac:dyDescent="0.25"/>
    <row r="30584" ht="30" hidden="1" customHeight="1" x14ac:dyDescent="0.25"/>
    <row r="30585" ht="30" hidden="1" customHeight="1" x14ac:dyDescent="0.25"/>
    <row r="30586" ht="30" hidden="1" customHeight="1" x14ac:dyDescent="0.25"/>
    <row r="30587" ht="30" hidden="1" customHeight="1" x14ac:dyDescent="0.25"/>
    <row r="30588" ht="30" hidden="1" customHeight="1" x14ac:dyDescent="0.25"/>
    <row r="30589" ht="30" hidden="1" customHeight="1" x14ac:dyDescent="0.25"/>
    <row r="30590" ht="30" hidden="1" customHeight="1" x14ac:dyDescent="0.25"/>
    <row r="30591" ht="30" hidden="1" customHeight="1" x14ac:dyDescent="0.25"/>
    <row r="30592" ht="30" hidden="1" customHeight="1" x14ac:dyDescent="0.25"/>
    <row r="30593" ht="30" hidden="1" customHeight="1" x14ac:dyDescent="0.25"/>
    <row r="30594" ht="30" hidden="1" customHeight="1" x14ac:dyDescent="0.25"/>
    <row r="30595" ht="30" hidden="1" customHeight="1" x14ac:dyDescent="0.25"/>
    <row r="30596" ht="30" hidden="1" customHeight="1" x14ac:dyDescent="0.25"/>
    <row r="30597" ht="30" hidden="1" customHeight="1" x14ac:dyDescent="0.25"/>
    <row r="30598" ht="30" hidden="1" customHeight="1" x14ac:dyDescent="0.25"/>
    <row r="30599" ht="30" hidden="1" customHeight="1" x14ac:dyDescent="0.25"/>
    <row r="30600" ht="30" hidden="1" customHeight="1" x14ac:dyDescent="0.25"/>
    <row r="30601" ht="30" hidden="1" customHeight="1" x14ac:dyDescent="0.25"/>
    <row r="30602" ht="30" hidden="1" customHeight="1" x14ac:dyDescent="0.25"/>
    <row r="30603" ht="30" hidden="1" customHeight="1" x14ac:dyDescent="0.25"/>
    <row r="30604" ht="30" hidden="1" customHeight="1" x14ac:dyDescent="0.25"/>
    <row r="30605" ht="30" hidden="1" customHeight="1" x14ac:dyDescent="0.25"/>
    <row r="30606" ht="30" hidden="1" customHeight="1" x14ac:dyDescent="0.25"/>
    <row r="30607" ht="30" hidden="1" customHeight="1" x14ac:dyDescent="0.25"/>
    <row r="30608" ht="30" hidden="1" customHeight="1" x14ac:dyDescent="0.25"/>
    <row r="30609" ht="30" hidden="1" customHeight="1" x14ac:dyDescent="0.25"/>
    <row r="30610" ht="30" hidden="1" customHeight="1" x14ac:dyDescent="0.25"/>
    <row r="30611" ht="30" hidden="1" customHeight="1" x14ac:dyDescent="0.25"/>
    <row r="30612" ht="30" hidden="1" customHeight="1" x14ac:dyDescent="0.25"/>
    <row r="30613" ht="30" hidden="1" customHeight="1" x14ac:dyDescent="0.25"/>
    <row r="30614" ht="30" hidden="1" customHeight="1" x14ac:dyDescent="0.25"/>
    <row r="30615" ht="30" hidden="1" customHeight="1" x14ac:dyDescent="0.25"/>
    <row r="30616" ht="30" hidden="1" customHeight="1" x14ac:dyDescent="0.25"/>
    <row r="30617" ht="30" hidden="1" customHeight="1" x14ac:dyDescent="0.25"/>
    <row r="30618" ht="30" hidden="1" customHeight="1" x14ac:dyDescent="0.25"/>
    <row r="30619" ht="30" hidden="1" customHeight="1" x14ac:dyDescent="0.25"/>
    <row r="30620" ht="30" hidden="1" customHeight="1" x14ac:dyDescent="0.25"/>
    <row r="30621" ht="30" hidden="1" customHeight="1" x14ac:dyDescent="0.25"/>
    <row r="30622" ht="30" hidden="1" customHeight="1" x14ac:dyDescent="0.25"/>
    <row r="30623" ht="30" hidden="1" customHeight="1" x14ac:dyDescent="0.25"/>
    <row r="30624" ht="30" hidden="1" customHeight="1" x14ac:dyDescent="0.25"/>
    <row r="30625" ht="30" hidden="1" customHeight="1" x14ac:dyDescent="0.25"/>
    <row r="30626" ht="30" hidden="1" customHeight="1" x14ac:dyDescent="0.25"/>
    <row r="30627" ht="30" hidden="1" customHeight="1" x14ac:dyDescent="0.25"/>
    <row r="30628" ht="30" hidden="1" customHeight="1" x14ac:dyDescent="0.25"/>
    <row r="30629" ht="30" hidden="1" customHeight="1" x14ac:dyDescent="0.25"/>
    <row r="30630" ht="30" hidden="1" customHeight="1" x14ac:dyDescent="0.25"/>
    <row r="30631" ht="30" hidden="1" customHeight="1" x14ac:dyDescent="0.25"/>
    <row r="30632" ht="30" hidden="1" customHeight="1" x14ac:dyDescent="0.25"/>
    <row r="30633" ht="30" hidden="1" customHeight="1" x14ac:dyDescent="0.25"/>
    <row r="30634" ht="30" hidden="1" customHeight="1" x14ac:dyDescent="0.25"/>
    <row r="30635" ht="30" hidden="1" customHeight="1" x14ac:dyDescent="0.25"/>
    <row r="30636" ht="30" hidden="1" customHeight="1" x14ac:dyDescent="0.25"/>
    <row r="30637" ht="30" hidden="1" customHeight="1" x14ac:dyDescent="0.25"/>
    <row r="30638" ht="30" hidden="1" customHeight="1" x14ac:dyDescent="0.25"/>
    <row r="30639" ht="30" hidden="1" customHeight="1" x14ac:dyDescent="0.25"/>
    <row r="30640" ht="30" hidden="1" customHeight="1" x14ac:dyDescent="0.25"/>
    <row r="30641" ht="30" hidden="1" customHeight="1" x14ac:dyDescent="0.25"/>
    <row r="30642" ht="30" hidden="1" customHeight="1" x14ac:dyDescent="0.25"/>
    <row r="30643" ht="30" hidden="1" customHeight="1" x14ac:dyDescent="0.25"/>
    <row r="30644" ht="30" hidden="1" customHeight="1" x14ac:dyDescent="0.25"/>
    <row r="30645" ht="30" hidden="1" customHeight="1" x14ac:dyDescent="0.25"/>
    <row r="30646" ht="30" hidden="1" customHeight="1" x14ac:dyDescent="0.25"/>
    <row r="30647" ht="30" hidden="1" customHeight="1" x14ac:dyDescent="0.25"/>
    <row r="30648" ht="30" hidden="1" customHeight="1" x14ac:dyDescent="0.25"/>
    <row r="30649" ht="30" hidden="1" customHeight="1" x14ac:dyDescent="0.25"/>
    <row r="30650" ht="30" hidden="1" customHeight="1" x14ac:dyDescent="0.25"/>
    <row r="30651" ht="30" hidden="1" customHeight="1" x14ac:dyDescent="0.25"/>
    <row r="30652" ht="30" hidden="1" customHeight="1" x14ac:dyDescent="0.25"/>
    <row r="30653" ht="30" hidden="1" customHeight="1" x14ac:dyDescent="0.25"/>
    <row r="30654" ht="30" hidden="1" customHeight="1" x14ac:dyDescent="0.25"/>
    <row r="30655" ht="30" hidden="1" customHeight="1" x14ac:dyDescent="0.25"/>
    <row r="30656" ht="30" hidden="1" customHeight="1" x14ac:dyDescent="0.25"/>
    <row r="30657" ht="30" hidden="1" customHeight="1" x14ac:dyDescent="0.25"/>
    <row r="30658" ht="30" hidden="1" customHeight="1" x14ac:dyDescent="0.25"/>
    <row r="30659" ht="30" hidden="1" customHeight="1" x14ac:dyDescent="0.25"/>
    <row r="30660" ht="30" hidden="1" customHeight="1" x14ac:dyDescent="0.25"/>
    <row r="30661" ht="30" hidden="1" customHeight="1" x14ac:dyDescent="0.25"/>
    <row r="30662" ht="30" hidden="1" customHeight="1" x14ac:dyDescent="0.25"/>
    <row r="30663" ht="30" hidden="1" customHeight="1" x14ac:dyDescent="0.25"/>
    <row r="30664" ht="30" hidden="1" customHeight="1" x14ac:dyDescent="0.25"/>
    <row r="30665" ht="30" hidden="1" customHeight="1" x14ac:dyDescent="0.25"/>
    <row r="30666" ht="30" hidden="1" customHeight="1" x14ac:dyDescent="0.25"/>
    <row r="30667" ht="30" hidden="1" customHeight="1" x14ac:dyDescent="0.25"/>
    <row r="30668" ht="30" hidden="1" customHeight="1" x14ac:dyDescent="0.25"/>
    <row r="30669" ht="30" hidden="1" customHeight="1" x14ac:dyDescent="0.25"/>
    <row r="30670" ht="30" hidden="1" customHeight="1" x14ac:dyDescent="0.25"/>
    <row r="30671" ht="30" hidden="1" customHeight="1" x14ac:dyDescent="0.25"/>
    <row r="30672" ht="30" hidden="1" customHeight="1" x14ac:dyDescent="0.25"/>
    <row r="30673" ht="30" hidden="1" customHeight="1" x14ac:dyDescent="0.25"/>
    <row r="30674" ht="30" hidden="1" customHeight="1" x14ac:dyDescent="0.25"/>
    <row r="30675" ht="30" hidden="1" customHeight="1" x14ac:dyDescent="0.25"/>
    <row r="30676" ht="30" hidden="1" customHeight="1" x14ac:dyDescent="0.25"/>
    <row r="30677" ht="30" hidden="1" customHeight="1" x14ac:dyDescent="0.25"/>
    <row r="30678" ht="30" hidden="1" customHeight="1" x14ac:dyDescent="0.25"/>
    <row r="30679" ht="30" hidden="1" customHeight="1" x14ac:dyDescent="0.25"/>
    <row r="30680" ht="30" hidden="1" customHeight="1" x14ac:dyDescent="0.25"/>
    <row r="30681" ht="30" hidden="1" customHeight="1" x14ac:dyDescent="0.25"/>
    <row r="30682" ht="30" hidden="1" customHeight="1" x14ac:dyDescent="0.25"/>
    <row r="30683" ht="30" hidden="1" customHeight="1" x14ac:dyDescent="0.25"/>
    <row r="30684" ht="30" hidden="1" customHeight="1" x14ac:dyDescent="0.25"/>
    <row r="30685" ht="30" hidden="1" customHeight="1" x14ac:dyDescent="0.25"/>
    <row r="30686" ht="30" hidden="1" customHeight="1" x14ac:dyDescent="0.25"/>
    <row r="30687" ht="30" hidden="1" customHeight="1" x14ac:dyDescent="0.25"/>
    <row r="30688" ht="30" hidden="1" customHeight="1" x14ac:dyDescent="0.25"/>
    <row r="30689" ht="30" hidden="1" customHeight="1" x14ac:dyDescent="0.25"/>
    <row r="30690" ht="30" hidden="1" customHeight="1" x14ac:dyDescent="0.25"/>
    <row r="30691" ht="30" hidden="1" customHeight="1" x14ac:dyDescent="0.25"/>
    <row r="30692" ht="30" hidden="1" customHeight="1" x14ac:dyDescent="0.25"/>
    <row r="30693" ht="30" hidden="1" customHeight="1" x14ac:dyDescent="0.25"/>
    <row r="30694" ht="30" hidden="1" customHeight="1" x14ac:dyDescent="0.25"/>
    <row r="30695" ht="30" hidden="1" customHeight="1" x14ac:dyDescent="0.25"/>
    <row r="30696" ht="30" hidden="1" customHeight="1" x14ac:dyDescent="0.25"/>
    <row r="30697" ht="30" hidden="1" customHeight="1" x14ac:dyDescent="0.25"/>
    <row r="30698" ht="30" hidden="1" customHeight="1" x14ac:dyDescent="0.25"/>
    <row r="30699" ht="30" hidden="1" customHeight="1" x14ac:dyDescent="0.25"/>
    <row r="30700" ht="30" hidden="1" customHeight="1" x14ac:dyDescent="0.25"/>
    <row r="30701" ht="30" hidden="1" customHeight="1" x14ac:dyDescent="0.25"/>
    <row r="30702" ht="30" hidden="1" customHeight="1" x14ac:dyDescent="0.25"/>
    <row r="30703" ht="30" hidden="1" customHeight="1" x14ac:dyDescent="0.25"/>
    <row r="30704" ht="30" hidden="1" customHeight="1" x14ac:dyDescent="0.25"/>
    <row r="30705" ht="30" hidden="1" customHeight="1" x14ac:dyDescent="0.25"/>
    <row r="30706" ht="30" hidden="1" customHeight="1" x14ac:dyDescent="0.25"/>
    <row r="30707" ht="30" hidden="1" customHeight="1" x14ac:dyDescent="0.25"/>
    <row r="30708" ht="30" hidden="1" customHeight="1" x14ac:dyDescent="0.25"/>
    <row r="30709" ht="30" hidden="1" customHeight="1" x14ac:dyDescent="0.25"/>
    <row r="30710" ht="30" hidden="1" customHeight="1" x14ac:dyDescent="0.25"/>
    <row r="30711" ht="30" hidden="1" customHeight="1" x14ac:dyDescent="0.25"/>
    <row r="30712" ht="30" hidden="1" customHeight="1" x14ac:dyDescent="0.25"/>
    <row r="30713" ht="30" hidden="1" customHeight="1" x14ac:dyDescent="0.25"/>
    <row r="30714" ht="30" hidden="1" customHeight="1" x14ac:dyDescent="0.25"/>
    <row r="30715" ht="30" hidden="1" customHeight="1" x14ac:dyDescent="0.25"/>
    <row r="30716" ht="30" hidden="1" customHeight="1" x14ac:dyDescent="0.25"/>
    <row r="30717" ht="30" hidden="1" customHeight="1" x14ac:dyDescent="0.25"/>
    <row r="30718" ht="30" hidden="1" customHeight="1" x14ac:dyDescent="0.25"/>
    <row r="30719" ht="30" hidden="1" customHeight="1" x14ac:dyDescent="0.25"/>
    <row r="30720" ht="30" hidden="1" customHeight="1" x14ac:dyDescent="0.25"/>
    <row r="30721" ht="30" hidden="1" customHeight="1" x14ac:dyDescent="0.25"/>
    <row r="30722" ht="30" hidden="1" customHeight="1" x14ac:dyDescent="0.25"/>
    <row r="30723" ht="30" hidden="1" customHeight="1" x14ac:dyDescent="0.25"/>
    <row r="30724" ht="30" hidden="1" customHeight="1" x14ac:dyDescent="0.25"/>
    <row r="30725" ht="30" hidden="1" customHeight="1" x14ac:dyDescent="0.25"/>
    <row r="30726" ht="30" hidden="1" customHeight="1" x14ac:dyDescent="0.25"/>
    <row r="30727" ht="30" hidden="1" customHeight="1" x14ac:dyDescent="0.25"/>
    <row r="30728" ht="30" hidden="1" customHeight="1" x14ac:dyDescent="0.25"/>
    <row r="30729" ht="30" hidden="1" customHeight="1" x14ac:dyDescent="0.25"/>
    <row r="30730" ht="30" hidden="1" customHeight="1" x14ac:dyDescent="0.25"/>
    <row r="30731" ht="30" hidden="1" customHeight="1" x14ac:dyDescent="0.25"/>
    <row r="30732" ht="30" hidden="1" customHeight="1" x14ac:dyDescent="0.25"/>
    <row r="30733" ht="30" hidden="1" customHeight="1" x14ac:dyDescent="0.25"/>
    <row r="30734" ht="30" hidden="1" customHeight="1" x14ac:dyDescent="0.25"/>
    <row r="30735" ht="30" hidden="1" customHeight="1" x14ac:dyDescent="0.25"/>
    <row r="30736" ht="30" hidden="1" customHeight="1" x14ac:dyDescent="0.25"/>
    <row r="30737" ht="30" hidden="1" customHeight="1" x14ac:dyDescent="0.25"/>
    <row r="30738" ht="30" hidden="1" customHeight="1" x14ac:dyDescent="0.25"/>
    <row r="30739" ht="30" hidden="1" customHeight="1" x14ac:dyDescent="0.25"/>
    <row r="30740" ht="30" hidden="1" customHeight="1" x14ac:dyDescent="0.25"/>
    <row r="30741" ht="30" hidden="1" customHeight="1" x14ac:dyDescent="0.25"/>
    <row r="30742" ht="30" hidden="1" customHeight="1" x14ac:dyDescent="0.25"/>
    <row r="30743" ht="30" hidden="1" customHeight="1" x14ac:dyDescent="0.25"/>
    <row r="30744" ht="30" hidden="1" customHeight="1" x14ac:dyDescent="0.25"/>
    <row r="30745" ht="30" hidden="1" customHeight="1" x14ac:dyDescent="0.25"/>
    <row r="30746" ht="30" hidden="1" customHeight="1" x14ac:dyDescent="0.25"/>
    <row r="30747" ht="30" hidden="1" customHeight="1" x14ac:dyDescent="0.25"/>
    <row r="30748" ht="30" hidden="1" customHeight="1" x14ac:dyDescent="0.25"/>
    <row r="30749" ht="30" hidden="1" customHeight="1" x14ac:dyDescent="0.25"/>
    <row r="30750" ht="30" hidden="1" customHeight="1" x14ac:dyDescent="0.25"/>
    <row r="30751" ht="30" hidden="1" customHeight="1" x14ac:dyDescent="0.25"/>
    <row r="30752" ht="30" hidden="1" customHeight="1" x14ac:dyDescent="0.25"/>
    <row r="30753" ht="30" hidden="1" customHeight="1" x14ac:dyDescent="0.25"/>
    <row r="30754" ht="30" hidden="1" customHeight="1" x14ac:dyDescent="0.25"/>
    <row r="30755" ht="30" hidden="1" customHeight="1" x14ac:dyDescent="0.25"/>
    <row r="30756" ht="30" hidden="1" customHeight="1" x14ac:dyDescent="0.25"/>
    <row r="30757" ht="30" hidden="1" customHeight="1" x14ac:dyDescent="0.25"/>
    <row r="30758" ht="30" hidden="1" customHeight="1" x14ac:dyDescent="0.25"/>
    <row r="30759" ht="30" hidden="1" customHeight="1" x14ac:dyDescent="0.25"/>
    <row r="30760" ht="30" hidden="1" customHeight="1" x14ac:dyDescent="0.25"/>
    <row r="30761" ht="30" hidden="1" customHeight="1" x14ac:dyDescent="0.25"/>
    <row r="30762" ht="30" hidden="1" customHeight="1" x14ac:dyDescent="0.25"/>
    <row r="30763" ht="30" hidden="1" customHeight="1" x14ac:dyDescent="0.25"/>
    <row r="30764" ht="30" hidden="1" customHeight="1" x14ac:dyDescent="0.25"/>
    <row r="30765" ht="30" hidden="1" customHeight="1" x14ac:dyDescent="0.25"/>
    <row r="30766" ht="30" hidden="1" customHeight="1" x14ac:dyDescent="0.25"/>
    <row r="30767" ht="30" hidden="1" customHeight="1" x14ac:dyDescent="0.25"/>
    <row r="30768" ht="30" hidden="1" customHeight="1" x14ac:dyDescent="0.25"/>
    <row r="30769" ht="30" hidden="1" customHeight="1" x14ac:dyDescent="0.25"/>
    <row r="30770" ht="30" hidden="1" customHeight="1" x14ac:dyDescent="0.25"/>
    <row r="30771" ht="30" hidden="1" customHeight="1" x14ac:dyDescent="0.25"/>
    <row r="30772" ht="30" hidden="1" customHeight="1" x14ac:dyDescent="0.25"/>
    <row r="30773" ht="30" hidden="1" customHeight="1" x14ac:dyDescent="0.25"/>
    <row r="30774" ht="30" hidden="1" customHeight="1" x14ac:dyDescent="0.25"/>
    <row r="30775" ht="30" hidden="1" customHeight="1" x14ac:dyDescent="0.25"/>
    <row r="30776" ht="30" hidden="1" customHeight="1" x14ac:dyDescent="0.25"/>
    <row r="30777" ht="30" hidden="1" customHeight="1" x14ac:dyDescent="0.25"/>
    <row r="30778" ht="30" hidden="1" customHeight="1" x14ac:dyDescent="0.25"/>
    <row r="30779" ht="30" hidden="1" customHeight="1" x14ac:dyDescent="0.25"/>
    <row r="30780" ht="30" hidden="1" customHeight="1" x14ac:dyDescent="0.25"/>
    <row r="30781" ht="30" hidden="1" customHeight="1" x14ac:dyDescent="0.25"/>
    <row r="30782" ht="30" hidden="1" customHeight="1" x14ac:dyDescent="0.25"/>
    <row r="30783" ht="30" hidden="1" customHeight="1" x14ac:dyDescent="0.25"/>
    <row r="30784" ht="30" hidden="1" customHeight="1" x14ac:dyDescent="0.25"/>
    <row r="30785" ht="30" hidden="1" customHeight="1" x14ac:dyDescent="0.25"/>
    <row r="30786" ht="30" hidden="1" customHeight="1" x14ac:dyDescent="0.25"/>
    <row r="30787" ht="30" hidden="1" customHeight="1" x14ac:dyDescent="0.25"/>
    <row r="30788" ht="30" hidden="1" customHeight="1" x14ac:dyDescent="0.25"/>
    <row r="30789" ht="30" hidden="1" customHeight="1" x14ac:dyDescent="0.25"/>
    <row r="30790" ht="30" hidden="1" customHeight="1" x14ac:dyDescent="0.25"/>
    <row r="30791" ht="30" hidden="1" customHeight="1" x14ac:dyDescent="0.25"/>
    <row r="30792" ht="30" hidden="1" customHeight="1" x14ac:dyDescent="0.25"/>
    <row r="30793" ht="30" hidden="1" customHeight="1" x14ac:dyDescent="0.25"/>
    <row r="30794" ht="30" hidden="1" customHeight="1" x14ac:dyDescent="0.25"/>
    <row r="30795" ht="30" hidden="1" customHeight="1" x14ac:dyDescent="0.25"/>
    <row r="30796" ht="30" hidden="1" customHeight="1" x14ac:dyDescent="0.25"/>
    <row r="30797" ht="30" hidden="1" customHeight="1" x14ac:dyDescent="0.25"/>
    <row r="30798" ht="30" hidden="1" customHeight="1" x14ac:dyDescent="0.25"/>
    <row r="30799" ht="30" hidden="1" customHeight="1" x14ac:dyDescent="0.25"/>
    <row r="30800" ht="30" hidden="1" customHeight="1" x14ac:dyDescent="0.25"/>
    <row r="30801" ht="30" hidden="1" customHeight="1" x14ac:dyDescent="0.25"/>
    <row r="30802" ht="30" hidden="1" customHeight="1" x14ac:dyDescent="0.25"/>
    <row r="30803" ht="30" hidden="1" customHeight="1" x14ac:dyDescent="0.25"/>
    <row r="30804" ht="30" hidden="1" customHeight="1" x14ac:dyDescent="0.25"/>
    <row r="30805" ht="30" hidden="1" customHeight="1" x14ac:dyDescent="0.25"/>
    <row r="30806" ht="30" hidden="1" customHeight="1" x14ac:dyDescent="0.25"/>
    <row r="30807" ht="30" hidden="1" customHeight="1" x14ac:dyDescent="0.25"/>
    <row r="30808" ht="30" hidden="1" customHeight="1" x14ac:dyDescent="0.25"/>
    <row r="30809" ht="30" hidden="1" customHeight="1" x14ac:dyDescent="0.25"/>
    <row r="30810" ht="30" hidden="1" customHeight="1" x14ac:dyDescent="0.25"/>
    <row r="30811" ht="30" hidden="1" customHeight="1" x14ac:dyDescent="0.25"/>
    <row r="30812" ht="30" hidden="1" customHeight="1" x14ac:dyDescent="0.25"/>
    <row r="30813" ht="30" hidden="1" customHeight="1" x14ac:dyDescent="0.25"/>
    <row r="30814" ht="30" hidden="1" customHeight="1" x14ac:dyDescent="0.25"/>
    <row r="30815" ht="30" hidden="1" customHeight="1" x14ac:dyDescent="0.25"/>
    <row r="30816" ht="30" hidden="1" customHeight="1" x14ac:dyDescent="0.25"/>
    <row r="30817" ht="30" hidden="1" customHeight="1" x14ac:dyDescent="0.25"/>
    <row r="30818" ht="30" hidden="1" customHeight="1" x14ac:dyDescent="0.25"/>
    <row r="30819" ht="30" hidden="1" customHeight="1" x14ac:dyDescent="0.25"/>
    <row r="30820" ht="30" hidden="1" customHeight="1" x14ac:dyDescent="0.25"/>
    <row r="30821" ht="30" hidden="1" customHeight="1" x14ac:dyDescent="0.25"/>
    <row r="30822" ht="30" hidden="1" customHeight="1" x14ac:dyDescent="0.25"/>
    <row r="30823" ht="30" hidden="1" customHeight="1" x14ac:dyDescent="0.25"/>
    <row r="30824" ht="30" hidden="1" customHeight="1" x14ac:dyDescent="0.25"/>
    <row r="30825" ht="30" hidden="1" customHeight="1" x14ac:dyDescent="0.25"/>
    <row r="30826" ht="30" hidden="1" customHeight="1" x14ac:dyDescent="0.25"/>
    <row r="30827" ht="30" hidden="1" customHeight="1" x14ac:dyDescent="0.25"/>
    <row r="30828" ht="30" hidden="1" customHeight="1" x14ac:dyDescent="0.25"/>
    <row r="30829" ht="30" hidden="1" customHeight="1" x14ac:dyDescent="0.25"/>
    <row r="30830" ht="30" hidden="1" customHeight="1" x14ac:dyDescent="0.25"/>
    <row r="30831" ht="30" hidden="1" customHeight="1" x14ac:dyDescent="0.25"/>
    <row r="30832" ht="30" hidden="1" customHeight="1" x14ac:dyDescent="0.25"/>
    <row r="30833" ht="30" hidden="1" customHeight="1" x14ac:dyDescent="0.25"/>
    <row r="30834" ht="30" hidden="1" customHeight="1" x14ac:dyDescent="0.25"/>
    <row r="30835" ht="30" hidden="1" customHeight="1" x14ac:dyDescent="0.25"/>
    <row r="30836" ht="30" hidden="1" customHeight="1" x14ac:dyDescent="0.25"/>
    <row r="30837" ht="30" hidden="1" customHeight="1" x14ac:dyDescent="0.25"/>
    <row r="30838" ht="30" hidden="1" customHeight="1" x14ac:dyDescent="0.25"/>
    <row r="30839" ht="30" hidden="1" customHeight="1" x14ac:dyDescent="0.25"/>
    <row r="30840" ht="30" hidden="1" customHeight="1" x14ac:dyDescent="0.25"/>
    <row r="30841" ht="30" hidden="1" customHeight="1" x14ac:dyDescent="0.25"/>
    <row r="30842" ht="30" hidden="1" customHeight="1" x14ac:dyDescent="0.25"/>
    <row r="30843" ht="30" hidden="1" customHeight="1" x14ac:dyDescent="0.25"/>
    <row r="30844" ht="30" hidden="1" customHeight="1" x14ac:dyDescent="0.25"/>
    <row r="30845" ht="30" hidden="1" customHeight="1" x14ac:dyDescent="0.25"/>
    <row r="30846" ht="30" hidden="1" customHeight="1" x14ac:dyDescent="0.25"/>
    <row r="30847" ht="30" hidden="1" customHeight="1" x14ac:dyDescent="0.25"/>
    <row r="30848" ht="30" hidden="1" customHeight="1" x14ac:dyDescent="0.25"/>
    <row r="30849" ht="30" hidden="1" customHeight="1" x14ac:dyDescent="0.25"/>
    <row r="30850" ht="30" hidden="1" customHeight="1" x14ac:dyDescent="0.25"/>
    <row r="30851" ht="30" hidden="1" customHeight="1" x14ac:dyDescent="0.25"/>
    <row r="30852" ht="30" hidden="1" customHeight="1" x14ac:dyDescent="0.25"/>
    <row r="30853" ht="30" hidden="1" customHeight="1" x14ac:dyDescent="0.25"/>
    <row r="30854" ht="30" hidden="1" customHeight="1" x14ac:dyDescent="0.25"/>
    <row r="30855" ht="30" hidden="1" customHeight="1" x14ac:dyDescent="0.25"/>
    <row r="30856" ht="30" hidden="1" customHeight="1" x14ac:dyDescent="0.25"/>
    <row r="30857" ht="30" hidden="1" customHeight="1" x14ac:dyDescent="0.25"/>
    <row r="30858" ht="30" hidden="1" customHeight="1" x14ac:dyDescent="0.25"/>
    <row r="30859" ht="30" hidden="1" customHeight="1" x14ac:dyDescent="0.25"/>
    <row r="30860" ht="30" hidden="1" customHeight="1" x14ac:dyDescent="0.25"/>
    <row r="30861" ht="30" hidden="1" customHeight="1" x14ac:dyDescent="0.25"/>
    <row r="30862" ht="30" hidden="1" customHeight="1" x14ac:dyDescent="0.25"/>
    <row r="30863" ht="30" hidden="1" customHeight="1" x14ac:dyDescent="0.25"/>
    <row r="30864" ht="30" hidden="1" customHeight="1" x14ac:dyDescent="0.25"/>
    <row r="30865" ht="30" hidden="1" customHeight="1" x14ac:dyDescent="0.25"/>
    <row r="30866" ht="30" hidden="1" customHeight="1" x14ac:dyDescent="0.25"/>
    <row r="30867" ht="30" hidden="1" customHeight="1" x14ac:dyDescent="0.25"/>
    <row r="30868" ht="30" hidden="1" customHeight="1" x14ac:dyDescent="0.25"/>
    <row r="30869" ht="30" hidden="1" customHeight="1" x14ac:dyDescent="0.25"/>
    <row r="30870" ht="30" hidden="1" customHeight="1" x14ac:dyDescent="0.25"/>
    <row r="30871" ht="30" hidden="1" customHeight="1" x14ac:dyDescent="0.25"/>
    <row r="30872" ht="30" hidden="1" customHeight="1" x14ac:dyDescent="0.25"/>
    <row r="30873" ht="30" hidden="1" customHeight="1" x14ac:dyDescent="0.25"/>
    <row r="30874" ht="30" hidden="1" customHeight="1" x14ac:dyDescent="0.25"/>
    <row r="30875" ht="30" hidden="1" customHeight="1" x14ac:dyDescent="0.25"/>
    <row r="30876" ht="30" hidden="1" customHeight="1" x14ac:dyDescent="0.25"/>
    <row r="30877" ht="30" hidden="1" customHeight="1" x14ac:dyDescent="0.25"/>
    <row r="30878" ht="30" hidden="1" customHeight="1" x14ac:dyDescent="0.25"/>
    <row r="30879" ht="30" hidden="1" customHeight="1" x14ac:dyDescent="0.25"/>
    <row r="30880" ht="30" hidden="1" customHeight="1" x14ac:dyDescent="0.25"/>
    <row r="30881" ht="30" hidden="1" customHeight="1" x14ac:dyDescent="0.25"/>
    <row r="30882" ht="30" hidden="1" customHeight="1" x14ac:dyDescent="0.25"/>
    <row r="30883" ht="30" hidden="1" customHeight="1" x14ac:dyDescent="0.25"/>
    <row r="30884" ht="30" hidden="1" customHeight="1" x14ac:dyDescent="0.25"/>
    <row r="30885" ht="30" hidden="1" customHeight="1" x14ac:dyDescent="0.25"/>
    <row r="30886" ht="30" hidden="1" customHeight="1" x14ac:dyDescent="0.25"/>
    <row r="30887" ht="30" hidden="1" customHeight="1" x14ac:dyDescent="0.25"/>
    <row r="30888" ht="30" hidden="1" customHeight="1" x14ac:dyDescent="0.25"/>
    <row r="30889" ht="30" hidden="1" customHeight="1" x14ac:dyDescent="0.25"/>
    <row r="30890" ht="30" hidden="1" customHeight="1" x14ac:dyDescent="0.25"/>
    <row r="30891" ht="30" hidden="1" customHeight="1" x14ac:dyDescent="0.25"/>
    <row r="30892" ht="30" hidden="1" customHeight="1" x14ac:dyDescent="0.25"/>
    <row r="30893" ht="30" hidden="1" customHeight="1" x14ac:dyDescent="0.25"/>
    <row r="30894" ht="30" hidden="1" customHeight="1" x14ac:dyDescent="0.25"/>
    <row r="30895" ht="30" hidden="1" customHeight="1" x14ac:dyDescent="0.25"/>
    <row r="30896" ht="30" hidden="1" customHeight="1" x14ac:dyDescent="0.25"/>
    <row r="30897" ht="30" hidden="1" customHeight="1" x14ac:dyDescent="0.25"/>
    <row r="30898" ht="30" hidden="1" customHeight="1" x14ac:dyDescent="0.25"/>
    <row r="30899" ht="30" hidden="1" customHeight="1" x14ac:dyDescent="0.25"/>
    <row r="30900" ht="30" hidden="1" customHeight="1" x14ac:dyDescent="0.25"/>
    <row r="30901" ht="30" hidden="1" customHeight="1" x14ac:dyDescent="0.25"/>
    <row r="30902" ht="30" hidden="1" customHeight="1" x14ac:dyDescent="0.25"/>
    <row r="30903" ht="30" hidden="1" customHeight="1" x14ac:dyDescent="0.25"/>
    <row r="30904" ht="30" hidden="1" customHeight="1" x14ac:dyDescent="0.25"/>
    <row r="30905" ht="30" hidden="1" customHeight="1" x14ac:dyDescent="0.25"/>
    <row r="30906" ht="30" hidden="1" customHeight="1" x14ac:dyDescent="0.25"/>
    <row r="30907" ht="30" hidden="1" customHeight="1" x14ac:dyDescent="0.25"/>
    <row r="30908" ht="30" hidden="1" customHeight="1" x14ac:dyDescent="0.25"/>
    <row r="30909" ht="30" hidden="1" customHeight="1" x14ac:dyDescent="0.25"/>
    <row r="30910" ht="30" hidden="1" customHeight="1" x14ac:dyDescent="0.25"/>
    <row r="30911" ht="30" hidden="1" customHeight="1" x14ac:dyDescent="0.25"/>
    <row r="30912" ht="30" hidden="1" customHeight="1" x14ac:dyDescent="0.25"/>
    <row r="30913" ht="30" hidden="1" customHeight="1" x14ac:dyDescent="0.25"/>
    <row r="30914" ht="30" hidden="1" customHeight="1" x14ac:dyDescent="0.25"/>
    <row r="30915" ht="30" hidden="1" customHeight="1" x14ac:dyDescent="0.25"/>
    <row r="30916" ht="30" hidden="1" customHeight="1" x14ac:dyDescent="0.25"/>
    <row r="30917" ht="30" hidden="1" customHeight="1" x14ac:dyDescent="0.25"/>
    <row r="30918" ht="30" hidden="1" customHeight="1" x14ac:dyDescent="0.25"/>
    <row r="30919" ht="30" hidden="1" customHeight="1" x14ac:dyDescent="0.25"/>
    <row r="30920" ht="30" hidden="1" customHeight="1" x14ac:dyDescent="0.25"/>
    <row r="30921" ht="30" hidden="1" customHeight="1" x14ac:dyDescent="0.25"/>
    <row r="30922" ht="30" hidden="1" customHeight="1" x14ac:dyDescent="0.25"/>
    <row r="30923" ht="30" hidden="1" customHeight="1" x14ac:dyDescent="0.25"/>
    <row r="30924" ht="30" hidden="1" customHeight="1" x14ac:dyDescent="0.25"/>
    <row r="30925" ht="30" hidden="1" customHeight="1" x14ac:dyDescent="0.25"/>
    <row r="30926" ht="30" hidden="1" customHeight="1" x14ac:dyDescent="0.25"/>
    <row r="30927" ht="30" hidden="1" customHeight="1" x14ac:dyDescent="0.25"/>
    <row r="30928" ht="30" hidden="1" customHeight="1" x14ac:dyDescent="0.25"/>
    <row r="30929" ht="30" hidden="1" customHeight="1" x14ac:dyDescent="0.25"/>
    <row r="30930" ht="30" hidden="1" customHeight="1" x14ac:dyDescent="0.25"/>
    <row r="30931" ht="30" hidden="1" customHeight="1" x14ac:dyDescent="0.25"/>
    <row r="30932" ht="30" hidden="1" customHeight="1" x14ac:dyDescent="0.25"/>
    <row r="30933" ht="30" hidden="1" customHeight="1" x14ac:dyDescent="0.25"/>
    <row r="30934" ht="30" hidden="1" customHeight="1" x14ac:dyDescent="0.25"/>
    <row r="30935" ht="30" hidden="1" customHeight="1" x14ac:dyDescent="0.25"/>
    <row r="30936" ht="30" hidden="1" customHeight="1" x14ac:dyDescent="0.25"/>
    <row r="30937" ht="30" hidden="1" customHeight="1" x14ac:dyDescent="0.25"/>
    <row r="30938" ht="30" hidden="1" customHeight="1" x14ac:dyDescent="0.25"/>
    <row r="30939" ht="30" hidden="1" customHeight="1" x14ac:dyDescent="0.25"/>
    <row r="30940" ht="30" hidden="1" customHeight="1" x14ac:dyDescent="0.25"/>
    <row r="30941" ht="30" hidden="1" customHeight="1" x14ac:dyDescent="0.25"/>
    <row r="30942" ht="30" hidden="1" customHeight="1" x14ac:dyDescent="0.25"/>
    <row r="30943" ht="30" hidden="1" customHeight="1" x14ac:dyDescent="0.25"/>
    <row r="30944" ht="30" hidden="1" customHeight="1" x14ac:dyDescent="0.25"/>
    <row r="30945" ht="30" hidden="1" customHeight="1" x14ac:dyDescent="0.25"/>
    <row r="30946" ht="30" hidden="1" customHeight="1" x14ac:dyDescent="0.25"/>
    <row r="30947" ht="30" hidden="1" customHeight="1" x14ac:dyDescent="0.25"/>
    <row r="30948" ht="30" hidden="1" customHeight="1" x14ac:dyDescent="0.25"/>
    <row r="30949" ht="30" hidden="1" customHeight="1" x14ac:dyDescent="0.25"/>
    <row r="30950" ht="30" hidden="1" customHeight="1" x14ac:dyDescent="0.25"/>
    <row r="30951" ht="30" hidden="1" customHeight="1" x14ac:dyDescent="0.25"/>
    <row r="30952" ht="30" hidden="1" customHeight="1" x14ac:dyDescent="0.25"/>
    <row r="30953" ht="30" hidden="1" customHeight="1" x14ac:dyDescent="0.25"/>
    <row r="30954" ht="30" hidden="1" customHeight="1" x14ac:dyDescent="0.25"/>
    <row r="30955" ht="30" hidden="1" customHeight="1" x14ac:dyDescent="0.25"/>
    <row r="30956" ht="30" hidden="1" customHeight="1" x14ac:dyDescent="0.25"/>
    <row r="30957" ht="30" hidden="1" customHeight="1" x14ac:dyDescent="0.25"/>
    <row r="30958" ht="30" hidden="1" customHeight="1" x14ac:dyDescent="0.25"/>
    <row r="30959" ht="30" hidden="1" customHeight="1" x14ac:dyDescent="0.25"/>
    <row r="30960" ht="30" hidden="1" customHeight="1" x14ac:dyDescent="0.25"/>
    <row r="30961" ht="30" hidden="1" customHeight="1" x14ac:dyDescent="0.25"/>
    <row r="30962" ht="30" hidden="1" customHeight="1" x14ac:dyDescent="0.25"/>
    <row r="30963" ht="30" hidden="1" customHeight="1" x14ac:dyDescent="0.25"/>
    <row r="30964" ht="30" hidden="1" customHeight="1" x14ac:dyDescent="0.25"/>
    <row r="30965" ht="30" hidden="1" customHeight="1" x14ac:dyDescent="0.25"/>
    <row r="30966" ht="30" hidden="1" customHeight="1" x14ac:dyDescent="0.25"/>
    <row r="30967" ht="30" hidden="1" customHeight="1" x14ac:dyDescent="0.25"/>
    <row r="30968" ht="30" hidden="1" customHeight="1" x14ac:dyDescent="0.25"/>
    <row r="30969" ht="30" hidden="1" customHeight="1" x14ac:dyDescent="0.25"/>
    <row r="30970" ht="30" hidden="1" customHeight="1" x14ac:dyDescent="0.25"/>
    <row r="30971" ht="30" hidden="1" customHeight="1" x14ac:dyDescent="0.25"/>
    <row r="30972" ht="30" hidden="1" customHeight="1" x14ac:dyDescent="0.25"/>
    <row r="30973" ht="30" hidden="1" customHeight="1" x14ac:dyDescent="0.25"/>
    <row r="30974" ht="30" hidden="1" customHeight="1" x14ac:dyDescent="0.25"/>
    <row r="30975" ht="30" hidden="1" customHeight="1" x14ac:dyDescent="0.25"/>
    <row r="30976" ht="30" hidden="1" customHeight="1" x14ac:dyDescent="0.25"/>
    <row r="30977" ht="30" hidden="1" customHeight="1" x14ac:dyDescent="0.25"/>
    <row r="30978" ht="30" hidden="1" customHeight="1" x14ac:dyDescent="0.25"/>
    <row r="30979" ht="30" hidden="1" customHeight="1" x14ac:dyDescent="0.25"/>
    <row r="30980" ht="30" hidden="1" customHeight="1" x14ac:dyDescent="0.25"/>
    <row r="30981" ht="30" hidden="1" customHeight="1" x14ac:dyDescent="0.25"/>
    <row r="30982" ht="30" hidden="1" customHeight="1" x14ac:dyDescent="0.25"/>
    <row r="30983" ht="30" hidden="1" customHeight="1" x14ac:dyDescent="0.25"/>
    <row r="30984" ht="30" hidden="1" customHeight="1" x14ac:dyDescent="0.25"/>
    <row r="30985" ht="30" hidden="1" customHeight="1" x14ac:dyDescent="0.25"/>
    <row r="30986" ht="30" hidden="1" customHeight="1" x14ac:dyDescent="0.25"/>
    <row r="30987" ht="30" hidden="1" customHeight="1" x14ac:dyDescent="0.25"/>
    <row r="30988" ht="30" hidden="1" customHeight="1" x14ac:dyDescent="0.25"/>
    <row r="30989" ht="30" hidden="1" customHeight="1" x14ac:dyDescent="0.25"/>
    <row r="30990" ht="30" hidden="1" customHeight="1" x14ac:dyDescent="0.25"/>
    <row r="30991" ht="30" hidden="1" customHeight="1" x14ac:dyDescent="0.25"/>
    <row r="30992" ht="30" hidden="1" customHeight="1" x14ac:dyDescent="0.25"/>
    <row r="30993" ht="30" hidden="1" customHeight="1" x14ac:dyDescent="0.25"/>
    <row r="30994" ht="30" hidden="1" customHeight="1" x14ac:dyDescent="0.25"/>
    <row r="30995" ht="30" hidden="1" customHeight="1" x14ac:dyDescent="0.25"/>
    <row r="30996" ht="30" hidden="1" customHeight="1" x14ac:dyDescent="0.25"/>
    <row r="30997" ht="30" hidden="1" customHeight="1" x14ac:dyDescent="0.25"/>
    <row r="30998" ht="30" hidden="1" customHeight="1" x14ac:dyDescent="0.25"/>
    <row r="30999" ht="30" hidden="1" customHeight="1" x14ac:dyDescent="0.25"/>
    <row r="31000" ht="30" hidden="1" customHeight="1" x14ac:dyDescent="0.25"/>
    <row r="31001" ht="30" hidden="1" customHeight="1" x14ac:dyDescent="0.25"/>
    <row r="31002" ht="30" hidden="1" customHeight="1" x14ac:dyDescent="0.25"/>
    <row r="31003" ht="30" hidden="1" customHeight="1" x14ac:dyDescent="0.25"/>
    <row r="31004" ht="30" hidden="1" customHeight="1" x14ac:dyDescent="0.25"/>
    <row r="31005" ht="30" hidden="1" customHeight="1" x14ac:dyDescent="0.25"/>
    <row r="31006" ht="30" hidden="1" customHeight="1" x14ac:dyDescent="0.25"/>
    <row r="31007" ht="30" hidden="1" customHeight="1" x14ac:dyDescent="0.25"/>
    <row r="31008" ht="30" hidden="1" customHeight="1" x14ac:dyDescent="0.25"/>
    <row r="31009" ht="30" hidden="1" customHeight="1" x14ac:dyDescent="0.25"/>
    <row r="31010" ht="30" hidden="1" customHeight="1" x14ac:dyDescent="0.25"/>
    <row r="31011" ht="30" hidden="1" customHeight="1" x14ac:dyDescent="0.25"/>
    <row r="31012" ht="30" hidden="1" customHeight="1" x14ac:dyDescent="0.25"/>
    <row r="31013" ht="30" hidden="1" customHeight="1" x14ac:dyDescent="0.25"/>
    <row r="31014" ht="30" hidden="1" customHeight="1" x14ac:dyDescent="0.25"/>
    <row r="31015" ht="30" hidden="1" customHeight="1" x14ac:dyDescent="0.25"/>
    <row r="31016" ht="30" hidden="1" customHeight="1" x14ac:dyDescent="0.25"/>
    <row r="31017" ht="30" hidden="1" customHeight="1" x14ac:dyDescent="0.25"/>
    <row r="31018" ht="30" hidden="1" customHeight="1" x14ac:dyDescent="0.25"/>
    <row r="31019" ht="30" hidden="1" customHeight="1" x14ac:dyDescent="0.25"/>
    <row r="31020" ht="30" hidden="1" customHeight="1" x14ac:dyDescent="0.25"/>
    <row r="31021" ht="30" hidden="1" customHeight="1" x14ac:dyDescent="0.25"/>
    <row r="31022" ht="30" hidden="1" customHeight="1" x14ac:dyDescent="0.25"/>
    <row r="31023" ht="30" hidden="1" customHeight="1" x14ac:dyDescent="0.25"/>
    <row r="31024" ht="30" hidden="1" customHeight="1" x14ac:dyDescent="0.25"/>
    <row r="31025" ht="30" hidden="1" customHeight="1" x14ac:dyDescent="0.25"/>
    <row r="31026" ht="30" hidden="1" customHeight="1" x14ac:dyDescent="0.25"/>
    <row r="31027" ht="30" hidden="1" customHeight="1" x14ac:dyDescent="0.25"/>
    <row r="31028" ht="30" hidden="1" customHeight="1" x14ac:dyDescent="0.25"/>
    <row r="31029" ht="30" hidden="1" customHeight="1" x14ac:dyDescent="0.25"/>
    <row r="31030" ht="30" hidden="1" customHeight="1" x14ac:dyDescent="0.25"/>
    <row r="31031" ht="30" hidden="1" customHeight="1" x14ac:dyDescent="0.25"/>
    <row r="31032" ht="30" hidden="1" customHeight="1" x14ac:dyDescent="0.25"/>
    <row r="31033" ht="30" hidden="1" customHeight="1" x14ac:dyDescent="0.25"/>
    <row r="31034" ht="30" hidden="1" customHeight="1" x14ac:dyDescent="0.25"/>
    <row r="31035" ht="30" hidden="1" customHeight="1" x14ac:dyDescent="0.25"/>
    <row r="31036" ht="30" hidden="1" customHeight="1" x14ac:dyDescent="0.25"/>
    <row r="31037" ht="30" hidden="1" customHeight="1" x14ac:dyDescent="0.25"/>
    <row r="31038" ht="30" hidden="1" customHeight="1" x14ac:dyDescent="0.25"/>
    <row r="31039" ht="30" hidden="1" customHeight="1" x14ac:dyDescent="0.25"/>
    <row r="31040" ht="30" hidden="1" customHeight="1" x14ac:dyDescent="0.25"/>
    <row r="31041" ht="30" hidden="1" customHeight="1" x14ac:dyDescent="0.25"/>
    <row r="31042" ht="30" hidden="1" customHeight="1" x14ac:dyDescent="0.25"/>
    <row r="31043" ht="30" hidden="1" customHeight="1" x14ac:dyDescent="0.25"/>
    <row r="31044" ht="30" hidden="1" customHeight="1" x14ac:dyDescent="0.25"/>
    <row r="31045" ht="30" hidden="1" customHeight="1" x14ac:dyDescent="0.25"/>
    <row r="31046" ht="30" hidden="1" customHeight="1" x14ac:dyDescent="0.25"/>
    <row r="31047" ht="30" hidden="1" customHeight="1" x14ac:dyDescent="0.25"/>
    <row r="31048" ht="30" hidden="1" customHeight="1" x14ac:dyDescent="0.25"/>
    <row r="31049" ht="30" hidden="1" customHeight="1" x14ac:dyDescent="0.25"/>
    <row r="31050" ht="30" hidden="1" customHeight="1" x14ac:dyDescent="0.25"/>
    <row r="31051" ht="30" hidden="1" customHeight="1" x14ac:dyDescent="0.25"/>
    <row r="31052" ht="30" hidden="1" customHeight="1" x14ac:dyDescent="0.25"/>
    <row r="31053" ht="30" hidden="1" customHeight="1" x14ac:dyDescent="0.25"/>
    <row r="31054" ht="30" hidden="1" customHeight="1" x14ac:dyDescent="0.25"/>
    <row r="31055" ht="30" hidden="1" customHeight="1" x14ac:dyDescent="0.25"/>
    <row r="31056" ht="30" hidden="1" customHeight="1" x14ac:dyDescent="0.25"/>
    <row r="31057" ht="30" hidden="1" customHeight="1" x14ac:dyDescent="0.25"/>
    <row r="31058" ht="30" hidden="1" customHeight="1" x14ac:dyDescent="0.25"/>
    <row r="31059" ht="30" hidden="1" customHeight="1" x14ac:dyDescent="0.25"/>
    <row r="31060" ht="30" hidden="1" customHeight="1" x14ac:dyDescent="0.25"/>
    <row r="31061" ht="30" hidden="1" customHeight="1" x14ac:dyDescent="0.25"/>
    <row r="31062" ht="30" hidden="1" customHeight="1" x14ac:dyDescent="0.25"/>
    <row r="31063" ht="30" hidden="1" customHeight="1" x14ac:dyDescent="0.25"/>
    <row r="31064" ht="30" hidden="1" customHeight="1" x14ac:dyDescent="0.25"/>
    <row r="31065" ht="30" hidden="1" customHeight="1" x14ac:dyDescent="0.25"/>
    <row r="31066" ht="30" hidden="1" customHeight="1" x14ac:dyDescent="0.25"/>
    <row r="31067" ht="30" hidden="1" customHeight="1" x14ac:dyDescent="0.25"/>
    <row r="31068" ht="30" hidden="1" customHeight="1" x14ac:dyDescent="0.25"/>
    <row r="31069" ht="30" hidden="1" customHeight="1" x14ac:dyDescent="0.25"/>
    <row r="31070" ht="30" hidden="1" customHeight="1" x14ac:dyDescent="0.25"/>
    <row r="31071" ht="30" hidden="1" customHeight="1" x14ac:dyDescent="0.25"/>
    <row r="31072" ht="30" hidden="1" customHeight="1" x14ac:dyDescent="0.25"/>
    <row r="31073" ht="30" hidden="1" customHeight="1" x14ac:dyDescent="0.25"/>
    <row r="31074" ht="30" hidden="1" customHeight="1" x14ac:dyDescent="0.25"/>
    <row r="31075" ht="30" hidden="1" customHeight="1" x14ac:dyDescent="0.25"/>
    <row r="31076" ht="30" hidden="1" customHeight="1" x14ac:dyDescent="0.25"/>
    <row r="31077" ht="30" hidden="1" customHeight="1" x14ac:dyDescent="0.25"/>
    <row r="31078" ht="30" hidden="1" customHeight="1" x14ac:dyDescent="0.25"/>
    <row r="31079" ht="30" hidden="1" customHeight="1" x14ac:dyDescent="0.25"/>
    <row r="31080" ht="30" hidden="1" customHeight="1" x14ac:dyDescent="0.25"/>
    <row r="31081" ht="30" hidden="1" customHeight="1" x14ac:dyDescent="0.25"/>
    <row r="31082" ht="30" hidden="1" customHeight="1" x14ac:dyDescent="0.25"/>
    <row r="31083" ht="30" hidden="1" customHeight="1" x14ac:dyDescent="0.25"/>
    <row r="31084" ht="30" hidden="1" customHeight="1" x14ac:dyDescent="0.25"/>
    <row r="31085" ht="30" hidden="1" customHeight="1" x14ac:dyDescent="0.25"/>
    <row r="31086" ht="30" hidden="1" customHeight="1" x14ac:dyDescent="0.25"/>
    <row r="31087" ht="30" hidden="1" customHeight="1" x14ac:dyDescent="0.25"/>
    <row r="31088" ht="30" hidden="1" customHeight="1" x14ac:dyDescent="0.25"/>
    <row r="31089" ht="30" hidden="1" customHeight="1" x14ac:dyDescent="0.25"/>
    <row r="31090" ht="30" hidden="1" customHeight="1" x14ac:dyDescent="0.25"/>
    <row r="31091" ht="30" hidden="1" customHeight="1" x14ac:dyDescent="0.25"/>
    <row r="31092" ht="30" hidden="1" customHeight="1" x14ac:dyDescent="0.25"/>
    <row r="31093" ht="30" hidden="1" customHeight="1" x14ac:dyDescent="0.25"/>
    <row r="31094" ht="30" hidden="1" customHeight="1" x14ac:dyDescent="0.25"/>
    <row r="31095" ht="30" hidden="1" customHeight="1" x14ac:dyDescent="0.25"/>
    <row r="31096" ht="30" hidden="1" customHeight="1" x14ac:dyDescent="0.25"/>
    <row r="31097" ht="30" hidden="1" customHeight="1" x14ac:dyDescent="0.25"/>
    <row r="31098" ht="30" hidden="1" customHeight="1" x14ac:dyDescent="0.25"/>
    <row r="31099" ht="30" hidden="1" customHeight="1" x14ac:dyDescent="0.25"/>
    <row r="31100" ht="30" hidden="1" customHeight="1" x14ac:dyDescent="0.25"/>
    <row r="31101" ht="30" hidden="1" customHeight="1" x14ac:dyDescent="0.25"/>
    <row r="31102" ht="30" hidden="1" customHeight="1" x14ac:dyDescent="0.25"/>
    <row r="31103" ht="30" hidden="1" customHeight="1" x14ac:dyDescent="0.25"/>
    <row r="31104" ht="30" hidden="1" customHeight="1" x14ac:dyDescent="0.25"/>
    <row r="31105" ht="30" hidden="1" customHeight="1" x14ac:dyDescent="0.25"/>
    <row r="31106" ht="30" hidden="1" customHeight="1" x14ac:dyDescent="0.25"/>
    <row r="31107" ht="30" hidden="1" customHeight="1" x14ac:dyDescent="0.25"/>
    <row r="31108" ht="30" hidden="1" customHeight="1" x14ac:dyDescent="0.25"/>
    <row r="31109" ht="30" hidden="1" customHeight="1" x14ac:dyDescent="0.25"/>
    <row r="31110" ht="30" hidden="1" customHeight="1" x14ac:dyDescent="0.25"/>
    <row r="31111" ht="30" hidden="1" customHeight="1" x14ac:dyDescent="0.25"/>
    <row r="31112" ht="30" hidden="1" customHeight="1" x14ac:dyDescent="0.25"/>
    <row r="31113" ht="30" hidden="1" customHeight="1" x14ac:dyDescent="0.25"/>
    <row r="31114" ht="30" hidden="1" customHeight="1" x14ac:dyDescent="0.25"/>
    <row r="31115" ht="30" hidden="1" customHeight="1" x14ac:dyDescent="0.25"/>
    <row r="31116" ht="30" hidden="1" customHeight="1" x14ac:dyDescent="0.25"/>
    <row r="31117" ht="30" hidden="1" customHeight="1" x14ac:dyDescent="0.25"/>
    <row r="31118" ht="30" hidden="1" customHeight="1" x14ac:dyDescent="0.25"/>
    <row r="31119" ht="30" hidden="1" customHeight="1" x14ac:dyDescent="0.25"/>
    <row r="31120" ht="30" hidden="1" customHeight="1" x14ac:dyDescent="0.25"/>
    <row r="31121" ht="30" hidden="1" customHeight="1" x14ac:dyDescent="0.25"/>
    <row r="31122" ht="30" hidden="1" customHeight="1" x14ac:dyDescent="0.25"/>
    <row r="31123" ht="30" hidden="1" customHeight="1" x14ac:dyDescent="0.25"/>
    <row r="31124" ht="30" hidden="1" customHeight="1" x14ac:dyDescent="0.25"/>
    <row r="31125" ht="30" hidden="1" customHeight="1" x14ac:dyDescent="0.25"/>
    <row r="31126" ht="30" hidden="1" customHeight="1" x14ac:dyDescent="0.25"/>
    <row r="31127" ht="30" hidden="1" customHeight="1" x14ac:dyDescent="0.25"/>
    <row r="31128" ht="30" hidden="1" customHeight="1" x14ac:dyDescent="0.25"/>
    <row r="31129" ht="30" hidden="1" customHeight="1" x14ac:dyDescent="0.25"/>
    <row r="31130" ht="30" hidden="1" customHeight="1" x14ac:dyDescent="0.25"/>
    <row r="31131" ht="30" hidden="1" customHeight="1" x14ac:dyDescent="0.25"/>
    <row r="31132" ht="30" hidden="1" customHeight="1" x14ac:dyDescent="0.25"/>
    <row r="31133" ht="30" hidden="1" customHeight="1" x14ac:dyDescent="0.25"/>
    <row r="31134" ht="30" hidden="1" customHeight="1" x14ac:dyDescent="0.25"/>
    <row r="31135" ht="30" hidden="1" customHeight="1" x14ac:dyDescent="0.25"/>
    <row r="31136" ht="30" hidden="1" customHeight="1" x14ac:dyDescent="0.25"/>
    <row r="31137" ht="30" hidden="1" customHeight="1" x14ac:dyDescent="0.25"/>
    <row r="31138" ht="30" hidden="1" customHeight="1" x14ac:dyDescent="0.25"/>
    <row r="31139" ht="30" hidden="1" customHeight="1" x14ac:dyDescent="0.25"/>
    <row r="31140" ht="30" hidden="1" customHeight="1" x14ac:dyDescent="0.25"/>
    <row r="31141" ht="30" hidden="1" customHeight="1" x14ac:dyDescent="0.25"/>
    <row r="31142" ht="30" hidden="1" customHeight="1" x14ac:dyDescent="0.25"/>
    <row r="31143" ht="30" hidden="1" customHeight="1" x14ac:dyDescent="0.25"/>
    <row r="31144" ht="30" hidden="1" customHeight="1" x14ac:dyDescent="0.25"/>
    <row r="31145" ht="30" hidden="1" customHeight="1" x14ac:dyDescent="0.25"/>
    <row r="31146" ht="30" hidden="1" customHeight="1" x14ac:dyDescent="0.25"/>
    <row r="31147" ht="30" hidden="1" customHeight="1" x14ac:dyDescent="0.25"/>
    <row r="31148" ht="30" hidden="1" customHeight="1" x14ac:dyDescent="0.25"/>
    <row r="31149" ht="30" hidden="1" customHeight="1" x14ac:dyDescent="0.25"/>
    <row r="31150" ht="30" hidden="1" customHeight="1" x14ac:dyDescent="0.25"/>
    <row r="31151" ht="30" hidden="1" customHeight="1" x14ac:dyDescent="0.25"/>
    <row r="31152" ht="30" hidden="1" customHeight="1" x14ac:dyDescent="0.25"/>
    <row r="31153" ht="30" hidden="1" customHeight="1" x14ac:dyDescent="0.25"/>
    <row r="31154" ht="30" hidden="1" customHeight="1" x14ac:dyDescent="0.25"/>
    <row r="31155" ht="30" hidden="1" customHeight="1" x14ac:dyDescent="0.25"/>
    <row r="31156" ht="30" hidden="1" customHeight="1" x14ac:dyDescent="0.25"/>
    <row r="31157" ht="30" hidden="1" customHeight="1" x14ac:dyDescent="0.25"/>
    <row r="31158" ht="30" hidden="1" customHeight="1" x14ac:dyDescent="0.25"/>
    <row r="31159" ht="30" hidden="1" customHeight="1" x14ac:dyDescent="0.25"/>
    <row r="31160" ht="30" hidden="1" customHeight="1" x14ac:dyDescent="0.25"/>
    <row r="31161" ht="30" hidden="1" customHeight="1" x14ac:dyDescent="0.25"/>
    <row r="31162" ht="30" hidden="1" customHeight="1" x14ac:dyDescent="0.25"/>
    <row r="31163" ht="30" hidden="1" customHeight="1" x14ac:dyDescent="0.25"/>
    <row r="31164" ht="30" hidden="1" customHeight="1" x14ac:dyDescent="0.25"/>
    <row r="31165" ht="30" hidden="1" customHeight="1" x14ac:dyDescent="0.25"/>
    <row r="31166" ht="30" hidden="1" customHeight="1" x14ac:dyDescent="0.25"/>
    <row r="31167" ht="30" hidden="1" customHeight="1" x14ac:dyDescent="0.25"/>
    <row r="31168" ht="30" hidden="1" customHeight="1" x14ac:dyDescent="0.25"/>
    <row r="31169" ht="30" hidden="1" customHeight="1" x14ac:dyDescent="0.25"/>
    <row r="31170" ht="30" hidden="1" customHeight="1" x14ac:dyDescent="0.25"/>
    <row r="31171" ht="30" hidden="1" customHeight="1" x14ac:dyDescent="0.25"/>
    <row r="31172" ht="30" hidden="1" customHeight="1" x14ac:dyDescent="0.25"/>
    <row r="31173" ht="30" hidden="1" customHeight="1" x14ac:dyDescent="0.25"/>
    <row r="31174" ht="30" hidden="1" customHeight="1" x14ac:dyDescent="0.25"/>
    <row r="31175" ht="30" hidden="1" customHeight="1" x14ac:dyDescent="0.25"/>
    <row r="31176" ht="30" hidden="1" customHeight="1" x14ac:dyDescent="0.25"/>
    <row r="31177" ht="30" hidden="1" customHeight="1" x14ac:dyDescent="0.25"/>
    <row r="31178" ht="30" hidden="1" customHeight="1" x14ac:dyDescent="0.25"/>
    <row r="31179" ht="30" hidden="1" customHeight="1" x14ac:dyDescent="0.25"/>
    <row r="31180" ht="30" hidden="1" customHeight="1" x14ac:dyDescent="0.25"/>
    <row r="31181" ht="30" hidden="1" customHeight="1" x14ac:dyDescent="0.25"/>
    <row r="31182" ht="30" hidden="1" customHeight="1" x14ac:dyDescent="0.25"/>
    <row r="31183" ht="30" hidden="1" customHeight="1" x14ac:dyDescent="0.25"/>
    <row r="31184" ht="30" hidden="1" customHeight="1" x14ac:dyDescent="0.25"/>
    <row r="31185" ht="30" hidden="1" customHeight="1" x14ac:dyDescent="0.25"/>
    <row r="31186" ht="30" hidden="1" customHeight="1" x14ac:dyDescent="0.25"/>
    <row r="31187" ht="30" hidden="1" customHeight="1" x14ac:dyDescent="0.25"/>
    <row r="31188" ht="30" hidden="1" customHeight="1" x14ac:dyDescent="0.25"/>
    <row r="31189" ht="30" hidden="1" customHeight="1" x14ac:dyDescent="0.25"/>
    <row r="31190" ht="30" hidden="1" customHeight="1" x14ac:dyDescent="0.25"/>
    <row r="31191" ht="30" hidden="1" customHeight="1" x14ac:dyDescent="0.25"/>
    <row r="31192" ht="30" hidden="1" customHeight="1" x14ac:dyDescent="0.25"/>
    <row r="31193" ht="30" hidden="1" customHeight="1" x14ac:dyDescent="0.25"/>
    <row r="31194" ht="30" hidden="1" customHeight="1" x14ac:dyDescent="0.25"/>
    <row r="31195" ht="30" hidden="1" customHeight="1" x14ac:dyDescent="0.25"/>
    <row r="31196" ht="30" hidden="1" customHeight="1" x14ac:dyDescent="0.25"/>
    <row r="31197" ht="30" hidden="1" customHeight="1" x14ac:dyDescent="0.25"/>
    <row r="31198" ht="30" hidden="1" customHeight="1" x14ac:dyDescent="0.25"/>
    <row r="31199" ht="30" hidden="1" customHeight="1" x14ac:dyDescent="0.25"/>
    <row r="31200" ht="30" hidden="1" customHeight="1" x14ac:dyDescent="0.25"/>
    <row r="31201" ht="30" hidden="1" customHeight="1" x14ac:dyDescent="0.25"/>
    <row r="31202" ht="30" hidden="1" customHeight="1" x14ac:dyDescent="0.25"/>
    <row r="31203" ht="30" hidden="1" customHeight="1" x14ac:dyDescent="0.25"/>
    <row r="31204" ht="30" hidden="1" customHeight="1" x14ac:dyDescent="0.25"/>
    <row r="31205" ht="30" hidden="1" customHeight="1" x14ac:dyDescent="0.25"/>
    <row r="31206" ht="30" hidden="1" customHeight="1" x14ac:dyDescent="0.25"/>
    <row r="31207" ht="30" hidden="1" customHeight="1" x14ac:dyDescent="0.25"/>
    <row r="31208" ht="30" hidden="1" customHeight="1" x14ac:dyDescent="0.25"/>
    <row r="31209" ht="30" hidden="1" customHeight="1" x14ac:dyDescent="0.25"/>
    <row r="31210" ht="30" hidden="1" customHeight="1" x14ac:dyDescent="0.25"/>
    <row r="31211" ht="30" hidden="1" customHeight="1" x14ac:dyDescent="0.25"/>
    <row r="31212" ht="30" hidden="1" customHeight="1" x14ac:dyDescent="0.25"/>
    <row r="31213" ht="30" hidden="1" customHeight="1" x14ac:dyDescent="0.25"/>
    <row r="31214" ht="30" hidden="1" customHeight="1" x14ac:dyDescent="0.25"/>
    <row r="31215" ht="30" hidden="1" customHeight="1" x14ac:dyDescent="0.25"/>
    <row r="31216" ht="30" hidden="1" customHeight="1" x14ac:dyDescent="0.25"/>
    <row r="31217" ht="30" hidden="1" customHeight="1" x14ac:dyDescent="0.25"/>
    <row r="31218" ht="30" hidden="1" customHeight="1" x14ac:dyDescent="0.25"/>
    <row r="31219" ht="30" hidden="1" customHeight="1" x14ac:dyDescent="0.25"/>
    <row r="31220" ht="30" hidden="1" customHeight="1" x14ac:dyDescent="0.25"/>
    <row r="31221" ht="30" hidden="1" customHeight="1" x14ac:dyDescent="0.25"/>
    <row r="31222" ht="30" hidden="1" customHeight="1" x14ac:dyDescent="0.25"/>
    <row r="31223" ht="30" hidden="1" customHeight="1" x14ac:dyDescent="0.25"/>
    <row r="31224" ht="30" hidden="1" customHeight="1" x14ac:dyDescent="0.25"/>
    <row r="31225" ht="30" hidden="1" customHeight="1" x14ac:dyDescent="0.25"/>
    <row r="31226" ht="30" hidden="1" customHeight="1" x14ac:dyDescent="0.25"/>
    <row r="31227" ht="30" hidden="1" customHeight="1" x14ac:dyDescent="0.25"/>
    <row r="31228" ht="30" hidden="1" customHeight="1" x14ac:dyDescent="0.25"/>
    <row r="31229" ht="30" hidden="1" customHeight="1" x14ac:dyDescent="0.25"/>
    <row r="31230" ht="30" hidden="1" customHeight="1" x14ac:dyDescent="0.25"/>
    <row r="31231" ht="30" hidden="1" customHeight="1" x14ac:dyDescent="0.25"/>
    <row r="31232" ht="30" hidden="1" customHeight="1" x14ac:dyDescent="0.25"/>
    <row r="31233" ht="30" hidden="1" customHeight="1" x14ac:dyDescent="0.25"/>
    <row r="31234" ht="30" hidden="1" customHeight="1" x14ac:dyDescent="0.25"/>
    <row r="31235" ht="30" hidden="1" customHeight="1" x14ac:dyDescent="0.25"/>
    <row r="31236" ht="30" hidden="1" customHeight="1" x14ac:dyDescent="0.25"/>
    <row r="31237" ht="30" hidden="1" customHeight="1" x14ac:dyDescent="0.25"/>
    <row r="31238" ht="30" hidden="1" customHeight="1" x14ac:dyDescent="0.25"/>
    <row r="31239" ht="30" hidden="1" customHeight="1" x14ac:dyDescent="0.25"/>
    <row r="31240" ht="30" hidden="1" customHeight="1" x14ac:dyDescent="0.25"/>
    <row r="31241" ht="30" hidden="1" customHeight="1" x14ac:dyDescent="0.25"/>
    <row r="31242" ht="30" hidden="1" customHeight="1" x14ac:dyDescent="0.25"/>
    <row r="31243" ht="30" hidden="1" customHeight="1" x14ac:dyDescent="0.25"/>
    <row r="31244" ht="30" hidden="1" customHeight="1" x14ac:dyDescent="0.25"/>
    <row r="31245" ht="30" hidden="1" customHeight="1" x14ac:dyDescent="0.25"/>
    <row r="31246" ht="30" hidden="1" customHeight="1" x14ac:dyDescent="0.25"/>
    <row r="31247" ht="30" hidden="1" customHeight="1" x14ac:dyDescent="0.25"/>
    <row r="31248" ht="30" hidden="1" customHeight="1" x14ac:dyDescent="0.25"/>
    <row r="31249" ht="30" hidden="1" customHeight="1" x14ac:dyDescent="0.25"/>
    <row r="31250" ht="30" hidden="1" customHeight="1" x14ac:dyDescent="0.25"/>
    <row r="31251" ht="30" hidden="1" customHeight="1" x14ac:dyDescent="0.25"/>
    <row r="31252" ht="30" hidden="1" customHeight="1" x14ac:dyDescent="0.25"/>
    <row r="31253" ht="30" hidden="1" customHeight="1" x14ac:dyDescent="0.25"/>
    <row r="31254" ht="30" hidden="1" customHeight="1" x14ac:dyDescent="0.25"/>
    <row r="31255" ht="30" hidden="1" customHeight="1" x14ac:dyDescent="0.25"/>
    <row r="31256" ht="30" hidden="1" customHeight="1" x14ac:dyDescent="0.25"/>
    <row r="31257" ht="30" hidden="1" customHeight="1" x14ac:dyDescent="0.25"/>
    <row r="31258" ht="30" hidden="1" customHeight="1" x14ac:dyDescent="0.25"/>
    <row r="31259" ht="30" hidden="1" customHeight="1" x14ac:dyDescent="0.25"/>
    <row r="31260" ht="30" hidden="1" customHeight="1" x14ac:dyDescent="0.25"/>
    <row r="31261" ht="30" hidden="1" customHeight="1" x14ac:dyDescent="0.25"/>
    <row r="31262" ht="30" hidden="1" customHeight="1" x14ac:dyDescent="0.25"/>
    <row r="31263" ht="30" hidden="1" customHeight="1" x14ac:dyDescent="0.25"/>
    <row r="31264" ht="30" hidden="1" customHeight="1" x14ac:dyDescent="0.25"/>
    <row r="31265" ht="30" hidden="1" customHeight="1" x14ac:dyDescent="0.25"/>
    <row r="31266" ht="30" hidden="1" customHeight="1" x14ac:dyDescent="0.25"/>
    <row r="31267" ht="30" hidden="1" customHeight="1" x14ac:dyDescent="0.25"/>
    <row r="31268" ht="30" hidden="1" customHeight="1" x14ac:dyDescent="0.25"/>
    <row r="31269" ht="30" hidden="1" customHeight="1" x14ac:dyDescent="0.25"/>
    <row r="31270" ht="30" hidden="1" customHeight="1" x14ac:dyDescent="0.25"/>
    <row r="31271" ht="30" hidden="1" customHeight="1" x14ac:dyDescent="0.25"/>
    <row r="31272" ht="30" hidden="1" customHeight="1" x14ac:dyDescent="0.25"/>
    <row r="31273" ht="30" hidden="1" customHeight="1" x14ac:dyDescent="0.25"/>
    <row r="31274" ht="30" hidden="1" customHeight="1" x14ac:dyDescent="0.25"/>
    <row r="31275" ht="30" hidden="1" customHeight="1" x14ac:dyDescent="0.25"/>
    <row r="31276" ht="30" hidden="1" customHeight="1" x14ac:dyDescent="0.25"/>
    <row r="31277" ht="30" hidden="1" customHeight="1" x14ac:dyDescent="0.25"/>
    <row r="31278" ht="30" hidden="1" customHeight="1" x14ac:dyDescent="0.25"/>
    <row r="31279" ht="30" hidden="1" customHeight="1" x14ac:dyDescent="0.25"/>
    <row r="31280" ht="30" hidden="1" customHeight="1" x14ac:dyDescent="0.25"/>
    <row r="31281" ht="30" hidden="1" customHeight="1" x14ac:dyDescent="0.25"/>
    <row r="31282" ht="30" hidden="1" customHeight="1" x14ac:dyDescent="0.25"/>
    <row r="31283" ht="30" hidden="1" customHeight="1" x14ac:dyDescent="0.25"/>
    <row r="31284" ht="30" hidden="1" customHeight="1" x14ac:dyDescent="0.25"/>
    <row r="31285" ht="30" hidden="1" customHeight="1" x14ac:dyDescent="0.25"/>
    <row r="31286" ht="30" hidden="1" customHeight="1" x14ac:dyDescent="0.25"/>
    <row r="31287" ht="30" hidden="1" customHeight="1" x14ac:dyDescent="0.25"/>
    <row r="31288" ht="30" hidden="1" customHeight="1" x14ac:dyDescent="0.25"/>
    <row r="31289" ht="30" hidden="1" customHeight="1" x14ac:dyDescent="0.25"/>
    <row r="31290" ht="30" hidden="1" customHeight="1" x14ac:dyDescent="0.25"/>
    <row r="31291" ht="30" hidden="1" customHeight="1" x14ac:dyDescent="0.25"/>
    <row r="31292" ht="30" hidden="1" customHeight="1" x14ac:dyDescent="0.25"/>
    <row r="31293" ht="30" hidden="1" customHeight="1" x14ac:dyDescent="0.25"/>
    <row r="31294" ht="30" hidden="1" customHeight="1" x14ac:dyDescent="0.25"/>
    <row r="31295" ht="30" hidden="1" customHeight="1" x14ac:dyDescent="0.25"/>
    <row r="31296" ht="30" hidden="1" customHeight="1" x14ac:dyDescent="0.25"/>
    <row r="31297" ht="30" hidden="1" customHeight="1" x14ac:dyDescent="0.25"/>
    <row r="31298" ht="30" hidden="1" customHeight="1" x14ac:dyDescent="0.25"/>
    <row r="31299" ht="30" hidden="1" customHeight="1" x14ac:dyDescent="0.25"/>
    <row r="31300" ht="30" hidden="1" customHeight="1" x14ac:dyDescent="0.25"/>
    <row r="31301" ht="30" hidden="1" customHeight="1" x14ac:dyDescent="0.25"/>
    <row r="31302" ht="30" hidden="1" customHeight="1" x14ac:dyDescent="0.25"/>
    <row r="31303" ht="30" hidden="1" customHeight="1" x14ac:dyDescent="0.25"/>
    <row r="31304" ht="30" hidden="1" customHeight="1" x14ac:dyDescent="0.25"/>
    <row r="31305" ht="30" hidden="1" customHeight="1" x14ac:dyDescent="0.25"/>
    <row r="31306" ht="30" hidden="1" customHeight="1" x14ac:dyDescent="0.25"/>
    <row r="31307" ht="30" hidden="1" customHeight="1" x14ac:dyDescent="0.25"/>
    <row r="31308" ht="30" hidden="1" customHeight="1" x14ac:dyDescent="0.25"/>
    <row r="31309" ht="30" hidden="1" customHeight="1" x14ac:dyDescent="0.25"/>
    <row r="31310" ht="30" hidden="1" customHeight="1" x14ac:dyDescent="0.25"/>
    <row r="31311" ht="30" hidden="1" customHeight="1" x14ac:dyDescent="0.25"/>
    <row r="31312" ht="30" hidden="1" customHeight="1" x14ac:dyDescent="0.25"/>
    <row r="31313" ht="30" hidden="1" customHeight="1" x14ac:dyDescent="0.25"/>
    <row r="31314" ht="30" hidden="1" customHeight="1" x14ac:dyDescent="0.25"/>
    <row r="31315" ht="30" hidden="1" customHeight="1" x14ac:dyDescent="0.25"/>
    <row r="31316" ht="30" hidden="1" customHeight="1" x14ac:dyDescent="0.25"/>
    <row r="31317" ht="30" hidden="1" customHeight="1" x14ac:dyDescent="0.25"/>
    <row r="31318" ht="30" hidden="1" customHeight="1" x14ac:dyDescent="0.25"/>
    <row r="31319" ht="30" hidden="1" customHeight="1" x14ac:dyDescent="0.25"/>
    <row r="31320" ht="30" hidden="1" customHeight="1" x14ac:dyDescent="0.25"/>
    <row r="31321" ht="30" hidden="1" customHeight="1" x14ac:dyDescent="0.25"/>
    <row r="31322" ht="30" hidden="1" customHeight="1" x14ac:dyDescent="0.25"/>
    <row r="31323" ht="30" hidden="1" customHeight="1" x14ac:dyDescent="0.25"/>
    <row r="31324" ht="30" hidden="1" customHeight="1" x14ac:dyDescent="0.25"/>
    <row r="31325" ht="30" hidden="1" customHeight="1" x14ac:dyDescent="0.25"/>
    <row r="31326" ht="30" hidden="1" customHeight="1" x14ac:dyDescent="0.25"/>
    <row r="31327" ht="30" hidden="1" customHeight="1" x14ac:dyDescent="0.25"/>
    <row r="31328" ht="30" hidden="1" customHeight="1" x14ac:dyDescent="0.25"/>
    <row r="31329" ht="30" hidden="1" customHeight="1" x14ac:dyDescent="0.25"/>
    <row r="31330" ht="30" hidden="1" customHeight="1" x14ac:dyDescent="0.25"/>
    <row r="31331" ht="30" hidden="1" customHeight="1" x14ac:dyDescent="0.25"/>
    <row r="31332" ht="30" hidden="1" customHeight="1" x14ac:dyDescent="0.25"/>
    <row r="31333" ht="30" hidden="1" customHeight="1" x14ac:dyDescent="0.25"/>
    <row r="31334" ht="30" hidden="1" customHeight="1" x14ac:dyDescent="0.25"/>
    <row r="31335" ht="30" hidden="1" customHeight="1" x14ac:dyDescent="0.25"/>
    <row r="31336" ht="30" hidden="1" customHeight="1" x14ac:dyDescent="0.25"/>
    <row r="31337" ht="30" hidden="1" customHeight="1" x14ac:dyDescent="0.25"/>
    <row r="31338" ht="30" hidden="1" customHeight="1" x14ac:dyDescent="0.25"/>
    <row r="31339" ht="30" hidden="1" customHeight="1" x14ac:dyDescent="0.25"/>
    <row r="31340" ht="30" hidden="1" customHeight="1" x14ac:dyDescent="0.25"/>
    <row r="31341" ht="30" hidden="1" customHeight="1" x14ac:dyDescent="0.25"/>
    <row r="31342" ht="30" hidden="1" customHeight="1" x14ac:dyDescent="0.25"/>
    <row r="31343" ht="30" hidden="1" customHeight="1" x14ac:dyDescent="0.25"/>
    <row r="31344" ht="30" hidden="1" customHeight="1" x14ac:dyDescent="0.25"/>
    <row r="31345" ht="30" hidden="1" customHeight="1" x14ac:dyDescent="0.25"/>
    <row r="31346" ht="30" hidden="1" customHeight="1" x14ac:dyDescent="0.25"/>
    <row r="31347" ht="30" hidden="1" customHeight="1" x14ac:dyDescent="0.25"/>
    <row r="31348" ht="30" hidden="1" customHeight="1" x14ac:dyDescent="0.25"/>
    <row r="31349" ht="30" hidden="1" customHeight="1" x14ac:dyDescent="0.25"/>
    <row r="31350" ht="30" hidden="1" customHeight="1" x14ac:dyDescent="0.25"/>
    <row r="31351" ht="30" hidden="1" customHeight="1" x14ac:dyDescent="0.25"/>
    <row r="31352" ht="30" hidden="1" customHeight="1" x14ac:dyDescent="0.25"/>
    <row r="31353" ht="30" hidden="1" customHeight="1" x14ac:dyDescent="0.25"/>
    <row r="31354" ht="30" hidden="1" customHeight="1" x14ac:dyDescent="0.25"/>
    <row r="31355" ht="30" hidden="1" customHeight="1" x14ac:dyDescent="0.25"/>
    <row r="31356" ht="30" hidden="1" customHeight="1" x14ac:dyDescent="0.25"/>
    <row r="31357" ht="30" hidden="1" customHeight="1" x14ac:dyDescent="0.25"/>
    <row r="31358" ht="30" hidden="1" customHeight="1" x14ac:dyDescent="0.25"/>
    <row r="31359" ht="30" hidden="1" customHeight="1" x14ac:dyDescent="0.25"/>
    <row r="31360" ht="30" hidden="1" customHeight="1" x14ac:dyDescent="0.25"/>
    <row r="31361" ht="30" hidden="1" customHeight="1" x14ac:dyDescent="0.25"/>
    <row r="31362" ht="30" hidden="1" customHeight="1" x14ac:dyDescent="0.25"/>
    <row r="31363" ht="30" hidden="1" customHeight="1" x14ac:dyDescent="0.25"/>
    <row r="31364" ht="30" hidden="1" customHeight="1" x14ac:dyDescent="0.25"/>
    <row r="31365" ht="30" hidden="1" customHeight="1" x14ac:dyDescent="0.25"/>
    <row r="31366" ht="30" hidden="1" customHeight="1" x14ac:dyDescent="0.25"/>
    <row r="31367" ht="30" hidden="1" customHeight="1" x14ac:dyDescent="0.25"/>
    <row r="31368" ht="30" hidden="1" customHeight="1" x14ac:dyDescent="0.25"/>
    <row r="31369" ht="30" hidden="1" customHeight="1" x14ac:dyDescent="0.25"/>
    <row r="31370" ht="30" hidden="1" customHeight="1" x14ac:dyDescent="0.25"/>
    <row r="31371" ht="30" hidden="1" customHeight="1" x14ac:dyDescent="0.25"/>
    <row r="31372" ht="30" hidden="1" customHeight="1" x14ac:dyDescent="0.25"/>
    <row r="31373" ht="30" hidden="1" customHeight="1" x14ac:dyDescent="0.25"/>
    <row r="31374" ht="30" hidden="1" customHeight="1" x14ac:dyDescent="0.25"/>
    <row r="31375" ht="30" hidden="1" customHeight="1" x14ac:dyDescent="0.25"/>
    <row r="31376" ht="30" hidden="1" customHeight="1" x14ac:dyDescent="0.25"/>
    <row r="31377" ht="30" hidden="1" customHeight="1" x14ac:dyDescent="0.25"/>
    <row r="31378" ht="30" hidden="1" customHeight="1" x14ac:dyDescent="0.25"/>
    <row r="31379" ht="30" hidden="1" customHeight="1" x14ac:dyDescent="0.25"/>
    <row r="31380" ht="30" hidden="1" customHeight="1" x14ac:dyDescent="0.25"/>
    <row r="31381" ht="30" hidden="1" customHeight="1" x14ac:dyDescent="0.25"/>
    <row r="31382" ht="30" hidden="1" customHeight="1" x14ac:dyDescent="0.25"/>
    <row r="31383" ht="30" hidden="1" customHeight="1" x14ac:dyDescent="0.25"/>
    <row r="31384" ht="30" hidden="1" customHeight="1" x14ac:dyDescent="0.25"/>
    <row r="31385" ht="30" hidden="1" customHeight="1" x14ac:dyDescent="0.25"/>
    <row r="31386" ht="30" hidden="1" customHeight="1" x14ac:dyDescent="0.25"/>
    <row r="31387" ht="30" hidden="1" customHeight="1" x14ac:dyDescent="0.25"/>
    <row r="31388" ht="30" hidden="1" customHeight="1" x14ac:dyDescent="0.25"/>
    <row r="31389" ht="30" hidden="1" customHeight="1" x14ac:dyDescent="0.25"/>
    <row r="31390" ht="30" hidden="1" customHeight="1" x14ac:dyDescent="0.25"/>
    <row r="31391" ht="30" hidden="1" customHeight="1" x14ac:dyDescent="0.25"/>
    <row r="31392" ht="30" hidden="1" customHeight="1" x14ac:dyDescent="0.25"/>
    <row r="31393" ht="30" hidden="1" customHeight="1" x14ac:dyDescent="0.25"/>
    <row r="31394" ht="30" hidden="1" customHeight="1" x14ac:dyDescent="0.25"/>
    <row r="31395" ht="30" hidden="1" customHeight="1" x14ac:dyDescent="0.25"/>
    <row r="31396" ht="30" hidden="1" customHeight="1" x14ac:dyDescent="0.25"/>
    <row r="31397" ht="30" hidden="1" customHeight="1" x14ac:dyDescent="0.25"/>
    <row r="31398" ht="30" hidden="1" customHeight="1" x14ac:dyDescent="0.25"/>
    <row r="31399" ht="30" hidden="1" customHeight="1" x14ac:dyDescent="0.25"/>
    <row r="31400" ht="30" hidden="1" customHeight="1" x14ac:dyDescent="0.25"/>
    <row r="31401" ht="30" hidden="1" customHeight="1" x14ac:dyDescent="0.25"/>
    <row r="31402" ht="30" hidden="1" customHeight="1" x14ac:dyDescent="0.25"/>
    <row r="31403" ht="30" hidden="1" customHeight="1" x14ac:dyDescent="0.25"/>
    <row r="31404" ht="30" hidden="1" customHeight="1" x14ac:dyDescent="0.25"/>
    <row r="31405" ht="30" hidden="1" customHeight="1" x14ac:dyDescent="0.25"/>
    <row r="31406" ht="30" hidden="1" customHeight="1" x14ac:dyDescent="0.25"/>
    <row r="31407" ht="30" hidden="1" customHeight="1" x14ac:dyDescent="0.25"/>
    <row r="31408" ht="30" hidden="1" customHeight="1" x14ac:dyDescent="0.25"/>
    <row r="31409" ht="30" hidden="1" customHeight="1" x14ac:dyDescent="0.25"/>
    <row r="31410" ht="30" hidden="1" customHeight="1" x14ac:dyDescent="0.25"/>
    <row r="31411" ht="30" hidden="1" customHeight="1" x14ac:dyDescent="0.25"/>
    <row r="31412" ht="30" hidden="1" customHeight="1" x14ac:dyDescent="0.25"/>
    <row r="31413" ht="30" hidden="1" customHeight="1" x14ac:dyDescent="0.25"/>
    <row r="31414" ht="30" hidden="1" customHeight="1" x14ac:dyDescent="0.25"/>
    <row r="31415" ht="30" hidden="1" customHeight="1" x14ac:dyDescent="0.25"/>
    <row r="31416" ht="30" hidden="1" customHeight="1" x14ac:dyDescent="0.25"/>
    <row r="31417" ht="30" hidden="1" customHeight="1" x14ac:dyDescent="0.25"/>
    <row r="31418" ht="30" hidden="1" customHeight="1" x14ac:dyDescent="0.25"/>
    <row r="31419" ht="30" hidden="1" customHeight="1" x14ac:dyDescent="0.25"/>
    <row r="31420" ht="30" hidden="1" customHeight="1" x14ac:dyDescent="0.25"/>
    <row r="31421" ht="30" hidden="1" customHeight="1" x14ac:dyDescent="0.25"/>
    <row r="31422" ht="30" hidden="1" customHeight="1" x14ac:dyDescent="0.25"/>
    <row r="31423" ht="30" hidden="1" customHeight="1" x14ac:dyDescent="0.25"/>
    <row r="31424" ht="30" hidden="1" customHeight="1" x14ac:dyDescent="0.25"/>
    <row r="31425" ht="30" hidden="1" customHeight="1" x14ac:dyDescent="0.25"/>
    <row r="31426" ht="30" hidden="1" customHeight="1" x14ac:dyDescent="0.25"/>
    <row r="31427" ht="30" hidden="1" customHeight="1" x14ac:dyDescent="0.25"/>
    <row r="31428" ht="30" hidden="1" customHeight="1" x14ac:dyDescent="0.25"/>
    <row r="31429" ht="30" hidden="1" customHeight="1" x14ac:dyDescent="0.25"/>
    <row r="31430" ht="30" hidden="1" customHeight="1" x14ac:dyDescent="0.25"/>
    <row r="31431" ht="30" hidden="1" customHeight="1" x14ac:dyDescent="0.25"/>
    <row r="31432" ht="30" hidden="1" customHeight="1" x14ac:dyDescent="0.25"/>
    <row r="31433" ht="30" hidden="1" customHeight="1" x14ac:dyDescent="0.25"/>
    <row r="31434" ht="30" hidden="1" customHeight="1" x14ac:dyDescent="0.25"/>
    <row r="31435" ht="30" hidden="1" customHeight="1" x14ac:dyDescent="0.25"/>
    <row r="31436" ht="30" hidden="1" customHeight="1" x14ac:dyDescent="0.25"/>
    <row r="31437" ht="30" hidden="1" customHeight="1" x14ac:dyDescent="0.25"/>
    <row r="31438" ht="30" hidden="1" customHeight="1" x14ac:dyDescent="0.25"/>
    <row r="31439" ht="30" hidden="1" customHeight="1" x14ac:dyDescent="0.25"/>
    <row r="31440" ht="30" hidden="1" customHeight="1" x14ac:dyDescent="0.25"/>
    <row r="31441" ht="30" hidden="1" customHeight="1" x14ac:dyDescent="0.25"/>
    <row r="31442" ht="30" hidden="1" customHeight="1" x14ac:dyDescent="0.25"/>
    <row r="31443" ht="30" hidden="1" customHeight="1" x14ac:dyDescent="0.25"/>
    <row r="31444" ht="30" hidden="1" customHeight="1" x14ac:dyDescent="0.25"/>
    <row r="31445" ht="30" hidden="1" customHeight="1" x14ac:dyDescent="0.25"/>
    <row r="31446" ht="30" hidden="1" customHeight="1" x14ac:dyDescent="0.25"/>
    <row r="31447" ht="30" hidden="1" customHeight="1" x14ac:dyDescent="0.25"/>
    <row r="31448" ht="30" hidden="1" customHeight="1" x14ac:dyDescent="0.25"/>
    <row r="31449" ht="30" hidden="1" customHeight="1" x14ac:dyDescent="0.25"/>
    <row r="31450" ht="30" hidden="1" customHeight="1" x14ac:dyDescent="0.25"/>
    <row r="31451" ht="30" hidden="1" customHeight="1" x14ac:dyDescent="0.25"/>
    <row r="31452" ht="30" hidden="1" customHeight="1" x14ac:dyDescent="0.25"/>
    <row r="31453" ht="30" hidden="1" customHeight="1" x14ac:dyDescent="0.25"/>
    <row r="31454" ht="30" hidden="1" customHeight="1" x14ac:dyDescent="0.25"/>
    <row r="31455" ht="30" hidden="1" customHeight="1" x14ac:dyDescent="0.25"/>
    <row r="31456" ht="30" hidden="1" customHeight="1" x14ac:dyDescent="0.25"/>
    <row r="31457" ht="30" hidden="1" customHeight="1" x14ac:dyDescent="0.25"/>
    <row r="31458" ht="30" hidden="1" customHeight="1" x14ac:dyDescent="0.25"/>
    <row r="31459" ht="30" hidden="1" customHeight="1" x14ac:dyDescent="0.25"/>
    <row r="31460" ht="30" hidden="1" customHeight="1" x14ac:dyDescent="0.25"/>
    <row r="31461" ht="30" hidden="1" customHeight="1" x14ac:dyDescent="0.25"/>
    <row r="31462" ht="30" hidden="1" customHeight="1" x14ac:dyDescent="0.25"/>
    <row r="31463" ht="30" hidden="1" customHeight="1" x14ac:dyDescent="0.25"/>
    <row r="31464" ht="30" hidden="1" customHeight="1" x14ac:dyDescent="0.25"/>
    <row r="31465" ht="30" hidden="1" customHeight="1" x14ac:dyDescent="0.25"/>
    <row r="31466" ht="30" hidden="1" customHeight="1" x14ac:dyDescent="0.25"/>
    <row r="31467" ht="30" hidden="1" customHeight="1" x14ac:dyDescent="0.25"/>
    <row r="31468" ht="30" hidden="1" customHeight="1" x14ac:dyDescent="0.25"/>
    <row r="31469" ht="30" hidden="1" customHeight="1" x14ac:dyDescent="0.25"/>
    <row r="31470" ht="30" hidden="1" customHeight="1" x14ac:dyDescent="0.25"/>
    <row r="31471" ht="30" hidden="1" customHeight="1" x14ac:dyDescent="0.25"/>
    <row r="31472" ht="30" hidden="1" customHeight="1" x14ac:dyDescent="0.25"/>
    <row r="31473" ht="30" hidden="1" customHeight="1" x14ac:dyDescent="0.25"/>
    <row r="31474" ht="30" hidden="1" customHeight="1" x14ac:dyDescent="0.25"/>
    <row r="31475" ht="30" hidden="1" customHeight="1" x14ac:dyDescent="0.25"/>
    <row r="31476" ht="30" hidden="1" customHeight="1" x14ac:dyDescent="0.25"/>
    <row r="31477" ht="30" hidden="1" customHeight="1" x14ac:dyDescent="0.25"/>
    <row r="31478" ht="30" hidden="1" customHeight="1" x14ac:dyDescent="0.25"/>
    <row r="31479" ht="30" hidden="1" customHeight="1" x14ac:dyDescent="0.25"/>
    <row r="31480" ht="30" hidden="1" customHeight="1" x14ac:dyDescent="0.25"/>
    <row r="31481" ht="30" hidden="1" customHeight="1" x14ac:dyDescent="0.25"/>
    <row r="31482" ht="30" hidden="1" customHeight="1" x14ac:dyDescent="0.25"/>
    <row r="31483" ht="30" hidden="1" customHeight="1" x14ac:dyDescent="0.25"/>
    <row r="31484" ht="30" hidden="1" customHeight="1" x14ac:dyDescent="0.25"/>
    <row r="31485" ht="30" hidden="1" customHeight="1" x14ac:dyDescent="0.25"/>
    <row r="31486" ht="30" hidden="1" customHeight="1" x14ac:dyDescent="0.25"/>
    <row r="31487" ht="30" hidden="1" customHeight="1" x14ac:dyDescent="0.25"/>
    <row r="31488" ht="30" hidden="1" customHeight="1" x14ac:dyDescent="0.25"/>
    <row r="31489" ht="30" hidden="1" customHeight="1" x14ac:dyDescent="0.25"/>
    <row r="31490" ht="30" hidden="1" customHeight="1" x14ac:dyDescent="0.25"/>
    <row r="31491" ht="30" hidden="1" customHeight="1" x14ac:dyDescent="0.25"/>
    <row r="31492" ht="30" hidden="1" customHeight="1" x14ac:dyDescent="0.25"/>
    <row r="31493" ht="30" hidden="1" customHeight="1" x14ac:dyDescent="0.25"/>
    <row r="31494" ht="30" hidden="1" customHeight="1" x14ac:dyDescent="0.25"/>
    <row r="31495" ht="30" hidden="1" customHeight="1" x14ac:dyDescent="0.25"/>
    <row r="31496" ht="30" hidden="1" customHeight="1" x14ac:dyDescent="0.25"/>
    <row r="31497" ht="30" hidden="1" customHeight="1" x14ac:dyDescent="0.25"/>
    <row r="31498" ht="30" hidden="1" customHeight="1" x14ac:dyDescent="0.25"/>
    <row r="31499" ht="30" hidden="1" customHeight="1" x14ac:dyDescent="0.25"/>
    <row r="31500" ht="30" hidden="1" customHeight="1" x14ac:dyDescent="0.25"/>
    <row r="31501" ht="30" hidden="1" customHeight="1" x14ac:dyDescent="0.25"/>
    <row r="31502" ht="30" hidden="1" customHeight="1" x14ac:dyDescent="0.25"/>
    <row r="31503" ht="30" hidden="1" customHeight="1" x14ac:dyDescent="0.25"/>
    <row r="31504" ht="30" hidden="1" customHeight="1" x14ac:dyDescent="0.25"/>
    <row r="31505" ht="30" hidden="1" customHeight="1" x14ac:dyDescent="0.25"/>
    <row r="31506" ht="30" hidden="1" customHeight="1" x14ac:dyDescent="0.25"/>
    <row r="31507" ht="30" hidden="1" customHeight="1" x14ac:dyDescent="0.25"/>
    <row r="31508" ht="30" hidden="1" customHeight="1" x14ac:dyDescent="0.25"/>
    <row r="31509" ht="30" hidden="1" customHeight="1" x14ac:dyDescent="0.25"/>
    <row r="31510" ht="30" hidden="1" customHeight="1" x14ac:dyDescent="0.25"/>
    <row r="31511" ht="30" hidden="1" customHeight="1" x14ac:dyDescent="0.25"/>
    <row r="31512" ht="30" hidden="1" customHeight="1" x14ac:dyDescent="0.25"/>
    <row r="31513" ht="30" hidden="1" customHeight="1" x14ac:dyDescent="0.25"/>
    <row r="31514" ht="30" hidden="1" customHeight="1" x14ac:dyDescent="0.25"/>
    <row r="31515" ht="30" hidden="1" customHeight="1" x14ac:dyDescent="0.25"/>
    <row r="31516" ht="30" hidden="1" customHeight="1" x14ac:dyDescent="0.25"/>
    <row r="31517" ht="30" hidden="1" customHeight="1" x14ac:dyDescent="0.25"/>
    <row r="31518" ht="30" hidden="1" customHeight="1" x14ac:dyDescent="0.25"/>
    <row r="31519" ht="30" hidden="1" customHeight="1" x14ac:dyDescent="0.25"/>
    <row r="31520" ht="30" hidden="1" customHeight="1" x14ac:dyDescent="0.25"/>
    <row r="31521" ht="30" hidden="1" customHeight="1" x14ac:dyDescent="0.25"/>
    <row r="31522" ht="30" hidden="1" customHeight="1" x14ac:dyDescent="0.25"/>
    <row r="31523" ht="30" hidden="1" customHeight="1" x14ac:dyDescent="0.25"/>
    <row r="31524" ht="30" hidden="1" customHeight="1" x14ac:dyDescent="0.25"/>
    <row r="31525" ht="30" hidden="1" customHeight="1" x14ac:dyDescent="0.25"/>
    <row r="31526" ht="30" hidden="1" customHeight="1" x14ac:dyDescent="0.25"/>
    <row r="31527" ht="30" hidden="1" customHeight="1" x14ac:dyDescent="0.25"/>
    <row r="31528" ht="30" hidden="1" customHeight="1" x14ac:dyDescent="0.25"/>
    <row r="31529" ht="30" hidden="1" customHeight="1" x14ac:dyDescent="0.25"/>
    <row r="31530" ht="30" hidden="1" customHeight="1" x14ac:dyDescent="0.25"/>
    <row r="31531" ht="30" hidden="1" customHeight="1" x14ac:dyDescent="0.25"/>
    <row r="31532" ht="30" hidden="1" customHeight="1" x14ac:dyDescent="0.25"/>
    <row r="31533" ht="30" hidden="1" customHeight="1" x14ac:dyDescent="0.25"/>
    <row r="31534" ht="30" hidden="1" customHeight="1" x14ac:dyDescent="0.25"/>
    <row r="31535" ht="30" hidden="1" customHeight="1" x14ac:dyDescent="0.25"/>
    <row r="31536" ht="30" hidden="1" customHeight="1" x14ac:dyDescent="0.25"/>
    <row r="31537" ht="30" hidden="1" customHeight="1" x14ac:dyDescent="0.25"/>
    <row r="31538" ht="30" hidden="1" customHeight="1" x14ac:dyDescent="0.25"/>
    <row r="31539" ht="30" hidden="1" customHeight="1" x14ac:dyDescent="0.25"/>
    <row r="31540" ht="30" hidden="1" customHeight="1" x14ac:dyDescent="0.25"/>
    <row r="31541" ht="30" hidden="1" customHeight="1" x14ac:dyDescent="0.25"/>
    <row r="31542" ht="30" hidden="1" customHeight="1" x14ac:dyDescent="0.25"/>
    <row r="31543" ht="30" hidden="1" customHeight="1" x14ac:dyDescent="0.25"/>
    <row r="31544" ht="30" hidden="1" customHeight="1" x14ac:dyDescent="0.25"/>
    <row r="31545" ht="30" hidden="1" customHeight="1" x14ac:dyDescent="0.25"/>
    <row r="31546" ht="30" hidden="1" customHeight="1" x14ac:dyDescent="0.25"/>
    <row r="31547" ht="30" hidden="1" customHeight="1" x14ac:dyDescent="0.25"/>
    <row r="31548" ht="30" hidden="1" customHeight="1" x14ac:dyDescent="0.25"/>
    <row r="31549" ht="30" hidden="1" customHeight="1" x14ac:dyDescent="0.25"/>
    <row r="31550" ht="30" hidden="1" customHeight="1" x14ac:dyDescent="0.25"/>
    <row r="31551" ht="30" hidden="1" customHeight="1" x14ac:dyDescent="0.25"/>
    <row r="31552" ht="30" hidden="1" customHeight="1" x14ac:dyDescent="0.25"/>
    <row r="31553" ht="30" hidden="1" customHeight="1" x14ac:dyDescent="0.25"/>
    <row r="31554" ht="30" hidden="1" customHeight="1" x14ac:dyDescent="0.25"/>
    <row r="31555" ht="30" hidden="1" customHeight="1" x14ac:dyDescent="0.25"/>
    <row r="31556" ht="30" hidden="1" customHeight="1" x14ac:dyDescent="0.25"/>
    <row r="31557" ht="30" hidden="1" customHeight="1" x14ac:dyDescent="0.25"/>
    <row r="31558" ht="30" hidden="1" customHeight="1" x14ac:dyDescent="0.25"/>
    <row r="31559" ht="30" hidden="1" customHeight="1" x14ac:dyDescent="0.25"/>
    <row r="31560" ht="30" hidden="1" customHeight="1" x14ac:dyDescent="0.25"/>
    <row r="31561" ht="30" hidden="1" customHeight="1" x14ac:dyDescent="0.25"/>
    <row r="31562" ht="30" hidden="1" customHeight="1" x14ac:dyDescent="0.25"/>
    <row r="31563" ht="30" hidden="1" customHeight="1" x14ac:dyDescent="0.25"/>
    <row r="31564" ht="30" hidden="1" customHeight="1" x14ac:dyDescent="0.25"/>
    <row r="31565" ht="30" hidden="1" customHeight="1" x14ac:dyDescent="0.25"/>
    <row r="31566" ht="30" hidden="1" customHeight="1" x14ac:dyDescent="0.25"/>
    <row r="31567" ht="30" hidden="1" customHeight="1" x14ac:dyDescent="0.25"/>
    <row r="31568" ht="30" hidden="1" customHeight="1" x14ac:dyDescent="0.25"/>
    <row r="31569" ht="30" hidden="1" customHeight="1" x14ac:dyDescent="0.25"/>
    <row r="31570" ht="30" hidden="1" customHeight="1" x14ac:dyDescent="0.25"/>
    <row r="31571" ht="30" hidden="1" customHeight="1" x14ac:dyDescent="0.25"/>
    <row r="31572" ht="30" hidden="1" customHeight="1" x14ac:dyDescent="0.25"/>
    <row r="31573" ht="30" hidden="1" customHeight="1" x14ac:dyDescent="0.25"/>
    <row r="31574" ht="30" hidden="1" customHeight="1" x14ac:dyDescent="0.25"/>
    <row r="31575" ht="30" hidden="1" customHeight="1" x14ac:dyDescent="0.25"/>
    <row r="31576" ht="30" hidden="1" customHeight="1" x14ac:dyDescent="0.25"/>
    <row r="31577" ht="30" hidden="1" customHeight="1" x14ac:dyDescent="0.25"/>
    <row r="31578" ht="30" hidden="1" customHeight="1" x14ac:dyDescent="0.25"/>
    <row r="31579" ht="30" hidden="1" customHeight="1" x14ac:dyDescent="0.25"/>
    <row r="31580" ht="30" hidden="1" customHeight="1" x14ac:dyDescent="0.25"/>
    <row r="31581" ht="30" hidden="1" customHeight="1" x14ac:dyDescent="0.25"/>
    <row r="31582" ht="30" hidden="1" customHeight="1" x14ac:dyDescent="0.25"/>
    <row r="31583" ht="30" hidden="1" customHeight="1" x14ac:dyDescent="0.25"/>
    <row r="31584" ht="30" hidden="1" customHeight="1" x14ac:dyDescent="0.25"/>
    <row r="31585" ht="30" hidden="1" customHeight="1" x14ac:dyDescent="0.25"/>
    <row r="31586" ht="30" hidden="1" customHeight="1" x14ac:dyDescent="0.25"/>
    <row r="31587" ht="30" hidden="1" customHeight="1" x14ac:dyDescent="0.25"/>
    <row r="31588" ht="30" hidden="1" customHeight="1" x14ac:dyDescent="0.25"/>
    <row r="31589" ht="30" hidden="1" customHeight="1" x14ac:dyDescent="0.25"/>
    <row r="31590" ht="30" hidden="1" customHeight="1" x14ac:dyDescent="0.25"/>
    <row r="31591" ht="30" hidden="1" customHeight="1" x14ac:dyDescent="0.25"/>
    <row r="31592" ht="30" hidden="1" customHeight="1" x14ac:dyDescent="0.25"/>
    <row r="31593" ht="30" hidden="1" customHeight="1" x14ac:dyDescent="0.25"/>
    <row r="31594" ht="30" hidden="1" customHeight="1" x14ac:dyDescent="0.25"/>
    <row r="31595" ht="30" hidden="1" customHeight="1" x14ac:dyDescent="0.25"/>
    <row r="31596" ht="30" hidden="1" customHeight="1" x14ac:dyDescent="0.25"/>
    <row r="31597" ht="30" hidden="1" customHeight="1" x14ac:dyDescent="0.25"/>
    <row r="31598" ht="30" hidden="1" customHeight="1" x14ac:dyDescent="0.25"/>
    <row r="31599" ht="30" hidden="1" customHeight="1" x14ac:dyDescent="0.25"/>
    <row r="31600" ht="30" hidden="1" customHeight="1" x14ac:dyDescent="0.25"/>
    <row r="31601" ht="30" hidden="1" customHeight="1" x14ac:dyDescent="0.25"/>
    <row r="31602" ht="30" hidden="1" customHeight="1" x14ac:dyDescent="0.25"/>
    <row r="31603" ht="30" hidden="1" customHeight="1" x14ac:dyDescent="0.25"/>
    <row r="31604" ht="30" hidden="1" customHeight="1" x14ac:dyDescent="0.25"/>
    <row r="31605" ht="30" hidden="1" customHeight="1" x14ac:dyDescent="0.25"/>
    <row r="31606" ht="30" hidden="1" customHeight="1" x14ac:dyDescent="0.25"/>
    <row r="31607" ht="30" hidden="1" customHeight="1" x14ac:dyDescent="0.25"/>
    <row r="31608" ht="30" hidden="1" customHeight="1" x14ac:dyDescent="0.25"/>
    <row r="31609" ht="30" hidden="1" customHeight="1" x14ac:dyDescent="0.25"/>
    <row r="31610" ht="30" hidden="1" customHeight="1" x14ac:dyDescent="0.25"/>
    <row r="31611" ht="30" hidden="1" customHeight="1" x14ac:dyDescent="0.25"/>
    <row r="31612" ht="30" hidden="1" customHeight="1" x14ac:dyDescent="0.25"/>
    <row r="31613" ht="30" hidden="1" customHeight="1" x14ac:dyDescent="0.25"/>
    <row r="31614" ht="30" hidden="1" customHeight="1" x14ac:dyDescent="0.25"/>
    <row r="31615" ht="30" hidden="1" customHeight="1" x14ac:dyDescent="0.25"/>
    <row r="31616" ht="30" hidden="1" customHeight="1" x14ac:dyDescent="0.25"/>
    <row r="31617" ht="30" hidden="1" customHeight="1" x14ac:dyDescent="0.25"/>
    <row r="31618" ht="30" hidden="1" customHeight="1" x14ac:dyDescent="0.25"/>
    <row r="31619" ht="30" hidden="1" customHeight="1" x14ac:dyDescent="0.25"/>
    <row r="31620" ht="30" hidden="1" customHeight="1" x14ac:dyDescent="0.25"/>
    <row r="31621" ht="30" hidden="1" customHeight="1" x14ac:dyDescent="0.25"/>
    <row r="31622" ht="30" hidden="1" customHeight="1" x14ac:dyDescent="0.25"/>
    <row r="31623" ht="30" hidden="1" customHeight="1" x14ac:dyDescent="0.25"/>
    <row r="31624" ht="30" hidden="1" customHeight="1" x14ac:dyDescent="0.25"/>
    <row r="31625" ht="30" hidden="1" customHeight="1" x14ac:dyDescent="0.25"/>
    <row r="31626" ht="30" hidden="1" customHeight="1" x14ac:dyDescent="0.25"/>
    <row r="31627" ht="30" hidden="1" customHeight="1" x14ac:dyDescent="0.25"/>
    <row r="31628" ht="30" hidden="1" customHeight="1" x14ac:dyDescent="0.25"/>
    <row r="31629" ht="30" hidden="1" customHeight="1" x14ac:dyDescent="0.25"/>
    <row r="31630" ht="30" hidden="1" customHeight="1" x14ac:dyDescent="0.25"/>
    <row r="31631" ht="30" hidden="1" customHeight="1" x14ac:dyDescent="0.25"/>
    <row r="31632" ht="30" hidden="1" customHeight="1" x14ac:dyDescent="0.25"/>
    <row r="31633" ht="30" hidden="1" customHeight="1" x14ac:dyDescent="0.25"/>
    <row r="31634" ht="30" hidden="1" customHeight="1" x14ac:dyDescent="0.25"/>
    <row r="31635" ht="30" hidden="1" customHeight="1" x14ac:dyDescent="0.25"/>
    <row r="31636" ht="30" hidden="1" customHeight="1" x14ac:dyDescent="0.25"/>
    <row r="31637" ht="30" hidden="1" customHeight="1" x14ac:dyDescent="0.25"/>
    <row r="31638" ht="30" hidden="1" customHeight="1" x14ac:dyDescent="0.25"/>
    <row r="31639" ht="30" hidden="1" customHeight="1" x14ac:dyDescent="0.25"/>
    <row r="31640" ht="30" hidden="1" customHeight="1" x14ac:dyDescent="0.25"/>
    <row r="31641" ht="30" hidden="1" customHeight="1" x14ac:dyDescent="0.25"/>
    <row r="31642" ht="30" hidden="1" customHeight="1" x14ac:dyDescent="0.25"/>
    <row r="31643" ht="30" hidden="1" customHeight="1" x14ac:dyDescent="0.25"/>
    <row r="31644" ht="30" hidden="1" customHeight="1" x14ac:dyDescent="0.25"/>
    <row r="31645" ht="30" hidden="1" customHeight="1" x14ac:dyDescent="0.25"/>
    <row r="31646" ht="30" hidden="1" customHeight="1" x14ac:dyDescent="0.25"/>
    <row r="31647" ht="30" hidden="1" customHeight="1" x14ac:dyDescent="0.25"/>
    <row r="31648" ht="30" hidden="1" customHeight="1" x14ac:dyDescent="0.25"/>
    <row r="31649" ht="30" hidden="1" customHeight="1" x14ac:dyDescent="0.25"/>
    <row r="31650" ht="30" hidden="1" customHeight="1" x14ac:dyDescent="0.25"/>
    <row r="31651" ht="30" hidden="1" customHeight="1" x14ac:dyDescent="0.25"/>
    <row r="31652" ht="30" hidden="1" customHeight="1" x14ac:dyDescent="0.25"/>
    <row r="31653" ht="30" hidden="1" customHeight="1" x14ac:dyDescent="0.25"/>
    <row r="31654" ht="30" hidden="1" customHeight="1" x14ac:dyDescent="0.25"/>
    <row r="31655" ht="30" hidden="1" customHeight="1" x14ac:dyDescent="0.25"/>
    <row r="31656" ht="30" hidden="1" customHeight="1" x14ac:dyDescent="0.25"/>
    <row r="31657" ht="30" hidden="1" customHeight="1" x14ac:dyDescent="0.25"/>
    <row r="31658" ht="30" hidden="1" customHeight="1" x14ac:dyDescent="0.25"/>
    <row r="31659" ht="30" hidden="1" customHeight="1" x14ac:dyDescent="0.25"/>
    <row r="31660" ht="30" hidden="1" customHeight="1" x14ac:dyDescent="0.25"/>
    <row r="31661" ht="30" hidden="1" customHeight="1" x14ac:dyDescent="0.25"/>
    <row r="31662" ht="30" hidden="1" customHeight="1" x14ac:dyDescent="0.25"/>
    <row r="31663" ht="30" hidden="1" customHeight="1" x14ac:dyDescent="0.25"/>
    <row r="31664" ht="30" hidden="1" customHeight="1" x14ac:dyDescent="0.25"/>
    <row r="31665" ht="30" hidden="1" customHeight="1" x14ac:dyDescent="0.25"/>
    <row r="31666" ht="30" hidden="1" customHeight="1" x14ac:dyDescent="0.25"/>
    <row r="31667" ht="30" hidden="1" customHeight="1" x14ac:dyDescent="0.25"/>
    <row r="31668" ht="30" hidden="1" customHeight="1" x14ac:dyDescent="0.25"/>
    <row r="31669" ht="30" hidden="1" customHeight="1" x14ac:dyDescent="0.25"/>
    <row r="31670" ht="30" hidden="1" customHeight="1" x14ac:dyDescent="0.25"/>
    <row r="31671" ht="30" hidden="1" customHeight="1" x14ac:dyDescent="0.25"/>
    <row r="31672" ht="30" hidden="1" customHeight="1" x14ac:dyDescent="0.25"/>
    <row r="31673" ht="30" hidden="1" customHeight="1" x14ac:dyDescent="0.25"/>
    <row r="31674" ht="30" hidden="1" customHeight="1" x14ac:dyDescent="0.25"/>
    <row r="31675" ht="30" hidden="1" customHeight="1" x14ac:dyDescent="0.25"/>
    <row r="31676" ht="30" hidden="1" customHeight="1" x14ac:dyDescent="0.25"/>
    <row r="31677" ht="30" hidden="1" customHeight="1" x14ac:dyDescent="0.25"/>
    <row r="31678" ht="30" hidden="1" customHeight="1" x14ac:dyDescent="0.25"/>
    <row r="31679" ht="30" hidden="1" customHeight="1" x14ac:dyDescent="0.25"/>
    <row r="31680" ht="30" hidden="1" customHeight="1" x14ac:dyDescent="0.25"/>
    <row r="31681" ht="30" hidden="1" customHeight="1" x14ac:dyDescent="0.25"/>
    <row r="31682" ht="30" hidden="1" customHeight="1" x14ac:dyDescent="0.25"/>
    <row r="31683" ht="30" hidden="1" customHeight="1" x14ac:dyDescent="0.25"/>
    <row r="31684" ht="30" hidden="1" customHeight="1" x14ac:dyDescent="0.25"/>
    <row r="31685" ht="30" hidden="1" customHeight="1" x14ac:dyDescent="0.25"/>
    <row r="31686" ht="30" hidden="1" customHeight="1" x14ac:dyDescent="0.25"/>
    <row r="31687" ht="30" hidden="1" customHeight="1" x14ac:dyDescent="0.25"/>
    <row r="31688" ht="30" hidden="1" customHeight="1" x14ac:dyDescent="0.25"/>
    <row r="31689" ht="30" hidden="1" customHeight="1" x14ac:dyDescent="0.25"/>
    <row r="31690" ht="30" hidden="1" customHeight="1" x14ac:dyDescent="0.25"/>
    <row r="31691" ht="30" hidden="1" customHeight="1" x14ac:dyDescent="0.25"/>
    <row r="31692" ht="30" hidden="1" customHeight="1" x14ac:dyDescent="0.25"/>
    <row r="31693" ht="30" hidden="1" customHeight="1" x14ac:dyDescent="0.25"/>
    <row r="31694" ht="30" hidden="1" customHeight="1" x14ac:dyDescent="0.25"/>
    <row r="31695" ht="30" hidden="1" customHeight="1" x14ac:dyDescent="0.25"/>
    <row r="31696" ht="30" hidden="1" customHeight="1" x14ac:dyDescent="0.25"/>
    <row r="31697" ht="30" hidden="1" customHeight="1" x14ac:dyDescent="0.25"/>
    <row r="31698" ht="30" hidden="1" customHeight="1" x14ac:dyDescent="0.25"/>
    <row r="31699" ht="30" hidden="1" customHeight="1" x14ac:dyDescent="0.25"/>
    <row r="31700" ht="30" hidden="1" customHeight="1" x14ac:dyDescent="0.25"/>
    <row r="31701" ht="30" hidden="1" customHeight="1" x14ac:dyDescent="0.25"/>
    <row r="31702" ht="30" hidden="1" customHeight="1" x14ac:dyDescent="0.25"/>
    <row r="31703" ht="30" hidden="1" customHeight="1" x14ac:dyDescent="0.25"/>
    <row r="31704" ht="30" hidden="1" customHeight="1" x14ac:dyDescent="0.25"/>
    <row r="31705" ht="30" hidden="1" customHeight="1" x14ac:dyDescent="0.25"/>
    <row r="31706" ht="30" hidden="1" customHeight="1" x14ac:dyDescent="0.25"/>
    <row r="31707" ht="30" hidden="1" customHeight="1" x14ac:dyDescent="0.25"/>
    <row r="31708" ht="30" hidden="1" customHeight="1" x14ac:dyDescent="0.25"/>
    <row r="31709" ht="30" hidden="1" customHeight="1" x14ac:dyDescent="0.25"/>
    <row r="31710" ht="30" hidden="1" customHeight="1" x14ac:dyDescent="0.25"/>
    <row r="31711" ht="30" hidden="1" customHeight="1" x14ac:dyDescent="0.25"/>
    <row r="31712" ht="30" hidden="1" customHeight="1" x14ac:dyDescent="0.25"/>
    <row r="31713" ht="30" hidden="1" customHeight="1" x14ac:dyDescent="0.25"/>
    <row r="31714" ht="30" hidden="1" customHeight="1" x14ac:dyDescent="0.25"/>
    <row r="31715" ht="30" hidden="1" customHeight="1" x14ac:dyDescent="0.25"/>
    <row r="31716" ht="30" hidden="1" customHeight="1" x14ac:dyDescent="0.25"/>
    <row r="31717" ht="30" hidden="1" customHeight="1" x14ac:dyDescent="0.25"/>
    <row r="31718" ht="30" hidden="1" customHeight="1" x14ac:dyDescent="0.25"/>
    <row r="31719" ht="30" hidden="1" customHeight="1" x14ac:dyDescent="0.25"/>
    <row r="31720" ht="30" hidden="1" customHeight="1" x14ac:dyDescent="0.25"/>
    <row r="31721" ht="30" hidden="1" customHeight="1" x14ac:dyDescent="0.25"/>
    <row r="31722" ht="30" hidden="1" customHeight="1" x14ac:dyDescent="0.25"/>
    <row r="31723" ht="30" hidden="1" customHeight="1" x14ac:dyDescent="0.25"/>
    <row r="31724" ht="30" hidden="1" customHeight="1" x14ac:dyDescent="0.25"/>
    <row r="31725" ht="30" hidden="1" customHeight="1" x14ac:dyDescent="0.25"/>
    <row r="31726" ht="30" hidden="1" customHeight="1" x14ac:dyDescent="0.25"/>
    <row r="31727" ht="30" hidden="1" customHeight="1" x14ac:dyDescent="0.25"/>
    <row r="31728" ht="30" hidden="1" customHeight="1" x14ac:dyDescent="0.25"/>
    <row r="31729" ht="30" hidden="1" customHeight="1" x14ac:dyDescent="0.25"/>
    <row r="31730" ht="30" hidden="1" customHeight="1" x14ac:dyDescent="0.25"/>
    <row r="31731" ht="30" hidden="1" customHeight="1" x14ac:dyDescent="0.25"/>
    <row r="31732" ht="30" hidden="1" customHeight="1" x14ac:dyDescent="0.25"/>
    <row r="31733" ht="30" hidden="1" customHeight="1" x14ac:dyDescent="0.25"/>
    <row r="31734" ht="30" hidden="1" customHeight="1" x14ac:dyDescent="0.25"/>
    <row r="31735" ht="30" hidden="1" customHeight="1" x14ac:dyDescent="0.25"/>
    <row r="31736" ht="30" hidden="1" customHeight="1" x14ac:dyDescent="0.25"/>
    <row r="31737" ht="30" hidden="1" customHeight="1" x14ac:dyDescent="0.25"/>
    <row r="31738" ht="30" hidden="1" customHeight="1" x14ac:dyDescent="0.25"/>
    <row r="31739" ht="30" hidden="1" customHeight="1" x14ac:dyDescent="0.25"/>
    <row r="31740" ht="30" hidden="1" customHeight="1" x14ac:dyDescent="0.25"/>
    <row r="31741" ht="30" hidden="1" customHeight="1" x14ac:dyDescent="0.25"/>
    <row r="31742" ht="30" hidden="1" customHeight="1" x14ac:dyDescent="0.25"/>
    <row r="31743" ht="30" hidden="1" customHeight="1" x14ac:dyDescent="0.25"/>
    <row r="31744" ht="30" hidden="1" customHeight="1" x14ac:dyDescent="0.25"/>
    <row r="31745" ht="30" hidden="1" customHeight="1" x14ac:dyDescent="0.25"/>
    <row r="31746" ht="30" hidden="1" customHeight="1" x14ac:dyDescent="0.25"/>
    <row r="31747" ht="30" hidden="1" customHeight="1" x14ac:dyDescent="0.25"/>
    <row r="31748" ht="30" hidden="1" customHeight="1" x14ac:dyDescent="0.25"/>
    <row r="31749" ht="30" hidden="1" customHeight="1" x14ac:dyDescent="0.25"/>
    <row r="31750" ht="30" hidden="1" customHeight="1" x14ac:dyDescent="0.25"/>
    <row r="31751" ht="30" hidden="1" customHeight="1" x14ac:dyDescent="0.25"/>
    <row r="31752" ht="30" hidden="1" customHeight="1" x14ac:dyDescent="0.25"/>
    <row r="31753" ht="30" hidden="1" customHeight="1" x14ac:dyDescent="0.25"/>
    <row r="31754" ht="30" hidden="1" customHeight="1" x14ac:dyDescent="0.25"/>
    <row r="31755" ht="30" hidden="1" customHeight="1" x14ac:dyDescent="0.25"/>
    <row r="31756" ht="30" hidden="1" customHeight="1" x14ac:dyDescent="0.25"/>
    <row r="31757" ht="30" hidden="1" customHeight="1" x14ac:dyDescent="0.25"/>
    <row r="31758" ht="30" hidden="1" customHeight="1" x14ac:dyDescent="0.25"/>
    <row r="31759" ht="30" hidden="1" customHeight="1" x14ac:dyDescent="0.25"/>
    <row r="31760" ht="30" hidden="1" customHeight="1" x14ac:dyDescent="0.25"/>
    <row r="31761" ht="30" hidden="1" customHeight="1" x14ac:dyDescent="0.25"/>
    <row r="31762" ht="30" hidden="1" customHeight="1" x14ac:dyDescent="0.25"/>
    <row r="31763" ht="30" hidden="1" customHeight="1" x14ac:dyDescent="0.25"/>
    <row r="31764" ht="30" hidden="1" customHeight="1" x14ac:dyDescent="0.25"/>
    <row r="31765" ht="30" hidden="1" customHeight="1" x14ac:dyDescent="0.25"/>
    <row r="31766" ht="30" hidden="1" customHeight="1" x14ac:dyDescent="0.25"/>
    <row r="31767" ht="30" hidden="1" customHeight="1" x14ac:dyDescent="0.25"/>
    <row r="31768" ht="30" hidden="1" customHeight="1" x14ac:dyDescent="0.25"/>
    <row r="31769" ht="30" hidden="1" customHeight="1" x14ac:dyDescent="0.25"/>
    <row r="31770" ht="30" hidden="1" customHeight="1" x14ac:dyDescent="0.25"/>
    <row r="31771" ht="30" hidden="1" customHeight="1" x14ac:dyDescent="0.25"/>
    <row r="31772" ht="30" hidden="1" customHeight="1" x14ac:dyDescent="0.25"/>
    <row r="31773" ht="30" hidden="1" customHeight="1" x14ac:dyDescent="0.25"/>
    <row r="31774" ht="30" hidden="1" customHeight="1" x14ac:dyDescent="0.25"/>
    <row r="31775" ht="30" hidden="1" customHeight="1" x14ac:dyDescent="0.25"/>
    <row r="31776" ht="30" hidden="1" customHeight="1" x14ac:dyDescent="0.25"/>
    <row r="31777" ht="30" hidden="1" customHeight="1" x14ac:dyDescent="0.25"/>
    <row r="31778" ht="30" hidden="1" customHeight="1" x14ac:dyDescent="0.25"/>
    <row r="31779" ht="30" hidden="1" customHeight="1" x14ac:dyDescent="0.25"/>
    <row r="31780" ht="30" hidden="1" customHeight="1" x14ac:dyDescent="0.25"/>
    <row r="31781" ht="30" hidden="1" customHeight="1" x14ac:dyDescent="0.25"/>
    <row r="31782" ht="30" hidden="1" customHeight="1" x14ac:dyDescent="0.25"/>
    <row r="31783" ht="30" hidden="1" customHeight="1" x14ac:dyDescent="0.25"/>
    <row r="31784" ht="30" hidden="1" customHeight="1" x14ac:dyDescent="0.25"/>
    <row r="31785" ht="30" hidden="1" customHeight="1" x14ac:dyDescent="0.25"/>
    <row r="31786" ht="30" hidden="1" customHeight="1" x14ac:dyDescent="0.25"/>
    <row r="31787" ht="30" hidden="1" customHeight="1" x14ac:dyDescent="0.25"/>
    <row r="31788" ht="30" hidden="1" customHeight="1" x14ac:dyDescent="0.25"/>
    <row r="31789" ht="30" hidden="1" customHeight="1" x14ac:dyDescent="0.25"/>
    <row r="31790" ht="30" hidden="1" customHeight="1" x14ac:dyDescent="0.25"/>
    <row r="31791" ht="30" hidden="1" customHeight="1" x14ac:dyDescent="0.25"/>
    <row r="31792" ht="30" hidden="1" customHeight="1" x14ac:dyDescent="0.25"/>
    <row r="31793" ht="30" hidden="1" customHeight="1" x14ac:dyDescent="0.25"/>
    <row r="31794" ht="30" hidden="1" customHeight="1" x14ac:dyDescent="0.25"/>
    <row r="31795" ht="30" hidden="1" customHeight="1" x14ac:dyDescent="0.25"/>
    <row r="31796" ht="30" hidden="1" customHeight="1" x14ac:dyDescent="0.25"/>
    <row r="31797" ht="30" hidden="1" customHeight="1" x14ac:dyDescent="0.25"/>
    <row r="31798" ht="30" hidden="1" customHeight="1" x14ac:dyDescent="0.25"/>
    <row r="31799" ht="30" hidden="1" customHeight="1" x14ac:dyDescent="0.25"/>
    <row r="31800" ht="30" hidden="1" customHeight="1" x14ac:dyDescent="0.25"/>
    <row r="31801" ht="30" hidden="1" customHeight="1" x14ac:dyDescent="0.25"/>
    <row r="31802" ht="30" hidden="1" customHeight="1" x14ac:dyDescent="0.25"/>
    <row r="31803" ht="30" hidden="1" customHeight="1" x14ac:dyDescent="0.25"/>
    <row r="31804" ht="30" hidden="1" customHeight="1" x14ac:dyDescent="0.25"/>
    <row r="31805" ht="30" hidden="1" customHeight="1" x14ac:dyDescent="0.25"/>
    <row r="31806" ht="30" hidden="1" customHeight="1" x14ac:dyDescent="0.25"/>
    <row r="31807" ht="30" hidden="1" customHeight="1" x14ac:dyDescent="0.25"/>
    <row r="31808" ht="30" hidden="1" customHeight="1" x14ac:dyDescent="0.25"/>
    <row r="31809" ht="30" hidden="1" customHeight="1" x14ac:dyDescent="0.25"/>
    <row r="31810" ht="30" hidden="1" customHeight="1" x14ac:dyDescent="0.25"/>
    <row r="31811" ht="30" hidden="1" customHeight="1" x14ac:dyDescent="0.25"/>
    <row r="31812" ht="30" hidden="1" customHeight="1" x14ac:dyDescent="0.25"/>
    <row r="31813" ht="30" hidden="1" customHeight="1" x14ac:dyDescent="0.25"/>
    <row r="31814" ht="30" hidden="1" customHeight="1" x14ac:dyDescent="0.25"/>
    <row r="31815" ht="30" hidden="1" customHeight="1" x14ac:dyDescent="0.25"/>
    <row r="31816" ht="30" hidden="1" customHeight="1" x14ac:dyDescent="0.25"/>
    <row r="31817" ht="30" hidden="1" customHeight="1" x14ac:dyDescent="0.25"/>
    <row r="31818" ht="30" hidden="1" customHeight="1" x14ac:dyDescent="0.25"/>
    <row r="31819" ht="30" hidden="1" customHeight="1" x14ac:dyDescent="0.25"/>
    <row r="31820" ht="30" hidden="1" customHeight="1" x14ac:dyDescent="0.25"/>
    <row r="31821" ht="30" hidden="1" customHeight="1" x14ac:dyDescent="0.25"/>
    <row r="31822" ht="30" hidden="1" customHeight="1" x14ac:dyDescent="0.25"/>
    <row r="31823" ht="30" hidden="1" customHeight="1" x14ac:dyDescent="0.25"/>
    <row r="31824" ht="30" hidden="1" customHeight="1" x14ac:dyDescent="0.25"/>
    <row r="31825" ht="30" hidden="1" customHeight="1" x14ac:dyDescent="0.25"/>
    <row r="31826" ht="30" hidden="1" customHeight="1" x14ac:dyDescent="0.25"/>
    <row r="31827" ht="30" hidden="1" customHeight="1" x14ac:dyDescent="0.25"/>
    <row r="31828" ht="30" hidden="1" customHeight="1" x14ac:dyDescent="0.25"/>
    <row r="31829" ht="30" hidden="1" customHeight="1" x14ac:dyDescent="0.25"/>
    <row r="31830" ht="30" hidden="1" customHeight="1" x14ac:dyDescent="0.25"/>
    <row r="31831" ht="30" hidden="1" customHeight="1" x14ac:dyDescent="0.25"/>
    <row r="31832" ht="30" hidden="1" customHeight="1" x14ac:dyDescent="0.25"/>
    <row r="31833" ht="30" hidden="1" customHeight="1" x14ac:dyDescent="0.25"/>
    <row r="31834" ht="30" hidden="1" customHeight="1" x14ac:dyDescent="0.25"/>
    <row r="31835" ht="30" hidden="1" customHeight="1" x14ac:dyDescent="0.25"/>
    <row r="31836" ht="30" hidden="1" customHeight="1" x14ac:dyDescent="0.25"/>
    <row r="31837" ht="30" hidden="1" customHeight="1" x14ac:dyDescent="0.25"/>
    <row r="31838" ht="30" hidden="1" customHeight="1" x14ac:dyDescent="0.25"/>
    <row r="31839" ht="30" hidden="1" customHeight="1" x14ac:dyDescent="0.25"/>
    <row r="31840" ht="30" hidden="1" customHeight="1" x14ac:dyDescent="0.25"/>
    <row r="31841" ht="30" hidden="1" customHeight="1" x14ac:dyDescent="0.25"/>
    <row r="31842" ht="30" hidden="1" customHeight="1" x14ac:dyDescent="0.25"/>
    <row r="31843" ht="30" hidden="1" customHeight="1" x14ac:dyDescent="0.25"/>
    <row r="31844" ht="30" hidden="1" customHeight="1" x14ac:dyDescent="0.25"/>
    <row r="31845" ht="30" hidden="1" customHeight="1" x14ac:dyDescent="0.25"/>
    <row r="31846" ht="30" hidden="1" customHeight="1" x14ac:dyDescent="0.25"/>
    <row r="31847" ht="30" hidden="1" customHeight="1" x14ac:dyDescent="0.25"/>
    <row r="31848" ht="30" hidden="1" customHeight="1" x14ac:dyDescent="0.25"/>
    <row r="31849" ht="30" hidden="1" customHeight="1" x14ac:dyDescent="0.25"/>
    <row r="31850" ht="30" hidden="1" customHeight="1" x14ac:dyDescent="0.25"/>
    <row r="31851" ht="30" hidden="1" customHeight="1" x14ac:dyDescent="0.25"/>
    <row r="31852" ht="30" hidden="1" customHeight="1" x14ac:dyDescent="0.25"/>
    <row r="31853" ht="30" hidden="1" customHeight="1" x14ac:dyDescent="0.25"/>
    <row r="31854" ht="30" hidden="1" customHeight="1" x14ac:dyDescent="0.25"/>
    <row r="31855" ht="30" hidden="1" customHeight="1" x14ac:dyDescent="0.25"/>
    <row r="31856" ht="30" hidden="1" customHeight="1" x14ac:dyDescent="0.25"/>
    <row r="31857" ht="30" hidden="1" customHeight="1" x14ac:dyDescent="0.25"/>
    <row r="31858" ht="30" hidden="1" customHeight="1" x14ac:dyDescent="0.25"/>
    <row r="31859" ht="30" hidden="1" customHeight="1" x14ac:dyDescent="0.25"/>
    <row r="31860" ht="30" hidden="1" customHeight="1" x14ac:dyDescent="0.25"/>
    <row r="31861" ht="30" hidden="1" customHeight="1" x14ac:dyDescent="0.25"/>
    <row r="31862" ht="30" hidden="1" customHeight="1" x14ac:dyDescent="0.25"/>
    <row r="31863" ht="30" hidden="1" customHeight="1" x14ac:dyDescent="0.25"/>
    <row r="31864" ht="30" hidden="1" customHeight="1" x14ac:dyDescent="0.25"/>
    <row r="31865" ht="30" hidden="1" customHeight="1" x14ac:dyDescent="0.25"/>
    <row r="31866" ht="30" hidden="1" customHeight="1" x14ac:dyDescent="0.25"/>
    <row r="31867" ht="30" hidden="1" customHeight="1" x14ac:dyDescent="0.25"/>
    <row r="31868" ht="30" hidden="1" customHeight="1" x14ac:dyDescent="0.25"/>
    <row r="31869" ht="30" hidden="1" customHeight="1" x14ac:dyDescent="0.25"/>
    <row r="31870" ht="30" hidden="1" customHeight="1" x14ac:dyDescent="0.25"/>
    <row r="31871" ht="30" hidden="1" customHeight="1" x14ac:dyDescent="0.25"/>
    <row r="31872" ht="30" hidden="1" customHeight="1" x14ac:dyDescent="0.25"/>
    <row r="31873" ht="30" hidden="1" customHeight="1" x14ac:dyDescent="0.25"/>
    <row r="31874" ht="30" hidden="1" customHeight="1" x14ac:dyDescent="0.25"/>
    <row r="31875" ht="30" hidden="1" customHeight="1" x14ac:dyDescent="0.25"/>
    <row r="31876" ht="30" hidden="1" customHeight="1" x14ac:dyDescent="0.25"/>
    <row r="31877" ht="30" hidden="1" customHeight="1" x14ac:dyDescent="0.25"/>
    <row r="31878" ht="30" hidden="1" customHeight="1" x14ac:dyDescent="0.25"/>
    <row r="31879" ht="30" hidden="1" customHeight="1" x14ac:dyDescent="0.25"/>
    <row r="31880" ht="30" hidden="1" customHeight="1" x14ac:dyDescent="0.25"/>
    <row r="31881" ht="30" hidden="1" customHeight="1" x14ac:dyDescent="0.25"/>
    <row r="31882" ht="30" hidden="1" customHeight="1" x14ac:dyDescent="0.25"/>
    <row r="31883" ht="30" hidden="1" customHeight="1" x14ac:dyDescent="0.25"/>
    <row r="31884" ht="30" hidden="1" customHeight="1" x14ac:dyDescent="0.25"/>
    <row r="31885" ht="30" hidden="1" customHeight="1" x14ac:dyDescent="0.25"/>
    <row r="31886" ht="30" hidden="1" customHeight="1" x14ac:dyDescent="0.25"/>
    <row r="31887" ht="30" hidden="1" customHeight="1" x14ac:dyDescent="0.25"/>
    <row r="31888" ht="30" hidden="1" customHeight="1" x14ac:dyDescent="0.25"/>
    <row r="31889" ht="30" hidden="1" customHeight="1" x14ac:dyDescent="0.25"/>
    <row r="31890" ht="30" hidden="1" customHeight="1" x14ac:dyDescent="0.25"/>
    <row r="31891" ht="30" hidden="1" customHeight="1" x14ac:dyDescent="0.25"/>
    <row r="31892" ht="30" hidden="1" customHeight="1" x14ac:dyDescent="0.25"/>
    <row r="31893" ht="30" hidden="1" customHeight="1" x14ac:dyDescent="0.25"/>
    <row r="31894" ht="30" hidden="1" customHeight="1" x14ac:dyDescent="0.25"/>
    <row r="31895" ht="30" hidden="1" customHeight="1" x14ac:dyDescent="0.25"/>
    <row r="31896" ht="30" hidden="1" customHeight="1" x14ac:dyDescent="0.25"/>
    <row r="31897" ht="30" hidden="1" customHeight="1" x14ac:dyDescent="0.25"/>
    <row r="31898" ht="30" hidden="1" customHeight="1" x14ac:dyDescent="0.25"/>
    <row r="31899" ht="30" hidden="1" customHeight="1" x14ac:dyDescent="0.25"/>
    <row r="31900" ht="30" hidden="1" customHeight="1" x14ac:dyDescent="0.25"/>
    <row r="31901" ht="30" hidden="1" customHeight="1" x14ac:dyDescent="0.25"/>
    <row r="31902" ht="30" hidden="1" customHeight="1" x14ac:dyDescent="0.25"/>
    <row r="31903" ht="30" hidden="1" customHeight="1" x14ac:dyDescent="0.25"/>
    <row r="31904" ht="30" hidden="1" customHeight="1" x14ac:dyDescent="0.25"/>
    <row r="31905" ht="30" hidden="1" customHeight="1" x14ac:dyDescent="0.25"/>
    <row r="31906" ht="30" hidden="1" customHeight="1" x14ac:dyDescent="0.25"/>
    <row r="31907" ht="30" hidden="1" customHeight="1" x14ac:dyDescent="0.25"/>
    <row r="31908" ht="30" hidden="1" customHeight="1" x14ac:dyDescent="0.25"/>
    <row r="31909" ht="30" hidden="1" customHeight="1" x14ac:dyDescent="0.25"/>
    <row r="31910" ht="30" hidden="1" customHeight="1" x14ac:dyDescent="0.25"/>
    <row r="31911" ht="30" hidden="1" customHeight="1" x14ac:dyDescent="0.25"/>
    <row r="31912" ht="30" hidden="1" customHeight="1" x14ac:dyDescent="0.25"/>
    <row r="31913" ht="30" hidden="1" customHeight="1" x14ac:dyDescent="0.25"/>
    <row r="31914" ht="30" hidden="1" customHeight="1" x14ac:dyDescent="0.25"/>
    <row r="31915" ht="30" hidden="1" customHeight="1" x14ac:dyDescent="0.25"/>
    <row r="31916" ht="30" hidden="1" customHeight="1" x14ac:dyDescent="0.25"/>
    <row r="31917" ht="30" hidden="1" customHeight="1" x14ac:dyDescent="0.25"/>
    <row r="31918" ht="30" hidden="1" customHeight="1" x14ac:dyDescent="0.25"/>
    <row r="31919" ht="30" hidden="1" customHeight="1" x14ac:dyDescent="0.25"/>
    <row r="31920" ht="30" hidden="1" customHeight="1" x14ac:dyDescent="0.25"/>
    <row r="31921" ht="30" hidden="1" customHeight="1" x14ac:dyDescent="0.25"/>
    <row r="31922" ht="30" hidden="1" customHeight="1" x14ac:dyDescent="0.25"/>
    <row r="31923" ht="30" hidden="1" customHeight="1" x14ac:dyDescent="0.25"/>
    <row r="31924" ht="30" hidden="1" customHeight="1" x14ac:dyDescent="0.25"/>
    <row r="31925" ht="30" hidden="1" customHeight="1" x14ac:dyDescent="0.25"/>
    <row r="31926" ht="30" hidden="1" customHeight="1" x14ac:dyDescent="0.25"/>
    <row r="31927" ht="30" hidden="1" customHeight="1" x14ac:dyDescent="0.25"/>
    <row r="31928" ht="30" hidden="1" customHeight="1" x14ac:dyDescent="0.25"/>
    <row r="31929" ht="30" hidden="1" customHeight="1" x14ac:dyDescent="0.25"/>
    <row r="31930" ht="30" hidden="1" customHeight="1" x14ac:dyDescent="0.25"/>
    <row r="31931" ht="30" hidden="1" customHeight="1" x14ac:dyDescent="0.25"/>
    <row r="31932" ht="30" hidden="1" customHeight="1" x14ac:dyDescent="0.25"/>
    <row r="31933" ht="30" hidden="1" customHeight="1" x14ac:dyDescent="0.25"/>
    <row r="31934" ht="30" hidden="1" customHeight="1" x14ac:dyDescent="0.25"/>
    <row r="31935" ht="30" hidden="1" customHeight="1" x14ac:dyDescent="0.25"/>
    <row r="31936" ht="30" hidden="1" customHeight="1" x14ac:dyDescent="0.25"/>
    <row r="31937" ht="30" hidden="1" customHeight="1" x14ac:dyDescent="0.25"/>
    <row r="31938" ht="30" hidden="1" customHeight="1" x14ac:dyDescent="0.25"/>
    <row r="31939" ht="30" hidden="1" customHeight="1" x14ac:dyDescent="0.25"/>
    <row r="31940" ht="30" hidden="1" customHeight="1" x14ac:dyDescent="0.25"/>
    <row r="31941" ht="30" hidden="1" customHeight="1" x14ac:dyDescent="0.25"/>
    <row r="31942" ht="30" hidden="1" customHeight="1" x14ac:dyDescent="0.25"/>
    <row r="31943" ht="30" hidden="1" customHeight="1" x14ac:dyDescent="0.25"/>
    <row r="31944" ht="30" hidden="1" customHeight="1" x14ac:dyDescent="0.25"/>
    <row r="31945" ht="30" hidden="1" customHeight="1" x14ac:dyDescent="0.25"/>
    <row r="31946" ht="30" hidden="1" customHeight="1" x14ac:dyDescent="0.25"/>
    <row r="31947" ht="30" hidden="1" customHeight="1" x14ac:dyDescent="0.25"/>
    <row r="31948" ht="30" hidden="1" customHeight="1" x14ac:dyDescent="0.25"/>
    <row r="31949" ht="30" hidden="1" customHeight="1" x14ac:dyDescent="0.25"/>
    <row r="31950" ht="30" hidden="1" customHeight="1" x14ac:dyDescent="0.25"/>
    <row r="31951" ht="30" hidden="1" customHeight="1" x14ac:dyDescent="0.25"/>
    <row r="31952" ht="30" hidden="1" customHeight="1" x14ac:dyDescent="0.25"/>
    <row r="31953" ht="30" hidden="1" customHeight="1" x14ac:dyDescent="0.25"/>
    <row r="31954" ht="30" hidden="1" customHeight="1" x14ac:dyDescent="0.25"/>
    <row r="31955" ht="30" hidden="1" customHeight="1" x14ac:dyDescent="0.25"/>
    <row r="31956" ht="30" hidden="1" customHeight="1" x14ac:dyDescent="0.25"/>
    <row r="31957" ht="30" hidden="1" customHeight="1" x14ac:dyDescent="0.25"/>
    <row r="31958" ht="30" hidden="1" customHeight="1" x14ac:dyDescent="0.25"/>
    <row r="31959" ht="30" hidden="1" customHeight="1" x14ac:dyDescent="0.25"/>
    <row r="31960" ht="30" hidden="1" customHeight="1" x14ac:dyDescent="0.25"/>
    <row r="31961" ht="30" hidden="1" customHeight="1" x14ac:dyDescent="0.25"/>
    <row r="31962" ht="30" hidden="1" customHeight="1" x14ac:dyDescent="0.25"/>
    <row r="31963" ht="30" hidden="1" customHeight="1" x14ac:dyDescent="0.25"/>
    <row r="31964" ht="30" hidden="1" customHeight="1" x14ac:dyDescent="0.25"/>
    <row r="31965" ht="30" hidden="1" customHeight="1" x14ac:dyDescent="0.25"/>
    <row r="31966" ht="30" hidden="1" customHeight="1" x14ac:dyDescent="0.25"/>
    <row r="31967" ht="30" hidden="1" customHeight="1" x14ac:dyDescent="0.25"/>
    <row r="31968" ht="30" hidden="1" customHeight="1" x14ac:dyDescent="0.25"/>
    <row r="31969" ht="30" hidden="1" customHeight="1" x14ac:dyDescent="0.25"/>
    <row r="31970" ht="30" hidden="1" customHeight="1" x14ac:dyDescent="0.25"/>
    <row r="31971" ht="30" hidden="1" customHeight="1" x14ac:dyDescent="0.25"/>
    <row r="31972" ht="30" hidden="1" customHeight="1" x14ac:dyDescent="0.25"/>
    <row r="31973" ht="30" hidden="1" customHeight="1" x14ac:dyDescent="0.25"/>
    <row r="31974" ht="30" hidden="1" customHeight="1" x14ac:dyDescent="0.25"/>
    <row r="31975" ht="30" hidden="1" customHeight="1" x14ac:dyDescent="0.25"/>
    <row r="31976" ht="30" hidden="1" customHeight="1" x14ac:dyDescent="0.25"/>
    <row r="31977" ht="30" hidden="1" customHeight="1" x14ac:dyDescent="0.25"/>
    <row r="31978" ht="30" hidden="1" customHeight="1" x14ac:dyDescent="0.25"/>
    <row r="31979" ht="30" hidden="1" customHeight="1" x14ac:dyDescent="0.25"/>
    <row r="31980" ht="30" hidden="1" customHeight="1" x14ac:dyDescent="0.25"/>
    <row r="31981" ht="30" hidden="1" customHeight="1" x14ac:dyDescent="0.25"/>
    <row r="31982" ht="30" hidden="1" customHeight="1" x14ac:dyDescent="0.25"/>
    <row r="31983" ht="30" hidden="1" customHeight="1" x14ac:dyDescent="0.25"/>
    <row r="31984" ht="30" hidden="1" customHeight="1" x14ac:dyDescent="0.25"/>
    <row r="31985" ht="30" hidden="1" customHeight="1" x14ac:dyDescent="0.25"/>
    <row r="31986" ht="30" hidden="1" customHeight="1" x14ac:dyDescent="0.25"/>
    <row r="31987" ht="30" hidden="1" customHeight="1" x14ac:dyDescent="0.25"/>
    <row r="31988" ht="30" hidden="1" customHeight="1" x14ac:dyDescent="0.25"/>
    <row r="31989" ht="30" hidden="1" customHeight="1" x14ac:dyDescent="0.25"/>
    <row r="31990" ht="30" hidden="1" customHeight="1" x14ac:dyDescent="0.25"/>
    <row r="31991" ht="30" hidden="1" customHeight="1" x14ac:dyDescent="0.25"/>
    <row r="31992" ht="30" hidden="1" customHeight="1" x14ac:dyDescent="0.25"/>
    <row r="31993" ht="30" hidden="1" customHeight="1" x14ac:dyDescent="0.25"/>
    <row r="31994" ht="30" hidden="1" customHeight="1" x14ac:dyDescent="0.25"/>
    <row r="31995" ht="30" hidden="1" customHeight="1" x14ac:dyDescent="0.25"/>
    <row r="31996" ht="30" hidden="1" customHeight="1" x14ac:dyDescent="0.25"/>
    <row r="31997" ht="30" hidden="1" customHeight="1" x14ac:dyDescent="0.25"/>
    <row r="31998" ht="30" hidden="1" customHeight="1" x14ac:dyDescent="0.25"/>
    <row r="31999" ht="30" hidden="1" customHeight="1" x14ac:dyDescent="0.25"/>
    <row r="32000" ht="30" hidden="1" customHeight="1" x14ac:dyDescent="0.25"/>
    <row r="32001" ht="30" hidden="1" customHeight="1" x14ac:dyDescent="0.25"/>
    <row r="32002" ht="30" hidden="1" customHeight="1" x14ac:dyDescent="0.25"/>
    <row r="32003" ht="30" hidden="1" customHeight="1" x14ac:dyDescent="0.25"/>
    <row r="32004" ht="30" hidden="1" customHeight="1" x14ac:dyDescent="0.25"/>
    <row r="32005" ht="30" hidden="1" customHeight="1" x14ac:dyDescent="0.25"/>
    <row r="32006" ht="30" hidden="1" customHeight="1" x14ac:dyDescent="0.25"/>
    <row r="32007" ht="30" hidden="1" customHeight="1" x14ac:dyDescent="0.25"/>
    <row r="32008" ht="30" hidden="1" customHeight="1" x14ac:dyDescent="0.25"/>
    <row r="32009" ht="30" hidden="1" customHeight="1" x14ac:dyDescent="0.25"/>
    <row r="32010" ht="30" hidden="1" customHeight="1" x14ac:dyDescent="0.25"/>
    <row r="32011" ht="30" hidden="1" customHeight="1" x14ac:dyDescent="0.25"/>
    <row r="32012" ht="30" hidden="1" customHeight="1" x14ac:dyDescent="0.25"/>
    <row r="32013" ht="30" hidden="1" customHeight="1" x14ac:dyDescent="0.25"/>
    <row r="32014" ht="30" hidden="1" customHeight="1" x14ac:dyDescent="0.25"/>
    <row r="32015" ht="30" hidden="1" customHeight="1" x14ac:dyDescent="0.25"/>
    <row r="32016" ht="30" hidden="1" customHeight="1" x14ac:dyDescent="0.25"/>
    <row r="32017" ht="30" hidden="1" customHeight="1" x14ac:dyDescent="0.25"/>
    <row r="32018" ht="30" hidden="1" customHeight="1" x14ac:dyDescent="0.25"/>
    <row r="32019" ht="30" hidden="1" customHeight="1" x14ac:dyDescent="0.25"/>
    <row r="32020" ht="30" hidden="1" customHeight="1" x14ac:dyDescent="0.25"/>
    <row r="32021" ht="30" hidden="1" customHeight="1" x14ac:dyDescent="0.25"/>
    <row r="32022" ht="30" hidden="1" customHeight="1" x14ac:dyDescent="0.25"/>
    <row r="32023" ht="30" hidden="1" customHeight="1" x14ac:dyDescent="0.25"/>
    <row r="32024" ht="30" hidden="1" customHeight="1" x14ac:dyDescent="0.25"/>
    <row r="32025" ht="30" hidden="1" customHeight="1" x14ac:dyDescent="0.25"/>
    <row r="32026" ht="30" hidden="1" customHeight="1" x14ac:dyDescent="0.25"/>
    <row r="32027" ht="30" hidden="1" customHeight="1" x14ac:dyDescent="0.25"/>
    <row r="32028" ht="30" hidden="1" customHeight="1" x14ac:dyDescent="0.25"/>
    <row r="32029" ht="30" hidden="1" customHeight="1" x14ac:dyDescent="0.25"/>
    <row r="32030" ht="30" hidden="1" customHeight="1" x14ac:dyDescent="0.25"/>
    <row r="32031" ht="30" hidden="1" customHeight="1" x14ac:dyDescent="0.25"/>
    <row r="32032" ht="30" hidden="1" customHeight="1" x14ac:dyDescent="0.25"/>
    <row r="32033" ht="30" hidden="1" customHeight="1" x14ac:dyDescent="0.25"/>
    <row r="32034" ht="30" hidden="1" customHeight="1" x14ac:dyDescent="0.25"/>
    <row r="32035" ht="30" hidden="1" customHeight="1" x14ac:dyDescent="0.25"/>
    <row r="32036" ht="30" hidden="1" customHeight="1" x14ac:dyDescent="0.25"/>
    <row r="32037" ht="30" hidden="1" customHeight="1" x14ac:dyDescent="0.25"/>
    <row r="32038" ht="30" hidden="1" customHeight="1" x14ac:dyDescent="0.25"/>
    <row r="32039" ht="30" hidden="1" customHeight="1" x14ac:dyDescent="0.25"/>
    <row r="32040" ht="30" hidden="1" customHeight="1" x14ac:dyDescent="0.25"/>
    <row r="32041" ht="30" hidden="1" customHeight="1" x14ac:dyDescent="0.25"/>
    <row r="32042" ht="30" hidden="1" customHeight="1" x14ac:dyDescent="0.25"/>
    <row r="32043" ht="30" hidden="1" customHeight="1" x14ac:dyDescent="0.25"/>
    <row r="32044" ht="30" hidden="1" customHeight="1" x14ac:dyDescent="0.25"/>
    <row r="32045" ht="30" hidden="1" customHeight="1" x14ac:dyDescent="0.25"/>
    <row r="32046" ht="30" hidden="1" customHeight="1" x14ac:dyDescent="0.25"/>
    <row r="32047" ht="30" hidden="1" customHeight="1" x14ac:dyDescent="0.25"/>
    <row r="32048" ht="30" hidden="1" customHeight="1" x14ac:dyDescent="0.25"/>
    <row r="32049" ht="30" hidden="1" customHeight="1" x14ac:dyDescent="0.25"/>
    <row r="32050" ht="30" hidden="1" customHeight="1" x14ac:dyDescent="0.25"/>
    <row r="32051" ht="30" hidden="1" customHeight="1" x14ac:dyDescent="0.25"/>
    <row r="32052" ht="30" hidden="1" customHeight="1" x14ac:dyDescent="0.25"/>
    <row r="32053" ht="30" hidden="1" customHeight="1" x14ac:dyDescent="0.25"/>
    <row r="32054" ht="30" hidden="1" customHeight="1" x14ac:dyDescent="0.25"/>
    <row r="32055" ht="30" hidden="1" customHeight="1" x14ac:dyDescent="0.25"/>
    <row r="32056" ht="30" hidden="1" customHeight="1" x14ac:dyDescent="0.25"/>
    <row r="32057" ht="30" hidden="1" customHeight="1" x14ac:dyDescent="0.25"/>
    <row r="32058" ht="30" hidden="1" customHeight="1" x14ac:dyDescent="0.25"/>
    <row r="32059" ht="30" hidden="1" customHeight="1" x14ac:dyDescent="0.25"/>
    <row r="32060" ht="30" hidden="1" customHeight="1" x14ac:dyDescent="0.25"/>
    <row r="32061" ht="30" hidden="1" customHeight="1" x14ac:dyDescent="0.25"/>
    <row r="32062" ht="30" hidden="1" customHeight="1" x14ac:dyDescent="0.25"/>
    <row r="32063" ht="30" hidden="1" customHeight="1" x14ac:dyDescent="0.25"/>
    <row r="32064" ht="30" hidden="1" customHeight="1" x14ac:dyDescent="0.25"/>
    <row r="32065" ht="30" hidden="1" customHeight="1" x14ac:dyDescent="0.25"/>
    <row r="32066" ht="30" hidden="1" customHeight="1" x14ac:dyDescent="0.25"/>
    <row r="32067" ht="30" hidden="1" customHeight="1" x14ac:dyDescent="0.25"/>
    <row r="32068" ht="30" hidden="1" customHeight="1" x14ac:dyDescent="0.25"/>
    <row r="32069" ht="30" hidden="1" customHeight="1" x14ac:dyDescent="0.25"/>
    <row r="32070" ht="30" hidden="1" customHeight="1" x14ac:dyDescent="0.25"/>
    <row r="32071" ht="30" hidden="1" customHeight="1" x14ac:dyDescent="0.25"/>
    <row r="32072" ht="30" hidden="1" customHeight="1" x14ac:dyDescent="0.25"/>
    <row r="32073" ht="30" hidden="1" customHeight="1" x14ac:dyDescent="0.25"/>
    <row r="32074" ht="30" hidden="1" customHeight="1" x14ac:dyDescent="0.25"/>
    <row r="32075" ht="30" hidden="1" customHeight="1" x14ac:dyDescent="0.25"/>
    <row r="32076" ht="30" hidden="1" customHeight="1" x14ac:dyDescent="0.25"/>
    <row r="32077" ht="30" hidden="1" customHeight="1" x14ac:dyDescent="0.25"/>
    <row r="32078" ht="30" hidden="1" customHeight="1" x14ac:dyDescent="0.25"/>
    <row r="32079" ht="30" hidden="1" customHeight="1" x14ac:dyDescent="0.25"/>
    <row r="32080" ht="30" hidden="1" customHeight="1" x14ac:dyDescent="0.25"/>
    <row r="32081" ht="30" hidden="1" customHeight="1" x14ac:dyDescent="0.25"/>
    <row r="32082" ht="30" hidden="1" customHeight="1" x14ac:dyDescent="0.25"/>
    <row r="32083" ht="30" hidden="1" customHeight="1" x14ac:dyDescent="0.25"/>
    <row r="32084" ht="30" hidden="1" customHeight="1" x14ac:dyDescent="0.25"/>
    <row r="32085" ht="30" hidden="1" customHeight="1" x14ac:dyDescent="0.25"/>
    <row r="32086" ht="30" hidden="1" customHeight="1" x14ac:dyDescent="0.25"/>
    <row r="32087" ht="30" hidden="1" customHeight="1" x14ac:dyDescent="0.25"/>
    <row r="32088" ht="30" hidden="1" customHeight="1" x14ac:dyDescent="0.25"/>
    <row r="32089" ht="30" hidden="1" customHeight="1" x14ac:dyDescent="0.25"/>
    <row r="32090" ht="30" hidden="1" customHeight="1" x14ac:dyDescent="0.25"/>
    <row r="32091" ht="30" hidden="1" customHeight="1" x14ac:dyDescent="0.25"/>
    <row r="32092" ht="30" hidden="1" customHeight="1" x14ac:dyDescent="0.25"/>
    <row r="32093" ht="30" hidden="1" customHeight="1" x14ac:dyDescent="0.25"/>
    <row r="32094" ht="30" hidden="1" customHeight="1" x14ac:dyDescent="0.25"/>
    <row r="32095" ht="30" hidden="1" customHeight="1" x14ac:dyDescent="0.25"/>
    <row r="32096" ht="30" hidden="1" customHeight="1" x14ac:dyDescent="0.25"/>
    <row r="32097" ht="30" hidden="1" customHeight="1" x14ac:dyDescent="0.25"/>
    <row r="32098" ht="30" hidden="1" customHeight="1" x14ac:dyDescent="0.25"/>
    <row r="32099" ht="30" hidden="1" customHeight="1" x14ac:dyDescent="0.25"/>
    <row r="32100" ht="30" hidden="1" customHeight="1" x14ac:dyDescent="0.25"/>
    <row r="32101" ht="30" hidden="1" customHeight="1" x14ac:dyDescent="0.25"/>
    <row r="32102" ht="30" hidden="1" customHeight="1" x14ac:dyDescent="0.25"/>
    <row r="32103" ht="30" hidden="1" customHeight="1" x14ac:dyDescent="0.25"/>
    <row r="32104" ht="30" hidden="1" customHeight="1" x14ac:dyDescent="0.25"/>
    <row r="32105" ht="30" hidden="1" customHeight="1" x14ac:dyDescent="0.25"/>
    <row r="32106" ht="30" hidden="1" customHeight="1" x14ac:dyDescent="0.25"/>
    <row r="32107" ht="30" hidden="1" customHeight="1" x14ac:dyDescent="0.25"/>
    <row r="32108" ht="30" hidden="1" customHeight="1" x14ac:dyDescent="0.25"/>
    <row r="32109" ht="30" hidden="1" customHeight="1" x14ac:dyDescent="0.25"/>
    <row r="32110" ht="30" hidden="1" customHeight="1" x14ac:dyDescent="0.25"/>
    <row r="32111" ht="30" hidden="1" customHeight="1" x14ac:dyDescent="0.25"/>
    <row r="32112" ht="30" hidden="1" customHeight="1" x14ac:dyDescent="0.25"/>
    <row r="32113" ht="30" hidden="1" customHeight="1" x14ac:dyDescent="0.25"/>
    <row r="32114" ht="30" hidden="1" customHeight="1" x14ac:dyDescent="0.25"/>
    <row r="32115" ht="30" hidden="1" customHeight="1" x14ac:dyDescent="0.25"/>
    <row r="32116" ht="30" hidden="1" customHeight="1" x14ac:dyDescent="0.25"/>
    <row r="32117" ht="30" hidden="1" customHeight="1" x14ac:dyDescent="0.25"/>
    <row r="32118" ht="30" hidden="1" customHeight="1" x14ac:dyDescent="0.25"/>
    <row r="32119" ht="30" hidden="1" customHeight="1" x14ac:dyDescent="0.25"/>
    <row r="32120" ht="30" hidden="1" customHeight="1" x14ac:dyDescent="0.25"/>
    <row r="32121" ht="30" hidden="1" customHeight="1" x14ac:dyDescent="0.25"/>
    <row r="32122" ht="30" hidden="1" customHeight="1" x14ac:dyDescent="0.25"/>
    <row r="32123" ht="30" hidden="1" customHeight="1" x14ac:dyDescent="0.25"/>
    <row r="32124" ht="30" hidden="1" customHeight="1" x14ac:dyDescent="0.25"/>
    <row r="32125" ht="30" hidden="1" customHeight="1" x14ac:dyDescent="0.25"/>
    <row r="32126" ht="30" hidden="1" customHeight="1" x14ac:dyDescent="0.25"/>
    <row r="32127" ht="30" hidden="1" customHeight="1" x14ac:dyDescent="0.25"/>
    <row r="32128" ht="30" hidden="1" customHeight="1" x14ac:dyDescent="0.25"/>
    <row r="32129" ht="30" hidden="1" customHeight="1" x14ac:dyDescent="0.25"/>
    <row r="32130" ht="30" hidden="1" customHeight="1" x14ac:dyDescent="0.25"/>
    <row r="32131" ht="30" hidden="1" customHeight="1" x14ac:dyDescent="0.25"/>
    <row r="32132" ht="30" hidden="1" customHeight="1" x14ac:dyDescent="0.25"/>
    <row r="32133" ht="30" hidden="1" customHeight="1" x14ac:dyDescent="0.25"/>
    <row r="32134" ht="30" hidden="1" customHeight="1" x14ac:dyDescent="0.25"/>
    <row r="32135" ht="30" hidden="1" customHeight="1" x14ac:dyDescent="0.25"/>
    <row r="32136" ht="30" hidden="1" customHeight="1" x14ac:dyDescent="0.25"/>
    <row r="32137" ht="30" hidden="1" customHeight="1" x14ac:dyDescent="0.25"/>
    <row r="32138" ht="30" hidden="1" customHeight="1" x14ac:dyDescent="0.25"/>
    <row r="32139" ht="30" hidden="1" customHeight="1" x14ac:dyDescent="0.25"/>
    <row r="32140" ht="30" hidden="1" customHeight="1" x14ac:dyDescent="0.25"/>
    <row r="32141" ht="30" hidden="1" customHeight="1" x14ac:dyDescent="0.25"/>
    <row r="32142" ht="30" hidden="1" customHeight="1" x14ac:dyDescent="0.25"/>
    <row r="32143" ht="30" hidden="1" customHeight="1" x14ac:dyDescent="0.25"/>
    <row r="32144" ht="30" hidden="1" customHeight="1" x14ac:dyDescent="0.25"/>
    <row r="32145" ht="30" hidden="1" customHeight="1" x14ac:dyDescent="0.25"/>
    <row r="32146" ht="30" hidden="1" customHeight="1" x14ac:dyDescent="0.25"/>
    <row r="32147" ht="30" hidden="1" customHeight="1" x14ac:dyDescent="0.25"/>
    <row r="32148" ht="30" hidden="1" customHeight="1" x14ac:dyDescent="0.25"/>
    <row r="32149" ht="30" hidden="1" customHeight="1" x14ac:dyDescent="0.25"/>
    <row r="32150" ht="30" hidden="1" customHeight="1" x14ac:dyDescent="0.25"/>
    <row r="32151" ht="30" hidden="1" customHeight="1" x14ac:dyDescent="0.25"/>
    <row r="32152" ht="30" hidden="1" customHeight="1" x14ac:dyDescent="0.25"/>
    <row r="32153" ht="30" hidden="1" customHeight="1" x14ac:dyDescent="0.25"/>
    <row r="32154" ht="30" hidden="1" customHeight="1" x14ac:dyDescent="0.25"/>
    <row r="32155" ht="30" hidden="1" customHeight="1" x14ac:dyDescent="0.25"/>
    <row r="32156" ht="30" hidden="1" customHeight="1" x14ac:dyDescent="0.25"/>
    <row r="32157" ht="30" hidden="1" customHeight="1" x14ac:dyDescent="0.25"/>
    <row r="32158" ht="30" hidden="1" customHeight="1" x14ac:dyDescent="0.25"/>
    <row r="32159" ht="30" hidden="1" customHeight="1" x14ac:dyDescent="0.25"/>
    <row r="32160" ht="30" hidden="1" customHeight="1" x14ac:dyDescent="0.25"/>
    <row r="32161" ht="30" hidden="1" customHeight="1" x14ac:dyDescent="0.25"/>
    <row r="32162" ht="30" hidden="1" customHeight="1" x14ac:dyDescent="0.25"/>
    <row r="32163" ht="30" hidden="1" customHeight="1" x14ac:dyDescent="0.25"/>
    <row r="32164" ht="30" hidden="1" customHeight="1" x14ac:dyDescent="0.25"/>
    <row r="32165" ht="30" hidden="1" customHeight="1" x14ac:dyDescent="0.25"/>
    <row r="32166" ht="30" hidden="1" customHeight="1" x14ac:dyDescent="0.25"/>
    <row r="32167" ht="30" hidden="1" customHeight="1" x14ac:dyDescent="0.25"/>
    <row r="32168" ht="30" hidden="1" customHeight="1" x14ac:dyDescent="0.25"/>
    <row r="32169" ht="30" hidden="1" customHeight="1" x14ac:dyDescent="0.25"/>
    <row r="32170" ht="30" hidden="1" customHeight="1" x14ac:dyDescent="0.25"/>
    <row r="32171" ht="30" hidden="1" customHeight="1" x14ac:dyDescent="0.25"/>
    <row r="32172" ht="30" hidden="1" customHeight="1" x14ac:dyDescent="0.25"/>
    <row r="32173" ht="30" hidden="1" customHeight="1" x14ac:dyDescent="0.25"/>
    <row r="32174" ht="30" hidden="1" customHeight="1" x14ac:dyDescent="0.25"/>
    <row r="32175" ht="30" hidden="1" customHeight="1" x14ac:dyDescent="0.25"/>
    <row r="32176" ht="30" hidden="1" customHeight="1" x14ac:dyDescent="0.25"/>
    <row r="32177" ht="30" hidden="1" customHeight="1" x14ac:dyDescent="0.25"/>
    <row r="32178" ht="30" hidden="1" customHeight="1" x14ac:dyDescent="0.25"/>
    <row r="32179" ht="30" hidden="1" customHeight="1" x14ac:dyDescent="0.25"/>
    <row r="32180" ht="30" hidden="1" customHeight="1" x14ac:dyDescent="0.25"/>
    <row r="32181" ht="30" hidden="1" customHeight="1" x14ac:dyDescent="0.25"/>
    <row r="32182" ht="30" hidden="1" customHeight="1" x14ac:dyDescent="0.25"/>
    <row r="32183" ht="30" hidden="1" customHeight="1" x14ac:dyDescent="0.25"/>
    <row r="32184" ht="30" hidden="1" customHeight="1" x14ac:dyDescent="0.25"/>
    <row r="32185" ht="30" hidden="1" customHeight="1" x14ac:dyDescent="0.25"/>
    <row r="32186" ht="30" hidden="1" customHeight="1" x14ac:dyDescent="0.25"/>
    <row r="32187" ht="30" hidden="1" customHeight="1" x14ac:dyDescent="0.25"/>
    <row r="32188" ht="30" hidden="1" customHeight="1" x14ac:dyDescent="0.25"/>
    <row r="32189" ht="30" hidden="1" customHeight="1" x14ac:dyDescent="0.25"/>
    <row r="32190" ht="30" hidden="1" customHeight="1" x14ac:dyDescent="0.25"/>
    <row r="32191" ht="30" hidden="1" customHeight="1" x14ac:dyDescent="0.25"/>
    <row r="32192" ht="30" hidden="1" customHeight="1" x14ac:dyDescent="0.25"/>
    <row r="32193" ht="30" hidden="1" customHeight="1" x14ac:dyDescent="0.25"/>
    <row r="32194" ht="30" hidden="1" customHeight="1" x14ac:dyDescent="0.25"/>
    <row r="32195" ht="30" hidden="1" customHeight="1" x14ac:dyDescent="0.25"/>
    <row r="32196" ht="30" hidden="1" customHeight="1" x14ac:dyDescent="0.25"/>
    <row r="32197" ht="30" hidden="1" customHeight="1" x14ac:dyDescent="0.25"/>
    <row r="32198" ht="30" hidden="1" customHeight="1" x14ac:dyDescent="0.25"/>
    <row r="32199" ht="30" hidden="1" customHeight="1" x14ac:dyDescent="0.25"/>
    <row r="32200" ht="30" hidden="1" customHeight="1" x14ac:dyDescent="0.25"/>
    <row r="32201" ht="30" hidden="1" customHeight="1" x14ac:dyDescent="0.25"/>
    <row r="32202" ht="30" hidden="1" customHeight="1" x14ac:dyDescent="0.25"/>
    <row r="32203" ht="30" hidden="1" customHeight="1" x14ac:dyDescent="0.25"/>
    <row r="32204" ht="30" hidden="1" customHeight="1" x14ac:dyDescent="0.25"/>
    <row r="32205" ht="30" hidden="1" customHeight="1" x14ac:dyDescent="0.25"/>
    <row r="32206" ht="30" hidden="1" customHeight="1" x14ac:dyDescent="0.25"/>
    <row r="32207" ht="30" hidden="1" customHeight="1" x14ac:dyDescent="0.25"/>
    <row r="32208" ht="30" hidden="1" customHeight="1" x14ac:dyDescent="0.25"/>
    <row r="32209" ht="30" hidden="1" customHeight="1" x14ac:dyDescent="0.25"/>
    <row r="32210" ht="30" hidden="1" customHeight="1" x14ac:dyDescent="0.25"/>
    <row r="32211" ht="30" hidden="1" customHeight="1" x14ac:dyDescent="0.25"/>
    <row r="32212" ht="30" hidden="1" customHeight="1" x14ac:dyDescent="0.25"/>
    <row r="32213" ht="30" hidden="1" customHeight="1" x14ac:dyDescent="0.25"/>
    <row r="32214" ht="30" hidden="1" customHeight="1" x14ac:dyDescent="0.25"/>
    <row r="32215" ht="30" hidden="1" customHeight="1" x14ac:dyDescent="0.25"/>
    <row r="32216" ht="30" hidden="1" customHeight="1" x14ac:dyDescent="0.25"/>
    <row r="32217" ht="30" hidden="1" customHeight="1" x14ac:dyDescent="0.25"/>
    <row r="32218" ht="30" hidden="1" customHeight="1" x14ac:dyDescent="0.25"/>
    <row r="32219" ht="30" hidden="1" customHeight="1" x14ac:dyDescent="0.25"/>
    <row r="32220" ht="30" hidden="1" customHeight="1" x14ac:dyDescent="0.25"/>
    <row r="32221" ht="30" hidden="1" customHeight="1" x14ac:dyDescent="0.25"/>
    <row r="32222" ht="30" hidden="1" customHeight="1" x14ac:dyDescent="0.25"/>
    <row r="32223" ht="30" hidden="1" customHeight="1" x14ac:dyDescent="0.25"/>
    <row r="32224" ht="30" hidden="1" customHeight="1" x14ac:dyDescent="0.25"/>
    <row r="32225" ht="30" hidden="1" customHeight="1" x14ac:dyDescent="0.25"/>
    <row r="32226" ht="30" hidden="1" customHeight="1" x14ac:dyDescent="0.25"/>
    <row r="32227" ht="30" hidden="1" customHeight="1" x14ac:dyDescent="0.25"/>
    <row r="32228" ht="30" hidden="1" customHeight="1" x14ac:dyDescent="0.25"/>
    <row r="32229" ht="30" hidden="1" customHeight="1" x14ac:dyDescent="0.25"/>
    <row r="32230" ht="30" hidden="1" customHeight="1" x14ac:dyDescent="0.25"/>
    <row r="32231" ht="30" hidden="1" customHeight="1" x14ac:dyDescent="0.25"/>
    <row r="32232" ht="30" hidden="1" customHeight="1" x14ac:dyDescent="0.25"/>
    <row r="32233" ht="30" hidden="1" customHeight="1" x14ac:dyDescent="0.25"/>
    <row r="32234" ht="30" hidden="1" customHeight="1" x14ac:dyDescent="0.25"/>
    <row r="32235" ht="30" hidden="1" customHeight="1" x14ac:dyDescent="0.25"/>
    <row r="32236" ht="30" hidden="1" customHeight="1" x14ac:dyDescent="0.25"/>
    <row r="32237" ht="30" hidden="1" customHeight="1" x14ac:dyDescent="0.25"/>
    <row r="32238" ht="30" hidden="1" customHeight="1" x14ac:dyDescent="0.25"/>
    <row r="32239" ht="30" hidden="1" customHeight="1" x14ac:dyDescent="0.25"/>
    <row r="32240" ht="30" hidden="1" customHeight="1" x14ac:dyDescent="0.25"/>
    <row r="32241" ht="30" hidden="1" customHeight="1" x14ac:dyDescent="0.25"/>
    <row r="32242" ht="30" hidden="1" customHeight="1" x14ac:dyDescent="0.25"/>
    <row r="32243" ht="30" hidden="1" customHeight="1" x14ac:dyDescent="0.25"/>
    <row r="32244" ht="30" hidden="1" customHeight="1" x14ac:dyDescent="0.25"/>
    <row r="32245" ht="30" hidden="1" customHeight="1" x14ac:dyDescent="0.25"/>
    <row r="32246" ht="30" hidden="1" customHeight="1" x14ac:dyDescent="0.25"/>
    <row r="32247" ht="30" hidden="1" customHeight="1" x14ac:dyDescent="0.25"/>
    <row r="32248" ht="30" hidden="1" customHeight="1" x14ac:dyDescent="0.25"/>
    <row r="32249" ht="30" hidden="1" customHeight="1" x14ac:dyDescent="0.25"/>
    <row r="32250" ht="30" hidden="1" customHeight="1" x14ac:dyDescent="0.25"/>
    <row r="32251" ht="30" hidden="1" customHeight="1" x14ac:dyDescent="0.25"/>
    <row r="32252" ht="30" hidden="1" customHeight="1" x14ac:dyDescent="0.25"/>
    <row r="32253" ht="30" hidden="1" customHeight="1" x14ac:dyDescent="0.25"/>
    <row r="32254" ht="30" hidden="1" customHeight="1" x14ac:dyDescent="0.25"/>
    <row r="32255" ht="30" hidden="1" customHeight="1" x14ac:dyDescent="0.25"/>
    <row r="32256" ht="30" hidden="1" customHeight="1" x14ac:dyDescent="0.25"/>
    <row r="32257" ht="30" hidden="1" customHeight="1" x14ac:dyDescent="0.25"/>
    <row r="32258" ht="30" hidden="1" customHeight="1" x14ac:dyDescent="0.25"/>
    <row r="32259" ht="30" hidden="1" customHeight="1" x14ac:dyDescent="0.25"/>
    <row r="32260" ht="30" hidden="1" customHeight="1" x14ac:dyDescent="0.25"/>
    <row r="32261" ht="30" hidden="1" customHeight="1" x14ac:dyDescent="0.25"/>
    <row r="32262" ht="30" hidden="1" customHeight="1" x14ac:dyDescent="0.25"/>
    <row r="32263" ht="30" hidden="1" customHeight="1" x14ac:dyDescent="0.25"/>
    <row r="32264" ht="30" hidden="1" customHeight="1" x14ac:dyDescent="0.25"/>
    <row r="32265" ht="30" hidden="1" customHeight="1" x14ac:dyDescent="0.25"/>
    <row r="32266" ht="30" hidden="1" customHeight="1" x14ac:dyDescent="0.25"/>
    <row r="32267" ht="30" hidden="1" customHeight="1" x14ac:dyDescent="0.25"/>
    <row r="32268" ht="30" hidden="1" customHeight="1" x14ac:dyDescent="0.25"/>
    <row r="32269" ht="30" hidden="1" customHeight="1" x14ac:dyDescent="0.25"/>
    <row r="32270" ht="30" hidden="1" customHeight="1" x14ac:dyDescent="0.25"/>
    <row r="32271" ht="30" hidden="1" customHeight="1" x14ac:dyDescent="0.25"/>
    <row r="32272" ht="30" hidden="1" customHeight="1" x14ac:dyDescent="0.25"/>
    <row r="32273" ht="30" hidden="1" customHeight="1" x14ac:dyDescent="0.25"/>
    <row r="32274" ht="30" hidden="1" customHeight="1" x14ac:dyDescent="0.25"/>
    <row r="32275" ht="30" hidden="1" customHeight="1" x14ac:dyDescent="0.25"/>
    <row r="32276" ht="30" hidden="1" customHeight="1" x14ac:dyDescent="0.25"/>
    <row r="32277" ht="30" hidden="1" customHeight="1" x14ac:dyDescent="0.25"/>
    <row r="32278" ht="30" hidden="1" customHeight="1" x14ac:dyDescent="0.25"/>
    <row r="32279" ht="30" hidden="1" customHeight="1" x14ac:dyDescent="0.25"/>
    <row r="32280" ht="30" hidden="1" customHeight="1" x14ac:dyDescent="0.25"/>
    <row r="32281" ht="30" hidden="1" customHeight="1" x14ac:dyDescent="0.25"/>
    <row r="32282" ht="30" hidden="1" customHeight="1" x14ac:dyDescent="0.25"/>
    <row r="32283" ht="30" hidden="1" customHeight="1" x14ac:dyDescent="0.25"/>
    <row r="32284" ht="30" hidden="1" customHeight="1" x14ac:dyDescent="0.25"/>
    <row r="32285" ht="30" hidden="1" customHeight="1" x14ac:dyDescent="0.25"/>
    <row r="32286" ht="30" hidden="1" customHeight="1" x14ac:dyDescent="0.25"/>
    <row r="32287" ht="30" hidden="1" customHeight="1" x14ac:dyDescent="0.25"/>
    <row r="32288" ht="30" hidden="1" customHeight="1" x14ac:dyDescent="0.25"/>
    <row r="32289" ht="30" hidden="1" customHeight="1" x14ac:dyDescent="0.25"/>
    <row r="32290" ht="30" hidden="1" customHeight="1" x14ac:dyDescent="0.25"/>
    <row r="32291" ht="30" hidden="1" customHeight="1" x14ac:dyDescent="0.25"/>
    <row r="32292" ht="30" hidden="1" customHeight="1" x14ac:dyDescent="0.25"/>
    <row r="32293" ht="30" hidden="1" customHeight="1" x14ac:dyDescent="0.25"/>
    <row r="32294" ht="30" hidden="1" customHeight="1" x14ac:dyDescent="0.25"/>
    <row r="32295" ht="30" hidden="1" customHeight="1" x14ac:dyDescent="0.25"/>
    <row r="32296" ht="30" hidden="1" customHeight="1" x14ac:dyDescent="0.25"/>
    <row r="32297" ht="30" hidden="1" customHeight="1" x14ac:dyDescent="0.25"/>
    <row r="32298" ht="30" hidden="1" customHeight="1" x14ac:dyDescent="0.25"/>
    <row r="32299" ht="30" hidden="1" customHeight="1" x14ac:dyDescent="0.25"/>
    <row r="32300" ht="30" hidden="1" customHeight="1" x14ac:dyDescent="0.25"/>
    <row r="32301" ht="30" hidden="1" customHeight="1" x14ac:dyDescent="0.25"/>
    <row r="32302" ht="30" hidden="1" customHeight="1" x14ac:dyDescent="0.25"/>
    <row r="32303" ht="30" hidden="1" customHeight="1" x14ac:dyDescent="0.25"/>
    <row r="32304" ht="30" hidden="1" customHeight="1" x14ac:dyDescent="0.25"/>
    <row r="32305" ht="30" hidden="1" customHeight="1" x14ac:dyDescent="0.25"/>
    <row r="32306" ht="30" hidden="1" customHeight="1" x14ac:dyDescent="0.25"/>
    <row r="32307" ht="30" hidden="1" customHeight="1" x14ac:dyDescent="0.25"/>
    <row r="32308" ht="30" hidden="1" customHeight="1" x14ac:dyDescent="0.25"/>
    <row r="32309" ht="30" hidden="1" customHeight="1" x14ac:dyDescent="0.25"/>
    <row r="32310" ht="30" hidden="1" customHeight="1" x14ac:dyDescent="0.25"/>
    <row r="32311" ht="30" hidden="1" customHeight="1" x14ac:dyDescent="0.25"/>
    <row r="32312" ht="30" hidden="1" customHeight="1" x14ac:dyDescent="0.25"/>
    <row r="32313" ht="30" hidden="1" customHeight="1" x14ac:dyDescent="0.25"/>
    <row r="32314" ht="30" hidden="1" customHeight="1" x14ac:dyDescent="0.25"/>
    <row r="32315" ht="30" hidden="1" customHeight="1" x14ac:dyDescent="0.25"/>
    <row r="32316" ht="30" hidden="1" customHeight="1" x14ac:dyDescent="0.25"/>
    <row r="32317" ht="30" hidden="1" customHeight="1" x14ac:dyDescent="0.25"/>
    <row r="32318" ht="30" hidden="1" customHeight="1" x14ac:dyDescent="0.25"/>
    <row r="32319" ht="30" hidden="1" customHeight="1" x14ac:dyDescent="0.25"/>
    <row r="32320" ht="30" hidden="1" customHeight="1" x14ac:dyDescent="0.25"/>
    <row r="32321" ht="30" hidden="1" customHeight="1" x14ac:dyDescent="0.25"/>
    <row r="32322" ht="30" hidden="1" customHeight="1" x14ac:dyDescent="0.25"/>
    <row r="32323" ht="30" hidden="1" customHeight="1" x14ac:dyDescent="0.25"/>
    <row r="32324" ht="30" hidden="1" customHeight="1" x14ac:dyDescent="0.25"/>
    <row r="32325" ht="30" hidden="1" customHeight="1" x14ac:dyDescent="0.25"/>
    <row r="32326" ht="30" hidden="1" customHeight="1" x14ac:dyDescent="0.25"/>
    <row r="32327" ht="30" hidden="1" customHeight="1" x14ac:dyDescent="0.25"/>
    <row r="32328" ht="30" hidden="1" customHeight="1" x14ac:dyDescent="0.25"/>
    <row r="32329" ht="30" hidden="1" customHeight="1" x14ac:dyDescent="0.25"/>
    <row r="32330" ht="30" hidden="1" customHeight="1" x14ac:dyDescent="0.25"/>
    <row r="32331" ht="30" hidden="1" customHeight="1" x14ac:dyDescent="0.25"/>
    <row r="32332" ht="30" hidden="1" customHeight="1" x14ac:dyDescent="0.25"/>
    <row r="32333" ht="30" hidden="1" customHeight="1" x14ac:dyDescent="0.25"/>
    <row r="32334" ht="30" hidden="1" customHeight="1" x14ac:dyDescent="0.25"/>
    <row r="32335" ht="30" hidden="1" customHeight="1" x14ac:dyDescent="0.25"/>
    <row r="32336" ht="30" hidden="1" customHeight="1" x14ac:dyDescent="0.25"/>
    <row r="32337" ht="30" hidden="1" customHeight="1" x14ac:dyDescent="0.25"/>
    <row r="32338" ht="30" hidden="1" customHeight="1" x14ac:dyDescent="0.25"/>
    <row r="32339" ht="30" hidden="1" customHeight="1" x14ac:dyDescent="0.25"/>
    <row r="32340" ht="30" hidden="1" customHeight="1" x14ac:dyDescent="0.25"/>
    <row r="32341" ht="30" hidden="1" customHeight="1" x14ac:dyDescent="0.25"/>
    <row r="32342" ht="30" hidden="1" customHeight="1" x14ac:dyDescent="0.25"/>
    <row r="32343" ht="30" hidden="1" customHeight="1" x14ac:dyDescent="0.25"/>
    <row r="32344" ht="30" hidden="1" customHeight="1" x14ac:dyDescent="0.25"/>
    <row r="32345" ht="30" hidden="1" customHeight="1" x14ac:dyDescent="0.25"/>
    <row r="32346" ht="30" hidden="1" customHeight="1" x14ac:dyDescent="0.25"/>
    <row r="32347" ht="30" hidden="1" customHeight="1" x14ac:dyDescent="0.25"/>
    <row r="32348" ht="30" hidden="1" customHeight="1" x14ac:dyDescent="0.25"/>
    <row r="32349" ht="30" hidden="1" customHeight="1" x14ac:dyDescent="0.25"/>
    <row r="32350" ht="30" hidden="1" customHeight="1" x14ac:dyDescent="0.25"/>
    <row r="32351" ht="30" hidden="1" customHeight="1" x14ac:dyDescent="0.25"/>
    <row r="32352" ht="30" hidden="1" customHeight="1" x14ac:dyDescent="0.25"/>
    <row r="32353" ht="30" hidden="1" customHeight="1" x14ac:dyDescent="0.25"/>
    <row r="32354" ht="30" hidden="1" customHeight="1" x14ac:dyDescent="0.25"/>
    <row r="32355" ht="30" hidden="1" customHeight="1" x14ac:dyDescent="0.25"/>
    <row r="32356" ht="30" hidden="1" customHeight="1" x14ac:dyDescent="0.25"/>
    <row r="32357" ht="30" hidden="1" customHeight="1" x14ac:dyDescent="0.25"/>
    <row r="32358" ht="30" hidden="1" customHeight="1" x14ac:dyDescent="0.25"/>
    <row r="32359" ht="30" hidden="1" customHeight="1" x14ac:dyDescent="0.25"/>
    <row r="32360" ht="30" hidden="1" customHeight="1" x14ac:dyDescent="0.25"/>
    <row r="32361" ht="30" hidden="1" customHeight="1" x14ac:dyDescent="0.25"/>
    <row r="32362" ht="30" hidden="1" customHeight="1" x14ac:dyDescent="0.25"/>
    <row r="32363" ht="30" hidden="1" customHeight="1" x14ac:dyDescent="0.25"/>
    <row r="32364" ht="30" hidden="1" customHeight="1" x14ac:dyDescent="0.25"/>
    <row r="32365" ht="30" hidden="1" customHeight="1" x14ac:dyDescent="0.25"/>
    <row r="32366" ht="30" hidden="1" customHeight="1" x14ac:dyDescent="0.25"/>
    <row r="32367" ht="30" hidden="1" customHeight="1" x14ac:dyDescent="0.25"/>
    <row r="32368" ht="30" hidden="1" customHeight="1" x14ac:dyDescent="0.25"/>
    <row r="32369" ht="30" hidden="1" customHeight="1" x14ac:dyDescent="0.25"/>
    <row r="32370" ht="30" hidden="1" customHeight="1" x14ac:dyDescent="0.25"/>
    <row r="32371" ht="30" hidden="1" customHeight="1" x14ac:dyDescent="0.25"/>
    <row r="32372" ht="30" hidden="1" customHeight="1" x14ac:dyDescent="0.25"/>
    <row r="32373" ht="30" hidden="1" customHeight="1" x14ac:dyDescent="0.25"/>
    <row r="32374" ht="30" hidden="1" customHeight="1" x14ac:dyDescent="0.25"/>
    <row r="32375" ht="30" hidden="1" customHeight="1" x14ac:dyDescent="0.25"/>
    <row r="32376" ht="30" hidden="1" customHeight="1" x14ac:dyDescent="0.25"/>
    <row r="32377" ht="30" hidden="1" customHeight="1" x14ac:dyDescent="0.25"/>
    <row r="32378" ht="30" hidden="1" customHeight="1" x14ac:dyDescent="0.25"/>
    <row r="32379" ht="30" hidden="1" customHeight="1" x14ac:dyDescent="0.25"/>
    <row r="32380" ht="30" hidden="1" customHeight="1" x14ac:dyDescent="0.25"/>
    <row r="32381" ht="30" hidden="1" customHeight="1" x14ac:dyDescent="0.25"/>
    <row r="32382" ht="30" hidden="1" customHeight="1" x14ac:dyDescent="0.25"/>
    <row r="32383" ht="30" hidden="1" customHeight="1" x14ac:dyDescent="0.25"/>
    <row r="32384" ht="30" hidden="1" customHeight="1" x14ac:dyDescent="0.25"/>
    <row r="32385" ht="30" hidden="1" customHeight="1" x14ac:dyDescent="0.25"/>
    <row r="32386" ht="30" hidden="1" customHeight="1" x14ac:dyDescent="0.25"/>
    <row r="32387" ht="30" hidden="1" customHeight="1" x14ac:dyDescent="0.25"/>
    <row r="32388" ht="30" hidden="1" customHeight="1" x14ac:dyDescent="0.25"/>
    <row r="32389" ht="30" hidden="1" customHeight="1" x14ac:dyDescent="0.25"/>
    <row r="32390" ht="30" hidden="1" customHeight="1" x14ac:dyDescent="0.25"/>
    <row r="32391" ht="30" hidden="1" customHeight="1" x14ac:dyDescent="0.25"/>
    <row r="32392" ht="30" hidden="1" customHeight="1" x14ac:dyDescent="0.25"/>
    <row r="32393" ht="30" hidden="1" customHeight="1" x14ac:dyDescent="0.25"/>
    <row r="32394" ht="30" hidden="1" customHeight="1" x14ac:dyDescent="0.25"/>
    <row r="32395" ht="30" hidden="1" customHeight="1" x14ac:dyDescent="0.25"/>
    <row r="32396" ht="30" hidden="1" customHeight="1" x14ac:dyDescent="0.25"/>
    <row r="32397" ht="30" hidden="1" customHeight="1" x14ac:dyDescent="0.25"/>
    <row r="32398" ht="30" hidden="1" customHeight="1" x14ac:dyDescent="0.25"/>
    <row r="32399" ht="30" hidden="1" customHeight="1" x14ac:dyDescent="0.25"/>
    <row r="32400" ht="30" hidden="1" customHeight="1" x14ac:dyDescent="0.25"/>
    <row r="32401" ht="30" hidden="1" customHeight="1" x14ac:dyDescent="0.25"/>
    <row r="32402" ht="30" hidden="1" customHeight="1" x14ac:dyDescent="0.25"/>
    <row r="32403" ht="30" hidden="1" customHeight="1" x14ac:dyDescent="0.25"/>
    <row r="32404" ht="30" hidden="1" customHeight="1" x14ac:dyDescent="0.25"/>
    <row r="32405" ht="30" hidden="1" customHeight="1" x14ac:dyDescent="0.25"/>
    <row r="32406" ht="30" hidden="1" customHeight="1" x14ac:dyDescent="0.25"/>
    <row r="32407" ht="30" hidden="1" customHeight="1" x14ac:dyDescent="0.25"/>
    <row r="32408" ht="30" hidden="1" customHeight="1" x14ac:dyDescent="0.25"/>
    <row r="32409" ht="30" hidden="1" customHeight="1" x14ac:dyDescent="0.25"/>
    <row r="32410" ht="30" hidden="1" customHeight="1" x14ac:dyDescent="0.25"/>
    <row r="32411" ht="30" hidden="1" customHeight="1" x14ac:dyDescent="0.25"/>
    <row r="32412" ht="30" hidden="1" customHeight="1" x14ac:dyDescent="0.25"/>
    <row r="32413" ht="30" hidden="1" customHeight="1" x14ac:dyDescent="0.25"/>
    <row r="32414" ht="30" hidden="1" customHeight="1" x14ac:dyDescent="0.25"/>
    <row r="32415" ht="30" hidden="1" customHeight="1" x14ac:dyDescent="0.25"/>
    <row r="32416" ht="30" hidden="1" customHeight="1" x14ac:dyDescent="0.25"/>
    <row r="32417" ht="30" hidden="1" customHeight="1" x14ac:dyDescent="0.25"/>
    <row r="32418" ht="30" hidden="1" customHeight="1" x14ac:dyDescent="0.25"/>
    <row r="32419" ht="30" hidden="1" customHeight="1" x14ac:dyDescent="0.25"/>
    <row r="32420" ht="30" hidden="1" customHeight="1" x14ac:dyDescent="0.25"/>
    <row r="32421" ht="30" hidden="1" customHeight="1" x14ac:dyDescent="0.25"/>
    <row r="32422" ht="30" hidden="1" customHeight="1" x14ac:dyDescent="0.25"/>
    <row r="32423" ht="30" hidden="1" customHeight="1" x14ac:dyDescent="0.25"/>
    <row r="32424" ht="30" hidden="1" customHeight="1" x14ac:dyDescent="0.25"/>
    <row r="32425" ht="30" hidden="1" customHeight="1" x14ac:dyDescent="0.25"/>
    <row r="32426" ht="30" hidden="1" customHeight="1" x14ac:dyDescent="0.25"/>
    <row r="32427" ht="30" hidden="1" customHeight="1" x14ac:dyDescent="0.25"/>
    <row r="32428" ht="30" hidden="1" customHeight="1" x14ac:dyDescent="0.25"/>
    <row r="32429" ht="30" hidden="1" customHeight="1" x14ac:dyDescent="0.25"/>
    <row r="32430" ht="30" hidden="1" customHeight="1" x14ac:dyDescent="0.25"/>
    <row r="32431" ht="30" hidden="1" customHeight="1" x14ac:dyDescent="0.25"/>
    <row r="32432" ht="30" hidden="1" customHeight="1" x14ac:dyDescent="0.25"/>
    <row r="32433" ht="30" hidden="1" customHeight="1" x14ac:dyDescent="0.25"/>
    <row r="32434" ht="30" hidden="1" customHeight="1" x14ac:dyDescent="0.25"/>
    <row r="32435" ht="30" hidden="1" customHeight="1" x14ac:dyDescent="0.25"/>
    <row r="32436" ht="30" hidden="1" customHeight="1" x14ac:dyDescent="0.25"/>
    <row r="32437" ht="30" hidden="1" customHeight="1" x14ac:dyDescent="0.25"/>
    <row r="32438" ht="30" hidden="1" customHeight="1" x14ac:dyDescent="0.25"/>
    <row r="32439" ht="30" hidden="1" customHeight="1" x14ac:dyDescent="0.25"/>
    <row r="32440" ht="30" hidden="1" customHeight="1" x14ac:dyDescent="0.25"/>
    <row r="32441" ht="30" hidden="1" customHeight="1" x14ac:dyDescent="0.25"/>
    <row r="32442" ht="30" hidden="1" customHeight="1" x14ac:dyDescent="0.25"/>
    <row r="32443" ht="30" hidden="1" customHeight="1" x14ac:dyDescent="0.25"/>
    <row r="32444" ht="30" hidden="1" customHeight="1" x14ac:dyDescent="0.25"/>
    <row r="32445" ht="30" hidden="1" customHeight="1" x14ac:dyDescent="0.25"/>
    <row r="32446" ht="30" hidden="1" customHeight="1" x14ac:dyDescent="0.25"/>
    <row r="32447" ht="30" hidden="1" customHeight="1" x14ac:dyDescent="0.25"/>
    <row r="32448" ht="30" hidden="1" customHeight="1" x14ac:dyDescent="0.25"/>
    <row r="32449" ht="30" hidden="1" customHeight="1" x14ac:dyDescent="0.25"/>
    <row r="32450" ht="30" hidden="1" customHeight="1" x14ac:dyDescent="0.25"/>
    <row r="32451" ht="30" hidden="1" customHeight="1" x14ac:dyDescent="0.25"/>
    <row r="32452" ht="30" hidden="1" customHeight="1" x14ac:dyDescent="0.25"/>
    <row r="32453" ht="30" hidden="1" customHeight="1" x14ac:dyDescent="0.25"/>
    <row r="32454" ht="30" hidden="1" customHeight="1" x14ac:dyDescent="0.25"/>
    <row r="32455" ht="30" hidden="1" customHeight="1" x14ac:dyDescent="0.25"/>
    <row r="32456" ht="30" hidden="1" customHeight="1" x14ac:dyDescent="0.25"/>
    <row r="32457" ht="30" hidden="1" customHeight="1" x14ac:dyDescent="0.25"/>
    <row r="32458" ht="30" hidden="1" customHeight="1" x14ac:dyDescent="0.25"/>
    <row r="32459" ht="30" hidden="1" customHeight="1" x14ac:dyDescent="0.25"/>
    <row r="32460" ht="30" hidden="1" customHeight="1" x14ac:dyDescent="0.25"/>
    <row r="32461" ht="30" hidden="1" customHeight="1" x14ac:dyDescent="0.25"/>
    <row r="32462" ht="30" hidden="1" customHeight="1" x14ac:dyDescent="0.25"/>
    <row r="32463" ht="30" hidden="1" customHeight="1" x14ac:dyDescent="0.25"/>
    <row r="32464" ht="30" hidden="1" customHeight="1" x14ac:dyDescent="0.25"/>
    <row r="32465" ht="30" hidden="1" customHeight="1" x14ac:dyDescent="0.25"/>
    <row r="32466" ht="30" hidden="1" customHeight="1" x14ac:dyDescent="0.25"/>
    <row r="32467" ht="30" hidden="1" customHeight="1" x14ac:dyDescent="0.25"/>
    <row r="32468" ht="30" hidden="1" customHeight="1" x14ac:dyDescent="0.25"/>
    <row r="32469" ht="30" hidden="1" customHeight="1" x14ac:dyDescent="0.25"/>
    <row r="32470" ht="30" hidden="1" customHeight="1" x14ac:dyDescent="0.25"/>
    <row r="32471" ht="30" hidden="1" customHeight="1" x14ac:dyDescent="0.25"/>
    <row r="32472" ht="30" hidden="1" customHeight="1" x14ac:dyDescent="0.25"/>
    <row r="32473" ht="30" hidden="1" customHeight="1" x14ac:dyDescent="0.25"/>
    <row r="32474" ht="30" hidden="1" customHeight="1" x14ac:dyDescent="0.25"/>
    <row r="32475" ht="30" hidden="1" customHeight="1" x14ac:dyDescent="0.25"/>
    <row r="32476" ht="30" hidden="1" customHeight="1" x14ac:dyDescent="0.25"/>
    <row r="32477" ht="30" hidden="1" customHeight="1" x14ac:dyDescent="0.25"/>
    <row r="32478" ht="30" hidden="1" customHeight="1" x14ac:dyDescent="0.25"/>
    <row r="32479" ht="30" hidden="1" customHeight="1" x14ac:dyDescent="0.25"/>
    <row r="32480" ht="30" hidden="1" customHeight="1" x14ac:dyDescent="0.25"/>
    <row r="32481" ht="30" hidden="1" customHeight="1" x14ac:dyDescent="0.25"/>
    <row r="32482" ht="30" hidden="1" customHeight="1" x14ac:dyDescent="0.25"/>
    <row r="32483" ht="30" hidden="1" customHeight="1" x14ac:dyDescent="0.25"/>
    <row r="32484" ht="30" hidden="1" customHeight="1" x14ac:dyDescent="0.25"/>
    <row r="32485" ht="30" hidden="1" customHeight="1" x14ac:dyDescent="0.25"/>
    <row r="32486" ht="30" hidden="1" customHeight="1" x14ac:dyDescent="0.25"/>
    <row r="32487" ht="30" hidden="1" customHeight="1" x14ac:dyDescent="0.25"/>
    <row r="32488" ht="30" hidden="1" customHeight="1" x14ac:dyDescent="0.25"/>
    <row r="32489" ht="30" hidden="1" customHeight="1" x14ac:dyDescent="0.25"/>
    <row r="32490" ht="30" hidden="1" customHeight="1" x14ac:dyDescent="0.25"/>
    <row r="32491" ht="30" hidden="1" customHeight="1" x14ac:dyDescent="0.25"/>
    <row r="32492" ht="30" hidden="1" customHeight="1" x14ac:dyDescent="0.25"/>
    <row r="32493" ht="30" hidden="1" customHeight="1" x14ac:dyDescent="0.25"/>
    <row r="32494" ht="30" hidden="1" customHeight="1" x14ac:dyDescent="0.25"/>
    <row r="32495" ht="30" hidden="1" customHeight="1" x14ac:dyDescent="0.25"/>
    <row r="32496" ht="30" hidden="1" customHeight="1" x14ac:dyDescent="0.25"/>
    <row r="32497" ht="30" hidden="1" customHeight="1" x14ac:dyDescent="0.25"/>
    <row r="32498" ht="30" hidden="1" customHeight="1" x14ac:dyDescent="0.25"/>
    <row r="32499" ht="30" hidden="1" customHeight="1" x14ac:dyDescent="0.25"/>
    <row r="32500" ht="30" hidden="1" customHeight="1" x14ac:dyDescent="0.25"/>
    <row r="32501" ht="30" hidden="1" customHeight="1" x14ac:dyDescent="0.25"/>
    <row r="32502" ht="30" hidden="1" customHeight="1" x14ac:dyDescent="0.25"/>
    <row r="32503" ht="30" hidden="1" customHeight="1" x14ac:dyDescent="0.25"/>
    <row r="32504" ht="30" hidden="1" customHeight="1" x14ac:dyDescent="0.25"/>
    <row r="32505" ht="30" hidden="1" customHeight="1" x14ac:dyDescent="0.25"/>
    <row r="32506" ht="30" hidden="1" customHeight="1" x14ac:dyDescent="0.25"/>
    <row r="32507" ht="30" hidden="1" customHeight="1" x14ac:dyDescent="0.25"/>
    <row r="32508" ht="30" hidden="1" customHeight="1" x14ac:dyDescent="0.25"/>
    <row r="32509" ht="30" hidden="1" customHeight="1" x14ac:dyDescent="0.25"/>
    <row r="32510" ht="30" hidden="1" customHeight="1" x14ac:dyDescent="0.25"/>
    <row r="32511" ht="30" hidden="1" customHeight="1" x14ac:dyDescent="0.25"/>
    <row r="32512" ht="30" hidden="1" customHeight="1" x14ac:dyDescent="0.25"/>
    <row r="32513" ht="30" hidden="1" customHeight="1" x14ac:dyDescent="0.25"/>
    <row r="32514" ht="30" hidden="1" customHeight="1" x14ac:dyDescent="0.25"/>
    <row r="32515" ht="30" hidden="1" customHeight="1" x14ac:dyDescent="0.25"/>
    <row r="32516" ht="30" hidden="1" customHeight="1" x14ac:dyDescent="0.25"/>
    <row r="32517" ht="30" hidden="1" customHeight="1" x14ac:dyDescent="0.25"/>
    <row r="32518" ht="30" hidden="1" customHeight="1" x14ac:dyDescent="0.25"/>
    <row r="32519" ht="30" hidden="1" customHeight="1" x14ac:dyDescent="0.25"/>
    <row r="32520" ht="30" hidden="1" customHeight="1" x14ac:dyDescent="0.25"/>
    <row r="32521" ht="30" hidden="1" customHeight="1" x14ac:dyDescent="0.25"/>
    <row r="32522" ht="30" hidden="1" customHeight="1" x14ac:dyDescent="0.25"/>
    <row r="32523" ht="30" hidden="1" customHeight="1" x14ac:dyDescent="0.25"/>
    <row r="32524" ht="30" hidden="1" customHeight="1" x14ac:dyDescent="0.25"/>
    <row r="32525" ht="30" hidden="1" customHeight="1" x14ac:dyDescent="0.25"/>
    <row r="32526" ht="30" hidden="1" customHeight="1" x14ac:dyDescent="0.25"/>
    <row r="32527" ht="30" hidden="1" customHeight="1" x14ac:dyDescent="0.25"/>
    <row r="32528" ht="30" hidden="1" customHeight="1" x14ac:dyDescent="0.25"/>
    <row r="32529" ht="30" hidden="1" customHeight="1" x14ac:dyDescent="0.25"/>
    <row r="32530" ht="30" hidden="1" customHeight="1" x14ac:dyDescent="0.25"/>
    <row r="32531" ht="30" hidden="1" customHeight="1" x14ac:dyDescent="0.25"/>
    <row r="32532" ht="30" hidden="1" customHeight="1" x14ac:dyDescent="0.25"/>
    <row r="32533" ht="30" hidden="1" customHeight="1" x14ac:dyDescent="0.25"/>
    <row r="32534" ht="30" hidden="1" customHeight="1" x14ac:dyDescent="0.25"/>
    <row r="32535" ht="30" hidden="1" customHeight="1" x14ac:dyDescent="0.25"/>
    <row r="32536" ht="30" hidden="1" customHeight="1" x14ac:dyDescent="0.25"/>
    <row r="32537" ht="30" hidden="1" customHeight="1" x14ac:dyDescent="0.25"/>
    <row r="32538" ht="30" hidden="1" customHeight="1" x14ac:dyDescent="0.25"/>
    <row r="32539" ht="30" hidden="1" customHeight="1" x14ac:dyDescent="0.25"/>
    <row r="32540" ht="30" hidden="1" customHeight="1" x14ac:dyDescent="0.25"/>
    <row r="32541" ht="30" hidden="1" customHeight="1" x14ac:dyDescent="0.25"/>
    <row r="32542" ht="30" hidden="1" customHeight="1" x14ac:dyDescent="0.25"/>
    <row r="32543" ht="30" hidden="1" customHeight="1" x14ac:dyDescent="0.25"/>
    <row r="32544" ht="30" hidden="1" customHeight="1" x14ac:dyDescent="0.25"/>
    <row r="32545" ht="30" hidden="1" customHeight="1" x14ac:dyDescent="0.25"/>
    <row r="32546" ht="30" hidden="1" customHeight="1" x14ac:dyDescent="0.25"/>
    <row r="32547" ht="30" hidden="1" customHeight="1" x14ac:dyDescent="0.25"/>
    <row r="32548" ht="30" hidden="1" customHeight="1" x14ac:dyDescent="0.25"/>
    <row r="32549" ht="30" hidden="1" customHeight="1" x14ac:dyDescent="0.25"/>
    <row r="32550" ht="30" hidden="1" customHeight="1" x14ac:dyDescent="0.25"/>
    <row r="32551" ht="30" hidden="1" customHeight="1" x14ac:dyDescent="0.25"/>
    <row r="32552" ht="30" hidden="1" customHeight="1" x14ac:dyDescent="0.25"/>
    <row r="32553" ht="30" hidden="1" customHeight="1" x14ac:dyDescent="0.25"/>
    <row r="32554" ht="30" hidden="1" customHeight="1" x14ac:dyDescent="0.25"/>
    <row r="32555" ht="30" hidden="1" customHeight="1" x14ac:dyDescent="0.25"/>
    <row r="32556" ht="30" hidden="1" customHeight="1" x14ac:dyDescent="0.25"/>
    <row r="32557" ht="30" hidden="1" customHeight="1" x14ac:dyDescent="0.25"/>
    <row r="32558" ht="30" hidden="1" customHeight="1" x14ac:dyDescent="0.25"/>
    <row r="32559" ht="30" hidden="1" customHeight="1" x14ac:dyDescent="0.25"/>
    <row r="32560" ht="30" hidden="1" customHeight="1" x14ac:dyDescent="0.25"/>
    <row r="32561" ht="30" hidden="1" customHeight="1" x14ac:dyDescent="0.25"/>
    <row r="32562" ht="30" hidden="1" customHeight="1" x14ac:dyDescent="0.25"/>
    <row r="32563" ht="30" hidden="1" customHeight="1" x14ac:dyDescent="0.25"/>
    <row r="32564" ht="30" hidden="1" customHeight="1" x14ac:dyDescent="0.25"/>
    <row r="32565" ht="30" hidden="1" customHeight="1" x14ac:dyDescent="0.25"/>
    <row r="32566" ht="30" hidden="1" customHeight="1" x14ac:dyDescent="0.25"/>
    <row r="32567" ht="30" hidden="1" customHeight="1" x14ac:dyDescent="0.25"/>
    <row r="32568" ht="30" hidden="1" customHeight="1" x14ac:dyDescent="0.25"/>
    <row r="32569" ht="30" hidden="1" customHeight="1" x14ac:dyDescent="0.25"/>
    <row r="32570" ht="30" hidden="1" customHeight="1" x14ac:dyDescent="0.25"/>
    <row r="32571" ht="30" hidden="1" customHeight="1" x14ac:dyDescent="0.25"/>
    <row r="32572" ht="30" hidden="1" customHeight="1" x14ac:dyDescent="0.25"/>
    <row r="32573" ht="30" hidden="1" customHeight="1" x14ac:dyDescent="0.25"/>
    <row r="32574" ht="30" hidden="1" customHeight="1" x14ac:dyDescent="0.25"/>
    <row r="32575" ht="30" hidden="1" customHeight="1" x14ac:dyDescent="0.25"/>
    <row r="32576" ht="30" hidden="1" customHeight="1" x14ac:dyDescent="0.25"/>
    <row r="32577" ht="30" hidden="1" customHeight="1" x14ac:dyDescent="0.25"/>
    <row r="32578" ht="30" hidden="1" customHeight="1" x14ac:dyDescent="0.25"/>
    <row r="32579" ht="30" hidden="1" customHeight="1" x14ac:dyDescent="0.25"/>
    <row r="32580" ht="30" hidden="1" customHeight="1" x14ac:dyDescent="0.25"/>
    <row r="32581" ht="30" hidden="1" customHeight="1" x14ac:dyDescent="0.25"/>
    <row r="32582" ht="30" hidden="1" customHeight="1" x14ac:dyDescent="0.25"/>
    <row r="32583" ht="30" hidden="1" customHeight="1" x14ac:dyDescent="0.25"/>
    <row r="32584" ht="30" hidden="1" customHeight="1" x14ac:dyDescent="0.25"/>
    <row r="32585" ht="30" hidden="1" customHeight="1" x14ac:dyDescent="0.25"/>
    <row r="32586" ht="30" hidden="1" customHeight="1" x14ac:dyDescent="0.25"/>
    <row r="32587" ht="30" hidden="1" customHeight="1" x14ac:dyDescent="0.25"/>
    <row r="32588" ht="30" hidden="1" customHeight="1" x14ac:dyDescent="0.25"/>
    <row r="32589" ht="30" hidden="1" customHeight="1" x14ac:dyDescent="0.25"/>
    <row r="32590" ht="30" hidden="1" customHeight="1" x14ac:dyDescent="0.25"/>
    <row r="32591" ht="30" hidden="1" customHeight="1" x14ac:dyDescent="0.25"/>
    <row r="32592" ht="30" hidden="1" customHeight="1" x14ac:dyDescent="0.25"/>
    <row r="32593" ht="30" hidden="1" customHeight="1" x14ac:dyDescent="0.25"/>
    <row r="32594" ht="30" hidden="1" customHeight="1" x14ac:dyDescent="0.25"/>
    <row r="32595" ht="30" hidden="1" customHeight="1" x14ac:dyDescent="0.25"/>
    <row r="32596" ht="30" hidden="1" customHeight="1" x14ac:dyDescent="0.25"/>
    <row r="32597" ht="30" hidden="1" customHeight="1" x14ac:dyDescent="0.25"/>
    <row r="32598" ht="30" hidden="1" customHeight="1" x14ac:dyDescent="0.25"/>
    <row r="32599" ht="30" hidden="1" customHeight="1" x14ac:dyDescent="0.25"/>
    <row r="32600" ht="30" hidden="1" customHeight="1" x14ac:dyDescent="0.25"/>
    <row r="32601" ht="30" hidden="1" customHeight="1" x14ac:dyDescent="0.25"/>
    <row r="32602" ht="30" hidden="1" customHeight="1" x14ac:dyDescent="0.25"/>
    <row r="32603" ht="30" hidden="1" customHeight="1" x14ac:dyDescent="0.25"/>
    <row r="32604" ht="30" hidden="1" customHeight="1" x14ac:dyDescent="0.25"/>
    <row r="32605" ht="30" hidden="1" customHeight="1" x14ac:dyDescent="0.25"/>
    <row r="32606" ht="30" hidden="1" customHeight="1" x14ac:dyDescent="0.25"/>
    <row r="32607" ht="30" hidden="1" customHeight="1" x14ac:dyDescent="0.25"/>
    <row r="32608" ht="30" hidden="1" customHeight="1" x14ac:dyDescent="0.25"/>
    <row r="32609" ht="30" hidden="1" customHeight="1" x14ac:dyDescent="0.25"/>
    <row r="32610" ht="30" hidden="1" customHeight="1" x14ac:dyDescent="0.25"/>
    <row r="32611" ht="30" hidden="1" customHeight="1" x14ac:dyDescent="0.25"/>
    <row r="32612" ht="30" hidden="1" customHeight="1" x14ac:dyDescent="0.25"/>
    <row r="32613" ht="30" hidden="1" customHeight="1" x14ac:dyDescent="0.25"/>
    <row r="32614" ht="30" hidden="1" customHeight="1" x14ac:dyDescent="0.25"/>
    <row r="32615" ht="30" hidden="1" customHeight="1" x14ac:dyDescent="0.25"/>
    <row r="32616" ht="30" hidden="1" customHeight="1" x14ac:dyDescent="0.25"/>
    <row r="32617" ht="30" hidden="1" customHeight="1" x14ac:dyDescent="0.25"/>
    <row r="32618" ht="30" hidden="1" customHeight="1" x14ac:dyDescent="0.25"/>
    <row r="32619" ht="30" hidden="1" customHeight="1" x14ac:dyDescent="0.25"/>
    <row r="32620" ht="30" hidden="1" customHeight="1" x14ac:dyDescent="0.25"/>
    <row r="32621" ht="30" hidden="1" customHeight="1" x14ac:dyDescent="0.25"/>
    <row r="32622" ht="30" hidden="1" customHeight="1" x14ac:dyDescent="0.25"/>
    <row r="32623" ht="30" hidden="1" customHeight="1" x14ac:dyDescent="0.25"/>
    <row r="32624" ht="30" hidden="1" customHeight="1" x14ac:dyDescent="0.25"/>
    <row r="32625" ht="30" hidden="1" customHeight="1" x14ac:dyDescent="0.25"/>
    <row r="32626" ht="30" hidden="1" customHeight="1" x14ac:dyDescent="0.25"/>
    <row r="32627" ht="30" hidden="1" customHeight="1" x14ac:dyDescent="0.25"/>
    <row r="32628" ht="30" hidden="1" customHeight="1" x14ac:dyDescent="0.25"/>
    <row r="32629" ht="30" hidden="1" customHeight="1" x14ac:dyDescent="0.25"/>
    <row r="32630" ht="30" hidden="1" customHeight="1" x14ac:dyDescent="0.25"/>
    <row r="32631" ht="30" hidden="1" customHeight="1" x14ac:dyDescent="0.25"/>
    <row r="32632" ht="30" hidden="1" customHeight="1" x14ac:dyDescent="0.25"/>
    <row r="32633" ht="30" hidden="1" customHeight="1" x14ac:dyDescent="0.25"/>
    <row r="32634" ht="30" hidden="1" customHeight="1" x14ac:dyDescent="0.25"/>
    <row r="32635" ht="30" hidden="1" customHeight="1" x14ac:dyDescent="0.25"/>
    <row r="32636" ht="30" hidden="1" customHeight="1" x14ac:dyDescent="0.25"/>
    <row r="32637" ht="30" hidden="1" customHeight="1" x14ac:dyDescent="0.25"/>
    <row r="32638" ht="30" hidden="1" customHeight="1" x14ac:dyDescent="0.25"/>
    <row r="32639" ht="30" hidden="1" customHeight="1" x14ac:dyDescent="0.25"/>
    <row r="32640" ht="30" hidden="1" customHeight="1" x14ac:dyDescent="0.25"/>
    <row r="32641" ht="30" hidden="1" customHeight="1" x14ac:dyDescent="0.25"/>
    <row r="32642" ht="30" hidden="1" customHeight="1" x14ac:dyDescent="0.25"/>
    <row r="32643" ht="30" hidden="1" customHeight="1" x14ac:dyDescent="0.25"/>
    <row r="32644" ht="30" hidden="1" customHeight="1" x14ac:dyDescent="0.25"/>
    <row r="32645" ht="30" hidden="1" customHeight="1" x14ac:dyDescent="0.25"/>
    <row r="32646" ht="30" hidden="1" customHeight="1" x14ac:dyDescent="0.25"/>
    <row r="32647" ht="30" hidden="1" customHeight="1" x14ac:dyDescent="0.25"/>
    <row r="32648" ht="30" hidden="1" customHeight="1" x14ac:dyDescent="0.25"/>
    <row r="32649" ht="30" hidden="1" customHeight="1" x14ac:dyDescent="0.25"/>
    <row r="32650" ht="30" hidden="1" customHeight="1" x14ac:dyDescent="0.25"/>
    <row r="32651" ht="30" hidden="1" customHeight="1" x14ac:dyDescent="0.25"/>
    <row r="32652" ht="30" hidden="1" customHeight="1" x14ac:dyDescent="0.25"/>
    <row r="32653" ht="30" hidden="1" customHeight="1" x14ac:dyDescent="0.25"/>
    <row r="32654" ht="30" hidden="1" customHeight="1" x14ac:dyDescent="0.25"/>
    <row r="32655" ht="30" hidden="1" customHeight="1" x14ac:dyDescent="0.25"/>
    <row r="32656" ht="30" hidden="1" customHeight="1" x14ac:dyDescent="0.25"/>
    <row r="32657" ht="30" hidden="1" customHeight="1" x14ac:dyDescent="0.25"/>
    <row r="32658" ht="30" hidden="1" customHeight="1" x14ac:dyDescent="0.25"/>
    <row r="32659" ht="30" hidden="1" customHeight="1" x14ac:dyDescent="0.25"/>
    <row r="32660" ht="30" hidden="1" customHeight="1" x14ac:dyDescent="0.25"/>
    <row r="32661" ht="30" hidden="1" customHeight="1" x14ac:dyDescent="0.25"/>
    <row r="32662" ht="30" hidden="1" customHeight="1" x14ac:dyDescent="0.25"/>
    <row r="32663" ht="30" hidden="1" customHeight="1" x14ac:dyDescent="0.25"/>
    <row r="32664" ht="30" hidden="1" customHeight="1" x14ac:dyDescent="0.25"/>
    <row r="32665" ht="30" hidden="1" customHeight="1" x14ac:dyDescent="0.25"/>
    <row r="32666" ht="30" hidden="1" customHeight="1" x14ac:dyDescent="0.25"/>
    <row r="32667" ht="30" hidden="1" customHeight="1" x14ac:dyDescent="0.25"/>
    <row r="32668" ht="30" hidden="1" customHeight="1" x14ac:dyDescent="0.25"/>
    <row r="32669" ht="30" hidden="1" customHeight="1" x14ac:dyDescent="0.25"/>
    <row r="32670" ht="30" hidden="1" customHeight="1" x14ac:dyDescent="0.25"/>
    <row r="32671" ht="30" hidden="1" customHeight="1" x14ac:dyDescent="0.25"/>
    <row r="32672" ht="30" hidden="1" customHeight="1" x14ac:dyDescent="0.25"/>
    <row r="32673" ht="30" hidden="1" customHeight="1" x14ac:dyDescent="0.25"/>
    <row r="32674" ht="30" hidden="1" customHeight="1" x14ac:dyDescent="0.25"/>
    <row r="32675" ht="30" hidden="1" customHeight="1" x14ac:dyDescent="0.25"/>
    <row r="32676" ht="30" hidden="1" customHeight="1" x14ac:dyDescent="0.25"/>
    <row r="32677" ht="30" hidden="1" customHeight="1" x14ac:dyDescent="0.25"/>
    <row r="32678" ht="30" hidden="1" customHeight="1" x14ac:dyDescent="0.25"/>
    <row r="32679" ht="30" hidden="1" customHeight="1" x14ac:dyDescent="0.25"/>
    <row r="32680" ht="30" hidden="1" customHeight="1" x14ac:dyDescent="0.25"/>
    <row r="32681" ht="30" hidden="1" customHeight="1" x14ac:dyDescent="0.25"/>
    <row r="32682" ht="30" hidden="1" customHeight="1" x14ac:dyDescent="0.25"/>
    <row r="32683" ht="30" hidden="1" customHeight="1" x14ac:dyDescent="0.25"/>
    <row r="32684" ht="30" hidden="1" customHeight="1" x14ac:dyDescent="0.25"/>
    <row r="32685" ht="30" hidden="1" customHeight="1" x14ac:dyDescent="0.25"/>
    <row r="32686" ht="30" hidden="1" customHeight="1" x14ac:dyDescent="0.25"/>
    <row r="32687" ht="30" hidden="1" customHeight="1" x14ac:dyDescent="0.25"/>
    <row r="32688" ht="30" hidden="1" customHeight="1" x14ac:dyDescent="0.25"/>
    <row r="32689" ht="30" hidden="1" customHeight="1" x14ac:dyDescent="0.25"/>
    <row r="32690" ht="30" hidden="1" customHeight="1" x14ac:dyDescent="0.25"/>
    <row r="32691" ht="30" hidden="1" customHeight="1" x14ac:dyDescent="0.25"/>
    <row r="32692" ht="30" hidden="1" customHeight="1" x14ac:dyDescent="0.25"/>
    <row r="32693" ht="30" hidden="1" customHeight="1" x14ac:dyDescent="0.25"/>
    <row r="32694" ht="30" hidden="1" customHeight="1" x14ac:dyDescent="0.25"/>
    <row r="32695" ht="30" hidden="1" customHeight="1" x14ac:dyDescent="0.25"/>
    <row r="32696" ht="30" hidden="1" customHeight="1" x14ac:dyDescent="0.25"/>
    <row r="32697" ht="30" hidden="1" customHeight="1" x14ac:dyDescent="0.25"/>
    <row r="32698" ht="30" hidden="1" customHeight="1" x14ac:dyDescent="0.25"/>
    <row r="32699" ht="30" hidden="1" customHeight="1" x14ac:dyDescent="0.25"/>
    <row r="32700" ht="30" hidden="1" customHeight="1" x14ac:dyDescent="0.25"/>
    <row r="32701" ht="30" hidden="1" customHeight="1" x14ac:dyDescent="0.25"/>
    <row r="32702" ht="30" hidden="1" customHeight="1" x14ac:dyDescent="0.25"/>
    <row r="32703" ht="30" hidden="1" customHeight="1" x14ac:dyDescent="0.25"/>
    <row r="32704" ht="30" hidden="1" customHeight="1" x14ac:dyDescent="0.25"/>
    <row r="32705" ht="30" hidden="1" customHeight="1" x14ac:dyDescent="0.25"/>
    <row r="32706" ht="30" hidden="1" customHeight="1" x14ac:dyDescent="0.25"/>
    <row r="32707" ht="30" hidden="1" customHeight="1" x14ac:dyDescent="0.25"/>
    <row r="32708" ht="30" hidden="1" customHeight="1" x14ac:dyDescent="0.25"/>
    <row r="32709" ht="30" hidden="1" customHeight="1" x14ac:dyDescent="0.25"/>
    <row r="32710" ht="30" hidden="1" customHeight="1" x14ac:dyDescent="0.25"/>
    <row r="32711" ht="30" hidden="1" customHeight="1" x14ac:dyDescent="0.25"/>
    <row r="32712" ht="30" hidden="1" customHeight="1" x14ac:dyDescent="0.25"/>
    <row r="32713" ht="30" hidden="1" customHeight="1" x14ac:dyDescent="0.25"/>
    <row r="32714" ht="30" hidden="1" customHeight="1" x14ac:dyDescent="0.25"/>
    <row r="32715" ht="30" hidden="1" customHeight="1" x14ac:dyDescent="0.25"/>
    <row r="32716" ht="30" hidden="1" customHeight="1" x14ac:dyDescent="0.25"/>
    <row r="32717" ht="30" hidden="1" customHeight="1" x14ac:dyDescent="0.25"/>
    <row r="32718" ht="30" hidden="1" customHeight="1" x14ac:dyDescent="0.25"/>
    <row r="32719" ht="30" hidden="1" customHeight="1" x14ac:dyDescent="0.25"/>
    <row r="32720" ht="30" hidden="1" customHeight="1" x14ac:dyDescent="0.25"/>
    <row r="32721" ht="30" hidden="1" customHeight="1" x14ac:dyDescent="0.25"/>
    <row r="32722" ht="30" hidden="1" customHeight="1" x14ac:dyDescent="0.25"/>
    <row r="32723" ht="30" hidden="1" customHeight="1" x14ac:dyDescent="0.25"/>
    <row r="32724" ht="30" hidden="1" customHeight="1" x14ac:dyDescent="0.25"/>
    <row r="32725" ht="30" hidden="1" customHeight="1" x14ac:dyDescent="0.25"/>
    <row r="32726" ht="30" hidden="1" customHeight="1" x14ac:dyDescent="0.25"/>
    <row r="32727" ht="30" hidden="1" customHeight="1" x14ac:dyDescent="0.25"/>
    <row r="32728" ht="30" hidden="1" customHeight="1" x14ac:dyDescent="0.25"/>
    <row r="32729" ht="30" hidden="1" customHeight="1" x14ac:dyDescent="0.25"/>
    <row r="32730" ht="30" hidden="1" customHeight="1" x14ac:dyDescent="0.25"/>
    <row r="32731" ht="30" hidden="1" customHeight="1" x14ac:dyDescent="0.25"/>
    <row r="32732" ht="30" hidden="1" customHeight="1" x14ac:dyDescent="0.25"/>
    <row r="32733" ht="30" hidden="1" customHeight="1" x14ac:dyDescent="0.25"/>
    <row r="32734" ht="30" hidden="1" customHeight="1" x14ac:dyDescent="0.25"/>
    <row r="32735" ht="30" hidden="1" customHeight="1" x14ac:dyDescent="0.25"/>
    <row r="32736" ht="30" hidden="1" customHeight="1" x14ac:dyDescent="0.25"/>
    <row r="32737" ht="30" hidden="1" customHeight="1" x14ac:dyDescent="0.25"/>
    <row r="32738" ht="30" hidden="1" customHeight="1" x14ac:dyDescent="0.25"/>
    <row r="32739" ht="30" hidden="1" customHeight="1" x14ac:dyDescent="0.25"/>
    <row r="32740" ht="30" hidden="1" customHeight="1" x14ac:dyDescent="0.25"/>
    <row r="32741" ht="30" hidden="1" customHeight="1" x14ac:dyDescent="0.25"/>
    <row r="32742" ht="30" hidden="1" customHeight="1" x14ac:dyDescent="0.25"/>
    <row r="32743" ht="30" hidden="1" customHeight="1" x14ac:dyDescent="0.25"/>
    <row r="32744" ht="30" hidden="1" customHeight="1" x14ac:dyDescent="0.25"/>
    <row r="32745" ht="30" hidden="1" customHeight="1" x14ac:dyDescent="0.25"/>
    <row r="32746" ht="30" hidden="1" customHeight="1" x14ac:dyDescent="0.25"/>
    <row r="32747" ht="30" hidden="1" customHeight="1" x14ac:dyDescent="0.25"/>
    <row r="32748" ht="30" hidden="1" customHeight="1" x14ac:dyDescent="0.25"/>
    <row r="32749" ht="30" hidden="1" customHeight="1" x14ac:dyDescent="0.25"/>
    <row r="32750" ht="30" hidden="1" customHeight="1" x14ac:dyDescent="0.25"/>
    <row r="32751" ht="30" hidden="1" customHeight="1" x14ac:dyDescent="0.25"/>
    <row r="32752" ht="30" hidden="1" customHeight="1" x14ac:dyDescent="0.25"/>
    <row r="32753" ht="30" hidden="1" customHeight="1" x14ac:dyDescent="0.25"/>
    <row r="32754" ht="30" hidden="1" customHeight="1" x14ac:dyDescent="0.25"/>
    <row r="32755" ht="30" hidden="1" customHeight="1" x14ac:dyDescent="0.25"/>
    <row r="32756" ht="30" hidden="1" customHeight="1" x14ac:dyDescent="0.25"/>
    <row r="32757" ht="30" hidden="1" customHeight="1" x14ac:dyDescent="0.25"/>
    <row r="32758" ht="30" hidden="1" customHeight="1" x14ac:dyDescent="0.25"/>
    <row r="32759" ht="30" hidden="1" customHeight="1" x14ac:dyDescent="0.25"/>
    <row r="32760" ht="30" hidden="1" customHeight="1" x14ac:dyDescent="0.25"/>
    <row r="32761" ht="30" hidden="1" customHeight="1" x14ac:dyDescent="0.25"/>
    <row r="32762" ht="30" hidden="1" customHeight="1" x14ac:dyDescent="0.25"/>
    <row r="32763" ht="30" hidden="1" customHeight="1" x14ac:dyDescent="0.25"/>
    <row r="32764" ht="30" hidden="1" customHeight="1" x14ac:dyDescent="0.25"/>
    <row r="32765" ht="30" hidden="1" customHeight="1" x14ac:dyDescent="0.25"/>
    <row r="32766" ht="30" hidden="1" customHeight="1" x14ac:dyDescent="0.25"/>
    <row r="32767" ht="30" hidden="1" customHeight="1" x14ac:dyDescent="0.25"/>
    <row r="32768" ht="30" hidden="1" customHeight="1" x14ac:dyDescent="0.25"/>
    <row r="32769" ht="30" hidden="1" customHeight="1" x14ac:dyDescent="0.25"/>
    <row r="32770" ht="30" hidden="1" customHeight="1" x14ac:dyDescent="0.25"/>
    <row r="32771" ht="30" hidden="1" customHeight="1" x14ac:dyDescent="0.25"/>
    <row r="32772" ht="30" hidden="1" customHeight="1" x14ac:dyDescent="0.25"/>
    <row r="32773" ht="30" hidden="1" customHeight="1" x14ac:dyDescent="0.25"/>
    <row r="32774" ht="30" hidden="1" customHeight="1" x14ac:dyDescent="0.25"/>
    <row r="32775" ht="30" hidden="1" customHeight="1" x14ac:dyDescent="0.25"/>
    <row r="32776" ht="30" hidden="1" customHeight="1" x14ac:dyDescent="0.25"/>
    <row r="32777" ht="30" hidden="1" customHeight="1" x14ac:dyDescent="0.25"/>
    <row r="32778" ht="30" hidden="1" customHeight="1" x14ac:dyDescent="0.25"/>
    <row r="32779" ht="30" hidden="1" customHeight="1" x14ac:dyDescent="0.25"/>
    <row r="32780" ht="30" hidden="1" customHeight="1" x14ac:dyDescent="0.25"/>
    <row r="32781" ht="30" hidden="1" customHeight="1" x14ac:dyDescent="0.25"/>
    <row r="32782" ht="30" hidden="1" customHeight="1" x14ac:dyDescent="0.25"/>
    <row r="32783" ht="30" hidden="1" customHeight="1" x14ac:dyDescent="0.25"/>
    <row r="32784" ht="30" hidden="1" customHeight="1" x14ac:dyDescent="0.25"/>
    <row r="32785" ht="30" hidden="1" customHeight="1" x14ac:dyDescent="0.25"/>
    <row r="32786" ht="30" hidden="1" customHeight="1" x14ac:dyDescent="0.25"/>
    <row r="32787" ht="30" hidden="1" customHeight="1" x14ac:dyDescent="0.25"/>
    <row r="32788" ht="30" hidden="1" customHeight="1" x14ac:dyDescent="0.25"/>
    <row r="32789" ht="30" hidden="1" customHeight="1" x14ac:dyDescent="0.25"/>
    <row r="32790" ht="30" hidden="1" customHeight="1" x14ac:dyDescent="0.25"/>
    <row r="32791" ht="30" hidden="1" customHeight="1" x14ac:dyDescent="0.25"/>
    <row r="32792" ht="30" hidden="1" customHeight="1" x14ac:dyDescent="0.25"/>
    <row r="32793" ht="30" hidden="1" customHeight="1" x14ac:dyDescent="0.25"/>
    <row r="32794" ht="30" hidden="1" customHeight="1" x14ac:dyDescent="0.25"/>
    <row r="32795" ht="30" hidden="1" customHeight="1" x14ac:dyDescent="0.25"/>
    <row r="32796" ht="30" hidden="1" customHeight="1" x14ac:dyDescent="0.25"/>
    <row r="32797" ht="30" hidden="1" customHeight="1" x14ac:dyDescent="0.25"/>
    <row r="32798" ht="30" hidden="1" customHeight="1" x14ac:dyDescent="0.25"/>
    <row r="32799" ht="30" hidden="1" customHeight="1" x14ac:dyDescent="0.25"/>
    <row r="32800" ht="30" hidden="1" customHeight="1" x14ac:dyDescent="0.25"/>
    <row r="32801" ht="30" hidden="1" customHeight="1" x14ac:dyDescent="0.25"/>
    <row r="32802" ht="30" hidden="1" customHeight="1" x14ac:dyDescent="0.25"/>
    <row r="32803" ht="30" hidden="1" customHeight="1" x14ac:dyDescent="0.25"/>
    <row r="32804" ht="30" hidden="1" customHeight="1" x14ac:dyDescent="0.25"/>
    <row r="32805" ht="30" hidden="1" customHeight="1" x14ac:dyDescent="0.25"/>
    <row r="32806" ht="30" hidden="1" customHeight="1" x14ac:dyDescent="0.25"/>
    <row r="32807" ht="30" hidden="1" customHeight="1" x14ac:dyDescent="0.25"/>
    <row r="32808" ht="30" hidden="1" customHeight="1" x14ac:dyDescent="0.25"/>
    <row r="32809" ht="30" hidden="1" customHeight="1" x14ac:dyDescent="0.25"/>
    <row r="32810" ht="30" hidden="1" customHeight="1" x14ac:dyDescent="0.25"/>
    <row r="32811" ht="30" hidden="1" customHeight="1" x14ac:dyDescent="0.25"/>
    <row r="32812" ht="30" hidden="1" customHeight="1" x14ac:dyDescent="0.25"/>
    <row r="32813" ht="30" hidden="1" customHeight="1" x14ac:dyDescent="0.25"/>
    <row r="32814" ht="30" hidden="1" customHeight="1" x14ac:dyDescent="0.25"/>
    <row r="32815" ht="30" hidden="1" customHeight="1" x14ac:dyDescent="0.25"/>
    <row r="32816" ht="30" hidden="1" customHeight="1" x14ac:dyDescent="0.25"/>
    <row r="32817" ht="30" hidden="1" customHeight="1" x14ac:dyDescent="0.25"/>
    <row r="32818" ht="30" hidden="1" customHeight="1" x14ac:dyDescent="0.25"/>
    <row r="32819" ht="30" hidden="1" customHeight="1" x14ac:dyDescent="0.25"/>
    <row r="32820" ht="30" hidden="1" customHeight="1" x14ac:dyDescent="0.25"/>
    <row r="32821" ht="30" hidden="1" customHeight="1" x14ac:dyDescent="0.25"/>
    <row r="32822" ht="30" hidden="1" customHeight="1" x14ac:dyDescent="0.25"/>
    <row r="32823" ht="30" hidden="1" customHeight="1" x14ac:dyDescent="0.25"/>
    <row r="32824" ht="30" hidden="1" customHeight="1" x14ac:dyDescent="0.25"/>
    <row r="32825" ht="30" hidden="1" customHeight="1" x14ac:dyDescent="0.25"/>
    <row r="32826" ht="30" hidden="1" customHeight="1" x14ac:dyDescent="0.25"/>
    <row r="32827" ht="30" hidden="1" customHeight="1" x14ac:dyDescent="0.25"/>
    <row r="32828" ht="30" hidden="1" customHeight="1" x14ac:dyDescent="0.25"/>
    <row r="32829" ht="30" hidden="1" customHeight="1" x14ac:dyDescent="0.25"/>
    <row r="32830" ht="30" hidden="1" customHeight="1" x14ac:dyDescent="0.25"/>
    <row r="32831" ht="30" hidden="1" customHeight="1" x14ac:dyDescent="0.25"/>
    <row r="32832" ht="30" hidden="1" customHeight="1" x14ac:dyDescent="0.25"/>
    <row r="32833" ht="30" hidden="1" customHeight="1" x14ac:dyDescent="0.25"/>
    <row r="32834" ht="30" hidden="1" customHeight="1" x14ac:dyDescent="0.25"/>
    <row r="32835" ht="30" hidden="1" customHeight="1" x14ac:dyDescent="0.25"/>
    <row r="32836" ht="30" hidden="1" customHeight="1" x14ac:dyDescent="0.25"/>
    <row r="32837" ht="30" hidden="1" customHeight="1" x14ac:dyDescent="0.25"/>
    <row r="32838" ht="30" hidden="1" customHeight="1" x14ac:dyDescent="0.25"/>
    <row r="32839" ht="30" hidden="1" customHeight="1" x14ac:dyDescent="0.25"/>
    <row r="32840" ht="30" hidden="1" customHeight="1" x14ac:dyDescent="0.25"/>
    <row r="32841" ht="30" hidden="1" customHeight="1" x14ac:dyDescent="0.25"/>
    <row r="32842" ht="30" hidden="1" customHeight="1" x14ac:dyDescent="0.25"/>
    <row r="32843" ht="30" hidden="1" customHeight="1" x14ac:dyDescent="0.25"/>
    <row r="32844" ht="30" hidden="1" customHeight="1" x14ac:dyDescent="0.25"/>
    <row r="32845" ht="30" hidden="1" customHeight="1" x14ac:dyDescent="0.25"/>
    <row r="32846" ht="30" hidden="1" customHeight="1" x14ac:dyDescent="0.25"/>
    <row r="32847" ht="30" hidden="1" customHeight="1" x14ac:dyDescent="0.25"/>
    <row r="32848" ht="30" hidden="1" customHeight="1" x14ac:dyDescent="0.25"/>
    <row r="32849" ht="30" hidden="1" customHeight="1" x14ac:dyDescent="0.25"/>
    <row r="32850" ht="30" hidden="1" customHeight="1" x14ac:dyDescent="0.25"/>
    <row r="32851" ht="30" hidden="1" customHeight="1" x14ac:dyDescent="0.25"/>
    <row r="32852" ht="30" hidden="1" customHeight="1" x14ac:dyDescent="0.25"/>
    <row r="32853" ht="30" hidden="1" customHeight="1" x14ac:dyDescent="0.25"/>
    <row r="32854" ht="30" hidden="1" customHeight="1" x14ac:dyDescent="0.25"/>
    <row r="32855" ht="30" hidden="1" customHeight="1" x14ac:dyDescent="0.25"/>
    <row r="32856" ht="30" hidden="1" customHeight="1" x14ac:dyDescent="0.25"/>
    <row r="32857" ht="30" hidden="1" customHeight="1" x14ac:dyDescent="0.25"/>
    <row r="32858" ht="30" hidden="1" customHeight="1" x14ac:dyDescent="0.25"/>
    <row r="32859" ht="30" hidden="1" customHeight="1" x14ac:dyDescent="0.25"/>
    <row r="32860" ht="30" hidden="1" customHeight="1" x14ac:dyDescent="0.25"/>
    <row r="32861" ht="30" hidden="1" customHeight="1" x14ac:dyDescent="0.25"/>
    <row r="32862" ht="30" hidden="1" customHeight="1" x14ac:dyDescent="0.25"/>
    <row r="32863" ht="30" hidden="1" customHeight="1" x14ac:dyDescent="0.25"/>
    <row r="32864" ht="30" hidden="1" customHeight="1" x14ac:dyDescent="0.25"/>
    <row r="32865" ht="30" hidden="1" customHeight="1" x14ac:dyDescent="0.25"/>
    <row r="32866" ht="30" hidden="1" customHeight="1" x14ac:dyDescent="0.25"/>
    <row r="32867" ht="30" hidden="1" customHeight="1" x14ac:dyDescent="0.25"/>
    <row r="32868" ht="30" hidden="1" customHeight="1" x14ac:dyDescent="0.25"/>
    <row r="32869" ht="30" hidden="1" customHeight="1" x14ac:dyDescent="0.25"/>
    <row r="32870" ht="30" hidden="1" customHeight="1" x14ac:dyDescent="0.25"/>
    <row r="32871" ht="30" hidden="1" customHeight="1" x14ac:dyDescent="0.25"/>
    <row r="32872" ht="30" hidden="1" customHeight="1" x14ac:dyDescent="0.25"/>
    <row r="32873" ht="30" hidden="1" customHeight="1" x14ac:dyDescent="0.25"/>
    <row r="32874" ht="30" hidden="1" customHeight="1" x14ac:dyDescent="0.25"/>
    <row r="32875" ht="30" hidden="1" customHeight="1" x14ac:dyDescent="0.25"/>
    <row r="32876" ht="30" hidden="1" customHeight="1" x14ac:dyDescent="0.25"/>
    <row r="32877" ht="30" hidden="1" customHeight="1" x14ac:dyDescent="0.25"/>
    <row r="32878" ht="30" hidden="1" customHeight="1" x14ac:dyDescent="0.25"/>
    <row r="32879" ht="30" hidden="1" customHeight="1" x14ac:dyDescent="0.25"/>
    <row r="32880" ht="30" hidden="1" customHeight="1" x14ac:dyDescent="0.25"/>
    <row r="32881" ht="30" hidden="1" customHeight="1" x14ac:dyDescent="0.25"/>
    <row r="32882" ht="30" hidden="1" customHeight="1" x14ac:dyDescent="0.25"/>
    <row r="32883" ht="30" hidden="1" customHeight="1" x14ac:dyDescent="0.25"/>
    <row r="32884" ht="30" hidden="1" customHeight="1" x14ac:dyDescent="0.25"/>
    <row r="32885" ht="30" hidden="1" customHeight="1" x14ac:dyDescent="0.25"/>
    <row r="32886" ht="30" hidden="1" customHeight="1" x14ac:dyDescent="0.25"/>
    <row r="32887" ht="30" hidden="1" customHeight="1" x14ac:dyDescent="0.25"/>
    <row r="32888" ht="30" hidden="1" customHeight="1" x14ac:dyDescent="0.25"/>
    <row r="32889" ht="30" hidden="1" customHeight="1" x14ac:dyDescent="0.25"/>
    <row r="32890" ht="30" hidden="1" customHeight="1" x14ac:dyDescent="0.25"/>
    <row r="32891" ht="30" hidden="1" customHeight="1" x14ac:dyDescent="0.25"/>
    <row r="32892" ht="30" hidden="1" customHeight="1" x14ac:dyDescent="0.25"/>
    <row r="32893" ht="30" hidden="1" customHeight="1" x14ac:dyDescent="0.25"/>
    <row r="32894" ht="30" hidden="1" customHeight="1" x14ac:dyDescent="0.25"/>
    <row r="32895" ht="30" hidden="1" customHeight="1" x14ac:dyDescent="0.25"/>
    <row r="32896" ht="30" hidden="1" customHeight="1" x14ac:dyDescent="0.25"/>
    <row r="32897" ht="30" hidden="1" customHeight="1" x14ac:dyDescent="0.25"/>
    <row r="32898" ht="30" hidden="1" customHeight="1" x14ac:dyDescent="0.25"/>
    <row r="32899" ht="30" hidden="1" customHeight="1" x14ac:dyDescent="0.25"/>
    <row r="32900" ht="30" hidden="1" customHeight="1" x14ac:dyDescent="0.25"/>
    <row r="32901" ht="30" hidden="1" customHeight="1" x14ac:dyDescent="0.25"/>
    <row r="32902" ht="30" hidden="1" customHeight="1" x14ac:dyDescent="0.25"/>
    <row r="32903" ht="30" hidden="1" customHeight="1" x14ac:dyDescent="0.25"/>
    <row r="32904" ht="30" hidden="1" customHeight="1" x14ac:dyDescent="0.25"/>
    <row r="32905" ht="30" hidden="1" customHeight="1" x14ac:dyDescent="0.25"/>
    <row r="32906" ht="30" hidden="1" customHeight="1" x14ac:dyDescent="0.25"/>
    <row r="32907" ht="30" hidden="1" customHeight="1" x14ac:dyDescent="0.25"/>
    <row r="32908" ht="30" hidden="1" customHeight="1" x14ac:dyDescent="0.25"/>
    <row r="32909" ht="30" hidden="1" customHeight="1" x14ac:dyDescent="0.25"/>
    <row r="32910" ht="30" hidden="1" customHeight="1" x14ac:dyDescent="0.25"/>
    <row r="32911" ht="30" hidden="1" customHeight="1" x14ac:dyDescent="0.25"/>
    <row r="32912" ht="30" hidden="1" customHeight="1" x14ac:dyDescent="0.25"/>
    <row r="32913" ht="30" hidden="1" customHeight="1" x14ac:dyDescent="0.25"/>
    <row r="32914" ht="30" hidden="1" customHeight="1" x14ac:dyDescent="0.25"/>
    <row r="32915" ht="30" hidden="1" customHeight="1" x14ac:dyDescent="0.25"/>
    <row r="32916" ht="30" hidden="1" customHeight="1" x14ac:dyDescent="0.25"/>
    <row r="32917" ht="30" hidden="1" customHeight="1" x14ac:dyDescent="0.25"/>
    <row r="32918" ht="30" hidden="1" customHeight="1" x14ac:dyDescent="0.25"/>
    <row r="32919" ht="30" hidden="1" customHeight="1" x14ac:dyDescent="0.25"/>
    <row r="32920" ht="30" hidden="1" customHeight="1" x14ac:dyDescent="0.25"/>
    <row r="32921" ht="30" hidden="1" customHeight="1" x14ac:dyDescent="0.25"/>
    <row r="32922" ht="30" hidden="1" customHeight="1" x14ac:dyDescent="0.25"/>
    <row r="32923" ht="30" hidden="1" customHeight="1" x14ac:dyDescent="0.25"/>
    <row r="32924" ht="30" hidden="1" customHeight="1" x14ac:dyDescent="0.25"/>
    <row r="32925" ht="30" hidden="1" customHeight="1" x14ac:dyDescent="0.25"/>
    <row r="32926" ht="30" hidden="1" customHeight="1" x14ac:dyDescent="0.25"/>
    <row r="32927" ht="30" hidden="1" customHeight="1" x14ac:dyDescent="0.25"/>
    <row r="32928" ht="30" hidden="1" customHeight="1" x14ac:dyDescent="0.25"/>
    <row r="32929" ht="30" hidden="1" customHeight="1" x14ac:dyDescent="0.25"/>
    <row r="32930" ht="30" hidden="1" customHeight="1" x14ac:dyDescent="0.25"/>
    <row r="32931" ht="30" hidden="1" customHeight="1" x14ac:dyDescent="0.25"/>
    <row r="32932" ht="30" hidden="1" customHeight="1" x14ac:dyDescent="0.25"/>
    <row r="32933" ht="30" hidden="1" customHeight="1" x14ac:dyDescent="0.25"/>
    <row r="32934" ht="30" hidden="1" customHeight="1" x14ac:dyDescent="0.25"/>
    <row r="32935" ht="30" hidden="1" customHeight="1" x14ac:dyDescent="0.25"/>
    <row r="32936" ht="30" hidden="1" customHeight="1" x14ac:dyDescent="0.25"/>
    <row r="32937" ht="30" hidden="1" customHeight="1" x14ac:dyDescent="0.25"/>
    <row r="32938" ht="30" hidden="1" customHeight="1" x14ac:dyDescent="0.25"/>
    <row r="32939" ht="30" hidden="1" customHeight="1" x14ac:dyDescent="0.25"/>
    <row r="32940" ht="30" hidden="1" customHeight="1" x14ac:dyDescent="0.25"/>
    <row r="32941" ht="30" hidden="1" customHeight="1" x14ac:dyDescent="0.25"/>
    <row r="32942" ht="30" hidden="1" customHeight="1" x14ac:dyDescent="0.25"/>
    <row r="32943" ht="30" hidden="1" customHeight="1" x14ac:dyDescent="0.25"/>
    <row r="32944" ht="30" hidden="1" customHeight="1" x14ac:dyDescent="0.25"/>
    <row r="32945" ht="30" hidden="1" customHeight="1" x14ac:dyDescent="0.25"/>
    <row r="32946" ht="30" hidden="1" customHeight="1" x14ac:dyDescent="0.25"/>
    <row r="32947" ht="30" hidden="1" customHeight="1" x14ac:dyDescent="0.25"/>
    <row r="32948" ht="30" hidden="1" customHeight="1" x14ac:dyDescent="0.25"/>
    <row r="32949" ht="30" hidden="1" customHeight="1" x14ac:dyDescent="0.25"/>
    <row r="32950" ht="30" hidden="1" customHeight="1" x14ac:dyDescent="0.25"/>
    <row r="32951" ht="30" hidden="1" customHeight="1" x14ac:dyDescent="0.25"/>
    <row r="32952" ht="30" hidden="1" customHeight="1" x14ac:dyDescent="0.25"/>
    <row r="32953" ht="30" hidden="1" customHeight="1" x14ac:dyDescent="0.25"/>
    <row r="32954" ht="30" hidden="1" customHeight="1" x14ac:dyDescent="0.25"/>
    <row r="32955" ht="30" hidden="1" customHeight="1" x14ac:dyDescent="0.25"/>
    <row r="32956" ht="30" hidden="1" customHeight="1" x14ac:dyDescent="0.25"/>
    <row r="32957" ht="30" hidden="1" customHeight="1" x14ac:dyDescent="0.25"/>
    <row r="32958" ht="30" hidden="1" customHeight="1" x14ac:dyDescent="0.25"/>
    <row r="32959" ht="30" hidden="1" customHeight="1" x14ac:dyDescent="0.25"/>
    <row r="32960" ht="30" hidden="1" customHeight="1" x14ac:dyDescent="0.25"/>
    <row r="32961" ht="30" hidden="1" customHeight="1" x14ac:dyDescent="0.25"/>
    <row r="32962" ht="30" hidden="1" customHeight="1" x14ac:dyDescent="0.25"/>
    <row r="32963" ht="30" hidden="1" customHeight="1" x14ac:dyDescent="0.25"/>
    <row r="32964" ht="30" hidden="1" customHeight="1" x14ac:dyDescent="0.25"/>
    <row r="32965" ht="30" hidden="1" customHeight="1" x14ac:dyDescent="0.25"/>
    <row r="32966" ht="30" hidden="1" customHeight="1" x14ac:dyDescent="0.25"/>
    <row r="32967" ht="30" hidden="1" customHeight="1" x14ac:dyDescent="0.25"/>
    <row r="32968" ht="30" hidden="1" customHeight="1" x14ac:dyDescent="0.25"/>
    <row r="32969" ht="30" hidden="1" customHeight="1" x14ac:dyDescent="0.25"/>
    <row r="32970" ht="30" hidden="1" customHeight="1" x14ac:dyDescent="0.25"/>
    <row r="32971" ht="30" hidden="1" customHeight="1" x14ac:dyDescent="0.25"/>
    <row r="32972" ht="30" hidden="1" customHeight="1" x14ac:dyDescent="0.25"/>
    <row r="32973" ht="30" hidden="1" customHeight="1" x14ac:dyDescent="0.25"/>
    <row r="32974" ht="30" hidden="1" customHeight="1" x14ac:dyDescent="0.25"/>
    <row r="32975" ht="30" hidden="1" customHeight="1" x14ac:dyDescent="0.25"/>
    <row r="32976" ht="30" hidden="1" customHeight="1" x14ac:dyDescent="0.25"/>
    <row r="32977" ht="30" hidden="1" customHeight="1" x14ac:dyDescent="0.25"/>
    <row r="32978" ht="30" hidden="1" customHeight="1" x14ac:dyDescent="0.25"/>
    <row r="32979" ht="30" hidden="1" customHeight="1" x14ac:dyDescent="0.25"/>
    <row r="32980" ht="30" hidden="1" customHeight="1" x14ac:dyDescent="0.25"/>
    <row r="32981" ht="30" hidden="1" customHeight="1" x14ac:dyDescent="0.25"/>
    <row r="32982" ht="30" hidden="1" customHeight="1" x14ac:dyDescent="0.25"/>
    <row r="32983" ht="30" hidden="1" customHeight="1" x14ac:dyDescent="0.25"/>
    <row r="32984" ht="30" hidden="1" customHeight="1" x14ac:dyDescent="0.25"/>
    <row r="32985" ht="30" hidden="1" customHeight="1" x14ac:dyDescent="0.25"/>
    <row r="32986" ht="30" hidden="1" customHeight="1" x14ac:dyDescent="0.25"/>
    <row r="32987" ht="30" hidden="1" customHeight="1" x14ac:dyDescent="0.25"/>
    <row r="32988" ht="30" hidden="1" customHeight="1" x14ac:dyDescent="0.25"/>
    <row r="32989" ht="30" hidden="1" customHeight="1" x14ac:dyDescent="0.25"/>
    <row r="32990" ht="30" hidden="1" customHeight="1" x14ac:dyDescent="0.25"/>
    <row r="32991" ht="30" hidden="1" customHeight="1" x14ac:dyDescent="0.25"/>
    <row r="32992" ht="30" hidden="1" customHeight="1" x14ac:dyDescent="0.25"/>
    <row r="32993" ht="30" hidden="1" customHeight="1" x14ac:dyDescent="0.25"/>
    <row r="32994" ht="30" hidden="1" customHeight="1" x14ac:dyDescent="0.25"/>
    <row r="32995" ht="30" hidden="1" customHeight="1" x14ac:dyDescent="0.25"/>
    <row r="32996" ht="30" hidden="1" customHeight="1" x14ac:dyDescent="0.25"/>
    <row r="32997" ht="30" hidden="1" customHeight="1" x14ac:dyDescent="0.25"/>
    <row r="32998" ht="30" hidden="1" customHeight="1" x14ac:dyDescent="0.25"/>
    <row r="32999" ht="30" hidden="1" customHeight="1" x14ac:dyDescent="0.25"/>
    <row r="33000" ht="30" hidden="1" customHeight="1" x14ac:dyDescent="0.25"/>
    <row r="33001" ht="30" hidden="1" customHeight="1" x14ac:dyDescent="0.25"/>
    <row r="33002" ht="30" hidden="1" customHeight="1" x14ac:dyDescent="0.25"/>
    <row r="33003" ht="30" hidden="1" customHeight="1" x14ac:dyDescent="0.25"/>
    <row r="33004" ht="30" hidden="1" customHeight="1" x14ac:dyDescent="0.25"/>
    <row r="33005" ht="30" hidden="1" customHeight="1" x14ac:dyDescent="0.25"/>
    <row r="33006" ht="30" hidden="1" customHeight="1" x14ac:dyDescent="0.25"/>
    <row r="33007" ht="30" hidden="1" customHeight="1" x14ac:dyDescent="0.25"/>
    <row r="33008" ht="30" hidden="1" customHeight="1" x14ac:dyDescent="0.25"/>
    <row r="33009" ht="30" hidden="1" customHeight="1" x14ac:dyDescent="0.25"/>
    <row r="33010" ht="30" hidden="1" customHeight="1" x14ac:dyDescent="0.25"/>
    <row r="33011" ht="30" hidden="1" customHeight="1" x14ac:dyDescent="0.25"/>
    <row r="33012" ht="30" hidden="1" customHeight="1" x14ac:dyDescent="0.25"/>
    <row r="33013" ht="30" hidden="1" customHeight="1" x14ac:dyDescent="0.25"/>
    <row r="33014" ht="30" hidden="1" customHeight="1" x14ac:dyDescent="0.25"/>
    <row r="33015" ht="30" hidden="1" customHeight="1" x14ac:dyDescent="0.25"/>
    <row r="33016" ht="30" hidden="1" customHeight="1" x14ac:dyDescent="0.25"/>
    <row r="33017" ht="30" hidden="1" customHeight="1" x14ac:dyDescent="0.25"/>
    <row r="33018" ht="30" hidden="1" customHeight="1" x14ac:dyDescent="0.25"/>
    <row r="33019" ht="30" hidden="1" customHeight="1" x14ac:dyDescent="0.25"/>
    <row r="33020" ht="30" hidden="1" customHeight="1" x14ac:dyDescent="0.25"/>
    <row r="33021" ht="30" hidden="1" customHeight="1" x14ac:dyDescent="0.25"/>
    <row r="33022" ht="30" hidden="1" customHeight="1" x14ac:dyDescent="0.25"/>
    <row r="33023" ht="30" hidden="1" customHeight="1" x14ac:dyDescent="0.25"/>
    <row r="33024" ht="30" hidden="1" customHeight="1" x14ac:dyDescent="0.25"/>
    <row r="33025" ht="30" hidden="1" customHeight="1" x14ac:dyDescent="0.25"/>
    <row r="33026" ht="30" hidden="1" customHeight="1" x14ac:dyDescent="0.25"/>
    <row r="33027" ht="30" hidden="1" customHeight="1" x14ac:dyDescent="0.25"/>
    <row r="33028" ht="30" hidden="1" customHeight="1" x14ac:dyDescent="0.25"/>
    <row r="33029" ht="30" hidden="1" customHeight="1" x14ac:dyDescent="0.25"/>
    <row r="33030" ht="30" hidden="1" customHeight="1" x14ac:dyDescent="0.25"/>
    <row r="33031" ht="30" hidden="1" customHeight="1" x14ac:dyDescent="0.25"/>
    <row r="33032" ht="30" hidden="1" customHeight="1" x14ac:dyDescent="0.25"/>
    <row r="33033" ht="30" hidden="1" customHeight="1" x14ac:dyDescent="0.25"/>
    <row r="33034" ht="30" hidden="1" customHeight="1" x14ac:dyDescent="0.25"/>
    <row r="33035" ht="30" hidden="1" customHeight="1" x14ac:dyDescent="0.25"/>
    <row r="33036" ht="30" hidden="1" customHeight="1" x14ac:dyDescent="0.25"/>
    <row r="33037" ht="30" hidden="1" customHeight="1" x14ac:dyDescent="0.25"/>
    <row r="33038" ht="30" hidden="1" customHeight="1" x14ac:dyDescent="0.25"/>
    <row r="33039" ht="30" hidden="1" customHeight="1" x14ac:dyDescent="0.25"/>
    <row r="33040" ht="30" hidden="1" customHeight="1" x14ac:dyDescent="0.25"/>
    <row r="33041" ht="30" hidden="1" customHeight="1" x14ac:dyDescent="0.25"/>
    <row r="33042" ht="30" hidden="1" customHeight="1" x14ac:dyDescent="0.25"/>
    <row r="33043" ht="30" hidden="1" customHeight="1" x14ac:dyDescent="0.25"/>
    <row r="33044" ht="30" hidden="1" customHeight="1" x14ac:dyDescent="0.25"/>
    <row r="33045" ht="30" hidden="1" customHeight="1" x14ac:dyDescent="0.25"/>
    <row r="33046" ht="30" hidden="1" customHeight="1" x14ac:dyDescent="0.25"/>
    <row r="33047" ht="30" hidden="1" customHeight="1" x14ac:dyDescent="0.25"/>
    <row r="33048" ht="30" hidden="1" customHeight="1" x14ac:dyDescent="0.25"/>
    <row r="33049" ht="30" hidden="1" customHeight="1" x14ac:dyDescent="0.25"/>
    <row r="33050" ht="30" hidden="1" customHeight="1" x14ac:dyDescent="0.25"/>
    <row r="33051" ht="30" hidden="1" customHeight="1" x14ac:dyDescent="0.25"/>
    <row r="33052" ht="30" hidden="1" customHeight="1" x14ac:dyDescent="0.25"/>
    <row r="33053" ht="30" hidden="1" customHeight="1" x14ac:dyDescent="0.25"/>
    <row r="33054" ht="30" hidden="1" customHeight="1" x14ac:dyDescent="0.25"/>
    <row r="33055" ht="30" hidden="1" customHeight="1" x14ac:dyDescent="0.25"/>
    <row r="33056" ht="30" hidden="1" customHeight="1" x14ac:dyDescent="0.25"/>
    <row r="33057" ht="30" hidden="1" customHeight="1" x14ac:dyDescent="0.25"/>
    <row r="33058" ht="30" hidden="1" customHeight="1" x14ac:dyDescent="0.25"/>
    <row r="33059" ht="30" hidden="1" customHeight="1" x14ac:dyDescent="0.25"/>
    <row r="33060" ht="30" hidden="1" customHeight="1" x14ac:dyDescent="0.25"/>
    <row r="33061" ht="30" hidden="1" customHeight="1" x14ac:dyDescent="0.25"/>
    <row r="33062" ht="30" hidden="1" customHeight="1" x14ac:dyDescent="0.25"/>
    <row r="33063" ht="30" hidden="1" customHeight="1" x14ac:dyDescent="0.25"/>
    <row r="33064" ht="30" hidden="1" customHeight="1" x14ac:dyDescent="0.25"/>
    <row r="33065" ht="30" hidden="1" customHeight="1" x14ac:dyDescent="0.25"/>
    <row r="33066" ht="30" hidden="1" customHeight="1" x14ac:dyDescent="0.25"/>
    <row r="33067" ht="30" hidden="1" customHeight="1" x14ac:dyDescent="0.25"/>
    <row r="33068" ht="30" hidden="1" customHeight="1" x14ac:dyDescent="0.25"/>
    <row r="33069" ht="30" hidden="1" customHeight="1" x14ac:dyDescent="0.25"/>
    <row r="33070" ht="30" hidden="1" customHeight="1" x14ac:dyDescent="0.25"/>
    <row r="33071" ht="30" hidden="1" customHeight="1" x14ac:dyDescent="0.25"/>
    <row r="33072" ht="30" hidden="1" customHeight="1" x14ac:dyDescent="0.25"/>
    <row r="33073" ht="30" hidden="1" customHeight="1" x14ac:dyDescent="0.25"/>
    <row r="33074" ht="30" hidden="1" customHeight="1" x14ac:dyDescent="0.25"/>
    <row r="33075" ht="30" hidden="1" customHeight="1" x14ac:dyDescent="0.25"/>
    <row r="33076" ht="30" hidden="1" customHeight="1" x14ac:dyDescent="0.25"/>
    <row r="33077" ht="30" hidden="1" customHeight="1" x14ac:dyDescent="0.25"/>
    <row r="33078" ht="30" hidden="1" customHeight="1" x14ac:dyDescent="0.25"/>
    <row r="33079" ht="30" hidden="1" customHeight="1" x14ac:dyDescent="0.25"/>
    <row r="33080" ht="30" hidden="1" customHeight="1" x14ac:dyDescent="0.25"/>
    <row r="33081" ht="30" hidden="1" customHeight="1" x14ac:dyDescent="0.25"/>
    <row r="33082" ht="30" hidden="1" customHeight="1" x14ac:dyDescent="0.25"/>
    <row r="33083" ht="30" hidden="1" customHeight="1" x14ac:dyDescent="0.25"/>
    <row r="33084" ht="30" hidden="1" customHeight="1" x14ac:dyDescent="0.25"/>
    <row r="33085" ht="30" hidden="1" customHeight="1" x14ac:dyDescent="0.25"/>
    <row r="33086" ht="30" hidden="1" customHeight="1" x14ac:dyDescent="0.25"/>
    <row r="33087" ht="30" hidden="1" customHeight="1" x14ac:dyDescent="0.25"/>
    <row r="33088" ht="30" hidden="1" customHeight="1" x14ac:dyDescent="0.25"/>
    <row r="33089" ht="30" hidden="1" customHeight="1" x14ac:dyDescent="0.25"/>
    <row r="33090" ht="30" hidden="1" customHeight="1" x14ac:dyDescent="0.25"/>
    <row r="33091" ht="30" hidden="1" customHeight="1" x14ac:dyDescent="0.25"/>
    <row r="33092" ht="30" hidden="1" customHeight="1" x14ac:dyDescent="0.25"/>
    <row r="33093" ht="30" hidden="1" customHeight="1" x14ac:dyDescent="0.25"/>
    <row r="33094" ht="30" hidden="1" customHeight="1" x14ac:dyDescent="0.25"/>
    <row r="33095" ht="30" hidden="1" customHeight="1" x14ac:dyDescent="0.25"/>
    <row r="33096" ht="30" hidden="1" customHeight="1" x14ac:dyDescent="0.25"/>
    <row r="33097" ht="30" hidden="1" customHeight="1" x14ac:dyDescent="0.25"/>
    <row r="33098" ht="30" hidden="1" customHeight="1" x14ac:dyDescent="0.25"/>
    <row r="33099" ht="30" hidden="1" customHeight="1" x14ac:dyDescent="0.25"/>
    <row r="33100" ht="30" hidden="1" customHeight="1" x14ac:dyDescent="0.25"/>
    <row r="33101" ht="30" hidden="1" customHeight="1" x14ac:dyDescent="0.25"/>
    <row r="33102" ht="30" hidden="1" customHeight="1" x14ac:dyDescent="0.25"/>
    <row r="33103" ht="30" hidden="1" customHeight="1" x14ac:dyDescent="0.25"/>
    <row r="33104" ht="30" hidden="1" customHeight="1" x14ac:dyDescent="0.25"/>
    <row r="33105" ht="30" hidden="1" customHeight="1" x14ac:dyDescent="0.25"/>
    <row r="33106" ht="30" hidden="1" customHeight="1" x14ac:dyDescent="0.25"/>
    <row r="33107" ht="30" hidden="1" customHeight="1" x14ac:dyDescent="0.25"/>
    <row r="33108" ht="30" hidden="1" customHeight="1" x14ac:dyDescent="0.25"/>
    <row r="33109" ht="30" hidden="1" customHeight="1" x14ac:dyDescent="0.25"/>
    <row r="33110" ht="30" hidden="1" customHeight="1" x14ac:dyDescent="0.25"/>
    <row r="33111" ht="30" hidden="1" customHeight="1" x14ac:dyDescent="0.25"/>
    <row r="33112" ht="30" hidden="1" customHeight="1" x14ac:dyDescent="0.25"/>
    <row r="33113" ht="30" hidden="1" customHeight="1" x14ac:dyDescent="0.25"/>
    <row r="33114" ht="30" hidden="1" customHeight="1" x14ac:dyDescent="0.25"/>
    <row r="33115" ht="30" hidden="1" customHeight="1" x14ac:dyDescent="0.25"/>
    <row r="33116" ht="30" hidden="1" customHeight="1" x14ac:dyDescent="0.25"/>
    <row r="33117" ht="30" hidden="1" customHeight="1" x14ac:dyDescent="0.25"/>
    <row r="33118" ht="30" hidden="1" customHeight="1" x14ac:dyDescent="0.25"/>
    <row r="33119" ht="30" hidden="1" customHeight="1" x14ac:dyDescent="0.25"/>
    <row r="33120" ht="30" hidden="1" customHeight="1" x14ac:dyDescent="0.25"/>
    <row r="33121" ht="30" hidden="1" customHeight="1" x14ac:dyDescent="0.25"/>
    <row r="33122" ht="30" hidden="1" customHeight="1" x14ac:dyDescent="0.25"/>
    <row r="33123" ht="30" hidden="1" customHeight="1" x14ac:dyDescent="0.25"/>
    <row r="33124" ht="30" hidden="1" customHeight="1" x14ac:dyDescent="0.25"/>
    <row r="33125" ht="30" hidden="1" customHeight="1" x14ac:dyDescent="0.25"/>
    <row r="33126" ht="30" hidden="1" customHeight="1" x14ac:dyDescent="0.25"/>
    <row r="33127" ht="30" hidden="1" customHeight="1" x14ac:dyDescent="0.25"/>
    <row r="33128" ht="30" hidden="1" customHeight="1" x14ac:dyDescent="0.25"/>
    <row r="33129" ht="30" hidden="1" customHeight="1" x14ac:dyDescent="0.25"/>
    <row r="33130" ht="30" hidden="1" customHeight="1" x14ac:dyDescent="0.25"/>
    <row r="33131" ht="30" hidden="1" customHeight="1" x14ac:dyDescent="0.25"/>
    <row r="33132" ht="30" hidden="1" customHeight="1" x14ac:dyDescent="0.25"/>
    <row r="33133" ht="30" hidden="1" customHeight="1" x14ac:dyDescent="0.25"/>
    <row r="33134" ht="30" hidden="1" customHeight="1" x14ac:dyDescent="0.25"/>
    <row r="33135" ht="30" hidden="1" customHeight="1" x14ac:dyDescent="0.25"/>
    <row r="33136" ht="30" hidden="1" customHeight="1" x14ac:dyDescent="0.25"/>
    <row r="33137" ht="30" hidden="1" customHeight="1" x14ac:dyDescent="0.25"/>
    <row r="33138" ht="30" hidden="1" customHeight="1" x14ac:dyDescent="0.25"/>
    <row r="33139" ht="30" hidden="1" customHeight="1" x14ac:dyDescent="0.25"/>
    <row r="33140" ht="30" hidden="1" customHeight="1" x14ac:dyDescent="0.25"/>
    <row r="33141" ht="30" hidden="1" customHeight="1" x14ac:dyDescent="0.25"/>
    <row r="33142" ht="30" hidden="1" customHeight="1" x14ac:dyDescent="0.25"/>
    <row r="33143" ht="30" hidden="1" customHeight="1" x14ac:dyDescent="0.25"/>
    <row r="33144" ht="30" hidden="1" customHeight="1" x14ac:dyDescent="0.25"/>
    <row r="33145" ht="30" hidden="1" customHeight="1" x14ac:dyDescent="0.25"/>
    <row r="33146" ht="30" hidden="1" customHeight="1" x14ac:dyDescent="0.25"/>
    <row r="33147" ht="30" hidden="1" customHeight="1" x14ac:dyDescent="0.25"/>
    <row r="33148" ht="30" hidden="1" customHeight="1" x14ac:dyDescent="0.25"/>
    <row r="33149" ht="30" hidden="1" customHeight="1" x14ac:dyDescent="0.25"/>
    <row r="33150" ht="30" hidden="1" customHeight="1" x14ac:dyDescent="0.25"/>
    <row r="33151" ht="30" hidden="1" customHeight="1" x14ac:dyDescent="0.25"/>
    <row r="33152" ht="30" hidden="1" customHeight="1" x14ac:dyDescent="0.25"/>
    <row r="33153" ht="30" hidden="1" customHeight="1" x14ac:dyDescent="0.25"/>
    <row r="33154" ht="30" hidden="1" customHeight="1" x14ac:dyDescent="0.25"/>
    <row r="33155" ht="30" hidden="1" customHeight="1" x14ac:dyDescent="0.25"/>
    <row r="33156" ht="30" hidden="1" customHeight="1" x14ac:dyDescent="0.25"/>
    <row r="33157" ht="30" hidden="1" customHeight="1" x14ac:dyDescent="0.25"/>
    <row r="33158" ht="30" hidden="1" customHeight="1" x14ac:dyDescent="0.25"/>
    <row r="33159" ht="30" hidden="1" customHeight="1" x14ac:dyDescent="0.25"/>
    <row r="33160" ht="30" hidden="1" customHeight="1" x14ac:dyDescent="0.25"/>
    <row r="33161" ht="30" hidden="1" customHeight="1" x14ac:dyDescent="0.25"/>
    <row r="33162" ht="30" hidden="1" customHeight="1" x14ac:dyDescent="0.25"/>
    <row r="33163" ht="30" hidden="1" customHeight="1" x14ac:dyDescent="0.25"/>
    <row r="33164" ht="30" hidden="1" customHeight="1" x14ac:dyDescent="0.25"/>
    <row r="33165" ht="30" hidden="1" customHeight="1" x14ac:dyDescent="0.25"/>
    <row r="33166" ht="30" hidden="1" customHeight="1" x14ac:dyDescent="0.25"/>
    <row r="33167" ht="30" hidden="1" customHeight="1" x14ac:dyDescent="0.25"/>
    <row r="33168" ht="30" hidden="1" customHeight="1" x14ac:dyDescent="0.25"/>
    <row r="33169" ht="30" hidden="1" customHeight="1" x14ac:dyDescent="0.25"/>
    <row r="33170" ht="30" hidden="1" customHeight="1" x14ac:dyDescent="0.25"/>
    <row r="33171" ht="30" hidden="1" customHeight="1" x14ac:dyDescent="0.25"/>
    <row r="33172" ht="30" hidden="1" customHeight="1" x14ac:dyDescent="0.25"/>
    <row r="33173" ht="30" hidden="1" customHeight="1" x14ac:dyDescent="0.25"/>
    <row r="33174" ht="30" hidden="1" customHeight="1" x14ac:dyDescent="0.25"/>
    <row r="33175" ht="30" hidden="1" customHeight="1" x14ac:dyDescent="0.25"/>
    <row r="33176" ht="30" hidden="1" customHeight="1" x14ac:dyDescent="0.25"/>
    <row r="33177" ht="30" hidden="1" customHeight="1" x14ac:dyDescent="0.25"/>
    <row r="33178" ht="30" hidden="1" customHeight="1" x14ac:dyDescent="0.25"/>
    <row r="33179" ht="30" hidden="1" customHeight="1" x14ac:dyDescent="0.25"/>
    <row r="33180" ht="30" hidden="1" customHeight="1" x14ac:dyDescent="0.25"/>
    <row r="33181" ht="30" hidden="1" customHeight="1" x14ac:dyDescent="0.25"/>
    <row r="33182" ht="30" hidden="1" customHeight="1" x14ac:dyDescent="0.25"/>
    <row r="33183" ht="30" hidden="1" customHeight="1" x14ac:dyDescent="0.25"/>
    <row r="33184" ht="30" hidden="1" customHeight="1" x14ac:dyDescent="0.25"/>
    <row r="33185" ht="30" hidden="1" customHeight="1" x14ac:dyDescent="0.25"/>
    <row r="33186" ht="30" hidden="1" customHeight="1" x14ac:dyDescent="0.25"/>
    <row r="33187" ht="30" hidden="1" customHeight="1" x14ac:dyDescent="0.25"/>
    <row r="33188" ht="30" hidden="1" customHeight="1" x14ac:dyDescent="0.25"/>
    <row r="33189" ht="30" hidden="1" customHeight="1" x14ac:dyDescent="0.25"/>
    <row r="33190" ht="30" hidden="1" customHeight="1" x14ac:dyDescent="0.25"/>
    <row r="33191" ht="30" hidden="1" customHeight="1" x14ac:dyDescent="0.25"/>
    <row r="33192" ht="30" hidden="1" customHeight="1" x14ac:dyDescent="0.25"/>
    <row r="33193" ht="30" hidden="1" customHeight="1" x14ac:dyDescent="0.25"/>
    <row r="33194" ht="30" hidden="1" customHeight="1" x14ac:dyDescent="0.25"/>
    <row r="33195" ht="30" hidden="1" customHeight="1" x14ac:dyDescent="0.25"/>
    <row r="33196" ht="30" hidden="1" customHeight="1" x14ac:dyDescent="0.25"/>
    <row r="33197" ht="30" hidden="1" customHeight="1" x14ac:dyDescent="0.25"/>
    <row r="33198" ht="30" hidden="1" customHeight="1" x14ac:dyDescent="0.25"/>
    <row r="33199" ht="30" hidden="1" customHeight="1" x14ac:dyDescent="0.25"/>
    <row r="33200" ht="30" hidden="1" customHeight="1" x14ac:dyDescent="0.25"/>
    <row r="33201" ht="30" hidden="1" customHeight="1" x14ac:dyDescent="0.25"/>
    <row r="33202" ht="30" hidden="1" customHeight="1" x14ac:dyDescent="0.25"/>
    <row r="33203" ht="30" hidden="1" customHeight="1" x14ac:dyDescent="0.25"/>
    <row r="33204" ht="30" hidden="1" customHeight="1" x14ac:dyDescent="0.25"/>
    <row r="33205" ht="30" hidden="1" customHeight="1" x14ac:dyDescent="0.25"/>
    <row r="33206" ht="30" hidden="1" customHeight="1" x14ac:dyDescent="0.25"/>
    <row r="33207" ht="30" hidden="1" customHeight="1" x14ac:dyDescent="0.25"/>
    <row r="33208" ht="30" hidden="1" customHeight="1" x14ac:dyDescent="0.25"/>
    <row r="33209" ht="30" hidden="1" customHeight="1" x14ac:dyDescent="0.25"/>
    <row r="33210" ht="30" hidden="1" customHeight="1" x14ac:dyDescent="0.25"/>
    <row r="33211" ht="30" hidden="1" customHeight="1" x14ac:dyDescent="0.25"/>
    <row r="33212" ht="30" hidden="1" customHeight="1" x14ac:dyDescent="0.25"/>
    <row r="33213" ht="30" hidden="1" customHeight="1" x14ac:dyDescent="0.25"/>
    <row r="33214" ht="30" hidden="1" customHeight="1" x14ac:dyDescent="0.25"/>
    <row r="33215" ht="30" hidden="1" customHeight="1" x14ac:dyDescent="0.25"/>
    <row r="33216" ht="30" hidden="1" customHeight="1" x14ac:dyDescent="0.25"/>
    <row r="33217" ht="30" hidden="1" customHeight="1" x14ac:dyDescent="0.25"/>
    <row r="33218" ht="30" hidden="1" customHeight="1" x14ac:dyDescent="0.25"/>
    <row r="33219" ht="30" hidden="1" customHeight="1" x14ac:dyDescent="0.25"/>
    <row r="33220" ht="30" hidden="1" customHeight="1" x14ac:dyDescent="0.25"/>
    <row r="33221" ht="30" hidden="1" customHeight="1" x14ac:dyDescent="0.25"/>
    <row r="33222" ht="30" hidden="1" customHeight="1" x14ac:dyDescent="0.25"/>
    <row r="33223" ht="30" hidden="1" customHeight="1" x14ac:dyDescent="0.25"/>
    <row r="33224" ht="30" hidden="1" customHeight="1" x14ac:dyDescent="0.25"/>
    <row r="33225" ht="30" hidden="1" customHeight="1" x14ac:dyDescent="0.25"/>
    <row r="33226" ht="30" hidden="1" customHeight="1" x14ac:dyDescent="0.25"/>
    <row r="33227" ht="30" hidden="1" customHeight="1" x14ac:dyDescent="0.25"/>
    <row r="33228" ht="30" hidden="1" customHeight="1" x14ac:dyDescent="0.25"/>
    <row r="33229" ht="30" hidden="1" customHeight="1" x14ac:dyDescent="0.25"/>
    <row r="33230" ht="30" hidden="1" customHeight="1" x14ac:dyDescent="0.25"/>
    <row r="33231" ht="30" hidden="1" customHeight="1" x14ac:dyDescent="0.25"/>
    <row r="33232" ht="30" hidden="1" customHeight="1" x14ac:dyDescent="0.25"/>
    <row r="33233" ht="30" hidden="1" customHeight="1" x14ac:dyDescent="0.25"/>
    <row r="33234" ht="30" hidden="1" customHeight="1" x14ac:dyDescent="0.25"/>
    <row r="33235" ht="30" hidden="1" customHeight="1" x14ac:dyDescent="0.25"/>
    <row r="33236" ht="30" hidden="1" customHeight="1" x14ac:dyDescent="0.25"/>
    <row r="33237" ht="30" hidden="1" customHeight="1" x14ac:dyDescent="0.25"/>
    <row r="33238" ht="30" hidden="1" customHeight="1" x14ac:dyDescent="0.25"/>
    <row r="33239" ht="30" hidden="1" customHeight="1" x14ac:dyDescent="0.25"/>
    <row r="33240" ht="30" hidden="1" customHeight="1" x14ac:dyDescent="0.25"/>
    <row r="33241" ht="30" hidden="1" customHeight="1" x14ac:dyDescent="0.25"/>
    <row r="33242" ht="30" hidden="1" customHeight="1" x14ac:dyDescent="0.25"/>
    <row r="33243" ht="30" hidden="1" customHeight="1" x14ac:dyDescent="0.25"/>
    <row r="33244" ht="30" hidden="1" customHeight="1" x14ac:dyDescent="0.25"/>
    <row r="33245" ht="30" hidden="1" customHeight="1" x14ac:dyDescent="0.25"/>
    <row r="33246" ht="30" hidden="1" customHeight="1" x14ac:dyDescent="0.25"/>
    <row r="33247" ht="30" hidden="1" customHeight="1" x14ac:dyDescent="0.25"/>
    <row r="33248" ht="30" hidden="1" customHeight="1" x14ac:dyDescent="0.25"/>
    <row r="33249" ht="30" hidden="1" customHeight="1" x14ac:dyDescent="0.25"/>
    <row r="33250" ht="30" hidden="1" customHeight="1" x14ac:dyDescent="0.25"/>
    <row r="33251" ht="30" hidden="1" customHeight="1" x14ac:dyDescent="0.25"/>
    <row r="33252" ht="30" hidden="1" customHeight="1" x14ac:dyDescent="0.25"/>
    <row r="33253" ht="30" hidden="1" customHeight="1" x14ac:dyDescent="0.25"/>
    <row r="33254" ht="30" hidden="1" customHeight="1" x14ac:dyDescent="0.25"/>
    <row r="33255" ht="30" hidden="1" customHeight="1" x14ac:dyDescent="0.25"/>
    <row r="33256" ht="30" hidden="1" customHeight="1" x14ac:dyDescent="0.25"/>
    <row r="33257" ht="30" hidden="1" customHeight="1" x14ac:dyDescent="0.25"/>
    <row r="33258" ht="30" hidden="1" customHeight="1" x14ac:dyDescent="0.25"/>
    <row r="33259" ht="30" hidden="1" customHeight="1" x14ac:dyDescent="0.25"/>
    <row r="33260" ht="30" hidden="1" customHeight="1" x14ac:dyDescent="0.25"/>
    <row r="33261" ht="30" hidden="1" customHeight="1" x14ac:dyDescent="0.25"/>
    <row r="33262" ht="30" hidden="1" customHeight="1" x14ac:dyDescent="0.25"/>
    <row r="33263" ht="30" hidden="1" customHeight="1" x14ac:dyDescent="0.25"/>
    <row r="33264" ht="30" hidden="1" customHeight="1" x14ac:dyDescent="0.25"/>
    <row r="33265" ht="30" hidden="1" customHeight="1" x14ac:dyDescent="0.25"/>
    <row r="33266" ht="30" hidden="1" customHeight="1" x14ac:dyDescent="0.25"/>
    <row r="33267" ht="30" hidden="1" customHeight="1" x14ac:dyDescent="0.25"/>
    <row r="33268" ht="30" hidden="1" customHeight="1" x14ac:dyDescent="0.25"/>
    <row r="33269" ht="30" hidden="1" customHeight="1" x14ac:dyDescent="0.25"/>
    <row r="33270" ht="30" hidden="1" customHeight="1" x14ac:dyDescent="0.25"/>
    <row r="33271" ht="30" hidden="1" customHeight="1" x14ac:dyDescent="0.25"/>
    <row r="33272" ht="30" hidden="1" customHeight="1" x14ac:dyDescent="0.25"/>
    <row r="33273" ht="30" hidden="1" customHeight="1" x14ac:dyDescent="0.25"/>
    <row r="33274" ht="30" hidden="1" customHeight="1" x14ac:dyDescent="0.25"/>
    <row r="33275" ht="30" hidden="1" customHeight="1" x14ac:dyDescent="0.25"/>
    <row r="33276" ht="30" hidden="1" customHeight="1" x14ac:dyDescent="0.25"/>
    <row r="33277" ht="30" hidden="1" customHeight="1" x14ac:dyDescent="0.25"/>
    <row r="33278" ht="30" hidden="1" customHeight="1" x14ac:dyDescent="0.25"/>
    <row r="33279" ht="30" hidden="1" customHeight="1" x14ac:dyDescent="0.25"/>
    <row r="33280" ht="30" hidden="1" customHeight="1" x14ac:dyDescent="0.25"/>
    <row r="33281" ht="30" hidden="1" customHeight="1" x14ac:dyDescent="0.25"/>
    <row r="33282" ht="30" hidden="1" customHeight="1" x14ac:dyDescent="0.25"/>
    <row r="33283" ht="30" hidden="1" customHeight="1" x14ac:dyDescent="0.25"/>
    <row r="33284" ht="30" hidden="1" customHeight="1" x14ac:dyDescent="0.25"/>
    <row r="33285" ht="30" hidden="1" customHeight="1" x14ac:dyDescent="0.25"/>
    <row r="33286" ht="30" hidden="1" customHeight="1" x14ac:dyDescent="0.25"/>
    <row r="33287" ht="30" hidden="1" customHeight="1" x14ac:dyDescent="0.25"/>
    <row r="33288" ht="30" hidden="1" customHeight="1" x14ac:dyDescent="0.25"/>
    <row r="33289" ht="30" hidden="1" customHeight="1" x14ac:dyDescent="0.25"/>
    <row r="33290" ht="30" hidden="1" customHeight="1" x14ac:dyDescent="0.25"/>
    <row r="33291" ht="30" hidden="1" customHeight="1" x14ac:dyDescent="0.25"/>
    <row r="33292" ht="30" hidden="1" customHeight="1" x14ac:dyDescent="0.25"/>
    <row r="33293" ht="30" hidden="1" customHeight="1" x14ac:dyDescent="0.25"/>
    <row r="33294" ht="30" hidden="1" customHeight="1" x14ac:dyDescent="0.25"/>
    <row r="33295" ht="30" hidden="1" customHeight="1" x14ac:dyDescent="0.25"/>
    <row r="33296" ht="30" hidden="1" customHeight="1" x14ac:dyDescent="0.25"/>
    <row r="33297" ht="30" hidden="1" customHeight="1" x14ac:dyDescent="0.25"/>
    <row r="33298" ht="30" hidden="1" customHeight="1" x14ac:dyDescent="0.25"/>
    <row r="33299" ht="30" hidden="1" customHeight="1" x14ac:dyDescent="0.25"/>
    <row r="33300" ht="30" hidden="1" customHeight="1" x14ac:dyDescent="0.25"/>
    <row r="33301" ht="30" hidden="1" customHeight="1" x14ac:dyDescent="0.25"/>
    <row r="33302" ht="30" hidden="1" customHeight="1" x14ac:dyDescent="0.25"/>
    <row r="33303" ht="30" hidden="1" customHeight="1" x14ac:dyDescent="0.25"/>
    <row r="33304" ht="30" hidden="1" customHeight="1" x14ac:dyDescent="0.25"/>
    <row r="33305" ht="30" hidden="1" customHeight="1" x14ac:dyDescent="0.25"/>
    <row r="33306" ht="30" hidden="1" customHeight="1" x14ac:dyDescent="0.25"/>
    <row r="33307" ht="30" hidden="1" customHeight="1" x14ac:dyDescent="0.25"/>
    <row r="33308" ht="30" hidden="1" customHeight="1" x14ac:dyDescent="0.25"/>
    <row r="33309" ht="30" hidden="1" customHeight="1" x14ac:dyDescent="0.25"/>
    <row r="33310" ht="30" hidden="1" customHeight="1" x14ac:dyDescent="0.25"/>
    <row r="33311" ht="30" hidden="1" customHeight="1" x14ac:dyDescent="0.25"/>
    <row r="33312" ht="30" hidden="1" customHeight="1" x14ac:dyDescent="0.25"/>
    <row r="33313" ht="30" hidden="1" customHeight="1" x14ac:dyDescent="0.25"/>
    <row r="33314" ht="30" hidden="1" customHeight="1" x14ac:dyDescent="0.25"/>
    <row r="33315" ht="30" hidden="1" customHeight="1" x14ac:dyDescent="0.25"/>
    <row r="33316" ht="30" hidden="1" customHeight="1" x14ac:dyDescent="0.25"/>
    <row r="33317" ht="30" hidden="1" customHeight="1" x14ac:dyDescent="0.25"/>
    <row r="33318" ht="30" hidden="1" customHeight="1" x14ac:dyDescent="0.25"/>
    <row r="33319" ht="30" hidden="1" customHeight="1" x14ac:dyDescent="0.25"/>
    <row r="33320" ht="30" hidden="1" customHeight="1" x14ac:dyDescent="0.25"/>
    <row r="33321" ht="30" hidden="1" customHeight="1" x14ac:dyDescent="0.25"/>
    <row r="33322" ht="30" hidden="1" customHeight="1" x14ac:dyDescent="0.25"/>
    <row r="33323" ht="30" hidden="1" customHeight="1" x14ac:dyDescent="0.25"/>
    <row r="33324" ht="30" hidden="1" customHeight="1" x14ac:dyDescent="0.25"/>
    <row r="33325" ht="30" hidden="1" customHeight="1" x14ac:dyDescent="0.25"/>
    <row r="33326" ht="30" hidden="1" customHeight="1" x14ac:dyDescent="0.25"/>
    <row r="33327" ht="30" hidden="1" customHeight="1" x14ac:dyDescent="0.25"/>
    <row r="33328" ht="30" hidden="1" customHeight="1" x14ac:dyDescent="0.25"/>
    <row r="33329" ht="30" hidden="1" customHeight="1" x14ac:dyDescent="0.25"/>
    <row r="33330" ht="30" hidden="1" customHeight="1" x14ac:dyDescent="0.25"/>
    <row r="33331" ht="30" hidden="1" customHeight="1" x14ac:dyDescent="0.25"/>
    <row r="33332" ht="30" hidden="1" customHeight="1" x14ac:dyDescent="0.25"/>
    <row r="33333" ht="30" hidden="1" customHeight="1" x14ac:dyDescent="0.25"/>
    <row r="33334" ht="30" hidden="1" customHeight="1" x14ac:dyDescent="0.25"/>
    <row r="33335" ht="30" hidden="1" customHeight="1" x14ac:dyDescent="0.25"/>
    <row r="33336" ht="30" hidden="1" customHeight="1" x14ac:dyDescent="0.25"/>
    <row r="33337" ht="30" hidden="1" customHeight="1" x14ac:dyDescent="0.25"/>
    <row r="33338" ht="30" hidden="1" customHeight="1" x14ac:dyDescent="0.25"/>
    <row r="33339" ht="30" hidden="1" customHeight="1" x14ac:dyDescent="0.25"/>
    <row r="33340" ht="30" hidden="1" customHeight="1" x14ac:dyDescent="0.25"/>
    <row r="33341" ht="30" hidden="1" customHeight="1" x14ac:dyDescent="0.25"/>
    <row r="33342" ht="30" hidden="1" customHeight="1" x14ac:dyDescent="0.25"/>
    <row r="33343" ht="30" hidden="1" customHeight="1" x14ac:dyDescent="0.25"/>
    <row r="33344" ht="30" hidden="1" customHeight="1" x14ac:dyDescent="0.25"/>
    <row r="33345" ht="30" hidden="1" customHeight="1" x14ac:dyDescent="0.25"/>
    <row r="33346" ht="30" hidden="1" customHeight="1" x14ac:dyDescent="0.25"/>
    <row r="33347" ht="30" hidden="1" customHeight="1" x14ac:dyDescent="0.25"/>
    <row r="33348" ht="30" hidden="1" customHeight="1" x14ac:dyDescent="0.25"/>
    <row r="33349" ht="30" hidden="1" customHeight="1" x14ac:dyDescent="0.25"/>
    <row r="33350" ht="30" hidden="1" customHeight="1" x14ac:dyDescent="0.25"/>
    <row r="33351" ht="30" hidden="1" customHeight="1" x14ac:dyDescent="0.25"/>
    <row r="33352" ht="30" hidden="1" customHeight="1" x14ac:dyDescent="0.25"/>
    <row r="33353" ht="30" hidden="1" customHeight="1" x14ac:dyDescent="0.25"/>
    <row r="33354" ht="30" hidden="1" customHeight="1" x14ac:dyDescent="0.25"/>
    <row r="33355" ht="30" hidden="1" customHeight="1" x14ac:dyDescent="0.25"/>
    <row r="33356" ht="30" hidden="1" customHeight="1" x14ac:dyDescent="0.25"/>
    <row r="33357" ht="30" hidden="1" customHeight="1" x14ac:dyDescent="0.25"/>
    <row r="33358" ht="30" hidden="1" customHeight="1" x14ac:dyDescent="0.25"/>
    <row r="33359" ht="30" hidden="1" customHeight="1" x14ac:dyDescent="0.25"/>
    <row r="33360" ht="30" hidden="1" customHeight="1" x14ac:dyDescent="0.25"/>
    <row r="33361" ht="30" hidden="1" customHeight="1" x14ac:dyDescent="0.25"/>
    <row r="33362" ht="30" hidden="1" customHeight="1" x14ac:dyDescent="0.25"/>
    <row r="33363" ht="30" hidden="1" customHeight="1" x14ac:dyDescent="0.25"/>
    <row r="33364" ht="30" hidden="1" customHeight="1" x14ac:dyDescent="0.25"/>
    <row r="33365" ht="30" hidden="1" customHeight="1" x14ac:dyDescent="0.25"/>
    <row r="33366" ht="30" hidden="1" customHeight="1" x14ac:dyDescent="0.25"/>
    <row r="33367" ht="30" hidden="1" customHeight="1" x14ac:dyDescent="0.25"/>
    <row r="33368" ht="30" hidden="1" customHeight="1" x14ac:dyDescent="0.25"/>
    <row r="33369" ht="30" hidden="1" customHeight="1" x14ac:dyDescent="0.25"/>
    <row r="33370" ht="30" hidden="1" customHeight="1" x14ac:dyDescent="0.25"/>
    <row r="33371" ht="30" hidden="1" customHeight="1" x14ac:dyDescent="0.25"/>
    <row r="33372" ht="30" hidden="1" customHeight="1" x14ac:dyDescent="0.25"/>
    <row r="33373" ht="30" hidden="1" customHeight="1" x14ac:dyDescent="0.25"/>
    <row r="33374" ht="30" hidden="1" customHeight="1" x14ac:dyDescent="0.25"/>
    <row r="33375" ht="30" hidden="1" customHeight="1" x14ac:dyDescent="0.25"/>
    <row r="33376" ht="30" hidden="1" customHeight="1" x14ac:dyDescent="0.25"/>
    <row r="33377" ht="30" hidden="1" customHeight="1" x14ac:dyDescent="0.25"/>
    <row r="33378" ht="30" hidden="1" customHeight="1" x14ac:dyDescent="0.25"/>
    <row r="33379" ht="30" hidden="1" customHeight="1" x14ac:dyDescent="0.25"/>
    <row r="33380" ht="30" hidden="1" customHeight="1" x14ac:dyDescent="0.25"/>
    <row r="33381" ht="30" hidden="1" customHeight="1" x14ac:dyDescent="0.25"/>
    <row r="33382" ht="30" hidden="1" customHeight="1" x14ac:dyDescent="0.25"/>
    <row r="33383" ht="30" hidden="1" customHeight="1" x14ac:dyDescent="0.25"/>
    <row r="33384" ht="30" hidden="1" customHeight="1" x14ac:dyDescent="0.25"/>
    <row r="33385" ht="30" hidden="1" customHeight="1" x14ac:dyDescent="0.25"/>
    <row r="33386" ht="30" hidden="1" customHeight="1" x14ac:dyDescent="0.25"/>
    <row r="33387" ht="30" hidden="1" customHeight="1" x14ac:dyDescent="0.25"/>
    <row r="33388" ht="30" hidden="1" customHeight="1" x14ac:dyDescent="0.25"/>
    <row r="33389" ht="30" hidden="1" customHeight="1" x14ac:dyDescent="0.25"/>
    <row r="33390" ht="30" hidden="1" customHeight="1" x14ac:dyDescent="0.25"/>
    <row r="33391" ht="30" hidden="1" customHeight="1" x14ac:dyDescent="0.25"/>
    <row r="33392" ht="30" hidden="1" customHeight="1" x14ac:dyDescent="0.25"/>
    <row r="33393" ht="30" hidden="1" customHeight="1" x14ac:dyDescent="0.25"/>
    <row r="33394" ht="30" hidden="1" customHeight="1" x14ac:dyDescent="0.25"/>
    <row r="33395" ht="30" hidden="1" customHeight="1" x14ac:dyDescent="0.25"/>
    <row r="33396" ht="30" hidden="1" customHeight="1" x14ac:dyDescent="0.25"/>
    <row r="33397" ht="30" hidden="1" customHeight="1" x14ac:dyDescent="0.25"/>
    <row r="33398" ht="30" hidden="1" customHeight="1" x14ac:dyDescent="0.25"/>
    <row r="33399" ht="30" hidden="1" customHeight="1" x14ac:dyDescent="0.25"/>
    <row r="33400" ht="30" hidden="1" customHeight="1" x14ac:dyDescent="0.25"/>
    <row r="33401" ht="30" hidden="1" customHeight="1" x14ac:dyDescent="0.25"/>
    <row r="33402" ht="30" hidden="1" customHeight="1" x14ac:dyDescent="0.25"/>
    <row r="33403" ht="30" hidden="1" customHeight="1" x14ac:dyDescent="0.25"/>
    <row r="33404" ht="30" hidden="1" customHeight="1" x14ac:dyDescent="0.25"/>
    <row r="33405" ht="30" hidden="1" customHeight="1" x14ac:dyDescent="0.25"/>
    <row r="33406" ht="30" hidden="1" customHeight="1" x14ac:dyDescent="0.25"/>
    <row r="33407" ht="30" hidden="1" customHeight="1" x14ac:dyDescent="0.25"/>
    <row r="33408" ht="30" hidden="1" customHeight="1" x14ac:dyDescent="0.25"/>
    <row r="33409" ht="30" hidden="1" customHeight="1" x14ac:dyDescent="0.25"/>
    <row r="33410" ht="30" hidden="1" customHeight="1" x14ac:dyDescent="0.25"/>
    <row r="33411" ht="30" hidden="1" customHeight="1" x14ac:dyDescent="0.25"/>
    <row r="33412" ht="30" hidden="1" customHeight="1" x14ac:dyDescent="0.25"/>
    <row r="33413" ht="30" hidden="1" customHeight="1" x14ac:dyDescent="0.25"/>
    <row r="33414" ht="30" hidden="1" customHeight="1" x14ac:dyDescent="0.25"/>
    <row r="33415" ht="30" hidden="1" customHeight="1" x14ac:dyDescent="0.25"/>
    <row r="33416" ht="30" hidden="1" customHeight="1" x14ac:dyDescent="0.25"/>
    <row r="33417" ht="30" hidden="1" customHeight="1" x14ac:dyDescent="0.25"/>
    <row r="33418" ht="30" hidden="1" customHeight="1" x14ac:dyDescent="0.25"/>
    <row r="33419" ht="30" hidden="1" customHeight="1" x14ac:dyDescent="0.25"/>
    <row r="33420" ht="30" hidden="1" customHeight="1" x14ac:dyDescent="0.25"/>
    <row r="33421" ht="30" hidden="1" customHeight="1" x14ac:dyDescent="0.25"/>
    <row r="33422" ht="30" hidden="1" customHeight="1" x14ac:dyDescent="0.25"/>
    <row r="33423" ht="30" hidden="1" customHeight="1" x14ac:dyDescent="0.25"/>
    <row r="33424" ht="30" hidden="1" customHeight="1" x14ac:dyDescent="0.25"/>
    <row r="33425" ht="30" hidden="1" customHeight="1" x14ac:dyDescent="0.25"/>
    <row r="33426" ht="30" hidden="1" customHeight="1" x14ac:dyDescent="0.25"/>
    <row r="33427" ht="30" hidden="1" customHeight="1" x14ac:dyDescent="0.25"/>
    <row r="33428" ht="30" hidden="1" customHeight="1" x14ac:dyDescent="0.25"/>
    <row r="33429" ht="30" hidden="1" customHeight="1" x14ac:dyDescent="0.25"/>
    <row r="33430" ht="30" hidden="1" customHeight="1" x14ac:dyDescent="0.25"/>
    <row r="33431" ht="30" hidden="1" customHeight="1" x14ac:dyDescent="0.25"/>
    <row r="33432" ht="30" hidden="1" customHeight="1" x14ac:dyDescent="0.25"/>
    <row r="33433" ht="30" hidden="1" customHeight="1" x14ac:dyDescent="0.25"/>
    <row r="33434" ht="30" hidden="1" customHeight="1" x14ac:dyDescent="0.25"/>
    <row r="33435" ht="30" hidden="1" customHeight="1" x14ac:dyDescent="0.25"/>
    <row r="33436" ht="30" hidden="1" customHeight="1" x14ac:dyDescent="0.25"/>
    <row r="33437" ht="30" hidden="1" customHeight="1" x14ac:dyDescent="0.25"/>
    <row r="33438" ht="30" hidden="1" customHeight="1" x14ac:dyDescent="0.25"/>
    <row r="33439" ht="30" hidden="1" customHeight="1" x14ac:dyDescent="0.25"/>
    <row r="33440" ht="30" hidden="1" customHeight="1" x14ac:dyDescent="0.25"/>
    <row r="33441" ht="30" hidden="1" customHeight="1" x14ac:dyDescent="0.25"/>
    <row r="33442" ht="30" hidden="1" customHeight="1" x14ac:dyDescent="0.25"/>
    <row r="33443" ht="30" hidden="1" customHeight="1" x14ac:dyDescent="0.25"/>
    <row r="33444" ht="30" hidden="1" customHeight="1" x14ac:dyDescent="0.25"/>
    <row r="33445" ht="30" hidden="1" customHeight="1" x14ac:dyDescent="0.25"/>
    <row r="33446" ht="30" hidden="1" customHeight="1" x14ac:dyDescent="0.25"/>
    <row r="33447" ht="30" hidden="1" customHeight="1" x14ac:dyDescent="0.25"/>
    <row r="33448" ht="30" hidden="1" customHeight="1" x14ac:dyDescent="0.25"/>
    <row r="33449" ht="30" hidden="1" customHeight="1" x14ac:dyDescent="0.25"/>
    <row r="33450" ht="30" hidden="1" customHeight="1" x14ac:dyDescent="0.25"/>
    <row r="33451" ht="30" hidden="1" customHeight="1" x14ac:dyDescent="0.25"/>
    <row r="33452" ht="30" hidden="1" customHeight="1" x14ac:dyDescent="0.25"/>
    <row r="33453" ht="30" hidden="1" customHeight="1" x14ac:dyDescent="0.25"/>
    <row r="33454" ht="30" hidden="1" customHeight="1" x14ac:dyDescent="0.25"/>
    <row r="33455" ht="30" hidden="1" customHeight="1" x14ac:dyDescent="0.25"/>
    <row r="33456" ht="30" hidden="1" customHeight="1" x14ac:dyDescent="0.25"/>
    <row r="33457" ht="30" hidden="1" customHeight="1" x14ac:dyDescent="0.25"/>
    <row r="33458" ht="30" hidden="1" customHeight="1" x14ac:dyDescent="0.25"/>
    <row r="33459" ht="30" hidden="1" customHeight="1" x14ac:dyDescent="0.25"/>
    <row r="33460" ht="30" hidden="1" customHeight="1" x14ac:dyDescent="0.25"/>
    <row r="33461" ht="30" hidden="1" customHeight="1" x14ac:dyDescent="0.25"/>
    <row r="33462" ht="30" hidden="1" customHeight="1" x14ac:dyDescent="0.25"/>
    <row r="33463" ht="30" hidden="1" customHeight="1" x14ac:dyDescent="0.25"/>
    <row r="33464" ht="30" hidden="1" customHeight="1" x14ac:dyDescent="0.25"/>
    <row r="33465" ht="30" hidden="1" customHeight="1" x14ac:dyDescent="0.25"/>
    <row r="33466" ht="30" hidden="1" customHeight="1" x14ac:dyDescent="0.25"/>
    <row r="33467" ht="30" hidden="1" customHeight="1" x14ac:dyDescent="0.25"/>
    <row r="33468" ht="30" hidden="1" customHeight="1" x14ac:dyDescent="0.25"/>
    <row r="33469" ht="30" hidden="1" customHeight="1" x14ac:dyDescent="0.25"/>
    <row r="33470" ht="30" hidden="1" customHeight="1" x14ac:dyDescent="0.25"/>
    <row r="33471" ht="30" hidden="1" customHeight="1" x14ac:dyDescent="0.25"/>
    <row r="33472" ht="30" hidden="1" customHeight="1" x14ac:dyDescent="0.25"/>
    <row r="33473" ht="30" hidden="1" customHeight="1" x14ac:dyDescent="0.25"/>
    <row r="33474" ht="30" hidden="1" customHeight="1" x14ac:dyDescent="0.25"/>
    <row r="33475" ht="30" hidden="1" customHeight="1" x14ac:dyDescent="0.25"/>
    <row r="33476" ht="30" hidden="1" customHeight="1" x14ac:dyDescent="0.25"/>
    <row r="33477" ht="30" hidden="1" customHeight="1" x14ac:dyDescent="0.25"/>
    <row r="33478" ht="30" hidden="1" customHeight="1" x14ac:dyDescent="0.25"/>
    <row r="33479" ht="30" hidden="1" customHeight="1" x14ac:dyDescent="0.25"/>
    <row r="33480" ht="30" hidden="1" customHeight="1" x14ac:dyDescent="0.25"/>
    <row r="33481" ht="30" hidden="1" customHeight="1" x14ac:dyDescent="0.25"/>
    <row r="33482" ht="30" hidden="1" customHeight="1" x14ac:dyDescent="0.25"/>
    <row r="33483" ht="30" hidden="1" customHeight="1" x14ac:dyDescent="0.25"/>
    <row r="33484" ht="30" hidden="1" customHeight="1" x14ac:dyDescent="0.25"/>
    <row r="33485" ht="30" hidden="1" customHeight="1" x14ac:dyDescent="0.25"/>
    <row r="33486" ht="30" hidden="1" customHeight="1" x14ac:dyDescent="0.25"/>
    <row r="33487" ht="30" hidden="1" customHeight="1" x14ac:dyDescent="0.25"/>
    <row r="33488" ht="30" hidden="1" customHeight="1" x14ac:dyDescent="0.25"/>
    <row r="33489" ht="30" hidden="1" customHeight="1" x14ac:dyDescent="0.25"/>
    <row r="33490" ht="30" hidden="1" customHeight="1" x14ac:dyDescent="0.25"/>
    <row r="33491" ht="30" hidden="1" customHeight="1" x14ac:dyDescent="0.25"/>
    <row r="33492" ht="30" hidden="1" customHeight="1" x14ac:dyDescent="0.25"/>
    <row r="33493" ht="30" hidden="1" customHeight="1" x14ac:dyDescent="0.25"/>
    <row r="33494" ht="30" hidden="1" customHeight="1" x14ac:dyDescent="0.25"/>
    <row r="33495" ht="30" hidden="1" customHeight="1" x14ac:dyDescent="0.25"/>
    <row r="33496" ht="30" hidden="1" customHeight="1" x14ac:dyDescent="0.25"/>
    <row r="33497" ht="30" hidden="1" customHeight="1" x14ac:dyDescent="0.25"/>
    <row r="33498" ht="30" hidden="1" customHeight="1" x14ac:dyDescent="0.25"/>
    <row r="33499" ht="30" hidden="1" customHeight="1" x14ac:dyDescent="0.25"/>
    <row r="33500" ht="30" hidden="1" customHeight="1" x14ac:dyDescent="0.25"/>
    <row r="33501" ht="30" hidden="1" customHeight="1" x14ac:dyDescent="0.25"/>
    <row r="33502" ht="30" hidden="1" customHeight="1" x14ac:dyDescent="0.25"/>
    <row r="33503" ht="30" hidden="1" customHeight="1" x14ac:dyDescent="0.25"/>
    <row r="33504" ht="30" hidden="1" customHeight="1" x14ac:dyDescent="0.25"/>
    <row r="33505" ht="30" hidden="1" customHeight="1" x14ac:dyDescent="0.25"/>
    <row r="33506" ht="30" hidden="1" customHeight="1" x14ac:dyDescent="0.25"/>
    <row r="33507" ht="30" hidden="1" customHeight="1" x14ac:dyDescent="0.25"/>
    <row r="33508" ht="30" hidden="1" customHeight="1" x14ac:dyDescent="0.25"/>
    <row r="33509" ht="30" hidden="1" customHeight="1" x14ac:dyDescent="0.25"/>
    <row r="33510" ht="30" hidden="1" customHeight="1" x14ac:dyDescent="0.25"/>
    <row r="33511" ht="30" hidden="1" customHeight="1" x14ac:dyDescent="0.25"/>
    <row r="33512" ht="30" hidden="1" customHeight="1" x14ac:dyDescent="0.25"/>
    <row r="33513" ht="30" hidden="1" customHeight="1" x14ac:dyDescent="0.25"/>
    <row r="33514" ht="30" hidden="1" customHeight="1" x14ac:dyDescent="0.25"/>
    <row r="33515" ht="30" hidden="1" customHeight="1" x14ac:dyDescent="0.25"/>
    <row r="33516" ht="30" hidden="1" customHeight="1" x14ac:dyDescent="0.25"/>
    <row r="33517" ht="30" hidden="1" customHeight="1" x14ac:dyDescent="0.25"/>
    <row r="33518" ht="30" hidden="1" customHeight="1" x14ac:dyDescent="0.25"/>
    <row r="33519" ht="30" hidden="1" customHeight="1" x14ac:dyDescent="0.25"/>
    <row r="33520" ht="30" hidden="1" customHeight="1" x14ac:dyDescent="0.25"/>
    <row r="33521" ht="30" hidden="1" customHeight="1" x14ac:dyDescent="0.25"/>
    <row r="33522" ht="30" hidden="1" customHeight="1" x14ac:dyDescent="0.25"/>
    <row r="33523" ht="30" hidden="1" customHeight="1" x14ac:dyDescent="0.25"/>
    <row r="33524" ht="30" hidden="1" customHeight="1" x14ac:dyDescent="0.25"/>
    <row r="33525" ht="30" hidden="1" customHeight="1" x14ac:dyDescent="0.25"/>
    <row r="33526" ht="30" hidden="1" customHeight="1" x14ac:dyDescent="0.25"/>
    <row r="33527" ht="30" hidden="1" customHeight="1" x14ac:dyDescent="0.25"/>
    <row r="33528" ht="30" hidden="1" customHeight="1" x14ac:dyDescent="0.25"/>
    <row r="33529" ht="30" hidden="1" customHeight="1" x14ac:dyDescent="0.25"/>
    <row r="33530" ht="30" hidden="1" customHeight="1" x14ac:dyDescent="0.25"/>
    <row r="33531" ht="30" hidden="1" customHeight="1" x14ac:dyDescent="0.25"/>
    <row r="33532" ht="30" hidden="1" customHeight="1" x14ac:dyDescent="0.25"/>
    <row r="33533" ht="30" hidden="1" customHeight="1" x14ac:dyDescent="0.25"/>
    <row r="33534" ht="30" hidden="1" customHeight="1" x14ac:dyDescent="0.25"/>
    <row r="33535" ht="30" hidden="1" customHeight="1" x14ac:dyDescent="0.25"/>
    <row r="33536" ht="30" hidden="1" customHeight="1" x14ac:dyDescent="0.25"/>
    <row r="33537" ht="30" hidden="1" customHeight="1" x14ac:dyDescent="0.25"/>
    <row r="33538" ht="30" hidden="1" customHeight="1" x14ac:dyDescent="0.25"/>
    <row r="33539" ht="30" hidden="1" customHeight="1" x14ac:dyDescent="0.25"/>
    <row r="33540" ht="30" hidden="1" customHeight="1" x14ac:dyDescent="0.25"/>
    <row r="33541" ht="30" hidden="1" customHeight="1" x14ac:dyDescent="0.25"/>
    <row r="33542" ht="30" hidden="1" customHeight="1" x14ac:dyDescent="0.25"/>
    <row r="33543" ht="30" hidden="1" customHeight="1" x14ac:dyDescent="0.25"/>
    <row r="33544" ht="30" hidden="1" customHeight="1" x14ac:dyDescent="0.25"/>
    <row r="33545" ht="30" hidden="1" customHeight="1" x14ac:dyDescent="0.25"/>
    <row r="33546" ht="30" hidden="1" customHeight="1" x14ac:dyDescent="0.25"/>
    <row r="33547" ht="30" hidden="1" customHeight="1" x14ac:dyDescent="0.25"/>
    <row r="33548" ht="30" hidden="1" customHeight="1" x14ac:dyDescent="0.25"/>
    <row r="33549" ht="30" hidden="1" customHeight="1" x14ac:dyDescent="0.25"/>
    <row r="33550" ht="30" hidden="1" customHeight="1" x14ac:dyDescent="0.25"/>
    <row r="33551" ht="30" hidden="1" customHeight="1" x14ac:dyDescent="0.25"/>
    <row r="33552" ht="30" hidden="1" customHeight="1" x14ac:dyDescent="0.25"/>
    <row r="33553" ht="30" hidden="1" customHeight="1" x14ac:dyDescent="0.25"/>
    <row r="33554" ht="30" hidden="1" customHeight="1" x14ac:dyDescent="0.25"/>
    <row r="33555" ht="30" hidden="1" customHeight="1" x14ac:dyDescent="0.25"/>
    <row r="33556" ht="30" hidden="1" customHeight="1" x14ac:dyDescent="0.25"/>
    <row r="33557" ht="30" hidden="1" customHeight="1" x14ac:dyDescent="0.25"/>
    <row r="33558" ht="30" hidden="1" customHeight="1" x14ac:dyDescent="0.25"/>
    <row r="33559" ht="30" hidden="1" customHeight="1" x14ac:dyDescent="0.25"/>
    <row r="33560" ht="30" hidden="1" customHeight="1" x14ac:dyDescent="0.25"/>
    <row r="33561" ht="30" hidden="1" customHeight="1" x14ac:dyDescent="0.25"/>
    <row r="33562" ht="30" hidden="1" customHeight="1" x14ac:dyDescent="0.25"/>
    <row r="33563" ht="30" hidden="1" customHeight="1" x14ac:dyDescent="0.25"/>
    <row r="33564" ht="30" hidden="1" customHeight="1" x14ac:dyDescent="0.25"/>
    <row r="33565" ht="30" hidden="1" customHeight="1" x14ac:dyDescent="0.25"/>
    <row r="33566" ht="30" hidden="1" customHeight="1" x14ac:dyDescent="0.25"/>
    <row r="33567" ht="30" hidden="1" customHeight="1" x14ac:dyDescent="0.25"/>
    <row r="33568" ht="30" hidden="1" customHeight="1" x14ac:dyDescent="0.25"/>
    <row r="33569" ht="30" hidden="1" customHeight="1" x14ac:dyDescent="0.25"/>
    <row r="33570" ht="30" hidden="1" customHeight="1" x14ac:dyDescent="0.25"/>
    <row r="33571" ht="30" hidden="1" customHeight="1" x14ac:dyDescent="0.25"/>
    <row r="33572" ht="30" hidden="1" customHeight="1" x14ac:dyDescent="0.25"/>
    <row r="33573" ht="30" hidden="1" customHeight="1" x14ac:dyDescent="0.25"/>
    <row r="33574" ht="30" hidden="1" customHeight="1" x14ac:dyDescent="0.25"/>
    <row r="33575" ht="30" hidden="1" customHeight="1" x14ac:dyDescent="0.25"/>
    <row r="33576" ht="30" hidden="1" customHeight="1" x14ac:dyDescent="0.25"/>
    <row r="33577" ht="30" hidden="1" customHeight="1" x14ac:dyDescent="0.25"/>
    <row r="33578" ht="30" hidden="1" customHeight="1" x14ac:dyDescent="0.25"/>
    <row r="33579" ht="30" hidden="1" customHeight="1" x14ac:dyDescent="0.25"/>
    <row r="33580" ht="30" hidden="1" customHeight="1" x14ac:dyDescent="0.25"/>
    <row r="33581" ht="30" hidden="1" customHeight="1" x14ac:dyDescent="0.25"/>
    <row r="33582" ht="30" hidden="1" customHeight="1" x14ac:dyDescent="0.25"/>
    <row r="33583" ht="30" hidden="1" customHeight="1" x14ac:dyDescent="0.25"/>
    <row r="33584" ht="30" hidden="1" customHeight="1" x14ac:dyDescent="0.25"/>
    <row r="33585" ht="30" hidden="1" customHeight="1" x14ac:dyDescent="0.25"/>
    <row r="33586" ht="30" hidden="1" customHeight="1" x14ac:dyDescent="0.25"/>
    <row r="33587" ht="30" hidden="1" customHeight="1" x14ac:dyDescent="0.25"/>
    <row r="33588" ht="30" hidden="1" customHeight="1" x14ac:dyDescent="0.25"/>
    <row r="33589" ht="30" hidden="1" customHeight="1" x14ac:dyDescent="0.25"/>
    <row r="33590" ht="30" hidden="1" customHeight="1" x14ac:dyDescent="0.25"/>
    <row r="33591" ht="30" hidden="1" customHeight="1" x14ac:dyDescent="0.25"/>
    <row r="33592" ht="30" hidden="1" customHeight="1" x14ac:dyDescent="0.25"/>
    <row r="33593" ht="30" hidden="1" customHeight="1" x14ac:dyDescent="0.25"/>
    <row r="33594" ht="30" hidden="1" customHeight="1" x14ac:dyDescent="0.25"/>
    <row r="33595" ht="30" hidden="1" customHeight="1" x14ac:dyDescent="0.25"/>
    <row r="33596" ht="30" hidden="1" customHeight="1" x14ac:dyDescent="0.25"/>
    <row r="33597" ht="30" hidden="1" customHeight="1" x14ac:dyDescent="0.25"/>
    <row r="33598" ht="30" hidden="1" customHeight="1" x14ac:dyDescent="0.25"/>
    <row r="33599" ht="30" hidden="1" customHeight="1" x14ac:dyDescent="0.25"/>
    <row r="33600" ht="30" hidden="1" customHeight="1" x14ac:dyDescent="0.25"/>
    <row r="33601" ht="30" hidden="1" customHeight="1" x14ac:dyDescent="0.25"/>
    <row r="33602" ht="30" hidden="1" customHeight="1" x14ac:dyDescent="0.25"/>
    <row r="33603" ht="30" hidden="1" customHeight="1" x14ac:dyDescent="0.25"/>
    <row r="33604" ht="30" hidden="1" customHeight="1" x14ac:dyDescent="0.25"/>
    <row r="33605" ht="30" hidden="1" customHeight="1" x14ac:dyDescent="0.25"/>
    <row r="33606" ht="30" hidden="1" customHeight="1" x14ac:dyDescent="0.25"/>
    <row r="33607" ht="30" hidden="1" customHeight="1" x14ac:dyDescent="0.25"/>
    <row r="33608" ht="30" hidden="1" customHeight="1" x14ac:dyDescent="0.25"/>
    <row r="33609" ht="30" hidden="1" customHeight="1" x14ac:dyDescent="0.25"/>
    <row r="33610" ht="30" hidden="1" customHeight="1" x14ac:dyDescent="0.25"/>
    <row r="33611" ht="30" hidden="1" customHeight="1" x14ac:dyDescent="0.25"/>
    <row r="33612" ht="30" hidden="1" customHeight="1" x14ac:dyDescent="0.25"/>
    <row r="33613" ht="30" hidden="1" customHeight="1" x14ac:dyDescent="0.25"/>
    <row r="33614" ht="30" hidden="1" customHeight="1" x14ac:dyDescent="0.25"/>
    <row r="33615" ht="30" hidden="1" customHeight="1" x14ac:dyDescent="0.25"/>
    <row r="33616" ht="30" hidden="1" customHeight="1" x14ac:dyDescent="0.25"/>
    <row r="33617" ht="30" hidden="1" customHeight="1" x14ac:dyDescent="0.25"/>
    <row r="33618" ht="30" hidden="1" customHeight="1" x14ac:dyDescent="0.25"/>
    <row r="33619" ht="30" hidden="1" customHeight="1" x14ac:dyDescent="0.25"/>
    <row r="33620" ht="30" hidden="1" customHeight="1" x14ac:dyDescent="0.25"/>
    <row r="33621" ht="30" hidden="1" customHeight="1" x14ac:dyDescent="0.25"/>
    <row r="33622" ht="30" hidden="1" customHeight="1" x14ac:dyDescent="0.25"/>
    <row r="33623" ht="30" hidden="1" customHeight="1" x14ac:dyDescent="0.25"/>
    <row r="33624" ht="30" hidden="1" customHeight="1" x14ac:dyDescent="0.25"/>
    <row r="33625" ht="30" hidden="1" customHeight="1" x14ac:dyDescent="0.25"/>
    <row r="33626" ht="30" hidden="1" customHeight="1" x14ac:dyDescent="0.25"/>
    <row r="33627" ht="30" hidden="1" customHeight="1" x14ac:dyDescent="0.25"/>
    <row r="33628" ht="30" hidden="1" customHeight="1" x14ac:dyDescent="0.25"/>
    <row r="33629" ht="30" hidden="1" customHeight="1" x14ac:dyDescent="0.25"/>
    <row r="33630" ht="30" hidden="1" customHeight="1" x14ac:dyDescent="0.25"/>
    <row r="33631" ht="30" hidden="1" customHeight="1" x14ac:dyDescent="0.25"/>
    <row r="33632" ht="30" hidden="1" customHeight="1" x14ac:dyDescent="0.25"/>
    <row r="33633" ht="30" hidden="1" customHeight="1" x14ac:dyDescent="0.25"/>
    <row r="33634" ht="30" hidden="1" customHeight="1" x14ac:dyDescent="0.25"/>
    <row r="33635" ht="30" hidden="1" customHeight="1" x14ac:dyDescent="0.25"/>
    <row r="33636" ht="30" hidden="1" customHeight="1" x14ac:dyDescent="0.25"/>
    <row r="33637" ht="30" hidden="1" customHeight="1" x14ac:dyDescent="0.25"/>
    <row r="33638" ht="30" hidden="1" customHeight="1" x14ac:dyDescent="0.25"/>
    <row r="33639" ht="30" hidden="1" customHeight="1" x14ac:dyDescent="0.25"/>
    <row r="33640" ht="30" hidden="1" customHeight="1" x14ac:dyDescent="0.25"/>
    <row r="33641" ht="30" hidden="1" customHeight="1" x14ac:dyDescent="0.25"/>
    <row r="33642" ht="30" hidden="1" customHeight="1" x14ac:dyDescent="0.25"/>
    <row r="33643" ht="30" hidden="1" customHeight="1" x14ac:dyDescent="0.25"/>
    <row r="33644" ht="30" hidden="1" customHeight="1" x14ac:dyDescent="0.25"/>
    <row r="33645" ht="30" hidden="1" customHeight="1" x14ac:dyDescent="0.25"/>
    <row r="33646" ht="30" hidden="1" customHeight="1" x14ac:dyDescent="0.25"/>
    <row r="33647" ht="30" hidden="1" customHeight="1" x14ac:dyDescent="0.25"/>
    <row r="33648" ht="30" hidden="1" customHeight="1" x14ac:dyDescent="0.25"/>
    <row r="33649" ht="30" hidden="1" customHeight="1" x14ac:dyDescent="0.25"/>
    <row r="33650" ht="30" hidden="1" customHeight="1" x14ac:dyDescent="0.25"/>
    <row r="33651" ht="30" hidden="1" customHeight="1" x14ac:dyDescent="0.25"/>
    <row r="33652" ht="30" hidden="1" customHeight="1" x14ac:dyDescent="0.25"/>
    <row r="33653" ht="30" hidden="1" customHeight="1" x14ac:dyDescent="0.25"/>
    <row r="33654" ht="30" hidden="1" customHeight="1" x14ac:dyDescent="0.25"/>
    <row r="33655" ht="30" hidden="1" customHeight="1" x14ac:dyDescent="0.25"/>
    <row r="33656" ht="30" hidden="1" customHeight="1" x14ac:dyDescent="0.25"/>
    <row r="33657" ht="30" hidden="1" customHeight="1" x14ac:dyDescent="0.25"/>
    <row r="33658" ht="30" hidden="1" customHeight="1" x14ac:dyDescent="0.25"/>
    <row r="33659" ht="30" hidden="1" customHeight="1" x14ac:dyDescent="0.25"/>
    <row r="33660" ht="30" hidden="1" customHeight="1" x14ac:dyDescent="0.25"/>
    <row r="33661" ht="30" hidden="1" customHeight="1" x14ac:dyDescent="0.25"/>
    <row r="33662" ht="30" hidden="1" customHeight="1" x14ac:dyDescent="0.25"/>
    <row r="33663" ht="30" hidden="1" customHeight="1" x14ac:dyDescent="0.25"/>
    <row r="33664" ht="30" hidden="1" customHeight="1" x14ac:dyDescent="0.25"/>
    <row r="33665" ht="30" hidden="1" customHeight="1" x14ac:dyDescent="0.25"/>
    <row r="33666" ht="30" hidden="1" customHeight="1" x14ac:dyDescent="0.25"/>
    <row r="33667" ht="30" hidden="1" customHeight="1" x14ac:dyDescent="0.25"/>
    <row r="33668" ht="30" hidden="1" customHeight="1" x14ac:dyDescent="0.25"/>
    <row r="33669" ht="30" hidden="1" customHeight="1" x14ac:dyDescent="0.25"/>
    <row r="33670" ht="30" hidden="1" customHeight="1" x14ac:dyDescent="0.25"/>
    <row r="33671" ht="30" hidden="1" customHeight="1" x14ac:dyDescent="0.25"/>
    <row r="33672" ht="30" hidden="1" customHeight="1" x14ac:dyDescent="0.25"/>
    <row r="33673" ht="30" hidden="1" customHeight="1" x14ac:dyDescent="0.25"/>
    <row r="33674" ht="30" hidden="1" customHeight="1" x14ac:dyDescent="0.25"/>
    <row r="33675" ht="30" hidden="1" customHeight="1" x14ac:dyDescent="0.25"/>
    <row r="33676" ht="30" hidden="1" customHeight="1" x14ac:dyDescent="0.25"/>
    <row r="33677" ht="30" hidden="1" customHeight="1" x14ac:dyDescent="0.25"/>
    <row r="33678" ht="30" hidden="1" customHeight="1" x14ac:dyDescent="0.25"/>
    <row r="33679" ht="30" hidden="1" customHeight="1" x14ac:dyDescent="0.25"/>
    <row r="33680" ht="30" hidden="1" customHeight="1" x14ac:dyDescent="0.25"/>
    <row r="33681" ht="30" hidden="1" customHeight="1" x14ac:dyDescent="0.25"/>
    <row r="33682" ht="30" hidden="1" customHeight="1" x14ac:dyDescent="0.25"/>
    <row r="33683" ht="30" hidden="1" customHeight="1" x14ac:dyDescent="0.25"/>
    <row r="33684" ht="30" hidden="1" customHeight="1" x14ac:dyDescent="0.25"/>
    <row r="33685" ht="30" hidden="1" customHeight="1" x14ac:dyDescent="0.25"/>
    <row r="33686" ht="30" hidden="1" customHeight="1" x14ac:dyDescent="0.25"/>
    <row r="33687" ht="30" hidden="1" customHeight="1" x14ac:dyDescent="0.25"/>
    <row r="33688" ht="30" hidden="1" customHeight="1" x14ac:dyDescent="0.25"/>
    <row r="33689" ht="30" hidden="1" customHeight="1" x14ac:dyDescent="0.25"/>
    <row r="33690" ht="30" hidden="1" customHeight="1" x14ac:dyDescent="0.25"/>
    <row r="33691" ht="30" hidden="1" customHeight="1" x14ac:dyDescent="0.25"/>
    <row r="33692" ht="30" hidden="1" customHeight="1" x14ac:dyDescent="0.25"/>
    <row r="33693" ht="30" hidden="1" customHeight="1" x14ac:dyDescent="0.25"/>
    <row r="33694" ht="30" hidden="1" customHeight="1" x14ac:dyDescent="0.25"/>
    <row r="33695" ht="30" hidden="1" customHeight="1" x14ac:dyDescent="0.25"/>
    <row r="33696" ht="30" hidden="1" customHeight="1" x14ac:dyDescent="0.25"/>
    <row r="33697" ht="30" hidden="1" customHeight="1" x14ac:dyDescent="0.25"/>
    <row r="33698" ht="30" hidden="1" customHeight="1" x14ac:dyDescent="0.25"/>
    <row r="33699" ht="30" hidden="1" customHeight="1" x14ac:dyDescent="0.25"/>
    <row r="33700" ht="30" hidden="1" customHeight="1" x14ac:dyDescent="0.25"/>
    <row r="33701" ht="30" hidden="1" customHeight="1" x14ac:dyDescent="0.25"/>
    <row r="33702" ht="30" hidden="1" customHeight="1" x14ac:dyDescent="0.25"/>
    <row r="33703" ht="30" hidden="1" customHeight="1" x14ac:dyDescent="0.25"/>
    <row r="33704" ht="30" hidden="1" customHeight="1" x14ac:dyDescent="0.25"/>
    <row r="33705" ht="30" hidden="1" customHeight="1" x14ac:dyDescent="0.25"/>
    <row r="33706" ht="30" hidden="1" customHeight="1" x14ac:dyDescent="0.25"/>
    <row r="33707" ht="30" hidden="1" customHeight="1" x14ac:dyDescent="0.25"/>
    <row r="33708" ht="30" hidden="1" customHeight="1" x14ac:dyDescent="0.25"/>
    <row r="33709" ht="30" hidden="1" customHeight="1" x14ac:dyDescent="0.25"/>
    <row r="33710" ht="30" hidden="1" customHeight="1" x14ac:dyDescent="0.25"/>
    <row r="33711" ht="30" hidden="1" customHeight="1" x14ac:dyDescent="0.25"/>
    <row r="33712" ht="30" hidden="1" customHeight="1" x14ac:dyDescent="0.25"/>
    <row r="33713" ht="30" hidden="1" customHeight="1" x14ac:dyDescent="0.25"/>
    <row r="33714" ht="30" hidden="1" customHeight="1" x14ac:dyDescent="0.25"/>
    <row r="33715" ht="30" hidden="1" customHeight="1" x14ac:dyDescent="0.25"/>
    <row r="33716" ht="30" hidden="1" customHeight="1" x14ac:dyDescent="0.25"/>
    <row r="33717" ht="30" hidden="1" customHeight="1" x14ac:dyDescent="0.25"/>
    <row r="33718" ht="30" hidden="1" customHeight="1" x14ac:dyDescent="0.25"/>
    <row r="33719" ht="30" hidden="1" customHeight="1" x14ac:dyDescent="0.25"/>
    <row r="33720" ht="30" hidden="1" customHeight="1" x14ac:dyDescent="0.25"/>
    <row r="33721" ht="30" hidden="1" customHeight="1" x14ac:dyDescent="0.25"/>
    <row r="33722" ht="30" hidden="1" customHeight="1" x14ac:dyDescent="0.25"/>
    <row r="33723" ht="30" hidden="1" customHeight="1" x14ac:dyDescent="0.25"/>
    <row r="33724" ht="30" hidden="1" customHeight="1" x14ac:dyDescent="0.25"/>
    <row r="33725" ht="30" hidden="1" customHeight="1" x14ac:dyDescent="0.25"/>
    <row r="33726" ht="30" hidden="1" customHeight="1" x14ac:dyDescent="0.25"/>
    <row r="33727" ht="30" hidden="1" customHeight="1" x14ac:dyDescent="0.25"/>
    <row r="33728" ht="30" hidden="1" customHeight="1" x14ac:dyDescent="0.25"/>
    <row r="33729" ht="30" hidden="1" customHeight="1" x14ac:dyDescent="0.25"/>
    <row r="33730" ht="30" hidden="1" customHeight="1" x14ac:dyDescent="0.25"/>
    <row r="33731" ht="30" hidden="1" customHeight="1" x14ac:dyDescent="0.25"/>
    <row r="33732" ht="30" hidden="1" customHeight="1" x14ac:dyDescent="0.25"/>
    <row r="33733" ht="30" hidden="1" customHeight="1" x14ac:dyDescent="0.25"/>
    <row r="33734" ht="30" hidden="1" customHeight="1" x14ac:dyDescent="0.25"/>
    <row r="33735" ht="30" hidden="1" customHeight="1" x14ac:dyDescent="0.25"/>
    <row r="33736" ht="30" hidden="1" customHeight="1" x14ac:dyDescent="0.25"/>
    <row r="33737" ht="30" hidden="1" customHeight="1" x14ac:dyDescent="0.25"/>
    <row r="33738" ht="30" hidden="1" customHeight="1" x14ac:dyDescent="0.25"/>
    <row r="33739" ht="30" hidden="1" customHeight="1" x14ac:dyDescent="0.25"/>
    <row r="33740" ht="30" hidden="1" customHeight="1" x14ac:dyDescent="0.25"/>
    <row r="33741" ht="30" hidden="1" customHeight="1" x14ac:dyDescent="0.25"/>
    <row r="33742" ht="30" hidden="1" customHeight="1" x14ac:dyDescent="0.25"/>
    <row r="33743" ht="30" hidden="1" customHeight="1" x14ac:dyDescent="0.25"/>
    <row r="33744" ht="30" hidden="1" customHeight="1" x14ac:dyDescent="0.25"/>
    <row r="33745" ht="30" hidden="1" customHeight="1" x14ac:dyDescent="0.25"/>
    <row r="33746" ht="30" hidden="1" customHeight="1" x14ac:dyDescent="0.25"/>
    <row r="33747" ht="30" hidden="1" customHeight="1" x14ac:dyDescent="0.25"/>
    <row r="33748" ht="30" hidden="1" customHeight="1" x14ac:dyDescent="0.25"/>
    <row r="33749" ht="30" hidden="1" customHeight="1" x14ac:dyDescent="0.25"/>
    <row r="33750" ht="30" hidden="1" customHeight="1" x14ac:dyDescent="0.25"/>
    <row r="33751" ht="30" hidden="1" customHeight="1" x14ac:dyDescent="0.25"/>
    <row r="33752" ht="30" hidden="1" customHeight="1" x14ac:dyDescent="0.25"/>
    <row r="33753" ht="30" hidden="1" customHeight="1" x14ac:dyDescent="0.25"/>
    <row r="33754" ht="30" hidden="1" customHeight="1" x14ac:dyDescent="0.25"/>
    <row r="33755" ht="30" hidden="1" customHeight="1" x14ac:dyDescent="0.25"/>
    <row r="33756" ht="30" hidden="1" customHeight="1" x14ac:dyDescent="0.25"/>
    <row r="33757" ht="30" hidden="1" customHeight="1" x14ac:dyDescent="0.25"/>
    <row r="33758" ht="30" hidden="1" customHeight="1" x14ac:dyDescent="0.25"/>
    <row r="33759" ht="30" hidden="1" customHeight="1" x14ac:dyDescent="0.25"/>
    <row r="33760" ht="30" hidden="1" customHeight="1" x14ac:dyDescent="0.25"/>
    <row r="33761" ht="30" hidden="1" customHeight="1" x14ac:dyDescent="0.25"/>
    <row r="33762" ht="30" hidden="1" customHeight="1" x14ac:dyDescent="0.25"/>
    <row r="33763" ht="30" hidden="1" customHeight="1" x14ac:dyDescent="0.25"/>
    <row r="33764" ht="30" hidden="1" customHeight="1" x14ac:dyDescent="0.25"/>
    <row r="33765" ht="30" hidden="1" customHeight="1" x14ac:dyDescent="0.25"/>
    <row r="33766" ht="30" hidden="1" customHeight="1" x14ac:dyDescent="0.25"/>
    <row r="33767" ht="30" hidden="1" customHeight="1" x14ac:dyDescent="0.25"/>
    <row r="33768" ht="30" hidden="1" customHeight="1" x14ac:dyDescent="0.25"/>
    <row r="33769" ht="30" hidden="1" customHeight="1" x14ac:dyDescent="0.25"/>
    <row r="33770" ht="30" hidden="1" customHeight="1" x14ac:dyDescent="0.25"/>
    <row r="33771" ht="30" hidden="1" customHeight="1" x14ac:dyDescent="0.25"/>
    <row r="33772" ht="30" hidden="1" customHeight="1" x14ac:dyDescent="0.25"/>
    <row r="33773" ht="30" hidden="1" customHeight="1" x14ac:dyDescent="0.25"/>
    <row r="33774" ht="30" hidden="1" customHeight="1" x14ac:dyDescent="0.25"/>
    <row r="33775" ht="30" hidden="1" customHeight="1" x14ac:dyDescent="0.25"/>
    <row r="33776" ht="30" hidden="1" customHeight="1" x14ac:dyDescent="0.25"/>
    <row r="33777" ht="30" hidden="1" customHeight="1" x14ac:dyDescent="0.25"/>
    <row r="33778" ht="30" hidden="1" customHeight="1" x14ac:dyDescent="0.25"/>
    <row r="33779" ht="30" hidden="1" customHeight="1" x14ac:dyDescent="0.25"/>
    <row r="33780" ht="30" hidden="1" customHeight="1" x14ac:dyDescent="0.25"/>
    <row r="33781" ht="30" hidden="1" customHeight="1" x14ac:dyDescent="0.25"/>
    <row r="33782" ht="30" hidden="1" customHeight="1" x14ac:dyDescent="0.25"/>
    <row r="33783" ht="30" hidden="1" customHeight="1" x14ac:dyDescent="0.25"/>
    <row r="33784" ht="30" hidden="1" customHeight="1" x14ac:dyDescent="0.25"/>
    <row r="33785" ht="30" hidden="1" customHeight="1" x14ac:dyDescent="0.25"/>
    <row r="33786" ht="30" hidden="1" customHeight="1" x14ac:dyDescent="0.25"/>
    <row r="33787" ht="30" hidden="1" customHeight="1" x14ac:dyDescent="0.25"/>
    <row r="33788" ht="30" hidden="1" customHeight="1" x14ac:dyDescent="0.25"/>
    <row r="33789" ht="30" hidden="1" customHeight="1" x14ac:dyDescent="0.25"/>
    <row r="33790" ht="30" hidden="1" customHeight="1" x14ac:dyDescent="0.25"/>
    <row r="33791" ht="30" hidden="1" customHeight="1" x14ac:dyDescent="0.25"/>
    <row r="33792" ht="30" hidden="1" customHeight="1" x14ac:dyDescent="0.25"/>
    <row r="33793" ht="30" hidden="1" customHeight="1" x14ac:dyDescent="0.25"/>
    <row r="33794" ht="30" hidden="1" customHeight="1" x14ac:dyDescent="0.25"/>
    <row r="33795" ht="30" hidden="1" customHeight="1" x14ac:dyDescent="0.25"/>
    <row r="33796" ht="30" hidden="1" customHeight="1" x14ac:dyDescent="0.25"/>
    <row r="33797" ht="30" hidden="1" customHeight="1" x14ac:dyDescent="0.25"/>
    <row r="33798" ht="30" hidden="1" customHeight="1" x14ac:dyDescent="0.25"/>
    <row r="33799" ht="30" hidden="1" customHeight="1" x14ac:dyDescent="0.25"/>
    <row r="33800" ht="30" hidden="1" customHeight="1" x14ac:dyDescent="0.25"/>
    <row r="33801" ht="30" hidden="1" customHeight="1" x14ac:dyDescent="0.25"/>
    <row r="33802" ht="30" hidden="1" customHeight="1" x14ac:dyDescent="0.25"/>
    <row r="33803" ht="30" hidden="1" customHeight="1" x14ac:dyDescent="0.25"/>
    <row r="33804" ht="30" hidden="1" customHeight="1" x14ac:dyDescent="0.25"/>
    <row r="33805" ht="30" hidden="1" customHeight="1" x14ac:dyDescent="0.25"/>
    <row r="33806" ht="30" hidden="1" customHeight="1" x14ac:dyDescent="0.25"/>
    <row r="33807" ht="30" hidden="1" customHeight="1" x14ac:dyDescent="0.25"/>
    <row r="33808" ht="30" hidden="1" customHeight="1" x14ac:dyDescent="0.25"/>
    <row r="33809" ht="30" hidden="1" customHeight="1" x14ac:dyDescent="0.25"/>
    <row r="33810" ht="30" hidden="1" customHeight="1" x14ac:dyDescent="0.25"/>
    <row r="33811" ht="30" hidden="1" customHeight="1" x14ac:dyDescent="0.25"/>
    <row r="33812" ht="30" hidden="1" customHeight="1" x14ac:dyDescent="0.25"/>
    <row r="33813" ht="30" hidden="1" customHeight="1" x14ac:dyDescent="0.25"/>
    <row r="33814" ht="30" hidden="1" customHeight="1" x14ac:dyDescent="0.25"/>
    <row r="33815" ht="30" hidden="1" customHeight="1" x14ac:dyDescent="0.25"/>
    <row r="33816" ht="30" hidden="1" customHeight="1" x14ac:dyDescent="0.25"/>
    <row r="33817" ht="30" hidden="1" customHeight="1" x14ac:dyDescent="0.25"/>
    <row r="33818" ht="30" hidden="1" customHeight="1" x14ac:dyDescent="0.25"/>
    <row r="33819" ht="30" hidden="1" customHeight="1" x14ac:dyDescent="0.25"/>
    <row r="33820" ht="30" hidden="1" customHeight="1" x14ac:dyDescent="0.25"/>
    <row r="33821" ht="30" hidden="1" customHeight="1" x14ac:dyDescent="0.25"/>
    <row r="33822" ht="30" hidden="1" customHeight="1" x14ac:dyDescent="0.25"/>
    <row r="33823" ht="30" hidden="1" customHeight="1" x14ac:dyDescent="0.25"/>
    <row r="33824" ht="30" hidden="1" customHeight="1" x14ac:dyDescent="0.25"/>
    <row r="33825" ht="30" hidden="1" customHeight="1" x14ac:dyDescent="0.25"/>
    <row r="33826" ht="30" hidden="1" customHeight="1" x14ac:dyDescent="0.25"/>
    <row r="33827" ht="30" hidden="1" customHeight="1" x14ac:dyDescent="0.25"/>
    <row r="33828" ht="30" hidden="1" customHeight="1" x14ac:dyDescent="0.25"/>
    <row r="33829" ht="30" hidden="1" customHeight="1" x14ac:dyDescent="0.25"/>
    <row r="33830" ht="30" hidden="1" customHeight="1" x14ac:dyDescent="0.25"/>
    <row r="33831" ht="30" hidden="1" customHeight="1" x14ac:dyDescent="0.25"/>
    <row r="33832" ht="30" hidden="1" customHeight="1" x14ac:dyDescent="0.25"/>
    <row r="33833" ht="30" hidden="1" customHeight="1" x14ac:dyDescent="0.25"/>
    <row r="33834" ht="30" hidden="1" customHeight="1" x14ac:dyDescent="0.25"/>
    <row r="33835" ht="30" hidden="1" customHeight="1" x14ac:dyDescent="0.25"/>
    <row r="33836" ht="30" hidden="1" customHeight="1" x14ac:dyDescent="0.25"/>
    <row r="33837" ht="30" hidden="1" customHeight="1" x14ac:dyDescent="0.25"/>
    <row r="33838" ht="30" hidden="1" customHeight="1" x14ac:dyDescent="0.25"/>
    <row r="33839" ht="30" hidden="1" customHeight="1" x14ac:dyDescent="0.25"/>
    <row r="33840" ht="30" hidden="1" customHeight="1" x14ac:dyDescent="0.25"/>
    <row r="33841" ht="30" hidden="1" customHeight="1" x14ac:dyDescent="0.25"/>
    <row r="33842" ht="30" hidden="1" customHeight="1" x14ac:dyDescent="0.25"/>
    <row r="33843" ht="30" hidden="1" customHeight="1" x14ac:dyDescent="0.25"/>
    <row r="33844" ht="30" hidden="1" customHeight="1" x14ac:dyDescent="0.25"/>
    <row r="33845" ht="30" hidden="1" customHeight="1" x14ac:dyDescent="0.25"/>
    <row r="33846" ht="30" hidden="1" customHeight="1" x14ac:dyDescent="0.25"/>
    <row r="33847" ht="30" hidden="1" customHeight="1" x14ac:dyDescent="0.25"/>
    <row r="33848" ht="30" hidden="1" customHeight="1" x14ac:dyDescent="0.25"/>
    <row r="33849" ht="30" hidden="1" customHeight="1" x14ac:dyDescent="0.25"/>
    <row r="33850" ht="30" hidden="1" customHeight="1" x14ac:dyDescent="0.25"/>
    <row r="33851" ht="30" hidden="1" customHeight="1" x14ac:dyDescent="0.25"/>
    <row r="33852" ht="30" hidden="1" customHeight="1" x14ac:dyDescent="0.25"/>
    <row r="33853" ht="30" hidden="1" customHeight="1" x14ac:dyDescent="0.25"/>
    <row r="33854" ht="30" hidden="1" customHeight="1" x14ac:dyDescent="0.25"/>
    <row r="33855" ht="30" hidden="1" customHeight="1" x14ac:dyDescent="0.25"/>
    <row r="33856" ht="30" hidden="1" customHeight="1" x14ac:dyDescent="0.25"/>
    <row r="33857" ht="30" hidden="1" customHeight="1" x14ac:dyDescent="0.25"/>
    <row r="33858" ht="30" hidden="1" customHeight="1" x14ac:dyDescent="0.25"/>
    <row r="33859" ht="30" hidden="1" customHeight="1" x14ac:dyDescent="0.25"/>
    <row r="33860" ht="30" hidden="1" customHeight="1" x14ac:dyDescent="0.25"/>
    <row r="33861" ht="30" hidden="1" customHeight="1" x14ac:dyDescent="0.25"/>
    <row r="33862" ht="30" hidden="1" customHeight="1" x14ac:dyDescent="0.25"/>
    <row r="33863" ht="30" hidden="1" customHeight="1" x14ac:dyDescent="0.25"/>
    <row r="33864" ht="30" hidden="1" customHeight="1" x14ac:dyDescent="0.25"/>
    <row r="33865" ht="30" hidden="1" customHeight="1" x14ac:dyDescent="0.25"/>
    <row r="33866" ht="30" hidden="1" customHeight="1" x14ac:dyDescent="0.25"/>
    <row r="33867" ht="30" hidden="1" customHeight="1" x14ac:dyDescent="0.25"/>
    <row r="33868" ht="30" hidden="1" customHeight="1" x14ac:dyDescent="0.25"/>
    <row r="33869" ht="30" hidden="1" customHeight="1" x14ac:dyDescent="0.25"/>
    <row r="33870" ht="30" hidden="1" customHeight="1" x14ac:dyDescent="0.25"/>
    <row r="33871" ht="30" hidden="1" customHeight="1" x14ac:dyDescent="0.25"/>
    <row r="33872" ht="30" hidden="1" customHeight="1" x14ac:dyDescent="0.25"/>
    <row r="33873" ht="30" hidden="1" customHeight="1" x14ac:dyDescent="0.25"/>
    <row r="33874" ht="30" hidden="1" customHeight="1" x14ac:dyDescent="0.25"/>
    <row r="33875" ht="30" hidden="1" customHeight="1" x14ac:dyDescent="0.25"/>
    <row r="33876" ht="30" hidden="1" customHeight="1" x14ac:dyDescent="0.25"/>
    <row r="33877" ht="30" hidden="1" customHeight="1" x14ac:dyDescent="0.25"/>
    <row r="33878" ht="30" hidden="1" customHeight="1" x14ac:dyDescent="0.25"/>
    <row r="33879" ht="30" hidden="1" customHeight="1" x14ac:dyDescent="0.25"/>
    <row r="33880" ht="30" hidden="1" customHeight="1" x14ac:dyDescent="0.25"/>
    <row r="33881" ht="30" hidden="1" customHeight="1" x14ac:dyDescent="0.25"/>
    <row r="33882" ht="30" hidden="1" customHeight="1" x14ac:dyDescent="0.25"/>
    <row r="33883" ht="30" hidden="1" customHeight="1" x14ac:dyDescent="0.25"/>
    <row r="33884" ht="30" hidden="1" customHeight="1" x14ac:dyDescent="0.25"/>
    <row r="33885" ht="30" hidden="1" customHeight="1" x14ac:dyDescent="0.25"/>
    <row r="33886" ht="30" hidden="1" customHeight="1" x14ac:dyDescent="0.25"/>
    <row r="33887" ht="30" hidden="1" customHeight="1" x14ac:dyDescent="0.25"/>
    <row r="33888" ht="30" hidden="1" customHeight="1" x14ac:dyDescent="0.25"/>
    <row r="33889" ht="30" hidden="1" customHeight="1" x14ac:dyDescent="0.25"/>
    <row r="33890" ht="30" hidden="1" customHeight="1" x14ac:dyDescent="0.25"/>
    <row r="33891" ht="30" hidden="1" customHeight="1" x14ac:dyDescent="0.25"/>
    <row r="33892" ht="30" hidden="1" customHeight="1" x14ac:dyDescent="0.25"/>
    <row r="33893" ht="30" hidden="1" customHeight="1" x14ac:dyDescent="0.25"/>
    <row r="33894" ht="30" hidden="1" customHeight="1" x14ac:dyDescent="0.25"/>
    <row r="33895" ht="30" hidden="1" customHeight="1" x14ac:dyDescent="0.25"/>
    <row r="33896" ht="30" hidden="1" customHeight="1" x14ac:dyDescent="0.25"/>
    <row r="33897" ht="30" hidden="1" customHeight="1" x14ac:dyDescent="0.25"/>
    <row r="33898" ht="30" hidden="1" customHeight="1" x14ac:dyDescent="0.25"/>
    <row r="33899" ht="30" hidden="1" customHeight="1" x14ac:dyDescent="0.25"/>
    <row r="33900" ht="30" hidden="1" customHeight="1" x14ac:dyDescent="0.25"/>
    <row r="33901" ht="30" hidden="1" customHeight="1" x14ac:dyDescent="0.25"/>
    <row r="33902" ht="30" hidden="1" customHeight="1" x14ac:dyDescent="0.25"/>
    <row r="33903" ht="30" hidden="1" customHeight="1" x14ac:dyDescent="0.25"/>
    <row r="33904" ht="30" hidden="1" customHeight="1" x14ac:dyDescent="0.25"/>
    <row r="33905" ht="30" hidden="1" customHeight="1" x14ac:dyDescent="0.25"/>
    <row r="33906" ht="30" hidden="1" customHeight="1" x14ac:dyDescent="0.25"/>
    <row r="33907" ht="30" hidden="1" customHeight="1" x14ac:dyDescent="0.25"/>
    <row r="33908" ht="30" hidden="1" customHeight="1" x14ac:dyDescent="0.25"/>
    <row r="33909" ht="30" hidden="1" customHeight="1" x14ac:dyDescent="0.25"/>
    <row r="33910" ht="30" hidden="1" customHeight="1" x14ac:dyDescent="0.25"/>
    <row r="33911" ht="30" hidden="1" customHeight="1" x14ac:dyDescent="0.25"/>
    <row r="33912" ht="30" hidden="1" customHeight="1" x14ac:dyDescent="0.25"/>
    <row r="33913" ht="30" hidden="1" customHeight="1" x14ac:dyDescent="0.25"/>
    <row r="33914" ht="30" hidden="1" customHeight="1" x14ac:dyDescent="0.25"/>
    <row r="33915" ht="30" hidden="1" customHeight="1" x14ac:dyDescent="0.25"/>
    <row r="33916" ht="30" hidden="1" customHeight="1" x14ac:dyDescent="0.25"/>
    <row r="33917" ht="30" hidden="1" customHeight="1" x14ac:dyDescent="0.25"/>
    <row r="33918" ht="30" hidden="1" customHeight="1" x14ac:dyDescent="0.25"/>
    <row r="33919" ht="30" hidden="1" customHeight="1" x14ac:dyDescent="0.25"/>
    <row r="33920" ht="30" hidden="1" customHeight="1" x14ac:dyDescent="0.25"/>
    <row r="33921" ht="30" hidden="1" customHeight="1" x14ac:dyDescent="0.25"/>
    <row r="33922" ht="30" hidden="1" customHeight="1" x14ac:dyDescent="0.25"/>
    <row r="33923" ht="30" hidden="1" customHeight="1" x14ac:dyDescent="0.25"/>
    <row r="33924" ht="30" hidden="1" customHeight="1" x14ac:dyDescent="0.25"/>
    <row r="33925" ht="30" hidden="1" customHeight="1" x14ac:dyDescent="0.25"/>
    <row r="33926" ht="30" hidden="1" customHeight="1" x14ac:dyDescent="0.25"/>
    <row r="33927" ht="30" hidden="1" customHeight="1" x14ac:dyDescent="0.25"/>
    <row r="33928" ht="30" hidden="1" customHeight="1" x14ac:dyDescent="0.25"/>
    <row r="33929" ht="30" hidden="1" customHeight="1" x14ac:dyDescent="0.25"/>
    <row r="33930" ht="30" hidden="1" customHeight="1" x14ac:dyDescent="0.25"/>
    <row r="33931" ht="30" hidden="1" customHeight="1" x14ac:dyDescent="0.25"/>
    <row r="33932" ht="30" hidden="1" customHeight="1" x14ac:dyDescent="0.25"/>
    <row r="33933" ht="30" hidden="1" customHeight="1" x14ac:dyDescent="0.25"/>
    <row r="33934" ht="30" hidden="1" customHeight="1" x14ac:dyDescent="0.25"/>
    <row r="33935" ht="30" hidden="1" customHeight="1" x14ac:dyDescent="0.25"/>
    <row r="33936" ht="30" hidden="1" customHeight="1" x14ac:dyDescent="0.25"/>
    <row r="33937" ht="30" hidden="1" customHeight="1" x14ac:dyDescent="0.25"/>
    <row r="33938" ht="30" hidden="1" customHeight="1" x14ac:dyDescent="0.25"/>
    <row r="33939" ht="30" hidden="1" customHeight="1" x14ac:dyDescent="0.25"/>
    <row r="33940" ht="30" hidden="1" customHeight="1" x14ac:dyDescent="0.25"/>
    <row r="33941" ht="30" hidden="1" customHeight="1" x14ac:dyDescent="0.25"/>
    <row r="33942" ht="30" hidden="1" customHeight="1" x14ac:dyDescent="0.25"/>
    <row r="33943" ht="30" hidden="1" customHeight="1" x14ac:dyDescent="0.25"/>
    <row r="33944" ht="30" hidden="1" customHeight="1" x14ac:dyDescent="0.25"/>
    <row r="33945" ht="30" hidden="1" customHeight="1" x14ac:dyDescent="0.25"/>
    <row r="33946" ht="30" hidden="1" customHeight="1" x14ac:dyDescent="0.25"/>
    <row r="33947" ht="30" hidden="1" customHeight="1" x14ac:dyDescent="0.25"/>
    <row r="33948" ht="30" hidden="1" customHeight="1" x14ac:dyDescent="0.25"/>
    <row r="33949" ht="30" hidden="1" customHeight="1" x14ac:dyDescent="0.25"/>
    <row r="33950" ht="30" hidden="1" customHeight="1" x14ac:dyDescent="0.25"/>
    <row r="33951" ht="30" hidden="1" customHeight="1" x14ac:dyDescent="0.25"/>
    <row r="33952" ht="30" hidden="1" customHeight="1" x14ac:dyDescent="0.25"/>
    <row r="33953" ht="30" hidden="1" customHeight="1" x14ac:dyDescent="0.25"/>
    <row r="33954" ht="30" hidden="1" customHeight="1" x14ac:dyDescent="0.25"/>
    <row r="33955" ht="30" hidden="1" customHeight="1" x14ac:dyDescent="0.25"/>
    <row r="33956" ht="30" hidden="1" customHeight="1" x14ac:dyDescent="0.25"/>
    <row r="33957" ht="30" hidden="1" customHeight="1" x14ac:dyDescent="0.25"/>
    <row r="33958" ht="30" hidden="1" customHeight="1" x14ac:dyDescent="0.25"/>
    <row r="33959" ht="30" hidden="1" customHeight="1" x14ac:dyDescent="0.25"/>
    <row r="33960" ht="30" hidden="1" customHeight="1" x14ac:dyDescent="0.25"/>
    <row r="33961" ht="30" hidden="1" customHeight="1" x14ac:dyDescent="0.25"/>
    <row r="33962" ht="30" hidden="1" customHeight="1" x14ac:dyDescent="0.25"/>
    <row r="33963" ht="30" hidden="1" customHeight="1" x14ac:dyDescent="0.25"/>
    <row r="33964" ht="30" hidden="1" customHeight="1" x14ac:dyDescent="0.25"/>
    <row r="33965" ht="30" hidden="1" customHeight="1" x14ac:dyDescent="0.25"/>
    <row r="33966" ht="30" hidden="1" customHeight="1" x14ac:dyDescent="0.25"/>
    <row r="33967" ht="30" hidden="1" customHeight="1" x14ac:dyDescent="0.25"/>
    <row r="33968" ht="30" hidden="1" customHeight="1" x14ac:dyDescent="0.25"/>
    <row r="33969" ht="30" hidden="1" customHeight="1" x14ac:dyDescent="0.25"/>
    <row r="33970" ht="30" hidden="1" customHeight="1" x14ac:dyDescent="0.25"/>
    <row r="33971" ht="30" hidden="1" customHeight="1" x14ac:dyDescent="0.25"/>
    <row r="33972" ht="30" hidden="1" customHeight="1" x14ac:dyDescent="0.25"/>
    <row r="33973" ht="30" hidden="1" customHeight="1" x14ac:dyDescent="0.25"/>
    <row r="33974" ht="30" hidden="1" customHeight="1" x14ac:dyDescent="0.25"/>
    <row r="33975" ht="30" hidden="1" customHeight="1" x14ac:dyDescent="0.25"/>
    <row r="33976" ht="30" hidden="1" customHeight="1" x14ac:dyDescent="0.25"/>
    <row r="33977" ht="30" hidden="1" customHeight="1" x14ac:dyDescent="0.25"/>
    <row r="33978" ht="30" hidden="1" customHeight="1" x14ac:dyDescent="0.25"/>
    <row r="33979" ht="30" hidden="1" customHeight="1" x14ac:dyDescent="0.25"/>
    <row r="33980" ht="30" hidden="1" customHeight="1" x14ac:dyDescent="0.25"/>
    <row r="33981" ht="30" hidden="1" customHeight="1" x14ac:dyDescent="0.25"/>
    <row r="33982" ht="30" hidden="1" customHeight="1" x14ac:dyDescent="0.25"/>
    <row r="33983" ht="30" hidden="1" customHeight="1" x14ac:dyDescent="0.25"/>
    <row r="33984" ht="30" hidden="1" customHeight="1" x14ac:dyDescent="0.25"/>
    <row r="33985" ht="30" hidden="1" customHeight="1" x14ac:dyDescent="0.25"/>
    <row r="33986" ht="30" hidden="1" customHeight="1" x14ac:dyDescent="0.25"/>
    <row r="33987" ht="30" hidden="1" customHeight="1" x14ac:dyDescent="0.25"/>
    <row r="33988" ht="30" hidden="1" customHeight="1" x14ac:dyDescent="0.25"/>
    <row r="33989" ht="30" hidden="1" customHeight="1" x14ac:dyDescent="0.25"/>
    <row r="33990" ht="30" hidden="1" customHeight="1" x14ac:dyDescent="0.25"/>
    <row r="33991" ht="30" hidden="1" customHeight="1" x14ac:dyDescent="0.25"/>
    <row r="33992" ht="30" hidden="1" customHeight="1" x14ac:dyDescent="0.25"/>
    <row r="33993" ht="30" hidden="1" customHeight="1" x14ac:dyDescent="0.25"/>
    <row r="33994" ht="30" hidden="1" customHeight="1" x14ac:dyDescent="0.25"/>
    <row r="33995" ht="30" hidden="1" customHeight="1" x14ac:dyDescent="0.25"/>
    <row r="33996" ht="30" hidden="1" customHeight="1" x14ac:dyDescent="0.25"/>
    <row r="33997" ht="30" hidden="1" customHeight="1" x14ac:dyDescent="0.25"/>
    <row r="33998" ht="30" hidden="1" customHeight="1" x14ac:dyDescent="0.25"/>
    <row r="33999" ht="30" hidden="1" customHeight="1" x14ac:dyDescent="0.25"/>
    <row r="34000" ht="30" hidden="1" customHeight="1" x14ac:dyDescent="0.25"/>
    <row r="34001" ht="30" hidden="1" customHeight="1" x14ac:dyDescent="0.25"/>
    <row r="34002" ht="30" hidden="1" customHeight="1" x14ac:dyDescent="0.25"/>
    <row r="34003" ht="30" hidden="1" customHeight="1" x14ac:dyDescent="0.25"/>
    <row r="34004" ht="30" hidden="1" customHeight="1" x14ac:dyDescent="0.25"/>
    <row r="34005" ht="30" hidden="1" customHeight="1" x14ac:dyDescent="0.25"/>
    <row r="34006" ht="30" hidden="1" customHeight="1" x14ac:dyDescent="0.25"/>
    <row r="34007" ht="30" hidden="1" customHeight="1" x14ac:dyDescent="0.25"/>
    <row r="34008" ht="30" hidden="1" customHeight="1" x14ac:dyDescent="0.25"/>
    <row r="34009" ht="30" hidden="1" customHeight="1" x14ac:dyDescent="0.25"/>
    <row r="34010" ht="30" hidden="1" customHeight="1" x14ac:dyDescent="0.25"/>
    <row r="34011" ht="30" hidden="1" customHeight="1" x14ac:dyDescent="0.25"/>
    <row r="34012" ht="30" hidden="1" customHeight="1" x14ac:dyDescent="0.25"/>
    <row r="34013" ht="30" hidden="1" customHeight="1" x14ac:dyDescent="0.25"/>
    <row r="34014" ht="30" hidden="1" customHeight="1" x14ac:dyDescent="0.25"/>
    <row r="34015" ht="30" hidden="1" customHeight="1" x14ac:dyDescent="0.25"/>
    <row r="34016" ht="30" hidden="1" customHeight="1" x14ac:dyDescent="0.25"/>
    <row r="34017" ht="30" hidden="1" customHeight="1" x14ac:dyDescent="0.25"/>
    <row r="34018" ht="30" hidden="1" customHeight="1" x14ac:dyDescent="0.25"/>
    <row r="34019" ht="30" hidden="1" customHeight="1" x14ac:dyDescent="0.25"/>
    <row r="34020" ht="30" hidden="1" customHeight="1" x14ac:dyDescent="0.25"/>
    <row r="34021" ht="30" hidden="1" customHeight="1" x14ac:dyDescent="0.25"/>
    <row r="34022" ht="30" hidden="1" customHeight="1" x14ac:dyDescent="0.25"/>
    <row r="34023" ht="30" hidden="1" customHeight="1" x14ac:dyDescent="0.25"/>
    <row r="34024" ht="30" hidden="1" customHeight="1" x14ac:dyDescent="0.25"/>
    <row r="34025" ht="30" hidden="1" customHeight="1" x14ac:dyDescent="0.25"/>
    <row r="34026" ht="30" hidden="1" customHeight="1" x14ac:dyDescent="0.25"/>
    <row r="34027" ht="30" hidden="1" customHeight="1" x14ac:dyDescent="0.25"/>
    <row r="34028" ht="30" hidden="1" customHeight="1" x14ac:dyDescent="0.25"/>
    <row r="34029" ht="30" hidden="1" customHeight="1" x14ac:dyDescent="0.25"/>
    <row r="34030" ht="30" hidden="1" customHeight="1" x14ac:dyDescent="0.25"/>
    <row r="34031" ht="30" hidden="1" customHeight="1" x14ac:dyDescent="0.25"/>
    <row r="34032" ht="30" hidden="1" customHeight="1" x14ac:dyDescent="0.25"/>
    <row r="34033" ht="30" hidden="1" customHeight="1" x14ac:dyDescent="0.25"/>
    <row r="34034" ht="30" hidden="1" customHeight="1" x14ac:dyDescent="0.25"/>
    <row r="34035" ht="30" hidden="1" customHeight="1" x14ac:dyDescent="0.25"/>
    <row r="34036" ht="30" hidden="1" customHeight="1" x14ac:dyDescent="0.25"/>
    <row r="34037" ht="30" hidden="1" customHeight="1" x14ac:dyDescent="0.25"/>
    <row r="34038" ht="30" hidden="1" customHeight="1" x14ac:dyDescent="0.25"/>
    <row r="34039" ht="30" hidden="1" customHeight="1" x14ac:dyDescent="0.25"/>
    <row r="34040" ht="30" hidden="1" customHeight="1" x14ac:dyDescent="0.25"/>
    <row r="34041" ht="30" hidden="1" customHeight="1" x14ac:dyDescent="0.25"/>
    <row r="34042" ht="30" hidden="1" customHeight="1" x14ac:dyDescent="0.25"/>
    <row r="34043" ht="30" hidden="1" customHeight="1" x14ac:dyDescent="0.25"/>
    <row r="34044" ht="30" hidden="1" customHeight="1" x14ac:dyDescent="0.25"/>
    <row r="34045" ht="30" hidden="1" customHeight="1" x14ac:dyDescent="0.25"/>
    <row r="34046" ht="30" hidden="1" customHeight="1" x14ac:dyDescent="0.25"/>
    <row r="34047" ht="30" hidden="1" customHeight="1" x14ac:dyDescent="0.25"/>
    <row r="34048" ht="30" hidden="1" customHeight="1" x14ac:dyDescent="0.25"/>
    <row r="34049" ht="30" hidden="1" customHeight="1" x14ac:dyDescent="0.25"/>
    <row r="34050" ht="30" hidden="1" customHeight="1" x14ac:dyDescent="0.25"/>
    <row r="34051" ht="30" hidden="1" customHeight="1" x14ac:dyDescent="0.25"/>
    <row r="34052" ht="30" hidden="1" customHeight="1" x14ac:dyDescent="0.25"/>
    <row r="34053" ht="30" hidden="1" customHeight="1" x14ac:dyDescent="0.25"/>
    <row r="34054" ht="30" hidden="1" customHeight="1" x14ac:dyDescent="0.25"/>
    <row r="34055" ht="30" hidden="1" customHeight="1" x14ac:dyDescent="0.25"/>
    <row r="34056" ht="30" hidden="1" customHeight="1" x14ac:dyDescent="0.25"/>
    <row r="34057" ht="30" hidden="1" customHeight="1" x14ac:dyDescent="0.25"/>
    <row r="34058" ht="30" hidden="1" customHeight="1" x14ac:dyDescent="0.25"/>
    <row r="34059" ht="30" hidden="1" customHeight="1" x14ac:dyDescent="0.25"/>
    <row r="34060" ht="30" hidden="1" customHeight="1" x14ac:dyDescent="0.25"/>
    <row r="34061" ht="30" hidden="1" customHeight="1" x14ac:dyDescent="0.25"/>
    <row r="34062" ht="30" hidden="1" customHeight="1" x14ac:dyDescent="0.25"/>
    <row r="34063" ht="30" hidden="1" customHeight="1" x14ac:dyDescent="0.25"/>
    <row r="34064" ht="30" hidden="1" customHeight="1" x14ac:dyDescent="0.25"/>
    <row r="34065" ht="30" hidden="1" customHeight="1" x14ac:dyDescent="0.25"/>
    <row r="34066" ht="30" hidden="1" customHeight="1" x14ac:dyDescent="0.25"/>
    <row r="34067" ht="30" hidden="1" customHeight="1" x14ac:dyDescent="0.25"/>
    <row r="34068" ht="30" hidden="1" customHeight="1" x14ac:dyDescent="0.25"/>
    <row r="34069" ht="30" hidden="1" customHeight="1" x14ac:dyDescent="0.25"/>
    <row r="34070" ht="30" hidden="1" customHeight="1" x14ac:dyDescent="0.25"/>
    <row r="34071" ht="30" hidden="1" customHeight="1" x14ac:dyDescent="0.25"/>
    <row r="34072" ht="30" hidden="1" customHeight="1" x14ac:dyDescent="0.25"/>
    <row r="34073" ht="30" hidden="1" customHeight="1" x14ac:dyDescent="0.25"/>
    <row r="34074" ht="30" hidden="1" customHeight="1" x14ac:dyDescent="0.25"/>
    <row r="34075" ht="30" hidden="1" customHeight="1" x14ac:dyDescent="0.25"/>
    <row r="34076" ht="30" hidden="1" customHeight="1" x14ac:dyDescent="0.25"/>
    <row r="34077" ht="30" hidden="1" customHeight="1" x14ac:dyDescent="0.25"/>
    <row r="34078" ht="30" hidden="1" customHeight="1" x14ac:dyDescent="0.25"/>
    <row r="34079" ht="30" hidden="1" customHeight="1" x14ac:dyDescent="0.25"/>
    <row r="34080" ht="30" hidden="1" customHeight="1" x14ac:dyDescent="0.25"/>
    <row r="34081" ht="30" hidden="1" customHeight="1" x14ac:dyDescent="0.25"/>
    <row r="34082" ht="30" hidden="1" customHeight="1" x14ac:dyDescent="0.25"/>
    <row r="34083" ht="30" hidden="1" customHeight="1" x14ac:dyDescent="0.25"/>
    <row r="34084" ht="30" hidden="1" customHeight="1" x14ac:dyDescent="0.25"/>
    <row r="34085" ht="30" hidden="1" customHeight="1" x14ac:dyDescent="0.25"/>
    <row r="34086" ht="30" hidden="1" customHeight="1" x14ac:dyDescent="0.25"/>
    <row r="34087" ht="30" hidden="1" customHeight="1" x14ac:dyDescent="0.25"/>
    <row r="34088" ht="30" hidden="1" customHeight="1" x14ac:dyDescent="0.25"/>
    <row r="34089" ht="30" hidden="1" customHeight="1" x14ac:dyDescent="0.25"/>
    <row r="34090" ht="30" hidden="1" customHeight="1" x14ac:dyDescent="0.25"/>
    <row r="34091" ht="30" hidden="1" customHeight="1" x14ac:dyDescent="0.25"/>
    <row r="34092" ht="30" hidden="1" customHeight="1" x14ac:dyDescent="0.25"/>
    <row r="34093" ht="30" hidden="1" customHeight="1" x14ac:dyDescent="0.25"/>
    <row r="34094" ht="30" hidden="1" customHeight="1" x14ac:dyDescent="0.25"/>
    <row r="34095" ht="30" hidden="1" customHeight="1" x14ac:dyDescent="0.25"/>
    <row r="34096" ht="30" hidden="1" customHeight="1" x14ac:dyDescent="0.25"/>
    <row r="34097" ht="30" hidden="1" customHeight="1" x14ac:dyDescent="0.25"/>
    <row r="34098" ht="30" hidden="1" customHeight="1" x14ac:dyDescent="0.25"/>
    <row r="34099" ht="30" hidden="1" customHeight="1" x14ac:dyDescent="0.25"/>
    <row r="34100" ht="30" hidden="1" customHeight="1" x14ac:dyDescent="0.25"/>
    <row r="34101" ht="30" hidden="1" customHeight="1" x14ac:dyDescent="0.25"/>
    <row r="34102" ht="30" hidden="1" customHeight="1" x14ac:dyDescent="0.25"/>
    <row r="34103" ht="30" hidden="1" customHeight="1" x14ac:dyDescent="0.25"/>
    <row r="34104" ht="30" hidden="1" customHeight="1" x14ac:dyDescent="0.25"/>
    <row r="34105" ht="30" hidden="1" customHeight="1" x14ac:dyDescent="0.25"/>
    <row r="34106" ht="30" hidden="1" customHeight="1" x14ac:dyDescent="0.25"/>
    <row r="34107" ht="30" hidden="1" customHeight="1" x14ac:dyDescent="0.25"/>
    <row r="34108" ht="30" hidden="1" customHeight="1" x14ac:dyDescent="0.25"/>
    <row r="34109" ht="30" hidden="1" customHeight="1" x14ac:dyDescent="0.25"/>
    <row r="34110" ht="30" hidden="1" customHeight="1" x14ac:dyDescent="0.25"/>
    <row r="34111" ht="30" hidden="1" customHeight="1" x14ac:dyDescent="0.25"/>
    <row r="34112" ht="30" hidden="1" customHeight="1" x14ac:dyDescent="0.25"/>
    <row r="34113" ht="30" hidden="1" customHeight="1" x14ac:dyDescent="0.25"/>
    <row r="34114" ht="30" hidden="1" customHeight="1" x14ac:dyDescent="0.25"/>
    <row r="34115" ht="30" hidden="1" customHeight="1" x14ac:dyDescent="0.25"/>
    <row r="34116" ht="30" hidden="1" customHeight="1" x14ac:dyDescent="0.25"/>
    <row r="34117" ht="30" hidden="1" customHeight="1" x14ac:dyDescent="0.25"/>
    <row r="34118" ht="30" hidden="1" customHeight="1" x14ac:dyDescent="0.25"/>
    <row r="34119" ht="30" hidden="1" customHeight="1" x14ac:dyDescent="0.25"/>
    <row r="34120" ht="30" hidden="1" customHeight="1" x14ac:dyDescent="0.25"/>
    <row r="34121" ht="30" hidden="1" customHeight="1" x14ac:dyDescent="0.25"/>
    <row r="34122" ht="30" hidden="1" customHeight="1" x14ac:dyDescent="0.25"/>
    <row r="34123" ht="30" hidden="1" customHeight="1" x14ac:dyDescent="0.25"/>
    <row r="34124" ht="30" hidden="1" customHeight="1" x14ac:dyDescent="0.25"/>
    <row r="34125" ht="30" hidden="1" customHeight="1" x14ac:dyDescent="0.25"/>
    <row r="34126" ht="30" hidden="1" customHeight="1" x14ac:dyDescent="0.25"/>
    <row r="34127" ht="30" hidden="1" customHeight="1" x14ac:dyDescent="0.25"/>
    <row r="34128" ht="30" hidden="1" customHeight="1" x14ac:dyDescent="0.25"/>
    <row r="34129" ht="30" hidden="1" customHeight="1" x14ac:dyDescent="0.25"/>
    <row r="34130" ht="30" hidden="1" customHeight="1" x14ac:dyDescent="0.25"/>
    <row r="34131" ht="30" hidden="1" customHeight="1" x14ac:dyDescent="0.25"/>
    <row r="34132" ht="30" hidden="1" customHeight="1" x14ac:dyDescent="0.25"/>
    <row r="34133" ht="30" hidden="1" customHeight="1" x14ac:dyDescent="0.25"/>
    <row r="34134" ht="30" hidden="1" customHeight="1" x14ac:dyDescent="0.25"/>
    <row r="34135" ht="30" hidden="1" customHeight="1" x14ac:dyDescent="0.25"/>
    <row r="34136" ht="30" hidden="1" customHeight="1" x14ac:dyDescent="0.25"/>
    <row r="34137" ht="30" hidden="1" customHeight="1" x14ac:dyDescent="0.25"/>
    <row r="34138" ht="30" hidden="1" customHeight="1" x14ac:dyDescent="0.25"/>
    <row r="34139" ht="30" hidden="1" customHeight="1" x14ac:dyDescent="0.25"/>
    <row r="34140" ht="30" hidden="1" customHeight="1" x14ac:dyDescent="0.25"/>
    <row r="34141" ht="30" hidden="1" customHeight="1" x14ac:dyDescent="0.25"/>
    <row r="34142" ht="30" hidden="1" customHeight="1" x14ac:dyDescent="0.25"/>
    <row r="34143" ht="30" hidden="1" customHeight="1" x14ac:dyDescent="0.25"/>
    <row r="34144" ht="30" hidden="1" customHeight="1" x14ac:dyDescent="0.25"/>
    <row r="34145" ht="30" hidden="1" customHeight="1" x14ac:dyDescent="0.25"/>
    <row r="34146" ht="30" hidden="1" customHeight="1" x14ac:dyDescent="0.25"/>
    <row r="34147" ht="30" hidden="1" customHeight="1" x14ac:dyDescent="0.25"/>
    <row r="34148" ht="30" hidden="1" customHeight="1" x14ac:dyDescent="0.25"/>
    <row r="34149" ht="30" hidden="1" customHeight="1" x14ac:dyDescent="0.25"/>
    <row r="34150" ht="30" hidden="1" customHeight="1" x14ac:dyDescent="0.25"/>
    <row r="34151" ht="30" hidden="1" customHeight="1" x14ac:dyDescent="0.25"/>
    <row r="34152" ht="30" hidden="1" customHeight="1" x14ac:dyDescent="0.25"/>
    <row r="34153" ht="30" hidden="1" customHeight="1" x14ac:dyDescent="0.25"/>
    <row r="34154" ht="30" hidden="1" customHeight="1" x14ac:dyDescent="0.25"/>
    <row r="34155" ht="30" hidden="1" customHeight="1" x14ac:dyDescent="0.25"/>
    <row r="34156" ht="30" hidden="1" customHeight="1" x14ac:dyDescent="0.25"/>
    <row r="34157" ht="30" hidden="1" customHeight="1" x14ac:dyDescent="0.25"/>
    <row r="34158" ht="30" hidden="1" customHeight="1" x14ac:dyDescent="0.25"/>
    <row r="34159" ht="30" hidden="1" customHeight="1" x14ac:dyDescent="0.25"/>
    <row r="34160" ht="30" hidden="1" customHeight="1" x14ac:dyDescent="0.25"/>
    <row r="34161" ht="30" hidden="1" customHeight="1" x14ac:dyDescent="0.25"/>
    <row r="34162" ht="30" hidden="1" customHeight="1" x14ac:dyDescent="0.25"/>
    <row r="34163" ht="30" hidden="1" customHeight="1" x14ac:dyDescent="0.25"/>
    <row r="34164" ht="30" hidden="1" customHeight="1" x14ac:dyDescent="0.25"/>
    <row r="34165" ht="30" hidden="1" customHeight="1" x14ac:dyDescent="0.25"/>
    <row r="34166" ht="30" hidden="1" customHeight="1" x14ac:dyDescent="0.25"/>
    <row r="34167" ht="30" hidden="1" customHeight="1" x14ac:dyDescent="0.25"/>
    <row r="34168" ht="30" hidden="1" customHeight="1" x14ac:dyDescent="0.25"/>
    <row r="34169" ht="30" hidden="1" customHeight="1" x14ac:dyDescent="0.25"/>
    <row r="34170" ht="30" hidden="1" customHeight="1" x14ac:dyDescent="0.25"/>
    <row r="34171" ht="30" hidden="1" customHeight="1" x14ac:dyDescent="0.25"/>
    <row r="34172" ht="30" hidden="1" customHeight="1" x14ac:dyDescent="0.25"/>
    <row r="34173" ht="30" hidden="1" customHeight="1" x14ac:dyDescent="0.25"/>
    <row r="34174" ht="30" hidden="1" customHeight="1" x14ac:dyDescent="0.25"/>
    <row r="34175" ht="30" hidden="1" customHeight="1" x14ac:dyDescent="0.25"/>
    <row r="34176" ht="30" hidden="1" customHeight="1" x14ac:dyDescent="0.25"/>
    <row r="34177" ht="30" hidden="1" customHeight="1" x14ac:dyDescent="0.25"/>
    <row r="34178" ht="30" hidden="1" customHeight="1" x14ac:dyDescent="0.25"/>
    <row r="34179" ht="30" hidden="1" customHeight="1" x14ac:dyDescent="0.25"/>
    <row r="34180" ht="30" hidden="1" customHeight="1" x14ac:dyDescent="0.25"/>
    <row r="34181" ht="30" hidden="1" customHeight="1" x14ac:dyDescent="0.25"/>
    <row r="34182" ht="30" hidden="1" customHeight="1" x14ac:dyDescent="0.25"/>
    <row r="34183" ht="30" hidden="1" customHeight="1" x14ac:dyDescent="0.25"/>
    <row r="34184" ht="30" hidden="1" customHeight="1" x14ac:dyDescent="0.25"/>
    <row r="34185" ht="30" hidden="1" customHeight="1" x14ac:dyDescent="0.25"/>
    <row r="34186" ht="30" hidden="1" customHeight="1" x14ac:dyDescent="0.25"/>
    <row r="34187" ht="30" hidden="1" customHeight="1" x14ac:dyDescent="0.25"/>
    <row r="34188" ht="30" hidden="1" customHeight="1" x14ac:dyDescent="0.25"/>
    <row r="34189" ht="30" hidden="1" customHeight="1" x14ac:dyDescent="0.25"/>
    <row r="34190" ht="30" hidden="1" customHeight="1" x14ac:dyDescent="0.25"/>
    <row r="34191" ht="30" hidden="1" customHeight="1" x14ac:dyDescent="0.25"/>
    <row r="34192" ht="30" hidden="1" customHeight="1" x14ac:dyDescent="0.25"/>
    <row r="34193" ht="30" hidden="1" customHeight="1" x14ac:dyDescent="0.25"/>
    <row r="34194" ht="30" hidden="1" customHeight="1" x14ac:dyDescent="0.25"/>
    <row r="34195" ht="30" hidden="1" customHeight="1" x14ac:dyDescent="0.25"/>
    <row r="34196" ht="30" hidden="1" customHeight="1" x14ac:dyDescent="0.25"/>
    <row r="34197" ht="30" hidden="1" customHeight="1" x14ac:dyDescent="0.25"/>
    <row r="34198" ht="30" hidden="1" customHeight="1" x14ac:dyDescent="0.25"/>
    <row r="34199" ht="30" hidden="1" customHeight="1" x14ac:dyDescent="0.25"/>
    <row r="34200" ht="30" hidden="1" customHeight="1" x14ac:dyDescent="0.25"/>
    <row r="34201" ht="30" hidden="1" customHeight="1" x14ac:dyDescent="0.25"/>
    <row r="34202" ht="30" hidden="1" customHeight="1" x14ac:dyDescent="0.25"/>
    <row r="34203" ht="30" hidden="1" customHeight="1" x14ac:dyDescent="0.25"/>
    <row r="34204" ht="30" hidden="1" customHeight="1" x14ac:dyDescent="0.25"/>
    <row r="34205" ht="30" hidden="1" customHeight="1" x14ac:dyDescent="0.25"/>
    <row r="34206" ht="30" hidden="1" customHeight="1" x14ac:dyDescent="0.25"/>
    <row r="34207" ht="30" hidden="1" customHeight="1" x14ac:dyDescent="0.25"/>
    <row r="34208" ht="30" hidden="1" customHeight="1" x14ac:dyDescent="0.25"/>
    <row r="34209" ht="30" hidden="1" customHeight="1" x14ac:dyDescent="0.25"/>
    <row r="34210" ht="30" hidden="1" customHeight="1" x14ac:dyDescent="0.25"/>
    <row r="34211" ht="30" hidden="1" customHeight="1" x14ac:dyDescent="0.25"/>
    <row r="34212" ht="30" hidden="1" customHeight="1" x14ac:dyDescent="0.25"/>
    <row r="34213" ht="30" hidden="1" customHeight="1" x14ac:dyDescent="0.25"/>
    <row r="34214" ht="30" hidden="1" customHeight="1" x14ac:dyDescent="0.25"/>
    <row r="34215" ht="30" hidden="1" customHeight="1" x14ac:dyDescent="0.25"/>
    <row r="34216" ht="30" hidden="1" customHeight="1" x14ac:dyDescent="0.25"/>
    <row r="34217" ht="30" hidden="1" customHeight="1" x14ac:dyDescent="0.25"/>
    <row r="34218" ht="30" hidden="1" customHeight="1" x14ac:dyDescent="0.25"/>
    <row r="34219" ht="30" hidden="1" customHeight="1" x14ac:dyDescent="0.25"/>
    <row r="34220" ht="30" hidden="1" customHeight="1" x14ac:dyDescent="0.25"/>
    <row r="34221" ht="30" hidden="1" customHeight="1" x14ac:dyDescent="0.25"/>
    <row r="34222" ht="30" hidden="1" customHeight="1" x14ac:dyDescent="0.25"/>
    <row r="34223" ht="30" hidden="1" customHeight="1" x14ac:dyDescent="0.25"/>
    <row r="34224" ht="30" hidden="1" customHeight="1" x14ac:dyDescent="0.25"/>
    <row r="34225" ht="30" hidden="1" customHeight="1" x14ac:dyDescent="0.25"/>
    <row r="34226" ht="30" hidden="1" customHeight="1" x14ac:dyDescent="0.25"/>
    <row r="34227" ht="30" hidden="1" customHeight="1" x14ac:dyDescent="0.25"/>
    <row r="34228" ht="30" hidden="1" customHeight="1" x14ac:dyDescent="0.25"/>
    <row r="34229" ht="30" hidden="1" customHeight="1" x14ac:dyDescent="0.25"/>
    <row r="34230" ht="30" hidden="1" customHeight="1" x14ac:dyDescent="0.25"/>
    <row r="34231" ht="30" hidden="1" customHeight="1" x14ac:dyDescent="0.25"/>
    <row r="34232" ht="30" hidden="1" customHeight="1" x14ac:dyDescent="0.25"/>
    <row r="34233" ht="30" hidden="1" customHeight="1" x14ac:dyDescent="0.25"/>
    <row r="34234" ht="30" hidden="1" customHeight="1" x14ac:dyDescent="0.25"/>
    <row r="34235" ht="30" hidden="1" customHeight="1" x14ac:dyDescent="0.25"/>
    <row r="34236" ht="30" hidden="1" customHeight="1" x14ac:dyDescent="0.25"/>
    <row r="34237" ht="30" hidden="1" customHeight="1" x14ac:dyDescent="0.25"/>
    <row r="34238" ht="30" hidden="1" customHeight="1" x14ac:dyDescent="0.25"/>
    <row r="34239" ht="30" hidden="1" customHeight="1" x14ac:dyDescent="0.25"/>
    <row r="34240" ht="30" hidden="1" customHeight="1" x14ac:dyDescent="0.25"/>
    <row r="34241" ht="30" hidden="1" customHeight="1" x14ac:dyDescent="0.25"/>
    <row r="34242" ht="30" hidden="1" customHeight="1" x14ac:dyDescent="0.25"/>
    <row r="34243" ht="30" hidden="1" customHeight="1" x14ac:dyDescent="0.25"/>
    <row r="34244" ht="30" hidden="1" customHeight="1" x14ac:dyDescent="0.25"/>
    <row r="34245" ht="30" hidden="1" customHeight="1" x14ac:dyDescent="0.25"/>
    <row r="34246" ht="30" hidden="1" customHeight="1" x14ac:dyDescent="0.25"/>
    <row r="34247" ht="30" hidden="1" customHeight="1" x14ac:dyDescent="0.25"/>
    <row r="34248" ht="30" hidden="1" customHeight="1" x14ac:dyDescent="0.25"/>
    <row r="34249" ht="30" hidden="1" customHeight="1" x14ac:dyDescent="0.25"/>
    <row r="34250" ht="30" hidden="1" customHeight="1" x14ac:dyDescent="0.25"/>
    <row r="34251" ht="30" hidden="1" customHeight="1" x14ac:dyDescent="0.25"/>
    <row r="34252" ht="30" hidden="1" customHeight="1" x14ac:dyDescent="0.25"/>
    <row r="34253" ht="30" hidden="1" customHeight="1" x14ac:dyDescent="0.25"/>
    <row r="34254" ht="30" hidden="1" customHeight="1" x14ac:dyDescent="0.25"/>
    <row r="34255" ht="30" hidden="1" customHeight="1" x14ac:dyDescent="0.25"/>
    <row r="34256" ht="30" hidden="1" customHeight="1" x14ac:dyDescent="0.25"/>
    <row r="34257" ht="30" hidden="1" customHeight="1" x14ac:dyDescent="0.25"/>
    <row r="34258" ht="30" hidden="1" customHeight="1" x14ac:dyDescent="0.25"/>
    <row r="34259" ht="30" hidden="1" customHeight="1" x14ac:dyDescent="0.25"/>
    <row r="34260" ht="30" hidden="1" customHeight="1" x14ac:dyDescent="0.25"/>
    <row r="34261" ht="30" hidden="1" customHeight="1" x14ac:dyDescent="0.25"/>
    <row r="34262" ht="30" hidden="1" customHeight="1" x14ac:dyDescent="0.25"/>
    <row r="34263" ht="30" hidden="1" customHeight="1" x14ac:dyDescent="0.25"/>
    <row r="34264" ht="30" hidden="1" customHeight="1" x14ac:dyDescent="0.25"/>
    <row r="34265" ht="30" hidden="1" customHeight="1" x14ac:dyDescent="0.25"/>
    <row r="34266" ht="30" hidden="1" customHeight="1" x14ac:dyDescent="0.25"/>
    <row r="34267" ht="30" hidden="1" customHeight="1" x14ac:dyDescent="0.25"/>
    <row r="34268" ht="30" hidden="1" customHeight="1" x14ac:dyDescent="0.25"/>
    <row r="34269" ht="30" hidden="1" customHeight="1" x14ac:dyDescent="0.25"/>
    <row r="34270" ht="30" hidden="1" customHeight="1" x14ac:dyDescent="0.25"/>
    <row r="34271" ht="30" hidden="1" customHeight="1" x14ac:dyDescent="0.25"/>
    <row r="34272" ht="30" hidden="1" customHeight="1" x14ac:dyDescent="0.25"/>
    <row r="34273" ht="30" hidden="1" customHeight="1" x14ac:dyDescent="0.25"/>
    <row r="34274" ht="30" hidden="1" customHeight="1" x14ac:dyDescent="0.25"/>
    <row r="34275" ht="30" hidden="1" customHeight="1" x14ac:dyDescent="0.25"/>
    <row r="34276" ht="30" hidden="1" customHeight="1" x14ac:dyDescent="0.25"/>
    <row r="34277" ht="30" hidden="1" customHeight="1" x14ac:dyDescent="0.25"/>
    <row r="34278" ht="30" hidden="1" customHeight="1" x14ac:dyDescent="0.25"/>
    <row r="34279" ht="30" hidden="1" customHeight="1" x14ac:dyDescent="0.25"/>
    <row r="34280" ht="30" hidden="1" customHeight="1" x14ac:dyDescent="0.25"/>
    <row r="34281" ht="30" hidden="1" customHeight="1" x14ac:dyDescent="0.25"/>
    <row r="34282" ht="30" hidden="1" customHeight="1" x14ac:dyDescent="0.25"/>
    <row r="34283" ht="30" hidden="1" customHeight="1" x14ac:dyDescent="0.25"/>
    <row r="34284" ht="30" hidden="1" customHeight="1" x14ac:dyDescent="0.25"/>
    <row r="34285" ht="30" hidden="1" customHeight="1" x14ac:dyDescent="0.25"/>
    <row r="34286" ht="30" hidden="1" customHeight="1" x14ac:dyDescent="0.25"/>
    <row r="34287" ht="30" hidden="1" customHeight="1" x14ac:dyDescent="0.25"/>
    <row r="34288" ht="30" hidden="1" customHeight="1" x14ac:dyDescent="0.25"/>
    <row r="34289" ht="30" hidden="1" customHeight="1" x14ac:dyDescent="0.25"/>
    <row r="34290" ht="30" hidden="1" customHeight="1" x14ac:dyDescent="0.25"/>
    <row r="34291" ht="30" hidden="1" customHeight="1" x14ac:dyDescent="0.25"/>
    <row r="34292" ht="30" hidden="1" customHeight="1" x14ac:dyDescent="0.25"/>
    <row r="34293" ht="30" hidden="1" customHeight="1" x14ac:dyDescent="0.25"/>
    <row r="34294" ht="30" hidden="1" customHeight="1" x14ac:dyDescent="0.25"/>
    <row r="34295" ht="30" hidden="1" customHeight="1" x14ac:dyDescent="0.25"/>
    <row r="34296" ht="30" hidden="1" customHeight="1" x14ac:dyDescent="0.25"/>
    <row r="34297" ht="30" hidden="1" customHeight="1" x14ac:dyDescent="0.25"/>
    <row r="34298" ht="30" hidden="1" customHeight="1" x14ac:dyDescent="0.25"/>
    <row r="34299" ht="30" hidden="1" customHeight="1" x14ac:dyDescent="0.25"/>
    <row r="34300" ht="30" hidden="1" customHeight="1" x14ac:dyDescent="0.25"/>
    <row r="34301" ht="30" hidden="1" customHeight="1" x14ac:dyDescent="0.25"/>
    <row r="34302" ht="30" hidden="1" customHeight="1" x14ac:dyDescent="0.25"/>
    <row r="34303" ht="30" hidden="1" customHeight="1" x14ac:dyDescent="0.25"/>
    <row r="34304" ht="30" hidden="1" customHeight="1" x14ac:dyDescent="0.25"/>
    <row r="34305" ht="30" hidden="1" customHeight="1" x14ac:dyDescent="0.25"/>
    <row r="34306" ht="30" hidden="1" customHeight="1" x14ac:dyDescent="0.25"/>
    <row r="34307" ht="30" hidden="1" customHeight="1" x14ac:dyDescent="0.25"/>
    <row r="34308" ht="30" hidden="1" customHeight="1" x14ac:dyDescent="0.25"/>
    <row r="34309" ht="30" hidden="1" customHeight="1" x14ac:dyDescent="0.25"/>
    <row r="34310" ht="30" hidden="1" customHeight="1" x14ac:dyDescent="0.25"/>
    <row r="34311" ht="30" hidden="1" customHeight="1" x14ac:dyDescent="0.25"/>
    <row r="34312" ht="30" hidden="1" customHeight="1" x14ac:dyDescent="0.25"/>
    <row r="34313" ht="30" hidden="1" customHeight="1" x14ac:dyDescent="0.25"/>
    <row r="34314" ht="30" hidden="1" customHeight="1" x14ac:dyDescent="0.25"/>
    <row r="34315" ht="30" hidden="1" customHeight="1" x14ac:dyDescent="0.25"/>
    <row r="34316" ht="30" hidden="1" customHeight="1" x14ac:dyDescent="0.25"/>
    <row r="34317" ht="30" hidden="1" customHeight="1" x14ac:dyDescent="0.25"/>
    <row r="34318" ht="30" hidden="1" customHeight="1" x14ac:dyDescent="0.25"/>
    <row r="34319" ht="30" hidden="1" customHeight="1" x14ac:dyDescent="0.25"/>
    <row r="34320" ht="30" hidden="1" customHeight="1" x14ac:dyDescent="0.25"/>
    <row r="34321" ht="30" hidden="1" customHeight="1" x14ac:dyDescent="0.25"/>
    <row r="34322" ht="30" hidden="1" customHeight="1" x14ac:dyDescent="0.25"/>
    <row r="34323" ht="30" hidden="1" customHeight="1" x14ac:dyDescent="0.25"/>
    <row r="34324" ht="30" hidden="1" customHeight="1" x14ac:dyDescent="0.25"/>
    <row r="34325" ht="30" hidden="1" customHeight="1" x14ac:dyDescent="0.25"/>
    <row r="34326" ht="30" hidden="1" customHeight="1" x14ac:dyDescent="0.25"/>
    <row r="34327" ht="30" hidden="1" customHeight="1" x14ac:dyDescent="0.25"/>
    <row r="34328" ht="30" hidden="1" customHeight="1" x14ac:dyDescent="0.25"/>
    <row r="34329" ht="30" hidden="1" customHeight="1" x14ac:dyDescent="0.25"/>
    <row r="34330" ht="30" hidden="1" customHeight="1" x14ac:dyDescent="0.25"/>
    <row r="34331" ht="30" hidden="1" customHeight="1" x14ac:dyDescent="0.25"/>
    <row r="34332" ht="30" hidden="1" customHeight="1" x14ac:dyDescent="0.25"/>
    <row r="34333" ht="30" hidden="1" customHeight="1" x14ac:dyDescent="0.25"/>
    <row r="34334" ht="30" hidden="1" customHeight="1" x14ac:dyDescent="0.25"/>
    <row r="34335" ht="30" hidden="1" customHeight="1" x14ac:dyDescent="0.25"/>
    <row r="34336" ht="30" hidden="1" customHeight="1" x14ac:dyDescent="0.25"/>
    <row r="34337" ht="30" hidden="1" customHeight="1" x14ac:dyDescent="0.25"/>
    <row r="34338" ht="30" hidden="1" customHeight="1" x14ac:dyDescent="0.25"/>
    <row r="34339" ht="30" hidden="1" customHeight="1" x14ac:dyDescent="0.25"/>
    <row r="34340" ht="30" hidden="1" customHeight="1" x14ac:dyDescent="0.25"/>
    <row r="34341" ht="30" hidden="1" customHeight="1" x14ac:dyDescent="0.25"/>
    <row r="34342" ht="30" hidden="1" customHeight="1" x14ac:dyDescent="0.25"/>
    <row r="34343" ht="30" hidden="1" customHeight="1" x14ac:dyDescent="0.25"/>
    <row r="34344" ht="30" hidden="1" customHeight="1" x14ac:dyDescent="0.25"/>
    <row r="34345" ht="30" hidden="1" customHeight="1" x14ac:dyDescent="0.25"/>
    <row r="34346" ht="30" hidden="1" customHeight="1" x14ac:dyDescent="0.25"/>
    <row r="34347" ht="30" hidden="1" customHeight="1" x14ac:dyDescent="0.25"/>
    <row r="34348" ht="30" hidden="1" customHeight="1" x14ac:dyDescent="0.25"/>
    <row r="34349" ht="30" hidden="1" customHeight="1" x14ac:dyDescent="0.25"/>
    <row r="34350" ht="30" hidden="1" customHeight="1" x14ac:dyDescent="0.25"/>
    <row r="34351" ht="30" hidden="1" customHeight="1" x14ac:dyDescent="0.25"/>
    <row r="34352" ht="30" hidden="1" customHeight="1" x14ac:dyDescent="0.25"/>
    <row r="34353" ht="30" hidden="1" customHeight="1" x14ac:dyDescent="0.25"/>
    <row r="34354" ht="30" hidden="1" customHeight="1" x14ac:dyDescent="0.25"/>
    <row r="34355" ht="30" hidden="1" customHeight="1" x14ac:dyDescent="0.25"/>
    <row r="34356" ht="30" hidden="1" customHeight="1" x14ac:dyDescent="0.25"/>
    <row r="34357" ht="30" hidden="1" customHeight="1" x14ac:dyDescent="0.25"/>
    <row r="34358" ht="30" hidden="1" customHeight="1" x14ac:dyDescent="0.25"/>
    <row r="34359" ht="30" hidden="1" customHeight="1" x14ac:dyDescent="0.25"/>
    <row r="34360" ht="30" hidden="1" customHeight="1" x14ac:dyDescent="0.25"/>
    <row r="34361" ht="30" hidden="1" customHeight="1" x14ac:dyDescent="0.25"/>
    <row r="34362" ht="30" hidden="1" customHeight="1" x14ac:dyDescent="0.25"/>
    <row r="34363" ht="30" hidden="1" customHeight="1" x14ac:dyDescent="0.25"/>
    <row r="34364" ht="30" hidden="1" customHeight="1" x14ac:dyDescent="0.25"/>
    <row r="34365" ht="30" hidden="1" customHeight="1" x14ac:dyDescent="0.25"/>
    <row r="34366" ht="30" hidden="1" customHeight="1" x14ac:dyDescent="0.25"/>
    <row r="34367" ht="30" hidden="1" customHeight="1" x14ac:dyDescent="0.25"/>
    <row r="34368" ht="30" hidden="1" customHeight="1" x14ac:dyDescent="0.25"/>
    <row r="34369" ht="30" hidden="1" customHeight="1" x14ac:dyDescent="0.25"/>
    <row r="34370" ht="30" hidden="1" customHeight="1" x14ac:dyDescent="0.25"/>
    <row r="34371" ht="30" hidden="1" customHeight="1" x14ac:dyDescent="0.25"/>
    <row r="34372" ht="30" hidden="1" customHeight="1" x14ac:dyDescent="0.25"/>
    <row r="34373" ht="30" hidden="1" customHeight="1" x14ac:dyDescent="0.25"/>
    <row r="34374" ht="30" hidden="1" customHeight="1" x14ac:dyDescent="0.25"/>
    <row r="34375" ht="30" hidden="1" customHeight="1" x14ac:dyDescent="0.25"/>
    <row r="34376" ht="30" hidden="1" customHeight="1" x14ac:dyDescent="0.25"/>
    <row r="34377" ht="30" hidden="1" customHeight="1" x14ac:dyDescent="0.25"/>
    <row r="34378" ht="30" hidden="1" customHeight="1" x14ac:dyDescent="0.25"/>
    <row r="34379" ht="30" hidden="1" customHeight="1" x14ac:dyDescent="0.25"/>
    <row r="34380" ht="30" hidden="1" customHeight="1" x14ac:dyDescent="0.25"/>
    <row r="34381" ht="30" hidden="1" customHeight="1" x14ac:dyDescent="0.25"/>
    <row r="34382" ht="30" hidden="1" customHeight="1" x14ac:dyDescent="0.25"/>
    <row r="34383" ht="30" hidden="1" customHeight="1" x14ac:dyDescent="0.25"/>
    <row r="34384" ht="30" hidden="1" customHeight="1" x14ac:dyDescent="0.25"/>
    <row r="34385" ht="30" hidden="1" customHeight="1" x14ac:dyDescent="0.25"/>
    <row r="34386" ht="30" hidden="1" customHeight="1" x14ac:dyDescent="0.25"/>
    <row r="34387" ht="30" hidden="1" customHeight="1" x14ac:dyDescent="0.25"/>
    <row r="34388" ht="30" hidden="1" customHeight="1" x14ac:dyDescent="0.25"/>
    <row r="34389" ht="30" hidden="1" customHeight="1" x14ac:dyDescent="0.25"/>
    <row r="34390" ht="30" hidden="1" customHeight="1" x14ac:dyDescent="0.25"/>
    <row r="34391" ht="30" hidden="1" customHeight="1" x14ac:dyDescent="0.25"/>
    <row r="34392" ht="30" hidden="1" customHeight="1" x14ac:dyDescent="0.25"/>
    <row r="34393" ht="30" hidden="1" customHeight="1" x14ac:dyDescent="0.25"/>
    <row r="34394" ht="30" hidden="1" customHeight="1" x14ac:dyDescent="0.25"/>
    <row r="34395" ht="30" hidden="1" customHeight="1" x14ac:dyDescent="0.25"/>
    <row r="34396" ht="30" hidden="1" customHeight="1" x14ac:dyDescent="0.25"/>
    <row r="34397" ht="30" hidden="1" customHeight="1" x14ac:dyDescent="0.25"/>
    <row r="34398" ht="30" hidden="1" customHeight="1" x14ac:dyDescent="0.25"/>
    <row r="34399" ht="30" hidden="1" customHeight="1" x14ac:dyDescent="0.25"/>
    <row r="34400" ht="30" hidden="1" customHeight="1" x14ac:dyDescent="0.25"/>
    <row r="34401" ht="30" hidden="1" customHeight="1" x14ac:dyDescent="0.25"/>
    <row r="34402" ht="30" hidden="1" customHeight="1" x14ac:dyDescent="0.25"/>
    <row r="34403" ht="30" hidden="1" customHeight="1" x14ac:dyDescent="0.25"/>
    <row r="34404" ht="30" hidden="1" customHeight="1" x14ac:dyDescent="0.25"/>
    <row r="34405" ht="30" hidden="1" customHeight="1" x14ac:dyDescent="0.25"/>
    <row r="34406" ht="30" hidden="1" customHeight="1" x14ac:dyDescent="0.25"/>
    <row r="34407" ht="30" hidden="1" customHeight="1" x14ac:dyDescent="0.25"/>
    <row r="34408" ht="30" hidden="1" customHeight="1" x14ac:dyDescent="0.25"/>
    <row r="34409" ht="30" hidden="1" customHeight="1" x14ac:dyDescent="0.25"/>
    <row r="34410" ht="30" hidden="1" customHeight="1" x14ac:dyDescent="0.25"/>
    <row r="34411" ht="30" hidden="1" customHeight="1" x14ac:dyDescent="0.25"/>
    <row r="34412" ht="30" hidden="1" customHeight="1" x14ac:dyDescent="0.25"/>
    <row r="34413" ht="30" hidden="1" customHeight="1" x14ac:dyDescent="0.25"/>
    <row r="34414" ht="30" hidden="1" customHeight="1" x14ac:dyDescent="0.25"/>
    <row r="34415" ht="30" hidden="1" customHeight="1" x14ac:dyDescent="0.25"/>
    <row r="34416" ht="30" hidden="1" customHeight="1" x14ac:dyDescent="0.25"/>
    <row r="34417" ht="30" hidden="1" customHeight="1" x14ac:dyDescent="0.25"/>
    <row r="34418" ht="30" hidden="1" customHeight="1" x14ac:dyDescent="0.25"/>
    <row r="34419" ht="30" hidden="1" customHeight="1" x14ac:dyDescent="0.25"/>
    <row r="34420" ht="30" hidden="1" customHeight="1" x14ac:dyDescent="0.25"/>
    <row r="34421" ht="30" hidden="1" customHeight="1" x14ac:dyDescent="0.25"/>
    <row r="34422" ht="30" hidden="1" customHeight="1" x14ac:dyDescent="0.25"/>
    <row r="34423" ht="30" hidden="1" customHeight="1" x14ac:dyDescent="0.25"/>
    <row r="34424" ht="30" hidden="1" customHeight="1" x14ac:dyDescent="0.25"/>
    <row r="34425" ht="30" hidden="1" customHeight="1" x14ac:dyDescent="0.25"/>
    <row r="34426" ht="30" hidden="1" customHeight="1" x14ac:dyDescent="0.25"/>
    <row r="34427" ht="30" hidden="1" customHeight="1" x14ac:dyDescent="0.25"/>
    <row r="34428" ht="30" hidden="1" customHeight="1" x14ac:dyDescent="0.25"/>
    <row r="34429" ht="30" hidden="1" customHeight="1" x14ac:dyDescent="0.25"/>
    <row r="34430" ht="30" hidden="1" customHeight="1" x14ac:dyDescent="0.25"/>
    <row r="34431" ht="30" hidden="1" customHeight="1" x14ac:dyDescent="0.25"/>
    <row r="34432" ht="30" hidden="1" customHeight="1" x14ac:dyDescent="0.25"/>
    <row r="34433" ht="30" hidden="1" customHeight="1" x14ac:dyDescent="0.25"/>
    <row r="34434" ht="30" hidden="1" customHeight="1" x14ac:dyDescent="0.25"/>
    <row r="34435" ht="30" hidden="1" customHeight="1" x14ac:dyDescent="0.25"/>
    <row r="34436" ht="30" hidden="1" customHeight="1" x14ac:dyDescent="0.25"/>
    <row r="34437" ht="30" hidden="1" customHeight="1" x14ac:dyDescent="0.25"/>
    <row r="34438" ht="30" hidden="1" customHeight="1" x14ac:dyDescent="0.25"/>
    <row r="34439" ht="30" hidden="1" customHeight="1" x14ac:dyDescent="0.25"/>
    <row r="34440" ht="30" hidden="1" customHeight="1" x14ac:dyDescent="0.25"/>
    <row r="34441" ht="30" hidden="1" customHeight="1" x14ac:dyDescent="0.25"/>
    <row r="34442" ht="30" hidden="1" customHeight="1" x14ac:dyDescent="0.25"/>
    <row r="34443" ht="30" hidden="1" customHeight="1" x14ac:dyDescent="0.25"/>
    <row r="34444" ht="30" hidden="1" customHeight="1" x14ac:dyDescent="0.25"/>
    <row r="34445" ht="30" hidden="1" customHeight="1" x14ac:dyDescent="0.25"/>
    <row r="34446" ht="30" hidden="1" customHeight="1" x14ac:dyDescent="0.25"/>
    <row r="34447" ht="30" hidden="1" customHeight="1" x14ac:dyDescent="0.25"/>
    <row r="34448" ht="30" hidden="1" customHeight="1" x14ac:dyDescent="0.25"/>
    <row r="34449" ht="30" hidden="1" customHeight="1" x14ac:dyDescent="0.25"/>
    <row r="34450" ht="30" hidden="1" customHeight="1" x14ac:dyDescent="0.25"/>
    <row r="34451" ht="30" hidden="1" customHeight="1" x14ac:dyDescent="0.25"/>
    <row r="34452" ht="30" hidden="1" customHeight="1" x14ac:dyDescent="0.25"/>
    <row r="34453" ht="30" hidden="1" customHeight="1" x14ac:dyDescent="0.25"/>
    <row r="34454" ht="30" hidden="1" customHeight="1" x14ac:dyDescent="0.25"/>
    <row r="34455" ht="30" hidden="1" customHeight="1" x14ac:dyDescent="0.25"/>
    <row r="34456" ht="30" hidden="1" customHeight="1" x14ac:dyDescent="0.25"/>
    <row r="34457" ht="30" hidden="1" customHeight="1" x14ac:dyDescent="0.25"/>
    <row r="34458" ht="30" hidden="1" customHeight="1" x14ac:dyDescent="0.25"/>
    <row r="34459" ht="30" hidden="1" customHeight="1" x14ac:dyDescent="0.25"/>
    <row r="34460" ht="30" hidden="1" customHeight="1" x14ac:dyDescent="0.25"/>
    <row r="34461" ht="30" hidden="1" customHeight="1" x14ac:dyDescent="0.25"/>
    <row r="34462" ht="30" hidden="1" customHeight="1" x14ac:dyDescent="0.25"/>
    <row r="34463" ht="30" hidden="1" customHeight="1" x14ac:dyDescent="0.25"/>
    <row r="34464" ht="30" hidden="1" customHeight="1" x14ac:dyDescent="0.25"/>
    <row r="34465" ht="30" hidden="1" customHeight="1" x14ac:dyDescent="0.25"/>
    <row r="34466" ht="30" hidden="1" customHeight="1" x14ac:dyDescent="0.25"/>
    <row r="34467" ht="30" hidden="1" customHeight="1" x14ac:dyDescent="0.25"/>
    <row r="34468" ht="30" hidden="1" customHeight="1" x14ac:dyDescent="0.25"/>
    <row r="34469" ht="30" hidden="1" customHeight="1" x14ac:dyDescent="0.25"/>
    <row r="34470" ht="30" hidden="1" customHeight="1" x14ac:dyDescent="0.25"/>
    <row r="34471" ht="30" hidden="1" customHeight="1" x14ac:dyDescent="0.25"/>
    <row r="34472" ht="30" hidden="1" customHeight="1" x14ac:dyDescent="0.25"/>
    <row r="34473" ht="30" hidden="1" customHeight="1" x14ac:dyDescent="0.25"/>
    <row r="34474" ht="30" hidden="1" customHeight="1" x14ac:dyDescent="0.25"/>
    <row r="34475" ht="30" hidden="1" customHeight="1" x14ac:dyDescent="0.25"/>
    <row r="34476" ht="30" hidden="1" customHeight="1" x14ac:dyDescent="0.25"/>
    <row r="34477" ht="30" hidden="1" customHeight="1" x14ac:dyDescent="0.25"/>
    <row r="34478" ht="30" hidden="1" customHeight="1" x14ac:dyDescent="0.25"/>
    <row r="34479" ht="30" hidden="1" customHeight="1" x14ac:dyDescent="0.25"/>
    <row r="34480" ht="30" hidden="1" customHeight="1" x14ac:dyDescent="0.25"/>
    <row r="34481" ht="30" hidden="1" customHeight="1" x14ac:dyDescent="0.25"/>
    <row r="34482" ht="30" hidden="1" customHeight="1" x14ac:dyDescent="0.25"/>
    <row r="34483" ht="30" hidden="1" customHeight="1" x14ac:dyDescent="0.25"/>
    <row r="34484" ht="30" hidden="1" customHeight="1" x14ac:dyDescent="0.25"/>
    <row r="34485" ht="30" hidden="1" customHeight="1" x14ac:dyDescent="0.25"/>
    <row r="34486" ht="30" hidden="1" customHeight="1" x14ac:dyDescent="0.25"/>
    <row r="34487" ht="30" hidden="1" customHeight="1" x14ac:dyDescent="0.25"/>
    <row r="34488" ht="30" hidden="1" customHeight="1" x14ac:dyDescent="0.25"/>
    <row r="34489" ht="30" hidden="1" customHeight="1" x14ac:dyDescent="0.25"/>
    <row r="34490" ht="30" hidden="1" customHeight="1" x14ac:dyDescent="0.25"/>
    <row r="34491" ht="30" hidden="1" customHeight="1" x14ac:dyDescent="0.25"/>
    <row r="34492" ht="30" hidden="1" customHeight="1" x14ac:dyDescent="0.25"/>
    <row r="34493" ht="30" hidden="1" customHeight="1" x14ac:dyDescent="0.25"/>
    <row r="34494" ht="30" hidden="1" customHeight="1" x14ac:dyDescent="0.25"/>
    <row r="34495" ht="30" hidden="1" customHeight="1" x14ac:dyDescent="0.25"/>
    <row r="34496" ht="30" hidden="1" customHeight="1" x14ac:dyDescent="0.25"/>
    <row r="34497" ht="30" hidden="1" customHeight="1" x14ac:dyDescent="0.25"/>
    <row r="34498" ht="30" hidden="1" customHeight="1" x14ac:dyDescent="0.25"/>
    <row r="34499" ht="30" hidden="1" customHeight="1" x14ac:dyDescent="0.25"/>
    <row r="34500" ht="30" hidden="1" customHeight="1" x14ac:dyDescent="0.25"/>
    <row r="34501" ht="30" hidden="1" customHeight="1" x14ac:dyDescent="0.25"/>
    <row r="34502" ht="30" hidden="1" customHeight="1" x14ac:dyDescent="0.25"/>
    <row r="34503" ht="30" hidden="1" customHeight="1" x14ac:dyDescent="0.25"/>
    <row r="34504" ht="30" hidden="1" customHeight="1" x14ac:dyDescent="0.25"/>
    <row r="34505" ht="30" hidden="1" customHeight="1" x14ac:dyDescent="0.25"/>
    <row r="34506" ht="30" hidden="1" customHeight="1" x14ac:dyDescent="0.25"/>
    <row r="34507" ht="30" hidden="1" customHeight="1" x14ac:dyDescent="0.25"/>
    <row r="34508" ht="30" hidden="1" customHeight="1" x14ac:dyDescent="0.25"/>
    <row r="34509" ht="30" hidden="1" customHeight="1" x14ac:dyDescent="0.25"/>
    <row r="34510" ht="30" hidden="1" customHeight="1" x14ac:dyDescent="0.25"/>
    <row r="34511" ht="30" hidden="1" customHeight="1" x14ac:dyDescent="0.25"/>
    <row r="34512" ht="30" hidden="1" customHeight="1" x14ac:dyDescent="0.25"/>
    <row r="34513" ht="30" hidden="1" customHeight="1" x14ac:dyDescent="0.25"/>
    <row r="34514" ht="30" hidden="1" customHeight="1" x14ac:dyDescent="0.25"/>
    <row r="34515" ht="30" hidden="1" customHeight="1" x14ac:dyDescent="0.25"/>
    <row r="34516" ht="30" hidden="1" customHeight="1" x14ac:dyDescent="0.25"/>
    <row r="34517" ht="30" hidden="1" customHeight="1" x14ac:dyDescent="0.25"/>
    <row r="34518" ht="30" hidden="1" customHeight="1" x14ac:dyDescent="0.25"/>
    <row r="34519" ht="30" hidden="1" customHeight="1" x14ac:dyDescent="0.25"/>
    <row r="34520" ht="30" hidden="1" customHeight="1" x14ac:dyDescent="0.25"/>
    <row r="34521" ht="30" hidden="1" customHeight="1" x14ac:dyDescent="0.25"/>
    <row r="34522" ht="30" hidden="1" customHeight="1" x14ac:dyDescent="0.25"/>
    <row r="34523" ht="30" hidden="1" customHeight="1" x14ac:dyDescent="0.25"/>
    <row r="34524" ht="30" hidden="1" customHeight="1" x14ac:dyDescent="0.25"/>
    <row r="34525" ht="30" hidden="1" customHeight="1" x14ac:dyDescent="0.25"/>
    <row r="34526" ht="30" hidden="1" customHeight="1" x14ac:dyDescent="0.25"/>
    <row r="34527" ht="30" hidden="1" customHeight="1" x14ac:dyDescent="0.25"/>
    <row r="34528" ht="30" hidden="1" customHeight="1" x14ac:dyDescent="0.25"/>
    <row r="34529" ht="30" hidden="1" customHeight="1" x14ac:dyDescent="0.25"/>
    <row r="34530" ht="30" hidden="1" customHeight="1" x14ac:dyDescent="0.25"/>
    <row r="34531" ht="30" hidden="1" customHeight="1" x14ac:dyDescent="0.25"/>
    <row r="34532" ht="30" hidden="1" customHeight="1" x14ac:dyDescent="0.25"/>
    <row r="34533" ht="30" hidden="1" customHeight="1" x14ac:dyDescent="0.25"/>
    <row r="34534" ht="30" hidden="1" customHeight="1" x14ac:dyDescent="0.25"/>
    <row r="34535" ht="30" hidden="1" customHeight="1" x14ac:dyDescent="0.25"/>
    <row r="34536" ht="30" hidden="1" customHeight="1" x14ac:dyDescent="0.25"/>
    <row r="34537" ht="30" hidden="1" customHeight="1" x14ac:dyDescent="0.25"/>
    <row r="34538" ht="30" hidden="1" customHeight="1" x14ac:dyDescent="0.25"/>
    <row r="34539" ht="30" hidden="1" customHeight="1" x14ac:dyDescent="0.25"/>
    <row r="34540" ht="30" hidden="1" customHeight="1" x14ac:dyDescent="0.25"/>
    <row r="34541" ht="30" hidden="1" customHeight="1" x14ac:dyDescent="0.25"/>
    <row r="34542" ht="30" hidden="1" customHeight="1" x14ac:dyDescent="0.25"/>
    <row r="34543" ht="30" hidden="1" customHeight="1" x14ac:dyDescent="0.25"/>
    <row r="34544" ht="30" hidden="1" customHeight="1" x14ac:dyDescent="0.25"/>
    <row r="34545" ht="30" hidden="1" customHeight="1" x14ac:dyDescent="0.25"/>
    <row r="34546" ht="30" hidden="1" customHeight="1" x14ac:dyDescent="0.25"/>
    <row r="34547" ht="30" hidden="1" customHeight="1" x14ac:dyDescent="0.25"/>
    <row r="34548" ht="30" hidden="1" customHeight="1" x14ac:dyDescent="0.25"/>
    <row r="34549" ht="30" hidden="1" customHeight="1" x14ac:dyDescent="0.25"/>
    <row r="34550" ht="30" hidden="1" customHeight="1" x14ac:dyDescent="0.25"/>
    <row r="34551" ht="30" hidden="1" customHeight="1" x14ac:dyDescent="0.25"/>
    <row r="34552" ht="30" hidden="1" customHeight="1" x14ac:dyDescent="0.25"/>
    <row r="34553" ht="30" hidden="1" customHeight="1" x14ac:dyDescent="0.25"/>
    <row r="34554" ht="30" hidden="1" customHeight="1" x14ac:dyDescent="0.25"/>
    <row r="34555" ht="30" hidden="1" customHeight="1" x14ac:dyDescent="0.25"/>
    <row r="34556" ht="30" hidden="1" customHeight="1" x14ac:dyDescent="0.25"/>
    <row r="34557" ht="30" hidden="1" customHeight="1" x14ac:dyDescent="0.25"/>
    <row r="34558" ht="30" hidden="1" customHeight="1" x14ac:dyDescent="0.25"/>
    <row r="34559" ht="30" hidden="1" customHeight="1" x14ac:dyDescent="0.25"/>
    <row r="34560" ht="30" hidden="1" customHeight="1" x14ac:dyDescent="0.25"/>
    <row r="34561" ht="30" hidden="1" customHeight="1" x14ac:dyDescent="0.25"/>
    <row r="34562" ht="30" hidden="1" customHeight="1" x14ac:dyDescent="0.25"/>
    <row r="34563" ht="30" hidden="1" customHeight="1" x14ac:dyDescent="0.25"/>
    <row r="34564" ht="30" hidden="1" customHeight="1" x14ac:dyDescent="0.25"/>
    <row r="34565" ht="30" hidden="1" customHeight="1" x14ac:dyDescent="0.25"/>
    <row r="34566" ht="30" hidden="1" customHeight="1" x14ac:dyDescent="0.25"/>
    <row r="34567" ht="30" hidden="1" customHeight="1" x14ac:dyDescent="0.25"/>
    <row r="34568" ht="30" hidden="1" customHeight="1" x14ac:dyDescent="0.25"/>
    <row r="34569" ht="30" hidden="1" customHeight="1" x14ac:dyDescent="0.25"/>
    <row r="34570" ht="30" hidden="1" customHeight="1" x14ac:dyDescent="0.25"/>
    <row r="34571" ht="30" hidden="1" customHeight="1" x14ac:dyDescent="0.25"/>
    <row r="34572" ht="30" hidden="1" customHeight="1" x14ac:dyDescent="0.25"/>
    <row r="34573" ht="30" hidden="1" customHeight="1" x14ac:dyDescent="0.25"/>
    <row r="34574" ht="30" hidden="1" customHeight="1" x14ac:dyDescent="0.25"/>
    <row r="34575" ht="30" hidden="1" customHeight="1" x14ac:dyDescent="0.25"/>
    <row r="34576" ht="30" hidden="1" customHeight="1" x14ac:dyDescent="0.25"/>
    <row r="34577" ht="30" hidden="1" customHeight="1" x14ac:dyDescent="0.25"/>
    <row r="34578" ht="30" hidden="1" customHeight="1" x14ac:dyDescent="0.25"/>
    <row r="34579" ht="30" hidden="1" customHeight="1" x14ac:dyDescent="0.25"/>
    <row r="34580" ht="30" hidden="1" customHeight="1" x14ac:dyDescent="0.25"/>
    <row r="34581" ht="30" hidden="1" customHeight="1" x14ac:dyDescent="0.25"/>
    <row r="34582" ht="30" hidden="1" customHeight="1" x14ac:dyDescent="0.25"/>
    <row r="34583" ht="30" hidden="1" customHeight="1" x14ac:dyDescent="0.25"/>
    <row r="34584" ht="30" hidden="1" customHeight="1" x14ac:dyDescent="0.25"/>
    <row r="34585" ht="30" hidden="1" customHeight="1" x14ac:dyDescent="0.25"/>
    <row r="34586" ht="30" hidden="1" customHeight="1" x14ac:dyDescent="0.25"/>
    <row r="34587" ht="30" hidden="1" customHeight="1" x14ac:dyDescent="0.25"/>
    <row r="34588" ht="30" hidden="1" customHeight="1" x14ac:dyDescent="0.25"/>
    <row r="34589" ht="30" hidden="1" customHeight="1" x14ac:dyDescent="0.25"/>
    <row r="34590" ht="30" hidden="1" customHeight="1" x14ac:dyDescent="0.25"/>
    <row r="34591" ht="30" hidden="1" customHeight="1" x14ac:dyDescent="0.25"/>
    <row r="34592" ht="30" hidden="1" customHeight="1" x14ac:dyDescent="0.25"/>
    <row r="34593" ht="30" hidden="1" customHeight="1" x14ac:dyDescent="0.25"/>
    <row r="34594" ht="30" hidden="1" customHeight="1" x14ac:dyDescent="0.25"/>
    <row r="34595" ht="30" hidden="1" customHeight="1" x14ac:dyDescent="0.25"/>
    <row r="34596" ht="30" hidden="1" customHeight="1" x14ac:dyDescent="0.25"/>
    <row r="34597" ht="30" hidden="1" customHeight="1" x14ac:dyDescent="0.25"/>
    <row r="34598" ht="30" hidden="1" customHeight="1" x14ac:dyDescent="0.25"/>
    <row r="34599" ht="30" hidden="1" customHeight="1" x14ac:dyDescent="0.25"/>
    <row r="34600" ht="30" hidden="1" customHeight="1" x14ac:dyDescent="0.25"/>
    <row r="34601" ht="30" hidden="1" customHeight="1" x14ac:dyDescent="0.25"/>
    <row r="34602" ht="30" hidden="1" customHeight="1" x14ac:dyDescent="0.25"/>
    <row r="34603" ht="30" hidden="1" customHeight="1" x14ac:dyDescent="0.25"/>
    <row r="34604" ht="30" hidden="1" customHeight="1" x14ac:dyDescent="0.25"/>
    <row r="34605" ht="30" hidden="1" customHeight="1" x14ac:dyDescent="0.25"/>
    <row r="34606" ht="30" hidden="1" customHeight="1" x14ac:dyDescent="0.25"/>
    <row r="34607" ht="30" hidden="1" customHeight="1" x14ac:dyDescent="0.25"/>
    <row r="34608" ht="30" hidden="1" customHeight="1" x14ac:dyDescent="0.25"/>
    <row r="34609" ht="30" hidden="1" customHeight="1" x14ac:dyDescent="0.25"/>
    <row r="34610" ht="30" hidden="1" customHeight="1" x14ac:dyDescent="0.25"/>
    <row r="34611" ht="30" hidden="1" customHeight="1" x14ac:dyDescent="0.25"/>
    <row r="34612" ht="30" hidden="1" customHeight="1" x14ac:dyDescent="0.25"/>
    <row r="34613" ht="30" hidden="1" customHeight="1" x14ac:dyDescent="0.25"/>
    <row r="34614" ht="30" hidden="1" customHeight="1" x14ac:dyDescent="0.25"/>
    <row r="34615" ht="30" hidden="1" customHeight="1" x14ac:dyDescent="0.25"/>
    <row r="34616" ht="30" hidden="1" customHeight="1" x14ac:dyDescent="0.25"/>
    <row r="34617" ht="30" hidden="1" customHeight="1" x14ac:dyDescent="0.25"/>
    <row r="34618" ht="30" hidden="1" customHeight="1" x14ac:dyDescent="0.25"/>
    <row r="34619" ht="30" hidden="1" customHeight="1" x14ac:dyDescent="0.25"/>
    <row r="34620" ht="30" hidden="1" customHeight="1" x14ac:dyDescent="0.25"/>
    <row r="34621" ht="30" hidden="1" customHeight="1" x14ac:dyDescent="0.25"/>
    <row r="34622" ht="30" hidden="1" customHeight="1" x14ac:dyDescent="0.25"/>
    <row r="34623" ht="30" hidden="1" customHeight="1" x14ac:dyDescent="0.25"/>
    <row r="34624" ht="30" hidden="1" customHeight="1" x14ac:dyDescent="0.25"/>
    <row r="34625" ht="30" hidden="1" customHeight="1" x14ac:dyDescent="0.25"/>
    <row r="34626" ht="30" hidden="1" customHeight="1" x14ac:dyDescent="0.25"/>
    <row r="34627" ht="30" hidden="1" customHeight="1" x14ac:dyDescent="0.25"/>
    <row r="34628" ht="30" hidden="1" customHeight="1" x14ac:dyDescent="0.25"/>
    <row r="34629" ht="30" hidden="1" customHeight="1" x14ac:dyDescent="0.25"/>
    <row r="34630" ht="30" hidden="1" customHeight="1" x14ac:dyDescent="0.25"/>
    <row r="34631" ht="30" hidden="1" customHeight="1" x14ac:dyDescent="0.25"/>
    <row r="34632" ht="30" hidden="1" customHeight="1" x14ac:dyDescent="0.25"/>
    <row r="34633" ht="30" hidden="1" customHeight="1" x14ac:dyDescent="0.25"/>
    <row r="34634" ht="30" hidden="1" customHeight="1" x14ac:dyDescent="0.25"/>
    <row r="34635" ht="30" hidden="1" customHeight="1" x14ac:dyDescent="0.25"/>
    <row r="34636" ht="30" hidden="1" customHeight="1" x14ac:dyDescent="0.25"/>
    <row r="34637" ht="30" hidden="1" customHeight="1" x14ac:dyDescent="0.25"/>
    <row r="34638" ht="30" hidden="1" customHeight="1" x14ac:dyDescent="0.25"/>
    <row r="34639" ht="30" hidden="1" customHeight="1" x14ac:dyDescent="0.25"/>
    <row r="34640" ht="30" hidden="1" customHeight="1" x14ac:dyDescent="0.25"/>
    <row r="34641" ht="30" hidden="1" customHeight="1" x14ac:dyDescent="0.25"/>
    <row r="34642" ht="30" hidden="1" customHeight="1" x14ac:dyDescent="0.25"/>
    <row r="34643" ht="30" hidden="1" customHeight="1" x14ac:dyDescent="0.25"/>
    <row r="34644" ht="30" hidden="1" customHeight="1" x14ac:dyDescent="0.25"/>
    <row r="34645" ht="30" hidden="1" customHeight="1" x14ac:dyDescent="0.25"/>
    <row r="34646" ht="30" hidden="1" customHeight="1" x14ac:dyDescent="0.25"/>
    <row r="34647" ht="30" hidden="1" customHeight="1" x14ac:dyDescent="0.25"/>
    <row r="34648" ht="30" hidden="1" customHeight="1" x14ac:dyDescent="0.25"/>
    <row r="34649" ht="30" hidden="1" customHeight="1" x14ac:dyDescent="0.25"/>
    <row r="34650" ht="30" hidden="1" customHeight="1" x14ac:dyDescent="0.25"/>
    <row r="34651" ht="30" hidden="1" customHeight="1" x14ac:dyDescent="0.25"/>
    <row r="34652" ht="30" hidden="1" customHeight="1" x14ac:dyDescent="0.25"/>
    <row r="34653" ht="30" hidden="1" customHeight="1" x14ac:dyDescent="0.25"/>
    <row r="34654" ht="30" hidden="1" customHeight="1" x14ac:dyDescent="0.25"/>
    <row r="34655" ht="30" hidden="1" customHeight="1" x14ac:dyDescent="0.25"/>
    <row r="34656" ht="30" hidden="1" customHeight="1" x14ac:dyDescent="0.25"/>
    <row r="34657" ht="30" hidden="1" customHeight="1" x14ac:dyDescent="0.25"/>
    <row r="34658" ht="30" hidden="1" customHeight="1" x14ac:dyDescent="0.25"/>
    <row r="34659" ht="30" hidden="1" customHeight="1" x14ac:dyDescent="0.25"/>
    <row r="34660" ht="30" hidden="1" customHeight="1" x14ac:dyDescent="0.25"/>
    <row r="34661" ht="30" hidden="1" customHeight="1" x14ac:dyDescent="0.25"/>
    <row r="34662" ht="30" hidden="1" customHeight="1" x14ac:dyDescent="0.25"/>
    <row r="34663" ht="30" hidden="1" customHeight="1" x14ac:dyDescent="0.25"/>
    <row r="34664" ht="30" hidden="1" customHeight="1" x14ac:dyDescent="0.25"/>
    <row r="34665" ht="30" hidden="1" customHeight="1" x14ac:dyDescent="0.25"/>
    <row r="34666" ht="30" hidden="1" customHeight="1" x14ac:dyDescent="0.25"/>
    <row r="34667" ht="30" hidden="1" customHeight="1" x14ac:dyDescent="0.25"/>
    <row r="34668" ht="30" hidden="1" customHeight="1" x14ac:dyDescent="0.25"/>
    <row r="34669" ht="30" hidden="1" customHeight="1" x14ac:dyDescent="0.25"/>
    <row r="34670" ht="30" hidden="1" customHeight="1" x14ac:dyDescent="0.25"/>
    <row r="34671" ht="30" hidden="1" customHeight="1" x14ac:dyDescent="0.25"/>
    <row r="34672" ht="30" hidden="1" customHeight="1" x14ac:dyDescent="0.25"/>
    <row r="34673" ht="30" hidden="1" customHeight="1" x14ac:dyDescent="0.25"/>
    <row r="34674" ht="30" hidden="1" customHeight="1" x14ac:dyDescent="0.25"/>
    <row r="34675" ht="30" hidden="1" customHeight="1" x14ac:dyDescent="0.25"/>
    <row r="34676" ht="30" hidden="1" customHeight="1" x14ac:dyDescent="0.25"/>
    <row r="34677" ht="30" hidden="1" customHeight="1" x14ac:dyDescent="0.25"/>
    <row r="34678" ht="30" hidden="1" customHeight="1" x14ac:dyDescent="0.25"/>
    <row r="34679" ht="30" hidden="1" customHeight="1" x14ac:dyDescent="0.25"/>
    <row r="34680" ht="30" hidden="1" customHeight="1" x14ac:dyDescent="0.25"/>
    <row r="34681" ht="30" hidden="1" customHeight="1" x14ac:dyDescent="0.25"/>
    <row r="34682" ht="30" hidden="1" customHeight="1" x14ac:dyDescent="0.25"/>
    <row r="34683" ht="30" hidden="1" customHeight="1" x14ac:dyDescent="0.25"/>
    <row r="34684" ht="30" hidden="1" customHeight="1" x14ac:dyDescent="0.25"/>
    <row r="34685" ht="30" hidden="1" customHeight="1" x14ac:dyDescent="0.25"/>
    <row r="34686" ht="30" hidden="1" customHeight="1" x14ac:dyDescent="0.25"/>
    <row r="34687" ht="30" hidden="1" customHeight="1" x14ac:dyDescent="0.25"/>
    <row r="34688" ht="30" hidden="1" customHeight="1" x14ac:dyDescent="0.25"/>
    <row r="34689" ht="30" hidden="1" customHeight="1" x14ac:dyDescent="0.25"/>
    <row r="34690" ht="30" hidden="1" customHeight="1" x14ac:dyDescent="0.25"/>
    <row r="34691" ht="30" hidden="1" customHeight="1" x14ac:dyDescent="0.25"/>
    <row r="34692" ht="30" hidden="1" customHeight="1" x14ac:dyDescent="0.25"/>
    <row r="34693" ht="30" hidden="1" customHeight="1" x14ac:dyDescent="0.25"/>
    <row r="34694" ht="30" hidden="1" customHeight="1" x14ac:dyDescent="0.25"/>
    <row r="34695" ht="30" hidden="1" customHeight="1" x14ac:dyDescent="0.25"/>
    <row r="34696" ht="30" hidden="1" customHeight="1" x14ac:dyDescent="0.25"/>
    <row r="34697" ht="30" hidden="1" customHeight="1" x14ac:dyDescent="0.25"/>
    <row r="34698" ht="30" hidden="1" customHeight="1" x14ac:dyDescent="0.25"/>
    <row r="34699" ht="30" hidden="1" customHeight="1" x14ac:dyDescent="0.25"/>
    <row r="34700" ht="30" hidden="1" customHeight="1" x14ac:dyDescent="0.25"/>
    <row r="34701" ht="30" hidden="1" customHeight="1" x14ac:dyDescent="0.25"/>
    <row r="34702" ht="30" hidden="1" customHeight="1" x14ac:dyDescent="0.25"/>
    <row r="34703" ht="30" hidden="1" customHeight="1" x14ac:dyDescent="0.25"/>
    <row r="34704" ht="30" hidden="1" customHeight="1" x14ac:dyDescent="0.25"/>
    <row r="34705" ht="30" hidden="1" customHeight="1" x14ac:dyDescent="0.25"/>
    <row r="34706" ht="30" hidden="1" customHeight="1" x14ac:dyDescent="0.25"/>
    <row r="34707" ht="30" hidden="1" customHeight="1" x14ac:dyDescent="0.25"/>
    <row r="34708" ht="30" hidden="1" customHeight="1" x14ac:dyDescent="0.25"/>
    <row r="34709" ht="30" hidden="1" customHeight="1" x14ac:dyDescent="0.25"/>
    <row r="34710" ht="30" hidden="1" customHeight="1" x14ac:dyDescent="0.25"/>
    <row r="34711" ht="30" hidden="1" customHeight="1" x14ac:dyDescent="0.25"/>
    <row r="34712" ht="30" hidden="1" customHeight="1" x14ac:dyDescent="0.25"/>
    <row r="34713" ht="30" hidden="1" customHeight="1" x14ac:dyDescent="0.25"/>
    <row r="34714" ht="30" hidden="1" customHeight="1" x14ac:dyDescent="0.25"/>
    <row r="34715" ht="30" hidden="1" customHeight="1" x14ac:dyDescent="0.25"/>
    <row r="34716" ht="30" hidden="1" customHeight="1" x14ac:dyDescent="0.25"/>
    <row r="34717" ht="30" hidden="1" customHeight="1" x14ac:dyDescent="0.25"/>
    <row r="34718" ht="30" hidden="1" customHeight="1" x14ac:dyDescent="0.25"/>
    <row r="34719" ht="30" hidden="1" customHeight="1" x14ac:dyDescent="0.25"/>
    <row r="34720" ht="30" hidden="1" customHeight="1" x14ac:dyDescent="0.25"/>
    <row r="34721" ht="30" hidden="1" customHeight="1" x14ac:dyDescent="0.25"/>
    <row r="34722" ht="30" hidden="1" customHeight="1" x14ac:dyDescent="0.25"/>
    <row r="34723" ht="30" hidden="1" customHeight="1" x14ac:dyDescent="0.25"/>
    <row r="34724" ht="30" hidden="1" customHeight="1" x14ac:dyDescent="0.25"/>
    <row r="34725" ht="30" hidden="1" customHeight="1" x14ac:dyDescent="0.25"/>
    <row r="34726" ht="30" hidden="1" customHeight="1" x14ac:dyDescent="0.25"/>
    <row r="34727" ht="30" hidden="1" customHeight="1" x14ac:dyDescent="0.25"/>
    <row r="34728" ht="30" hidden="1" customHeight="1" x14ac:dyDescent="0.25"/>
    <row r="34729" ht="30" hidden="1" customHeight="1" x14ac:dyDescent="0.25"/>
    <row r="34730" ht="30" hidden="1" customHeight="1" x14ac:dyDescent="0.25"/>
    <row r="34731" ht="30" hidden="1" customHeight="1" x14ac:dyDescent="0.25"/>
    <row r="34732" ht="30" hidden="1" customHeight="1" x14ac:dyDescent="0.25"/>
    <row r="34733" ht="30" hidden="1" customHeight="1" x14ac:dyDescent="0.25"/>
    <row r="34734" ht="30" hidden="1" customHeight="1" x14ac:dyDescent="0.25"/>
    <row r="34735" ht="30" hidden="1" customHeight="1" x14ac:dyDescent="0.25"/>
    <row r="34736" ht="30" hidden="1" customHeight="1" x14ac:dyDescent="0.25"/>
    <row r="34737" ht="30" hidden="1" customHeight="1" x14ac:dyDescent="0.25"/>
    <row r="34738" ht="30" hidden="1" customHeight="1" x14ac:dyDescent="0.25"/>
    <row r="34739" ht="30" hidden="1" customHeight="1" x14ac:dyDescent="0.25"/>
    <row r="34740" ht="30" hidden="1" customHeight="1" x14ac:dyDescent="0.25"/>
    <row r="34741" ht="30" hidden="1" customHeight="1" x14ac:dyDescent="0.25"/>
    <row r="34742" ht="30" hidden="1" customHeight="1" x14ac:dyDescent="0.25"/>
    <row r="34743" ht="30" hidden="1" customHeight="1" x14ac:dyDescent="0.25"/>
    <row r="34744" ht="30" hidden="1" customHeight="1" x14ac:dyDescent="0.25"/>
    <row r="34745" ht="30" hidden="1" customHeight="1" x14ac:dyDescent="0.25"/>
    <row r="34746" ht="30" hidden="1" customHeight="1" x14ac:dyDescent="0.25"/>
    <row r="34747" ht="30" hidden="1" customHeight="1" x14ac:dyDescent="0.25"/>
    <row r="34748" ht="30" hidden="1" customHeight="1" x14ac:dyDescent="0.25"/>
    <row r="34749" ht="30" hidden="1" customHeight="1" x14ac:dyDescent="0.25"/>
    <row r="34750" ht="30" hidden="1" customHeight="1" x14ac:dyDescent="0.25"/>
    <row r="34751" ht="30" hidden="1" customHeight="1" x14ac:dyDescent="0.25"/>
    <row r="34752" ht="30" hidden="1" customHeight="1" x14ac:dyDescent="0.25"/>
    <row r="34753" ht="30" hidden="1" customHeight="1" x14ac:dyDescent="0.25"/>
    <row r="34754" ht="30" hidden="1" customHeight="1" x14ac:dyDescent="0.25"/>
    <row r="34755" ht="30" hidden="1" customHeight="1" x14ac:dyDescent="0.25"/>
    <row r="34756" ht="30" hidden="1" customHeight="1" x14ac:dyDescent="0.25"/>
    <row r="34757" ht="30" hidden="1" customHeight="1" x14ac:dyDescent="0.25"/>
    <row r="34758" ht="30" hidden="1" customHeight="1" x14ac:dyDescent="0.25"/>
    <row r="34759" ht="30" hidden="1" customHeight="1" x14ac:dyDescent="0.25"/>
    <row r="34760" ht="30" hidden="1" customHeight="1" x14ac:dyDescent="0.25"/>
    <row r="34761" ht="30" hidden="1" customHeight="1" x14ac:dyDescent="0.25"/>
    <row r="34762" ht="30" hidden="1" customHeight="1" x14ac:dyDescent="0.25"/>
    <row r="34763" ht="30" hidden="1" customHeight="1" x14ac:dyDescent="0.25"/>
    <row r="34764" ht="30" hidden="1" customHeight="1" x14ac:dyDescent="0.25"/>
    <row r="34765" ht="30" hidden="1" customHeight="1" x14ac:dyDescent="0.25"/>
    <row r="34766" ht="30" hidden="1" customHeight="1" x14ac:dyDescent="0.25"/>
    <row r="34767" ht="30" hidden="1" customHeight="1" x14ac:dyDescent="0.25"/>
    <row r="34768" ht="30" hidden="1" customHeight="1" x14ac:dyDescent="0.25"/>
    <row r="34769" ht="30" hidden="1" customHeight="1" x14ac:dyDescent="0.25"/>
    <row r="34770" ht="30" hidden="1" customHeight="1" x14ac:dyDescent="0.25"/>
    <row r="34771" ht="30" hidden="1" customHeight="1" x14ac:dyDescent="0.25"/>
    <row r="34772" ht="30" hidden="1" customHeight="1" x14ac:dyDescent="0.25"/>
    <row r="34773" ht="30" hidden="1" customHeight="1" x14ac:dyDescent="0.25"/>
    <row r="34774" ht="30" hidden="1" customHeight="1" x14ac:dyDescent="0.25"/>
    <row r="34775" ht="30" hidden="1" customHeight="1" x14ac:dyDescent="0.25"/>
    <row r="34776" ht="30" hidden="1" customHeight="1" x14ac:dyDescent="0.25"/>
    <row r="34777" ht="30" hidden="1" customHeight="1" x14ac:dyDescent="0.25"/>
    <row r="34778" ht="30" hidden="1" customHeight="1" x14ac:dyDescent="0.25"/>
    <row r="34779" ht="30" hidden="1" customHeight="1" x14ac:dyDescent="0.25"/>
    <row r="34780" ht="30" hidden="1" customHeight="1" x14ac:dyDescent="0.25"/>
    <row r="34781" ht="30" hidden="1" customHeight="1" x14ac:dyDescent="0.25"/>
    <row r="34782" ht="30" hidden="1" customHeight="1" x14ac:dyDescent="0.25"/>
    <row r="34783" ht="30" hidden="1" customHeight="1" x14ac:dyDescent="0.25"/>
    <row r="34784" ht="30" hidden="1" customHeight="1" x14ac:dyDescent="0.25"/>
    <row r="34785" ht="30" hidden="1" customHeight="1" x14ac:dyDescent="0.25"/>
    <row r="34786" ht="30" hidden="1" customHeight="1" x14ac:dyDescent="0.25"/>
    <row r="34787" ht="30" hidden="1" customHeight="1" x14ac:dyDescent="0.25"/>
    <row r="34788" ht="30" hidden="1" customHeight="1" x14ac:dyDescent="0.25"/>
    <row r="34789" ht="30" hidden="1" customHeight="1" x14ac:dyDescent="0.25"/>
    <row r="34790" ht="30" hidden="1" customHeight="1" x14ac:dyDescent="0.25"/>
    <row r="34791" ht="30" hidden="1" customHeight="1" x14ac:dyDescent="0.25"/>
    <row r="34792" ht="30" hidden="1" customHeight="1" x14ac:dyDescent="0.25"/>
    <row r="34793" ht="30" hidden="1" customHeight="1" x14ac:dyDescent="0.25"/>
    <row r="34794" ht="30" hidden="1" customHeight="1" x14ac:dyDescent="0.25"/>
    <row r="34795" ht="30" hidden="1" customHeight="1" x14ac:dyDescent="0.25"/>
    <row r="34796" ht="30" hidden="1" customHeight="1" x14ac:dyDescent="0.25"/>
    <row r="34797" ht="30" hidden="1" customHeight="1" x14ac:dyDescent="0.25"/>
    <row r="34798" ht="30" hidden="1" customHeight="1" x14ac:dyDescent="0.25"/>
    <row r="34799" ht="30" hidden="1" customHeight="1" x14ac:dyDescent="0.25"/>
    <row r="34800" ht="30" hidden="1" customHeight="1" x14ac:dyDescent="0.25"/>
    <row r="34801" ht="30" hidden="1" customHeight="1" x14ac:dyDescent="0.25"/>
    <row r="34802" ht="30" hidden="1" customHeight="1" x14ac:dyDescent="0.25"/>
    <row r="34803" ht="30" hidden="1" customHeight="1" x14ac:dyDescent="0.25"/>
    <row r="34804" ht="30" hidden="1" customHeight="1" x14ac:dyDescent="0.25"/>
    <row r="34805" ht="30" hidden="1" customHeight="1" x14ac:dyDescent="0.25"/>
    <row r="34806" ht="30" hidden="1" customHeight="1" x14ac:dyDescent="0.25"/>
    <row r="34807" ht="30" hidden="1" customHeight="1" x14ac:dyDescent="0.25"/>
    <row r="34808" ht="30" hidden="1" customHeight="1" x14ac:dyDescent="0.25"/>
    <row r="34809" ht="30" hidden="1" customHeight="1" x14ac:dyDescent="0.25"/>
    <row r="34810" ht="30" hidden="1" customHeight="1" x14ac:dyDescent="0.25"/>
    <row r="34811" ht="30" hidden="1" customHeight="1" x14ac:dyDescent="0.25"/>
    <row r="34812" ht="30" hidden="1" customHeight="1" x14ac:dyDescent="0.25"/>
    <row r="34813" ht="30" hidden="1" customHeight="1" x14ac:dyDescent="0.25"/>
    <row r="34814" ht="30" hidden="1" customHeight="1" x14ac:dyDescent="0.25"/>
    <row r="34815" ht="30" hidden="1" customHeight="1" x14ac:dyDescent="0.25"/>
    <row r="34816" ht="30" hidden="1" customHeight="1" x14ac:dyDescent="0.25"/>
    <row r="34817" ht="30" hidden="1" customHeight="1" x14ac:dyDescent="0.25"/>
    <row r="34818" ht="30" hidden="1" customHeight="1" x14ac:dyDescent="0.25"/>
    <row r="34819" ht="30" hidden="1" customHeight="1" x14ac:dyDescent="0.25"/>
    <row r="34820" ht="30" hidden="1" customHeight="1" x14ac:dyDescent="0.25"/>
    <row r="34821" ht="30" hidden="1" customHeight="1" x14ac:dyDescent="0.25"/>
    <row r="34822" ht="30" hidden="1" customHeight="1" x14ac:dyDescent="0.25"/>
    <row r="34823" ht="30" hidden="1" customHeight="1" x14ac:dyDescent="0.25"/>
    <row r="34824" ht="30" hidden="1" customHeight="1" x14ac:dyDescent="0.25"/>
    <row r="34825" ht="30" hidden="1" customHeight="1" x14ac:dyDescent="0.25"/>
    <row r="34826" ht="30" hidden="1" customHeight="1" x14ac:dyDescent="0.25"/>
    <row r="34827" ht="30" hidden="1" customHeight="1" x14ac:dyDescent="0.25"/>
    <row r="34828" ht="30" hidden="1" customHeight="1" x14ac:dyDescent="0.25"/>
    <row r="34829" ht="30" hidden="1" customHeight="1" x14ac:dyDescent="0.25"/>
    <row r="34830" ht="30" hidden="1" customHeight="1" x14ac:dyDescent="0.25"/>
    <row r="34831" ht="30" hidden="1" customHeight="1" x14ac:dyDescent="0.25"/>
    <row r="34832" ht="30" hidden="1" customHeight="1" x14ac:dyDescent="0.25"/>
    <row r="34833" ht="30" hidden="1" customHeight="1" x14ac:dyDescent="0.25"/>
    <row r="34834" ht="30" hidden="1" customHeight="1" x14ac:dyDescent="0.25"/>
    <row r="34835" ht="30" hidden="1" customHeight="1" x14ac:dyDescent="0.25"/>
    <row r="34836" ht="30" hidden="1" customHeight="1" x14ac:dyDescent="0.25"/>
    <row r="34837" ht="30" hidden="1" customHeight="1" x14ac:dyDescent="0.25"/>
    <row r="34838" ht="30" hidden="1" customHeight="1" x14ac:dyDescent="0.25"/>
    <row r="34839" ht="30" hidden="1" customHeight="1" x14ac:dyDescent="0.25"/>
    <row r="34840" ht="30" hidden="1" customHeight="1" x14ac:dyDescent="0.25"/>
    <row r="34841" ht="30" hidden="1" customHeight="1" x14ac:dyDescent="0.25"/>
    <row r="34842" ht="30" hidden="1" customHeight="1" x14ac:dyDescent="0.25"/>
    <row r="34843" ht="30" hidden="1" customHeight="1" x14ac:dyDescent="0.25"/>
    <row r="34844" ht="30" hidden="1" customHeight="1" x14ac:dyDescent="0.25"/>
    <row r="34845" ht="30" hidden="1" customHeight="1" x14ac:dyDescent="0.25"/>
    <row r="34846" ht="30" hidden="1" customHeight="1" x14ac:dyDescent="0.25"/>
    <row r="34847" ht="30" hidden="1" customHeight="1" x14ac:dyDescent="0.25"/>
    <row r="34848" ht="30" hidden="1" customHeight="1" x14ac:dyDescent="0.25"/>
    <row r="34849" ht="30" hidden="1" customHeight="1" x14ac:dyDescent="0.25"/>
    <row r="34850" ht="30" hidden="1" customHeight="1" x14ac:dyDescent="0.25"/>
    <row r="34851" ht="30" hidden="1" customHeight="1" x14ac:dyDescent="0.25"/>
    <row r="34852" ht="30" hidden="1" customHeight="1" x14ac:dyDescent="0.25"/>
    <row r="34853" ht="30" hidden="1" customHeight="1" x14ac:dyDescent="0.25"/>
    <row r="34854" ht="30" hidden="1" customHeight="1" x14ac:dyDescent="0.25"/>
    <row r="34855" ht="30" hidden="1" customHeight="1" x14ac:dyDescent="0.25"/>
    <row r="34856" ht="30" hidden="1" customHeight="1" x14ac:dyDescent="0.25"/>
    <row r="34857" ht="30" hidden="1" customHeight="1" x14ac:dyDescent="0.25"/>
    <row r="34858" ht="30" hidden="1" customHeight="1" x14ac:dyDescent="0.25"/>
    <row r="34859" ht="30" hidden="1" customHeight="1" x14ac:dyDescent="0.25"/>
    <row r="34860" ht="30" hidden="1" customHeight="1" x14ac:dyDescent="0.25"/>
    <row r="34861" ht="30" hidden="1" customHeight="1" x14ac:dyDescent="0.25"/>
    <row r="34862" ht="30" hidden="1" customHeight="1" x14ac:dyDescent="0.25"/>
    <row r="34863" ht="30" hidden="1" customHeight="1" x14ac:dyDescent="0.25"/>
    <row r="34864" ht="30" hidden="1" customHeight="1" x14ac:dyDescent="0.25"/>
    <row r="34865" ht="30" hidden="1" customHeight="1" x14ac:dyDescent="0.25"/>
    <row r="34866" ht="30" hidden="1" customHeight="1" x14ac:dyDescent="0.25"/>
    <row r="34867" ht="30" hidden="1" customHeight="1" x14ac:dyDescent="0.25"/>
    <row r="34868" ht="30" hidden="1" customHeight="1" x14ac:dyDescent="0.25"/>
    <row r="34869" ht="30" hidden="1" customHeight="1" x14ac:dyDescent="0.25"/>
    <row r="34870" ht="30" hidden="1" customHeight="1" x14ac:dyDescent="0.25"/>
    <row r="34871" ht="30" hidden="1" customHeight="1" x14ac:dyDescent="0.25"/>
    <row r="34872" ht="30" hidden="1" customHeight="1" x14ac:dyDescent="0.25"/>
    <row r="34873" ht="30" hidden="1" customHeight="1" x14ac:dyDescent="0.25"/>
    <row r="34874" ht="30" hidden="1" customHeight="1" x14ac:dyDescent="0.25"/>
    <row r="34875" ht="30" hidden="1" customHeight="1" x14ac:dyDescent="0.25"/>
    <row r="34876" ht="30" hidden="1" customHeight="1" x14ac:dyDescent="0.25"/>
    <row r="34877" ht="30" hidden="1" customHeight="1" x14ac:dyDescent="0.25"/>
    <row r="34878" ht="30" hidden="1" customHeight="1" x14ac:dyDescent="0.25"/>
    <row r="34879" ht="30" hidden="1" customHeight="1" x14ac:dyDescent="0.25"/>
    <row r="34880" ht="30" hidden="1" customHeight="1" x14ac:dyDescent="0.25"/>
    <row r="34881" ht="30" hidden="1" customHeight="1" x14ac:dyDescent="0.25"/>
    <row r="34882" ht="30" hidden="1" customHeight="1" x14ac:dyDescent="0.25"/>
    <row r="34883" ht="30" hidden="1" customHeight="1" x14ac:dyDescent="0.25"/>
    <row r="34884" ht="30" hidden="1" customHeight="1" x14ac:dyDescent="0.25"/>
    <row r="34885" ht="30" hidden="1" customHeight="1" x14ac:dyDescent="0.25"/>
    <row r="34886" ht="30" hidden="1" customHeight="1" x14ac:dyDescent="0.25"/>
    <row r="34887" ht="30" hidden="1" customHeight="1" x14ac:dyDescent="0.25"/>
    <row r="34888" ht="30" hidden="1" customHeight="1" x14ac:dyDescent="0.25"/>
    <row r="34889" ht="30" hidden="1" customHeight="1" x14ac:dyDescent="0.25"/>
    <row r="34890" ht="30" hidden="1" customHeight="1" x14ac:dyDescent="0.25"/>
    <row r="34891" ht="30" hidden="1" customHeight="1" x14ac:dyDescent="0.25"/>
    <row r="34892" ht="30" hidden="1" customHeight="1" x14ac:dyDescent="0.25"/>
    <row r="34893" ht="30" hidden="1" customHeight="1" x14ac:dyDescent="0.25"/>
    <row r="34894" ht="30" hidden="1" customHeight="1" x14ac:dyDescent="0.25"/>
    <row r="34895" ht="30" hidden="1" customHeight="1" x14ac:dyDescent="0.25"/>
    <row r="34896" ht="30" hidden="1" customHeight="1" x14ac:dyDescent="0.25"/>
    <row r="34897" ht="30" hidden="1" customHeight="1" x14ac:dyDescent="0.25"/>
    <row r="34898" ht="30" hidden="1" customHeight="1" x14ac:dyDescent="0.25"/>
    <row r="34899" ht="30" hidden="1" customHeight="1" x14ac:dyDescent="0.25"/>
    <row r="34900" ht="30" hidden="1" customHeight="1" x14ac:dyDescent="0.25"/>
    <row r="34901" ht="30" hidden="1" customHeight="1" x14ac:dyDescent="0.25"/>
    <row r="34902" ht="30" hidden="1" customHeight="1" x14ac:dyDescent="0.25"/>
    <row r="34903" ht="30" hidden="1" customHeight="1" x14ac:dyDescent="0.25"/>
    <row r="34904" ht="30" hidden="1" customHeight="1" x14ac:dyDescent="0.25"/>
    <row r="34905" ht="30" hidden="1" customHeight="1" x14ac:dyDescent="0.25"/>
    <row r="34906" ht="30" hidden="1" customHeight="1" x14ac:dyDescent="0.25"/>
    <row r="34907" ht="30" hidden="1" customHeight="1" x14ac:dyDescent="0.25"/>
    <row r="34908" ht="30" hidden="1" customHeight="1" x14ac:dyDescent="0.25"/>
    <row r="34909" ht="30" hidden="1" customHeight="1" x14ac:dyDescent="0.25"/>
    <row r="34910" ht="30" hidden="1" customHeight="1" x14ac:dyDescent="0.25"/>
    <row r="34911" ht="30" hidden="1" customHeight="1" x14ac:dyDescent="0.25"/>
    <row r="34912" ht="30" hidden="1" customHeight="1" x14ac:dyDescent="0.25"/>
    <row r="34913" ht="30" hidden="1" customHeight="1" x14ac:dyDescent="0.25"/>
    <row r="34914" ht="30" hidden="1" customHeight="1" x14ac:dyDescent="0.25"/>
    <row r="34915" ht="30" hidden="1" customHeight="1" x14ac:dyDescent="0.25"/>
    <row r="34916" ht="30" hidden="1" customHeight="1" x14ac:dyDescent="0.25"/>
    <row r="34917" ht="30" hidden="1" customHeight="1" x14ac:dyDescent="0.25"/>
    <row r="34918" ht="30" hidden="1" customHeight="1" x14ac:dyDescent="0.25"/>
    <row r="34919" ht="30" hidden="1" customHeight="1" x14ac:dyDescent="0.25"/>
    <row r="34920" ht="30" hidden="1" customHeight="1" x14ac:dyDescent="0.25"/>
    <row r="34921" ht="30" hidden="1" customHeight="1" x14ac:dyDescent="0.25"/>
    <row r="34922" ht="30" hidden="1" customHeight="1" x14ac:dyDescent="0.25"/>
    <row r="34923" ht="30" hidden="1" customHeight="1" x14ac:dyDescent="0.25"/>
    <row r="34924" ht="30" hidden="1" customHeight="1" x14ac:dyDescent="0.25"/>
    <row r="34925" ht="30" hidden="1" customHeight="1" x14ac:dyDescent="0.25"/>
    <row r="34926" ht="30" hidden="1" customHeight="1" x14ac:dyDescent="0.25"/>
    <row r="34927" ht="30" hidden="1" customHeight="1" x14ac:dyDescent="0.25"/>
    <row r="34928" ht="30" hidden="1" customHeight="1" x14ac:dyDescent="0.25"/>
    <row r="34929" ht="30" hidden="1" customHeight="1" x14ac:dyDescent="0.25"/>
    <row r="34930" ht="30" hidden="1" customHeight="1" x14ac:dyDescent="0.25"/>
    <row r="34931" ht="30" hidden="1" customHeight="1" x14ac:dyDescent="0.25"/>
    <row r="34932" ht="30" hidden="1" customHeight="1" x14ac:dyDescent="0.25"/>
    <row r="34933" ht="30" hidden="1" customHeight="1" x14ac:dyDescent="0.25"/>
    <row r="34934" ht="30" hidden="1" customHeight="1" x14ac:dyDescent="0.25"/>
    <row r="34935" ht="30" hidden="1" customHeight="1" x14ac:dyDescent="0.25"/>
    <row r="34936" ht="30" hidden="1" customHeight="1" x14ac:dyDescent="0.25"/>
    <row r="34937" ht="30" hidden="1" customHeight="1" x14ac:dyDescent="0.25"/>
    <row r="34938" ht="30" hidden="1" customHeight="1" x14ac:dyDescent="0.25"/>
    <row r="34939" ht="30" hidden="1" customHeight="1" x14ac:dyDescent="0.25"/>
    <row r="34940" ht="30" hidden="1" customHeight="1" x14ac:dyDescent="0.25"/>
    <row r="34941" ht="30" hidden="1" customHeight="1" x14ac:dyDescent="0.25"/>
    <row r="34942" ht="30" hidden="1" customHeight="1" x14ac:dyDescent="0.25"/>
    <row r="34943" ht="30" hidden="1" customHeight="1" x14ac:dyDescent="0.25"/>
    <row r="34944" ht="30" hidden="1" customHeight="1" x14ac:dyDescent="0.25"/>
    <row r="34945" ht="30" hidden="1" customHeight="1" x14ac:dyDescent="0.25"/>
    <row r="34946" ht="30" hidden="1" customHeight="1" x14ac:dyDescent="0.25"/>
    <row r="34947" ht="30" hidden="1" customHeight="1" x14ac:dyDescent="0.25"/>
    <row r="34948" ht="30" hidden="1" customHeight="1" x14ac:dyDescent="0.25"/>
    <row r="34949" ht="30" hidden="1" customHeight="1" x14ac:dyDescent="0.25"/>
    <row r="34950" ht="30" hidden="1" customHeight="1" x14ac:dyDescent="0.25"/>
    <row r="34951" ht="30" hidden="1" customHeight="1" x14ac:dyDescent="0.25"/>
    <row r="34952" ht="30" hidden="1" customHeight="1" x14ac:dyDescent="0.25"/>
    <row r="34953" ht="30" hidden="1" customHeight="1" x14ac:dyDescent="0.25"/>
    <row r="34954" ht="30" hidden="1" customHeight="1" x14ac:dyDescent="0.25"/>
    <row r="34955" ht="30" hidden="1" customHeight="1" x14ac:dyDescent="0.25"/>
    <row r="34956" ht="30" hidden="1" customHeight="1" x14ac:dyDescent="0.25"/>
    <row r="34957" ht="30" hidden="1" customHeight="1" x14ac:dyDescent="0.25"/>
    <row r="34958" ht="30" hidden="1" customHeight="1" x14ac:dyDescent="0.25"/>
    <row r="34959" ht="30" hidden="1" customHeight="1" x14ac:dyDescent="0.25"/>
    <row r="34960" ht="30" hidden="1" customHeight="1" x14ac:dyDescent="0.25"/>
    <row r="34961" ht="30" hidden="1" customHeight="1" x14ac:dyDescent="0.25"/>
    <row r="34962" ht="30" hidden="1" customHeight="1" x14ac:dyDescent="0.25"/>
    <row r="34963" ht="30" hidden="1" customHeight="1" x14ac:dyDescent="0.25"/>
    <row r="34964" ht="30" hidden="1" customHeight="1" x14ac:dyDescent="0.25"/>
    <row r="34965" ht="30" hidden="1" customHeight="1" x14ac:dyDescent="0.25"/>
    <row r="34966" ht="30" hidden="1" customHeight="1" x14ac:dyDescent="0.25"/>
    <row r="34967" ht="30" hidden="1" customHeight="1" x14ac:dyDescent="0.25"/>
    <row r="34968" ht="30" hidden="1" customHeight="1" x14ac:dyDescent="0.25"/>
    <row r="34969" ht="30" hidden="1" customHeight="1" x14ac:dyDescent="0.25"/>
    <row r="34970" ht="30" hidden="1" customHeight="1" x14ac:dyDescent="0.25"/>
    <row r="34971" ht="30" hidden="1" customHeight="1" x14ac:dyDescent="0.25"/>
    <row r="34972" ht="30" hidden="1" customHeight="1" x14ac:dyDescent="0.25"/>
    <row r="34973" ht="30" hidden="1" customHeight="1" x14ac:dyDescent="0.25"/>
    <row r="34974" ht="30" hidden="1" customHeight="1" x14ac:dyDescent="0.25"/>
    <row r="34975" ht="30" hidden="1" customHeight="1" x14ac:dyDescent="0.25"/>
    <row r="34976" ht="30" hidden="1" customHeight="1" x14ac:dyDescent="0.25"/>
    <row r="34977" ht="30" hidden="1" customHeight="1" x14ac:dyDescent="0.25"/>
    <row r="34978" ht="30" hidden="1" customHeight="1" x14ac:dyDescent="0.25"/>
    <row r="34979" ht="30" hidden="1" customHeight="1" x14ac:dyDescent="0.25"/>
    <row r="34980" ht="30" hidden="1" customHeight="1" x14ac:dyDescent="0.25"/>
    <row r="34981" ht="30" hidden="1" customHeight="1" x14ac:dyDescent="0.25"/>
    <row r="34982" ht="30" hidden="1" customHeight="1" x14ac:dyDescent="0.25"/>
    <row r="34983" ht="30" hidden="1" customHeight="1" x14ac:dyDescent="0.25"/>
    <row r="34984" ht="30" hidden="1" customHeight="1" x14ac:dyDescent="0.25"/>
    <row r="34985" ht="30" hidden="1" customHeight="1" x14ac:dyDescent="0.25"/>
    <row r="34986" ht="30" hidden="1" customHeight="1" x14ac:dyDescent="0.25"/>
    <row r="34987" ht="30" hidden="1" customHeight="1" x14ac:dyDescent="0.25"/>
    <row r="34988" ht="30" hidden="1" customHeight="1" x14ac:dyDescent="0.25"/>
    <row r="34989" ht="30" hidden="1" customHeight="1" x14ac:dyDescent="0.25"/>
    <row r="34990" ht="30" hidden="1" customHeight="1" x14ac:dyDescent="0.25"/>
    <row r="34991" ht="30" hidden="1" customHeight="1" x14ac:dyDescent="0.25"/>
    <row r="34992" ht="30" hidden="1" customHeight="1" x14ac:dyDescent="0.25"/>
    <row r="34993" ht="30" hidden="1" customHeight="1" x14ac:dyDescent="0.25"/>
    <row r="34994" ht="30" hidden="1" customHeight="1" x14ac:dyDescent="0.25"/>
    <row r="34995" ht="30" hidden="1" customHeight="1" x14ac:dyDescent="0.25"/>
    <row r="34996" ht="30" hidden="1" customHeight="1" x14ac:dyDescent="0.25"/>
    <row r="34997" ht="30" hidden="1" customHeight="1" x14ac:dyDescent="0.25"/>
    <row r="34998" ht="30" hidden="1" customHeight="1" x14ac:dyDescent="0.25"/>
    <row r="34999" ht="30" hidden="1" customHeight="1" x14ac:dyDescent="0.25"/>
    <row r="35000" ht="30" hidden="1" customHeight="1" x14ac:dyDescent="0.25"/>
    <row r="35001" ht="30" hidden="1" customHeight="1" x14ac:dyDescent="0.25"/>
    <row r="35002" ht="30" hidden="1" customHeight="1" x14ac:dyDescent="0.25"/>
    <row r="35003" ht="30" hidden="1" customHeight="1" x14ac:dyDescent="0.25"/>
    <row r="35004" ht="30" hidden="1" customHeight="1" x14ac:dyDescent="0.25"/>
    <row r="35005" ht="30" hidden="1" customHeight="1" x14ac:dyDescent="0.25"/>
    <row r="35006" ht="30" hidden="1" customHeight="1" x14ac:dyDescent="0.25"/>
    <row r="35007" ht="30" hidden="1" customHeight="1" x14ac:dyDescent="0.25"/>
    <row r="35008" ht="30" hidden="1" customHeight="1" x14ac:dyDescent="0.25"/>
    <row r="35009" ht="30" hidden="1" customHeight="1" x14ac:dyDescent="0.25"/>
    <row r="35010" ht="30" hidden="1" customHeight="1" x14ac:dyDescent="0.25"/>
    <row r="35011" ht="30" hidden="1" customHeight="1" x14ac:dyDescent="0.25"/>
    <row r="35012" ht="30" hidden="1" customHeight="1" x14ac:dyDescent="0.25"/>
    <row r="35013" ht="30" hidden="1" customHeight="1" x14ac:dyDescent="0.25"/>
    <row r="35014" ht="30" hidden="1" customHeight="1" x14ac:dyDescent="0.25"/>
    <row r="35015" ht="30" hidden="1" customHeight="1" x14ac:dyDescent="0.25"/>
    <row r="35016" ht="30" hidden="1" customHeight="1" x14ac:dyDescent="0.25"/>
    <row r="35017" ht="30" hidden="1" customHeight="1" x14ac:dyDescent="0.25"/>
    <row r="35018" ht="30" hidden="1" customHeight="1" x14ac:dyDescent="0.25"/>
    <row r="35019" ht="30" hidden="1" customHeight="1" x14ac:dyDescent="0.25"/>
    <row r="35020" ht="30" hidden="1" customHeight="1" x14ac:dyDescent="0.25"/>
    <row r="35021" ht="30" hidden="1" customHeight="1" x14ac:dyDescent="0.25"/>
    <row r="35022" ht="30" hidden="1" customHeight="1" x14ac:dyDescent="0.25"/>
    <row r="35023" ht="30" hidden="1" customHeight="1" x14ac:dyDescent="0.25"/>
    <row r="35024" ht="30" hidden="1" customHeight="1" x14ac:dyDescent="0.25"/>
    <row r="35025" ht="30" hidden="1" customHeight="1" x14ac:dyDescent="0.25"/>
    <row r="35026" ht="30" hidden="1" customHeight="1" x14ac:dyDescent="0.25"/>
    <row r="35027" ht="30" hidden="1" customHeight="1" x14ac:dyDescent="0.25"/>
    <row r="35028" ht="30" hidden="1" customHeight="1" x14ac:dyDescent="0.25"/>
    <row r="35029" ht="30" hidden="1" customHeight="1" x14ac:dyDescent="0.25"/>
    <row r="35030" ht="30" hidden="1" customHeight="1" x14ac:dyDescent="0.25"/>
    <row r="35031" ht="30" hidden="1" customHeight="1" x14ac:dyDescent="0.25"/>
    <row r="35032" ht="30" hidden="1" customHeight="1" x14ac:dyDescent="0.25"/>
    <row r="35033" ht="30" hidden="1" customHeight="1" x14ac:dyDescent="0.25"/>
    <row r="35034" ht="30" hidden="1" customHeight="1" x14ac:dyDescent="0.25"/>
    <row r="35035" ht="30" hidden="1" customHeight="1" x14ac:dyDescent="0.25"/>
    <row r="35036" ht="30" hidden="1" customHeight="1" x14ac:dyDescent="0.25"/>
    <row r="35037" ht="30" hidden="1" customHeight="1" x14ac:dyDescent="0.25"/>
    <row r="35038" ht="30" hidden="1" customHeight="1" x14ac:dyDescent="0.25"/>
    <row r="35039" ht="30" hidden="1" customHeight="1" x14ac:dyDescent="0.25"/>
    <row r="35040" ht="30" hidden="1" customHeight="1" x14ac:dyDescent="0.25"/>
    <row r="35041" ht="30" hidden="1" customHeight="1" x14ac:dyDescent="0.25"/>
    <row r="35042" ht="30" hidden="1" customHeight="1" x14ac:dyDescent="0.25"/>
    <row r="35043" ht="30" hidden="1" customHeight="1" x14ac:dyDescent="0.25"/>
    <row r="35044" ht="30" hidden="1" customHeight="1" x14ac:dyDescent="0.25"/>
    <row r="35045" ht="30" hidden="1" customHeight="1" x14ac:dyDescent="0.25"/>
    <row r="35046" ht="30" hidden="1" customHeight="1" x14ac:dyDescent="0.25"/>
    <row r="35047" ht="30" hidden="1" customHeight="1" x14ac:dyDescent="0.25"/>
    <row r="35048" ht="30" hidden="1" customHeight="1" x14ac:dyDescent="0.25"/>
    <row r="35049" ht="30" hidden="1" customHeight="1" x14ac:dyDescent="0.25"/>
    <row r="35050" ht="30" hidden="1" customHeight="1" x14ac:dyDescent="0.25"/>
    <row r="35051" ht="30" hidden="1" customHeight="1" x14ac:dyDescent="0.25"/>
    <row r="35052" ht="30" hidden="1" customHeight="1" x14ac:dyDescent="0.25"/>
    <row r="35053" ht="30" hidden="1" customHeight="1" x14ac:dyDescent="0.25"/>
    <row r="35054" ht="30" hidden="1" customHeight="1" x14ac:dyDescent="0.25"/>
    <row r="35055" ht="30" hidden="1" customHeight="1" x14ac:dyDescent="0.25"/>
    <row r="35056" ht="30" hidden="1" customHeight="1" x14ac:dyDescent="0.25"/>
    <row r="35057" ht="30" hidden="1" customHeight="1" x14ac:dyDescent="0.25"/>
    <row r="35058" ht="30" hidden="1" customHeight="1" x14ac:dyDescent="0.25"/>
    <row r="35059" ht="30" hidden="1" customHeight="1" x14ac:dyDescent="0.25"/>
    <row r="35060" ht="30" hidden="1" customHeight="1" x14ac:dyDescent="0.25"/>
    <row r="35061" ht="30" hidden="1" customHeight="1" x14ac:dyDescent="0.25"/>
    <row r="35062" ht="30" hidden="1" customHeight="1" x14ac:dyDescent="0.25"/>
    <row r="35063" ht="30" hidden="1" customHeight="1" x14ac:dyDescent="0.25"/>
    <row r="35064" ht="30" hidden="1" customHeight="1" x14ac:dyDescent="0.25"/>
    <row r="35065" ht="30" hidden="1" customHeight="1" x14ac:dyDescent="0.25"/>
    <row r="35066" ht="30" hidden="1" customHeight="1" x14ac:dyDescent="0.25"/>
    <row r="35067" ht="30" hidden="1" customHeight="1" x14ac:dyDescent="0.25"/>
    <row r="35068" ht="30" hidden="1" customHeight="1" x14ac:dyDescent="0.25"/>
    <row r="35069" ht="30" hidden="1" customHeight="1" x14ac:dyDescent="0.25"/>
    <row r="35070" ht="30" hidden="1" customHeight="1" x14ac:dyDescent="0.25"/>
    <row r="35071" ht="30" hidden="1" customHeight="1" x14ac:dyDescent="0.25"/>
    <row r="35072" ht="30" hidden="1" customHeight="1" x14ac:dyDescent="0.25"/>
    <row r="35073" ht="30" hidden="1" customHeight="1" x14ac:dyDescent="0.25"/>
    <row r="35074" ht="30" hidden="1" customHeight="1" x14ac:dyDescent="0.25"/>
    <row r="35075" ht="30" hidden="1" customHeight="1" x14ac:dyDescent="0.25"/>
    <row r="35076" ht="30" hidden="1" customHeight="1" x14ac:dyDescent="0.25"/>
    <row r="35077" ht="30" hidden="1" customHeight="1" x14ac:dyDescent="0.25"/>
    <row r="35078" ht="30" hidden="1" customHeight="1" x14ac:dyDescent="0.25"/>
    <row r="35079" ht="30" hidden="1" customHeight="1" x14ac:dyDescent="0.25"/>
    <row r="35080" ht="30" hidden="1" customHeight="1" x14ac:dyDescent="0.25"/>
    <row r="35081" ht="30" hidden="1" customHeight="1" x14ac:dyDescent="0.25"/>
    <row r="35082" ht="30" hidden="1" customHeight="1" x14ac:dyDescent="0.25"/>
    <row r="35083" ht="30" hidden="1" customHeight="1" x14ac:dyDescent="0.25"/>
    <row r="35084" ht="30" hidden="1" customHeight="1" x14ac:dyDescent="0.25"/>
    <row r="35085" ht="30" hidden="1" customHeight="1" x14ac:dyDescent="0.25"/>
    <row r="35086" ht="30" hidden="1" customHeight="1" x14ac:dyDescent="0.25"/>
    <row r="35087" ht="30" hidden="1" customHeight="1" x14ac:dyDescent="0.25"/>
    <row r="35088" ht="30" hidden="1" customHeight="1" x14ac:dyDescent="0.25"/>
    <row r="35089" ht="30" hidden="1" customHeight="1" x14ac:dyDescent="0.25"/>
    <row r="35090" ht="30" hidden="1" customHeight="1" x14ac:dyDescent="0.25"/>
    <row r="35091" ht="30" hidden="1" customHeight="1" x14ac:dyDescent="0.25"/>
    <row r="35092" ht="30" hidden="1" customHeight="1" x14ac:dyDescent="0.25"/>
    <row r="35093" ht="30" hidden="1" customHeight="1" x14ac:dyDescent="0.25"/>
    <row r="35094" ht="30" hidden="1" customHeight="1" x14ac:dyDescent="0.25"/>
    <row r="35095" ht="30" hidden="1" customHeight="1" x14ac:dyDescent="0.25"/>
    <row r="35096" ht="30" hidden="1" customHeight="1" x14ac:dyDescent="0.25"/>
    <row r="35097" ht="30" hidden="1" customHeight="1" x14ac:dyDescent="0.25"/>
    <row r="35098" ht="30" hidden="1" customHeight="1" x14ac:dyDescent="0.25"/>
    <row r="35099" ht="30" hidden="1" customHeight="1" x14ac:dyDescent="0.25"/>
    <row r="35100" ht="30" hidden="1" customHeight="1" x14ac:dyDescent="0.25"/>
    <row r="35101" ht="30" hidden="1" customHeight="1" x14ac:dyDescent="0.25"/>
    <row r="35102" ht="30" hidden="1" customHeight="1" x14ac:dyDescent="0.25"/>
    <row r="35103" ht="30" hidden="1" customHeight="1" x14ac:dyDescent="0.25"/>
    <row r="35104" ht="30" hidden="1" customHeight="1" x14ac:dyDescent="0.25"/>
    <row r="35105" ht="30" hidden="1" customHeight="1" x14ac:dyDescent="0.25"/>
    <row r="35106" ht="30" hidden="1" customHeight="1" x14ac:dyDescent="0.25"/>
    <row r="35107" ht="30" hidden="1" customHeight="1" x14ac:dyDescent="0.25"/>
    <row r="35108" ht="30" hidden="1" customHeight="1" x14ac:dyDescent="0.25"/>
    <row r="35109" ht="30" hidden="1" customHeight="1" x14ac:dyDescent="0.25"/>
    <row r="35110" ht="30" hidden="1" customHeight="1" x14ac:dyDescent="0.25"/>
    <row r="35111" ht="30" hidden="1" customHeight="1" x14ac:dyDescent="0.25"/>
    <row r="35112" ht="30" hidden="1" customHeight="1" x14ac:dyDescent="0.25"/>
    <row r="35113" ht="30" hidden="1" customHeight="1" x14ac:dyDescent="0.25"/>
    <row r="35114" ht="30" hidden="1" customHeight="1" x14ac:dyDescent="0.25"/>
    <row r="35115" ht="30" hidden="1" customHeight="1" x14ac:dyDescent="0.25"/>
    <row r="35116" ht="30" hidden="1" customHeight="1" x14ac:dyDescent="0.25"/>
    <row r="35117" ht="30" hidden="1" customHeight="1" x14ac:dyDescent="0.25"/>
    <row r="35118" ht="30" hidden="1" customHeight="1" x14ac:dyDescent="0.25"/>
    <row r="35119" ht="30" hidden="1" customHeight="1" x14ac:dyDescent="0.25"/>
    <row r="35120" ht="30" hidden="1" customHeight="1" x14ac:dyDescent="0.25"/>
    <row r="35121" ht="30" hidden="1" customHeight="1" x14ac:dyDescent="0.25"/>
    <row r="35122" ht="30" hidden="1" customHeight="1" x14ac:dyDescent="0.25"/>
    <row r="35123" ht="30" hidden="1" customHeight="1" x14ac:dyDescent="0.25"/>
    <row r="35124" ht="30" hidden="1" customHeight="1" x14ac:dyDescent="0.25"/>
    <row r="35125" ht="30" hidden="1" customHeight="1" x14ac:dyDescent="0.25"/>
    <row r="35126" ht="30" hidden="1" customHeight="1" x14ac:dyDescent="0.25"/>
    <row r="35127" ht="30" hidden="1" customHeight="1" x14ac:dyDescent="0.25"/>
    <row r="35128" ht="30" hidden="1" customHeight="1" x14ac:dyDescent="0.25"/>
    <row r="35129" ht="30" hidden="1" customHeight="1" x14ac:dyDescent="0.25"/>
    <row r="35130" ht="30" hidden="1" customHeight="1" x14ac:dyDescent="0.25"/>
    <row r="35131" ht="30" hidden="1" customHeight="1" x14ac:dyDescent="0.25"/>
    <row r="35132" ht="30" hidden="1" customHeight="1" x14ac:dyDescent="0.25"/>
    <row r="35133" ht="30" hidden="1" customHeight="1" x14ac:dyDescent="0.25"/>
    <row r="35134" ht="30" hidden="1" customHeight="1" x14ac:dyDescent="0.25"/>
    <row r="35135" ht="30" hidden="1" customHeight="1" x14ac:dyDescent="0.25"/>
    <row r="35136" ht="30" hidden="1" customHeight="1" x14ac:dyDescent="0.25"/>
    <row r="35137" ht="30" hidden="1" customHeight="1" x14ac:dyDescent="0.25"/>
    <row r="35138" ht="30" hidden="1" customHeight="1" x14ac:dyDescent="0.25"/>
    <row r="35139" ht="30" hidden="1" customHeight="1" x14ac:dyDescent="0.25"/>
    <row r="35140" ht="30" hidden="1" customHeight="1" x14ac:dyDescent="0.25"/>
    <row r="35141" ht="30" hidden="1" customHeight="1" x14ac:dyDescent="0.25"/>
    <row r="35142" ht="30" hidden="1" customHeight="1" x14ac:dyDescent="0.25"/>
    <row r="35143" ht="30" hidden="1" customHeight="1" x14ac:dyDescent="0.25"/>
    <row r="35144" ht="30" hidden="1" customHeight="1" x14ac:dyDescent="0.25"/>
    <row r="35145" ht="30" hidden="1" customHeight="1" x14ac:dyDescent="0.25"/>
    <row r="35146" ht="30" hidden="1" customHeight="1" x14ac:dyDescent="0.25"/>
    <row r="35147" ht="30" hidden="1" customHeight="1" x14ac:dyDescent="0.25"/>
    <row r="35148" ht="30" hidden="1" customHeight="1" x14ac:dyDescent="0.25"/>
    <row r="35149" ht="30" hidden="1" customHeight="1" x14ac:dyDescent="0.25"/>
    <row r="35150" ht="30" hidden="1" customHeight="1" x14ac:dyDescent="0.25"/>
    <row r="35151" ht="30" hidden="1" customHeight="1" x14ac:dyDescent="0.25"/>
    <row r="35152" ht="30" hidden="1" customHeight="1" x14ac:dyDescent="0.25"/>
    <row r="35153" ht="30" hidden="1" customHeight="1" x14ac:dyDescent="0.25"/>
    <row r="35154" ht="30" hidden="1" customHeight="1" x14ac:dyDescent="0.25"/>
    <row r="35155" ht="30" hidden="1" customHeight="1" x14ac:dyDescent="0.25"/>
    <row r="35156" ht="30" hidden="1" customHeight="1" x14ac:dyDescent="0.25"/>
    <row r="35157" ht="30" hidden="1" customHeight="1" x14ac:dyDescent="0.25"/>
    <row r="35158" ht="30" hidden="1" customHeight="1" x14ac:dyDescent="0.25"/>
    <row r="35159" ht="30" hidden="1" customHeight="1" x14ac:dyDescent="0.25"/>
    <row r="35160" ht="30" hidden="1" customHeight="1" x14ac:dyDescent="0.25"/>
    <row r="35161" ht="30" hidden="1" customHeight="1" x14ac:dyDescent="0.25"/>
    <row r="35162" ht="30" hidden="1" customHeight="1" x14ac:dyDescent="0.25"/>
    <row r="35163" ht="30" hidden="1" customHeight="1" x14ac:dyDescent="0.25"/>
    <row r="35164" ht="30" hidden="1" customHeight="1" x14ac:dyDescent="0.25"/>
    <row r="35165" ht="30" hidden="1" customHeight="1" x14ac:dyDescent="0.25"/>
    <row r="35166" ht="30" hidden="1" customHeight="1" x14ac:dyDescent="0.25"/>
    <row r="35167" ht="30" hidden="1" customHeight="1" x14ac:dyDescent="0.25"/>
    <row r="35168" ht="30" hidden="1" customHeight="1" x14ac:dyDescent="0.25"/>
    <row r="35169" ht="30" hidden="1" customHeight="1" x14ac:dyDescent="0.25"/>
    <row r="35170" ht="30" hidden="1" customHeight="1" x14ac:dyDescent="0.25"/>
    <row r="35171" ht="30" hidden="1" customHeight="1" x14ac:dyDescent="0.25"/>
    <row r="35172" ht="30" hidden="1" customHeight="1" x14ac:dyDescent="0.25"/>
    <row r="35173" ht="30" hidden="1" customHeight="1" x14ac:dyDescent="0.25"/>
    <row r="35174" ht="30" hidden="1" customHeight="1" x14ac:dyDescent="0.25"/>
    <row r="35175" ht="30" hidden="1" customHeight="1" x14ac:dyDescent="0.25"/>
    <row r="35176" ht="30" hidden="1" customHeight="1" x14ac:dyDescent="0.25"/>
    <row r="35177" ht="30" hidden="1" customHeight="1" x14ac:dyDescent="0.25"/>
    <row r="35178" ht="30" hidden="1" customHeight="1" x14ac:dyDescent="0.25"/>
    <row r="35179" ht="30" hidden="1" customHeight="1" x14ac:dyDescent="0.25"/>
    <row r="35180" ht="30" hidden="1" customHeight="1" x14ac:dyDescent="0.25"/>
    <row r="35181" ht="30" hidden="1" customHeight="1" x14ac:dyDescent="0.25"/>
    <row r="35182" ht="30" hidden="1" customHeight="1" x14ac:dyDescent="0.25"/>
    <row r="35183" ht="30" hidden="1" customHeight="1" x14ac:dyDescent="0.25"/>
    <row r="35184" ht="30" hidden="1" customHeight="1" x14ac:dyDescent="0.25"/>
    <row r="35185" ht="30" hidden="1" customHeight="1" x14ac:dyDescent="0.25"/>
    <row r="35186" ht="30" hidden="1" customHeight="1" x14ac:dyDescent="0.25"/>
    <row r="35187" ht="30" hidden="1" customHeight="1" x14ac:dyDescent="0.25"/>
    <row r="35188" ht="30" hidden="1" customHeight="1" x14ac:dyDescent="0.25"/>
    <row r="35189" ht="30" hidden="1" customHeight="1" x14ac:dyDescent="0.25"/>
    <row r="35190" ht="30" hidden="1" customHeight="1" x14ac:dyDescent="0.25"/>
    <row r="35191" ht="30" hidden="1" customHeight="1" x14ac:dyDescent="0.25"/>
    <row r="35192" ht="30" hidden="1" customHeight="1" x14ac:dyDescent="0.25"/>
    <row r="35193" ht="30" hidden="1" customHeight="1" x14ac:dyDescent="0.25"/>
    <row r="35194" ht="30" hidden="1" customHeight="1" x14ac:dyDescent="0.25"/>
    <row r="35195" ht="30" hidden="1" customHeight="1" x14ac:dyDescent="0.25"/>
    <row r="35196" ht="30" hidden="1" customHeight="1" x14ac:dyDescent="0.25"/>
    <row r="35197" ht="30" hidden="1" customHeight="1" x14ac:dyDescent="0.25"/>
    <row r="35198" ht="30" hidden="1" customHeight="1" x14ac:dyDescent="0.25"/>
    <row r="35199" ht="30" hidden="1" customHeight="1" x14ac:dyDescent="0.25"/>
    <row r="35200" ht="30" hidden="1" customHeight="1" x14ac:dyDescent="0.25"/>
    <row r="35201" ht="30" hidden="1" customHeight="1" x14ac:dyDescent="0.25"/>
    <row r="35202" ht="30" hidden="1" customHeight="1" x14ac:dyDescent="0.25"/>
    <row r="35203" ht="30" hidden="1" customHeight="1" x14ac:dyDescent="0.25"/>
    <row r="35204" ht="30" hidden="1" customHeight="1" x14ac:dyDescent="0.25"/>
    <row r="35205" ht="30" hidden="1" customHeight="1" x14ac:dyDescent="0.25"/>
    <row r="35206" ht="30" hidden="1" customHeight="1" x14ac:dyDescent="0.25"/>
    <row r="35207" ht="30" hidden="1" customHeight="1" x14ac:dyDescent="0.25"/>
    <row r="35208" ht="30" hidden="1" customHeight="1" x14ac:dyDescent="0.25"/>
    <row r="35209" ht="30" hidden="1" customHeight="1" x14ac:dyDescent="0.25"/>
    <row r="35210" ht="30" hidden="1" customHeight="1" x14ac:dyDescent="0.25"/>
    <row r="35211" ht="30" hidden="1" customHeight="1" x14ac:dyDescent="0.25"/>
    <row r="35212" ht="30" hidden="1" customHeight="1" x14ac:dyDescent="0.25"/>
    <row r="35213" ht="30" hidden="1" customHeight="1" x14ac:dyDescent="0.25"/>
    <row r="35214" ht="30" hidden="1" customHeight="1" x14ac:dyDescent="0.25"/>
    <row r="35215" ht="30" hidden="1" customHeight="1" x14ac:dyDescent="0.25"/>
    <row r="35216" ht="30" hidden="1" customHeight="1" x14ac:dyDescent="0.25"/>
    <row r="35217" ht="30" hidden="1" customHeight="1" x14ac:dyDescent="0.25"/>
    <row r="35218" ht="30" hidden="1" customHeight="1" x14ac:dyDescent="0.25"/>
    <row r="35219" ht="30" hidden="1" customHeight="1" x14ac:dyDescent="0.25"/>
    <row r="35220" ht="30" hidden="1" customHeight="1" x14ac:dyDescent="0.25"/>
    <row r="35221" ht="30" hidden="1" customHeight="1" x14ac:dyDescent="0.25"/>
    <row r="35222" ht="30" hidden="1" customHeight="1" x14ac:dyDescent="0.25"/>
    <row r="35223" ht="30" hidden="1" customHeight="1" x14ac:dyDescent="0.25"/>
    <row r="35224" ht="30" hidden="1" customHeight="1" x14ac:dyDescent="0.25"/>
    <row r="35225" ht="30" hidden="1" customHeight="1" x14ac:dyDescent="0.25"/>
    <row r="35226" ht="30" hidden="1" customHeight="1" x14ac:dyDescent="0.25"/>
    <row r="35227" ht="30" hidden="1" customHeight="1" x14ac:dyDescent="0.25"/>
    <row r="35228" ht="30" hidden="1" customHeight="1" x14ac:dyDescent="0.25"/>
    <row r="35229" ht="30" hidden="1" customHeight="1" x14ac:dyDescent="0.25"/>
    <row r="35230" ht="30" hidden="1" customHeight="1" x14ac:dyDescent="0.25"/>
    <row r="35231" ht="30" hidden="1" customHeight="1" x14ac:dyDescent="0.25"/>
    <row r="35232" ht="30" hidden="1" customHeight="1" x14ac:dyDescent="0.25"/>
    <row r="35233" ht="30" hidden="1" customHeight="1" x14ac:dyDescent="0.25"/>
    <row r="35234" ht="30" hidden="1" customHeight="1" x14ac:dyDescent="0.25"/>
    <row r="35235" ht="30" hidden="1" customHeight="1" x14ac:dyDescent="0.25"/>
    <row r="35236" ht="30" hidden="1" customHeight="1" x14ac:dyDescent="0.25"/>
    <row r="35237" ht="30" hidden="1" customHeight="1" x14ac:dyDescent="0.25"/>
    <row r="35238" ht="30" hidden="1" customHeight="1" x14ac:dyDescent="0.25"/>
    <row r="35239" ht="30" hidden="1" customHeight="1" x14ac:dyDescent="0.25"/>
    <row r="35240" ht="30" hidden="1" customHeight="1" x14ac:dyDescent="0.25"/>
    <row r="35241" ht="30" hidden="1" customHeight="1" x14ac:dyDescent="0.25"/>
    <row r="35242" ht="30" hidden="1" customHeight="1" x14ac:dyDescent="0.25"/>
    <row r="35243" ht="30" hidden="1" customHeight="1" x14ac:dyDescent="0.25"/>
    <row r="35244" ht="30" hidden="1" customHeight="1" x14ac:dyDescent="0.25"/>
    <row r="35245" ht="30" hidden="1" customHeight="1" x14ac:dyDescent="0.25"/>
    <row r="35246" ht="30" hidden="1" customHeight="1" x14ac:dyDescent="0.25"/>
    <row r="35247" ht="30" hidden="1" customHeight="1" x14ac:dyDescent="0.25"/>
    <row r="35248" ht="30" hidden="1" customHeight="1" x14ac:dyDescent="0.25"/>
    <row r="35249" ht="30" hidden="1" customHeight="1" x14ac:dyDescent="0.25"/>
    <row r="35250" ht="30" hidden="1" customHeight="1" x14ac:dyDescent="0.25"/>
    <row r="35251" ht="30" hidden="1" customHeight="1" x14ac:dyDescent="0.25"/>
    <row r="35252" ht="30" hidden="1" customHeight="1" x14ac:dyDescent="0.25"/>
    <row r="35253" ht="30" hidden="1" customHeight="1" x14ac:dyDescent="0.25"/>
    <row r="35254" ht="30" hidden="1" customHeight="1" x14ac:dyDescent="0.25"/>
    <row r="35255" ht="30" hidden="1" customHeight="1" x14ac:dyDescent="0.25"/>
    <row r="35256" ht="30" hidden="1" customHeight="1" x14ac:dyDescent="0.25"/>
    <row r="35257" ht="30" hidden="1" customHeight="1" x14ac:dyDescent="0.25"/>
    <row r="35258" ht="30" hidden="1" customHeight="1" x14ac:dyDescent="0.25"/>
    <row r="35259" ht="30" hidden="1" customHeight="1" x14ac:dyDescent="0.25"/>
    <row r="35260" ht="30" hidden="1" customHeight="1" x14ac:dyDescent="0.25"/>
    <row r="35261" ht="30" hidden="1" customHeight="1" x14ac:dyDescent="0.25"/>
    <row r="35262" ht="30" hidden="1" customHeight="1" x14ac:dyDescent="0.25"/>
    <row r="35263" ht="30" hidden="1" customHeight="1" x14ac:dyDescent="0.25"/>
    <row r="35264" ht="30" hidden="1" customHeight="1" x14ac:dyDescent="0.25"/>
    <row r="35265" ht="30" hidden="1" customHeight="1" x14ac:dyDescent="0.25"/>
    <row r="35266" ht="30" hidden="1" customHeight="1" x14ac:dyDescent="0.25"/>
    <row r="35267" ht="30" hidden="1" customHeight="1" x14ac:dyDescent="0.25"/>
    <row r="35268" ht="30" hidden="1" customHeight="1" x14ac:dyDescent="0.25"/>
    <row r="35269" ht="30" hidden="1" customHeight="1" x14ac:dyDescent="0.25"/>
    <row r="35270" ht="30" hidden="1" customHeight="1" x14ac:dyDescent="0.25"/>
    <row r="35271" ht="30" hidden="1" customHeight="1" x14ac:dyDescent="0.25"/>
    <row r="35272" ht="30" hidden="1" customHeight="1" x14ac:dyDescent="0.25"/>
    <row r="35273" ht="30" hidden="1" customHeight="1" x14ac:dyDescent="0.25"/>
    <row r="35274" ht="30" hidden="1" customHeight="1" x14ac:dyDescent="0.25"/>
    <row r="35275" ht="30" hidden="1" customHeight="1" x14ac:dyDescent="0.25"/>
    <row r="35276" ht="30" hidden="1" customHeight="1" x14ac:dyDescent="0.25"/>
    <row r="35277" ht="30" hidden="1" customHeight="1" x14ac:dyDescent="0.25"/>
    <row r="35278" ht="30" hidden="1" customHeight="1" x14ac:dyDescent="0.25"/>
    <row r="35279" ht="30" hidden="1" customHeight="1" x14ac:dyDescent="0.25"/>
    <row r="35280" ht="30" hidden="1" customHeight="1" x14ac:dyDescent="0.25"/>
    <row r="35281" ht="30" hidden="1" customHeight="1" x14ac:dyDescent="0.25"/>
    <row r="35282" ht="30" hidden="1" customHeight="1" x14ac:dyDescent="0.25"/>
    <row r="35283" ht="30" hidden="1" customHeight="1" x14ac:dyDescent="0.25"/>
    <row r="35284" ht="30" hidden="1" customHeight="1" x14ac:dyDescent="0.25"/>
    <row r="35285" ht="30" hidden="1" customHeight="1" x14ac:dyDescent="0.25"/>
    <row r="35286" ht="30" hidden="1" customHeight="1" x14ac:dyDescent="0.25"/>
    <row r="35287" ht="30" hidden="1" customHeight="1" x14ac:dyDescent="0.25"/>
    <row r="35288" ht="30" hidden="1" customHeight="1" x14ac:dyDescent="0.25"/>
    <row r="35289" ht="30" hidden="1" customHeight="1" x14ac:dyDescent="0.25"/>
    <row r="35290" ht="30" hidden="1" customHeight="1" x14ac:dyDescent="0.25"/>
    <row r="35291" ht="30" hidden="1" customHeight="1" x14ac:dyDescent="0.25"/>
    <row r="35292" ht="30" hidden="1" customHeight="1" x14ac:dyDescent="0.25"/>
    <row r="35293" ht="30" hidden="1" customHeight="1" x14ac:dyDescent="0.25"/>
    <row r="35294" ht="30" hidden="1" customHeight="1" x14ac:dyDescent="0.25"/>
    <row r="35295" ht="30" hidden="1" customHeight="1" x14ac:dyDescent="0.25"/>
    <row r="35296" ht="30" hidden="1" customHeight="1" x14ac:dyDescent="0.25"/>
    <row r="35297" ht="30" hidden="1" customHeight="1" x14ac:dyDescent="0.25"/>
    <row r="35298" ht="30" hidden="1" customHeight="1" x14ac:dyDescent="0.25"/>
    <row r="35299" ht="30" hidden="1" customHeight="1" x14ac:dyDescent="0.25"/>
    <row r="35300" ht="30" hidden="1" customHeight="1" x14ac:dyDescent="0.25"/>
    <row r="35301" ht="30" hidden="1" customHeight="1" x14ac:dyDescent="0.25"/>
    <row r="35302" ht="30" hidden="1" customHeight="1" x14ac:dyDescent="0.25"/>
    <row r="35303" ht="30" hidden="1" customHeight="1" x14ac:dyDescent="0.25"/>
    <row r="35304" ht="30" hidden="1" customHeight="1" x14ac:dyDescent="0.25"/>
    <row r="35305" ht="30" hidden="1" customHeight="1" x14ac:dyDescent="0.25"/>
    <row r="35306" ht="30" hidden="1" customHeight="1" x14ac:dyDescent="0.25"/>
    <row r="35307" ht="30" hidden="1" customHeight="1" x14ac:dyDescent="0.25"/>
    <row r="35308" ht="30" hidden="1" customHeight="1" x14ac:dyDescent="0.25"/>
    <row r="35309" ht="30" hidden="1" customHeight="1" x14ac:dyDescent="0.25"/>
    <row r="35310" ht="30" hidden="1" customHeight="1" x14ac:dyDescent="0.25"/>
    <row r="35311" ht="30" hidden="1" customHeight="1" x14ac:dyDescent="0.25"/>
    <row r="35312" ht="30" hidden="1" customHeight="1" x14ac:dyDescent="0.25"/>
    <row r="35313" ht="30" hidden="1" customHeight="1" x14ac:dyDescent="0.25"/>
    <row r="35314" ht="30" hidden="1" customHeight="1" x14ac:dyDescent="0.25"/>
    <row r="35315" ht="30" hidden="1" customHeight="1" x14ac:dyDescent="0.25"/>
    <row r="35316" ht="30" hidden="1" customHeight="1" x14ac:dyDescent="0.25"/>
    <row r="35317" ht="30" hidden="1" customHeight="1" x14ac:dyDescent="0.25"/>
    <row r="35318" ht="30" hidden="1" customHeight="1" x14ac:dyDescent="0.25"/>
    <row r="35319" ht="30" hidden="1" customHeight="1" x14ac:dyDescent="0.25"/>
    <row r="35320" ht="30" hidden="1" customHeight="1" x14ac:dyDescent="0.25"/>
    <row r="35321" ht="30" hidden="1" customHeight="1" x14ac:dyDescent="0.25"/>
    <row r="35322" ht="30" hidden="1" customHeight="1" x14ac:dyDescent="0.25"/>
    <row r="35323" ht="30" hidden="1" customHeight="1" x14ac:dyDescent="0.25"/>
    <row r="35324" ht="30" hidden="1" customHeight="1" x14ac:dyDescent="0.25"/>
    <row r="35325" ht="30" hidden="1" customHeight="1" x14ac:dyDescent="0.25"/>
    <row r="35326" ht="30" hidden="1" customHeight="1" x14ac:dyDescent="0.25"/>
    <row r="35327" ht="30" hidden="1" customHeight="1" x14ac:dyDescent="0.25"/>
    <row r="35328" ht="30" hidden="1" customHeight="1" x14ac:dyDescent="0.25"/>
    <row r="35329" ht="30" hidden="1" customHeight="1" x14ac:dyDescent="0.25"/>
    <row r="35330" ht="30" hidden="1" customHeight="1" x14ac:dyDescent="0.25"/>
    <row r="35331" ht="30" hidden="1" customHeight="1" x14ac:dyDescent="0.25"/>
    <row r="35332" ht="30" hidden="1" customHeight="1" x14ac:dyDescent="0.25"/>
    <row r="35333" ht="30" hidden="1" customHeight="1" x14ac:dyDescent="0.25"/>
    <row r="35334" ht="30" hidden="1" customHeight="1" x14ac:dyDescent="0.25"/>
    <row r="35335" ht="30" hidden="1" customHeight="1" x14ac:dyDescent="0.25"/>
    <row r="35336" ht="30" hidden="1" customHeight="1" x14ac:dyDescent="0.25"/>
    <row r="35337" ht="30" hidden="1" customHeight="1" x14ac:dyDescent="0.25"/>
    <row r="35338" ht="30" hidden="1" customHeight="1" x14ac:dyDescent="0.25"/>
    <row r="35339" ht="30" hidden="1" customHeight="1" x14ac:dyDescent="0.25"/>
    <row r="35340" ht="30" hidden="1" customHeight="1" x14ac:dyDescent="0.25"/>
    <row r="35341" ht="30" hidden="1" customHeight="1" x14ac:dyDescent="0.25"/>
    <row r="35342" ht="30" hidden="1" customHeight="1" x14ac:dyDescent="0.25"/>
    <row r="35343" ht="30" hidden="1" customHeight="1" x14ac:dyDescent="0.25"/>
    <row r="35344" ht="30" hidden="1" customHeight="1" x14ac:dyDescent="0.25"/>
    <row r="35345" ht="30" hidden="1" customHeight="1" x14ac:dyDescent="0.25"/>
    <row r="35346" ht="30" hidden="1" customHeight="1" x14ac:dyDescent="0.25"/>
    <row r="35347" ht="30" hidden="1" customHeight="1" x14ac:dyDescent="0.25"/>
    <row r="35348" ht="30" hidden="1" customHeight="1" x14ac:dyDescent="0.25"/>
    <row r="35349" ht="30" hidden="1" customHeight="1" x14ac:dyDescent="0.25"/>
    <row r="35350" ht="30" hidden="1" customHeight="1" x14ac:dyDescent="0.25"/>
    <row r="35351" ht="30" hidden="1" customHeight="1" x14ac:dyDescent="0.25"/>
    <row r="35352" ht="30" hidden="1" customHeight="1" x14ac:dyDescent="0.25"/>
    <row r="35353" ht="30" hidden="1" customHeight="1" x14ac:dyDescent="0.25"/>
    <row r="35354" ht="30" hidden="1" customHeight="1" x14ac:dyDescent="0.25"/>
    <row r="35355" ht="30" hidden="1" customHeight="1" x14ac:dyDescent="0.25"/>
    <row r="35356" ht="30" hidden="1" customHeight="1" x14ac:dyDescent="0.25"/>
    <row r="35357" ht="30" hidden="1" customHeight="1" x14ac:dyDescent="0.25"/>
    <row r="35358" ht="30" hidden="1" customHeight="1" x14ac:dyDescent="0.25"/>
    <row r="35359" ht="30" hidden="1" customHeight="1" x14ac:dyDescent="0.25"/>
    <row r="35360" ht="30" hidden="1" customHeight="1" x14ac:dyDescent="0.25"/>
    <row r="35361" ht="30" hidden="1" customHeight="1" x14ac:dyDescent="0.25"/>
    <row r="35362" ht="30" hidden="1" customHeight="1" x14ac:dyDescent="0.25"/>
    <row r="35363" ht="30" hidden="1" customHeight="1" x14ac:dyDescent="0.25"/>
    <row r="35364" ht="30" hidden="1" customHeight="1" x14ac:dyDescent="0.25"/>
    <row r="35365" ht="30" hidden="1" customHeight="1" x14ac:dyDescent="0.25"/>
    <row r="35366" ht="30" hidden="1" customHeight="1" x14ac:dyDescent="0.25"/>
    <row r="35367" ht="30" hidden="1" customHeight="1" x14ac:dyDescent="0.25"/>
    <row r="35368" ht="30" hidden="1" customHeight="1" x14ac:dyDescent="0.25"/>
    <row r="35369" ht="30" hidden="1" customHeight="1" x14ac:dyDescent="0.25"/>
    <row r="35370" ht="30" hidden="1" customHeight="1" x14ac:dyDescent="0.25"/>
    <row r="35371" ht="30" hidden="1" customHeight="1" x14ac:dyDescent="0.25"/>
    <row r="35372" ht="30" hidden="1" customHeight="1" x14ac:dyDescent="0.25"/>
    <row r="35373" ht="30" hidden="1" customHeight="1" x14ac:dyDescent="0.25"/>
    <row r="35374" ht="30" hidden="1" customHeight="1" x14ac:dyDescent="0.25"/>
    <row r="35375" ht="30" hidden="1" customHeight="1" x14ac:dyDescent="0.25"/>
    <row r="35376" ht="30" hidden="1" customHeight="1" x14ac:dyDescent="0.25"/>
    <row r="35377" ht="30" hidden="1" customHeight="1" x14ac:dyDescent="0.25"/>
    <row r="35378" ht="30" hidden="1" customHeight="1" x14ac:dyDescent="0.25"/>
    <row r="35379" ht="30" hidden="1" customHeight="1" x14ac:dyDescent="0.25"/>
    <row r="35380" ht="30" hidden="1" customHeight="1" x14ac:dyDescent="0.25"/>
    <row r="35381" ht="30" hidden="1" customHeight="1" x14ac:dyDescent="0.25"/>
    <row r="35382" ht="30" hidden="1" customHeight="1" x14ac:dyDescent="0.25"/>
    <row r="35383" ht="30" hidden="1" customHeight="1" x14ac:dyDescent="0.25"/>
    <row r="35384" ht="30" hidden="1" customHeight="1" x14ac:dyDescent="0.25"/>
    <row r="35385" ht="30" hidden="1" customHeight="1" x14ac:dyDescent="0.25"/>
    <row r="35386" ht="30" hidden="1" customHeight="1" x14ac:dyDescent="0.25"/>
    <row r="35387" ht="30" hidden="1" customHeight="1" x14ac:dyDescent="0.25"/>
    <row r="35388" ht="30" hidden="1" customHeight="1" x14ac:dyDescent="0.25"/>
    <row r="35389" ht="30" hidden="1" customHeight="1" x14ac:dyDescent="0.25"/>
    <row r="35390" ht="30" hidden="1" customHeight="1" x14ac:dyDescent="0.25"/>
    <row r="35391" ht="30" hidden="1" customHeight="1" x14ac:dyDescent="0.25"/>
    <row r="35392" ht="30" hidden="1" customHeight="1" x14ac:dyDescent="0.25"/>
    <row r="35393" ht="30" hidden="1" customHeight="1" x14ac:dyDescent="0.25"/>
    <row r="35394" ht="30" hidden="1" customHeight="1" x14ac:dyDescent="0.25"/>
    <row r="35395" ht="30" hidden="1" customHeight="1" x14ac:dyDescent="0.25"/>
    <row r="35396" ht="30" hidden="1" customHeight="1" x14ac:dyDescent="0.25"/>
    <row r="35397" ht="30" hidden="1" customHeight="1" x14ac:dyDescent="0.25"/>
    <row r="35398" ht="30" hidden="1" customHeight="1" x14ac:dyDescent="0.25"/>
    <row r="35399" ht="30" hidden="1" customHeight="1" x14ac:dyDescent="0.25"/>
    <row r="35400" ht="30" hidden="1" customHeight="1" x14ac:dyDescent="0.25"/>
    <row r="35401" ht="30" hidden="1" customHeight="1" x14ac:dyDescent="0.25"/>
    <row r="35402" ht="30" hidden="1" customHeight="1" x14ac:dyDescent="0.25"/>
    <row r="35403" ht="30" hidden="1" customHeight="1" x14ac:dyDescent="0.25"/>
    <row r="35404" ht="30" hidden="1" customHeight="1" x14ac:dyDescent="0.25"/>
    <row r="35405" ht="30" hidden="1" customHeight="1" x14ac:dyDescent="0.25"/>
    <row r="35406" ht="30" hidden="1" customHeight="1" x14ac:dyDescent="0.25"/>
    <row r="35407" ht="30" hidden="1" customHeight="1" x14ac:dyDescent="0.25"/>
    <row r="35408" ht="30" hidden="1" customHeight="1" x14ac:dyDescent="0.25"/>
    <row r="35409" ht="30" hidden="1" customHeight="1" x14ac:dyDescent="0.25"/>
    <row r="35410" ht="30" hidden="1" customHeight="1" x14ac:dyDescent="0.25"/>
    <row r="35411" ht="30" hidden="1" customHeight="1" x14ac:dyDescent="0.25"/>
    <row r="35412" ht="30" hidden="1" customHeight="1" x14ac:dyDescent="0.25"/>
    <row r="35413" ht="30" hidden="1" customHeight="1" x14ac:dyDescent="0.25"/>
    <row r="35414" ht="30" hidden="1" customHeight="1" x14ac:dyDescent="0.25"/>
    <row r="35415" ht="30" hidden="1" customHeight="1" x14ac:dyDescent="0.25"/>
    <row r="35416" ht="30" hidden="1" customHeight="1" x14ac:dyDescent="0.25"/>
    <row r="35417" ht="30" hidden="1" customHeight="1" x14ac:dyDescent="0.25"/>
    <row r="35418" ht="30" hidden="1" customHeight="1" x14ac:dyDescent="0.25"/>
    <row r="35419" ht="30" hidden="1" customHeight="1" x14ac:dyDescent="0.25"/>
    <row r="35420" ht="30" hidden="1" customHeight="1" x14ac:dyDescent="0.25"/>
    <row r="35421" ht="30" hidden="1" customHeight="1" x14ac:dyDescent="0.25"/>
    <row r="35422" ht="30" hidden="1" customHeight="1" x14ac:dyDescent="0.25"/>
    <row r="35423" ht="30" hidden="1" customHeight="1" x14ac:dyDescent="0.25"/>
    <row r="35424" ht="30" hidden="1" customHeight="1" x14ac:dyDescent="0.25"/>
    <row r="35425" ht="30" hidden="1" customHeight="1" x14ac:dyDescent="0.25"/>
    <row r="35426" ht="30" hidden="1" customHeight="1" x14ac:dyDescent="0.25"/>
    <row r="35427" ht="30" hidden="1" customHeight="1" x14ac:dyDescent="0.25"/>
    <row r="35428" ht="30" hidden="1" customHeight="1" x14ac:dyDescent="0.25"/>
    <row r="35429" ht="30" hidden="1" customHeight="1" x14ac:dyDescent="0.25"/>
    <row r="35430" ht="30" hidden="1" customHeight="1" x14ac:dyDescent="0.25"/>
    <row r="35431" ht="30" hidden="1" customHeight="1" x14ac:dyDescent="0.25"/>
    <row r="35432" ht="30" hidden="1" customHeight="1" x14ac:dyDescent="0.25"/>
    <row r="35433" ht="30" hidden="1" customHeight="1" x14ac:dyDescent="0.25"/>
    <row r="35434" ht="30" hidden="1" customHeight="1" x14ac:dyDescent="0.25"/>
    <row r="35435" ht="30" hidden="1" customHeight="1" x14ac:dyDescent="0.25"/>
    <row r="35436" ht="30" hidden="1" customHeight="1" x14ac:dyDescent="0.25"/>
    <row r="35437" ht="30" hidden="1" customHeight="1" x14ac:dyDescent="0.25"/>
    <row r="35438" ht="30" hidden="1" customHeight="1" x14ac:dyDescent="0.25"/>
    <row r="35439" ht="30" hidden="1" customHeight="1" x14ac:dyDescent="0.25"/>
    <row r="35440" ht="30" hidden="1" customHeight="1" x14ac:dyDescent="0.25"/>
    <row r="35441" ht="30" hidden="1" customHeight="1" x14ac:dyDescent="0.25"/>
    <row r="35442" ht="30" hidden="1" customHeight="1" x14ac:dyDescent="0.25"/>
    <row r="35443" ht="30" hidden="1" customHeight="1" x14ac:dyDescent="0.25"/>
    <row r="35444" ht="30" hidden="1" customHeight="1" x14ac:dyDescent="0.25"/>
    <row r="35445" ht="30" hidden="1" customHeight="1" x14ac:dyDescent="0.25"/>
    <row r="35446" ht="30" hidden="1" customHeight="1" x14ac:dyDescent="0.25"/>
    <row r="35447" ht="30" hidden="1" customHeight="1" x14ac:dyDescent="0.25"/>
    <row r="35448" ht="30" hidden="1" customHeight="1" x14ac:dyDescent="0.25"/>
    <row r="35449" ht="30" hidden="1" customHeight="1" x14ac:dyDescent="0.25"/>
    <row r="35450" ht="30" hidden="1" customHeight="1" x14ac:dyDescent="0.25"/>
    <row r="35451" ht="30" hidden="1" customHeight="1" x14ac:dyDescent="0.25"/>
    <row r="35452" ht="30" hidden="1" customHeight="1" x14ac:dyDescent="0.25"/>
    <row r="35453" ht="30" hidden="1" customHeight="1" x14ac:dyDescent="0.25"/>
    <row r="35454" ht="30" hidden="1" customHeight="1" x14ac:dyDescent="0.25"/>
    <row r="35455" ht="30" hidden="1" customHeight="1" x14ac:dyDescent="0.25"/>
    <row r="35456" ht="30" hidden="1" customHeight="1" x14ac:dyDescent="0.25"/>
    <row r="35457" ht="30" hidden="1" customHeight="1" x14ac:dyDescent="0.25"/>
    <row r="35458" ht="30" hidden="1" customHeight="1" x14ac:dyDescent="0.25"/>
    <row r="35459" ht="30" hidden="1" customHeight="1" x14ac:dyDescent="0.25"/>
    <row r="35460" ht="30" hidden="1" customHeight="1" x14ac:dyDescent="0.25"/>
    <row r="35461" ht="30" hidden="1" customHeight="1" x14ac:dyDescent="0.25"/>
    <row r="35462" ht="30" hidden="1" customHeight="1" x14ac:dyDescent="0.25"/>
    <row r="35463" ht="30" hidden="1" customHeight="1" x14ac:dyDescent="0.25"/>
    <row r="35464" ht="30" hidden="1" customHeight="1" x14ac:dyDescent="0.25"/>
    <row r="35465" ht="30" hidden="1" customHeight="1" x14ac:dyDescent="0.25"/>
    <row r="35466" ht="30" hidden="1" customHeight="1" x14ac:dyDescent="0.25"/>
    <row r="35467" ht="30" hidden="1" customHeight="1" x14ac:dyDescent="0.25"/>
    <row r="35468" ht="30" hidden="1" customHeight="1" x14ac:dyDescent="0.25"/>
    <row r="35469" ht="30" hidden="1" customHeight="1" x14ac:dyDescent="0.25"/>
    <row r="35470" ht="30" hidden="1" customHeight="1" x14ac:dyDescent="0.25"/>
    <row r="35471" ht="30" hidden="1" customHeight="1" x14ac:dyDescent="0.25"/>
    <row r="35472" ht="30" hidden="1" customHeight="1" x14ac:dyDescent="0.25"/>
    <row r="35473" ht="30" hidden="1" customHeight="1" x14ac:dyDescent="0.25"/>
    <row r="35474" ht="30" hidden="1" customHeight="1" x14ac:dyDescent="0.25"/>
    <row r="35475" ht="30" hidden="1" customHeight="1" x14ac:dyDescent="0.25"/>
    <row r="35476" ht="30" hidden="1" customHeight="1" x14ac:dyDescent="0.25"/>
    <row r="35477" ht="30" hidden="1" customHeight="1" x14ac:dyDescent="0.25"/>
    <row r="35478" ht="30" hidden="1" customHeight="1" x14ac:dyDescent="0.25"/>
    <row r="35479" ht="30" hidden="1" customHeight="1" x14ac:dyDescent="0.25"/>
    <row r="35480" ht="30" hidden="1" customHeight="1" x14ac:dyDescent="0.25"/>
    <row r="35481" ht="30" hidden="1" customHeight="1" x14ac:dyDescent="0.25"/>
    <row r="35482" ht="30" hidden="1" customHeight="1" x14ac:dyDescent="0.25"/>
    <row r="35483" ht="30" hidden="1" customHeight="1" x14ac:dyDescent="0.25"/>
    <row r="35484" ht="30" hidden="1" customHeight="1" x14ac:dyDescent="0.25"/>
    <row r="35485" ht="30" hidden="1" customHeight="1" x14ac:dyDescent="0.25"/>
    <row r="35486" ht="30" hidden="1" customHeight="1" x14ac:dyDescent="0.25"/>
    <row r="35487" ht="30" hidden="1" customHeight="1" x14ac:dyDescent="0.25"/>
    <row r="35488" ht="30" hidden="1" customHeight="1" x14ac:dyDescent="0.25"/>
    <row r="35489" ht="30" hidden="1" customHeight="1" x14ac:dyDescent="0.25"/>
    <row r="35490" ht="30" hidden="1" customHeight="1" x14ac:dyDescent="0.25"/>
    <row r="35491" ht="30" hidden="1" customHeight="1" x14ac:dyDescent="0.25"/>
    <row r="35492" ht="30" hidden="1" customHeight="1" x14ac:dyDescent="0.25"/>
    <row r="35493" ht="30" hidden="1" customHeight="1" x14ac:dyDescent="0.25"/>
    <row r="35494" ht="30" hidden="1" customHeight="1" x14ac:dyDescent="0.25"/>
    <row r="35495" ht="30" hidden="1" customHeight="1" x14ac:dyDescent="0.25"/>
    <row r="35496" ht="30" hidden="1" customHeight="1" x14ac:dyDescent="0.25"/>
    <row r="35497" ht="30" hidden="1" customHeight="1" x14ac:dyDescent="0.25"/>
    <row r="35498" ht="30" hidden="1" customHeight="1" x14ac:dyDescent="0.25"/>
    <row r="35499" ht="30" hidden="1" customHeight="1" x14ac:dyDescent="0.25"/>
    <row r="35500" ht="30" hidden="1" customHeight="1" x14ac:dyDescent="0.25"/>
    <row r="35501" ht="30" hidden="1" customHeight="1" x14ac:dyDescent="0.25"/>
    <row r="35502" ht="30" hidden="1" customHeight="1" x14ac:dyDescent="0.25"/>
    <row r="35503" ht="30" hidden="1" customHeight="1" x14ac:dyDescent="0.25"/>
    <row r="35504" ht="30" hidden="1" customHeight="1" x14ac:dyDescent="0.25"/>
    <row r="35505" ht="30" hidden="1" customHeight="1" x14ac:dyDescent="0.25"/>
    <row r="35506" ht="30" hidden="1" customHeight="1" x14ac:dyDescent="0.25"/>
    <row r="35507" ht="30" hidden="1" customHeight="1" x14ac:dyDescent="0.25"/>
    <row r="35508" ht="30" hidden="1" customHeight="1" x14ac:dyDescent="0.25"/>
    <row r="35509" ht="30" hidden="1" customHeight="1" x14ac:dyDescent="0.25"/>
    <row r="35510" ht="30" hidden="1" customHeight="1" x14ac:dyDescent="0.25"/>
    <row r="35511" ht="30" hidden="1" customHeight="1" x14ac:dyDescent="0.25"/>
    <row r="35512" ht="30" hidden="1" customHeight="1" x14ac:dyDescent="0.25"/>
    <row r="35513" ht="30" hidden="1" customHeight="1" x14ac:dyDescent="0.25"/>
    <row r="35514" ht="30" hidden="1" customHeight="1" x14ac:dyDescent="0.25"/>
    <row r="35515" ht="30" hidden="1" customHeight="1" x14ac:dyDescent="0.25"/>
    <row r="35516" ht="30" hidden="1" customHeight="1" x14ac:dyDescent="0.25"/>
    <row r="35517" ht="30" hidden="1" customHeight="1" x14ac:dyDescent="0.25"/>
    <row r="35518" ht="30" hidden="1" customHeight="1" x14ac:dyDescent="0.25"/>
    <row r="35519" ht="30" hidden="1" customHeight="1" x14ac:dyDescent="0.25"/>
    <row r="35520" ht="30" hidden="1" customHeight="1" x14ac:dyDescent="0.25"/>
    <row r="35521" ht="30" hidden="1" customHeight="1" x14ac:dyDescent="0.25"/>
    <row r="35522" ht="30" hidden="1" customHeight="1" x14ac:dyDescent="0.25"/>
    <row r="35523" ht="30" hidden="1" customHeight="1" x14ac:dyDescent="0.25"/>
    <row r="35524" ht="30" hidden="1" customHeight="1" x14ac:dyDescent="0.25"/>
    <row r="35525" ht="30" hidden="1" customHeight="1" x14ac:dyDescent="0.25"/>
    <row r="35526" ht="30" hidden="1" customHeight="1" x14ac:dyDescent="0.25"/>
    <row r="35527" ht="30" hidden="1" customHeight="1" x14ac:dyDescent="0.25"/>
    <row r="35528" ht="30" hidden="1" customHeight="1" x14ac:dyDescent="0.25"/>
    <row r="35529" ht="30" hidden="1" customHeight="1" x14ac:dyDescent="0.25"/>
    <row r="35530" ht="30" hidden="1" customHeight="1" x14ac:dyDescent="0.25"/>
    <row r="35531" ht="30" hidden="1" customHeight="1" x14ac:dyDescent="0.25"/>
    <row r="35532" ht="30" hidden="1" customHeight="1" x14ac:dyDescent="0.25"/>
    <row r="35533" ht="30" hidden="1" customHeight="1" x14ac:dyDescent="0.25"/>
    <row r="35534" ht="30" hidden="1" customHeight="1" x14ac:dyDescent="0.25"/>
    <row r="35535" ht="30" hidden="1" customHeight="1" x14ac:dyDescent="0.25"/>
    <row r="35536" ht="30" hidden="1" customHeight="1" x14ac:dyDescent="0.25"/>
    <row r="35537" ht="30" hidden="1" customHeight="1" x14ac:dyDescent="0.25"/>
    <row r="35538" ht="30" hidden="1" customHeight="1" x14ac:dyDescent="0.25"/>
    <row r="35539" ht="30" hidden="1" customHeight="1" x14ac:dyDescent="0.25"/>
    <row r="35540" ht="30" hidden="1" customHeight="1" x14ac:dyDescent="0.25"/>
    <row r="35541" ht="30" hidden="1" customHeight="1" x14ac:dyDescent="0.25"/>
    <row r="35542" ht="30" hidden="1" customHeight="1" x14ac:dyDescent="0.25"/>
    <row r="35543" ht="30" hidden="1" customHeight="1" x14ac:dyDescent="0.25"/>
    <row r="35544" ht="30" hidden="1" customHeight="1" x14ac:dyDescent="0.25"/>
    <row r="35545" ht="30" hidden="1" customHeight="1" x14ac:dyDescent="0.25"/>
    <row r="35546" ht="30" hidden="1" customHeight="1" x14ac:dyDescent="0.25"/>
    <row r="35547" ht="30" hidden="1" customHeight="1" x14ac:dyDescent="0.25"/>
    <row r="35548" ht="30" hidden="1" customHeight="1" x14ac:dyDescent="0.25"/>
    <row r="35549" ht="30" hidden="1" customHeight="1" x14ac:dyDescent="0.25"/>
    <row r="35550" ht="30" hidden="1" customHeight="1" x14ac:dyDescent="0.25"/>
    <row r="35551" ht="30" hidden="1" customHeight="1" x14ac:dyDescent="0.25"/>
    <row r="35552" ht="30" hidden="1" customHeight="1" x14ac:dyDescent="0.25"/>
    <row r="35553" ht="30" hidden="1" customHeight="1" x14ac:dyDescent="0.25"/>
    <row r="35554" ht="30" hidden="1" customHeight="1" x14ac:dyDescent="0.25"/>
    <row r="35555" ht="30" hidden="1" customHeight="1" x14ac:dyDescent="0.25"/>
    <row r="35556" ht="30" hidden="1" customHeight="1" x14ac:dyDescent="0.25"/>
    <row r="35557" ht="30" hidden="1" customHeight="1" x14ac:dyDescent="0.25"/>
    <row r="35558" ht="30" hidden="1" customHeight="1" x14ac:dyDescent="0.25"/>
    <row r="35559" ht="30" hidden="1" customHeight="1" x14ac:dyDescent="0.25"/>
    <row r="35560" ht="30" hidden="1" customHeight="1" x14ac:dyDescent="0.25"/>
    <row r="35561" ht="30" hidden="1" customHeight="1" x14ac:dyDescent="0.25"/>
    <row r="35562" ht="30" hidden="1" customHeight="1" x14ac:dyDescent="0.25"/>
    <row r="35563" ht="30" hidden="1" customHeight="1" x14ac:dyDescent="0.25"/>
    <row r="35564" ht="30" hidden="1" customHeight="1" x14ac:dyDescent="0.25"/>
    <row r="35565" ht="30" hidden="1" customHeight="1" x14ac:dyDescent="0.25"/>
    <row r="35566" ht="30" hidden="1" customHeight="1" x14ac:dyDescent="0.25"/>
    <row r="35567" ht="30" hidden="1" customHeight="1" x14ac:dyDescent="0.25"/>
    <row r="35568" ht="30" hidden="1" customHeight="1" x14ac:dyDescent="0.25"/>
    <row r="35569" ht="30" hidden="1" customHeight="1" x14ac:dyDescent="0.25"/>
    <row r="35570" ht="30" hidden="1" customHeight="1" x14ac:dyDescent="0.25"/>
    <row r="35571" ht="30" hidden="1" customHeight="1" x14ac:dyDescent="0.25"/>
    <row r="35572" ht="30" hidden="1" customHeight="1" x14ac:dyDescent="0.25"/>
    <row r="35573" ht="30" hidden="1" customHeight="1" x14ac:dyDescent="0.25"/>
    <row r="35574" ht="30" hidden="1" customHeight="1" x14ac:dyDescent="0.25"/>
    <row r="35575" ht="30" hidden="1" customHeight="1" x14ac:dyDescent="0.25"/>
    <row r="35576" ht="30" hidden="1" customHeight="1" x14ac:dyDescent="0.25"/>
    <row r="35577" ht="30" hidden="1" customHeight="1" x14ac:dyDescent="0.25"/>
    <row r="35578" ht="30" hidden="1" customHeight="1" x14ac:dyDescent="0.25"/>
    <row r="35579" ht="30" hidden="1" customHeight="1" x14ac:dyDescent="0.25"/>
    <row r="35580" ht="30" hidden="1" customHeight="1" x14ac:dyDescent="0.25"/>
    <row r="35581" ht="30" hidden="1" customHeight="1" x14ac:dyDescent="0.25"/>
    <row r="35582" ht="30" hidden="1" customHeight="1" x14ac:dyDescent="0.25"/>
    <row r="35583" ht="30" hidden="1" customHeight="1" x14ac:dyDescent="0.25"/>
    <row r="35584" ht="30" hidden="1" customHeight="1" x14ac:dyDescent="0.25"/>
    <row r="35585" ht="30" hidden="1" customHeight="1" x14ac:dyDescent="0.25"/>
    <row r="35586" ht="30" hidden="1" customHeight="1" x14ac:dyDescent="0.25"/>
    <row r="35587" ht="30" hidden="1" customHeight="1" x14ac:dyDescent="0.25"/>
    <row r="35588" ht="30" hidden="1" customHeight="1" x14ac:dyDescent="0.25"/>
    <row r="35589" ht="30" hidden="1" customHeight="1" x14ac:dyDescent="0.25"/>
    <row r="35590" ht="30" hidden="1" customHeight="1" x14ac:dyDescent="0.25"/>
    <row r="35591" ht="30" hidden="1" customHeight="1" x14ac:dyDescent="0.25"/>
    <row r="35592" ht="30" hidden="1" customHeight="1" x14ac:dyDescent="0.25"/>
    <row r="35593" ht="30" hidden="1" customHeight="1" x14ac:dyDescent="0.25"/>
    <row r="35594" ht="30" hidden="1" customHeight="1" x14ac:dyDescent="0.25"/>
    <row r="35595" ht="30" hidden="1" customHeight="1" x14ac:dyDescent="0.25"/>
    <row r="35596" ht="30" hidden="1" customHeight="1" x14ac:dyDescent="0.25"/>
    <row r="35597" ht="30" hidden="1" customHeight="1" x14ac:dyDescent="0.25"/>
    <row r="35598" ht="30" hidden="1" customHeight="1" x14ac:dyDescent="0.25"/>
    <row r="35599" ht="30" hidden="1" customHeight="1" x14ac:dyDescent="0.25"/>
    <row r="35600" ht="30" hidden="1" customHeight="1" x14ac:dyDescent="0.25"/>
    <row r="35601" ht="30" hidden="1" customHeight="1" x14ac:dyDescent="0.25"/>
    <row r="35602" ht="30" hidden="1" customHeight="1" x14ac:dyDescent="0.25"/>
    <row r="35603" ht="30" hidden="1" customHeight="1" x14ac:dyDescent="0.25"/>
    <row r="35604" ht="30" hidden="1" customHeight="1" x14ac:dyDescent="0.25"/>
    <row r="35605" ht="30" hidden="1" customHeight="1" x14ac:dyDescent="0.25"/>
    <row r="35606" ht="30" hidden="1" customHeight="1" x14ac:dyDescent="0.25"/>
    <row r="35607" ht="30" hidden="1" customHeight="1" x14ac:dyDescent="0.25"/>
    <row r="35608" ht="30" hidden="1" customHeight="1" x14ac:dyDescent="0.25"/>
    <row r="35609" ht="30" hidden="1" customHeight="1" x14ac:dyDescent="0.25"/>
    <row r="35610" ht="30" hidden="1" customHeight="1" x14ac:dyDescent="0.25"/>
    <row r="35611" ht="30" hidden="1" customHeight="1" x14ac:dyDescent="0.25"/>
    <row r="35612" ht="30" hidden="1" customHeight="1" x14ac:dyDescent="0.25"/>
    <row r="35613" ht="30" hidden="1" customHeight="1" x14ac:dyDescent="0.25"/>
    <row r="35614" ht="30" hidden="1" customHeight="1" x14ac:dyDescent="0.25"/>
    <row r="35615" ht="30" hidden="1" customHeight="1" x14ac:dyDescent="0.25"/>
    <row r="35616" ht="30" hidden="1" customHeight="1" x14ac:dyDescent="0.25"/>
    <row r="35617" ht="30" hidden="1" customHeight="1" x14ac:dyDescent="0.25"/>
    <row r="35618" ht="30" hidden="1" customHeight="1" x14ac:dyDescent="0.25"/>
    <row r="35619" ht="30" hidden="1" customHeight="1" x14ac:dyDescent="0.25"/>
    <row r="35620" ht="30" hidden="1" customHeight="1" x14ac:dyDescent="0.25"/>
    <row r="35621" ht="30" hidden="1" customHeight="1" x14ac:dyDescent="0.25"/>
    <row r="35622" ht="30" hidden="1" customHeight="1" x14ac:dyDescent="0.25"/>
    <row r="35623" ht="30" hidden="1" customHeight="1" x14ac:dyDescent="0.25"/>
    <row r="35624" ht="30" hidden="1" customHeight="1" x14ac:dyDescent="0.25"/>
    <row r="35625" ht="30" hidden="1" customHeight="1" x14ac:dyDescent="0.25"/>
    <row r="35626" ht="30" hidden="1" customHeight="1" x14ac:dyDescent="0.25"/>
    <row r="35627" ht="30" hidden="1" customHeight="1" x14ac:dyDescent="0.25"/>
    <row r="35628" ht="30" hidden="1" customHeight="1" x14ac:dyDescent="0.25"/>
    <row r="35629" ht="30" hidden="1" customHeight="1" x14ac:dyDescent="0.25"/>
    <row r="35630" ht="30" hidden="1" customHeight="1" x14ac:dyDescent="0.25"/>
    <row r="35631" ht="30" hidden="1" customHeight="1" x14ac:dyDescent="0.25"/>
    <row r="35632" ht="30" hidden="1" customHeight="1" x14ac:dyDescent="0.25"/>
    <row r="35633" ht="30" hidden="1" customHeight="1" x14ac:dyDescent="0.25"/>
    <row r="35634" ht="30" hidden="1" customHeight="1" x14ac:dyDescent="0.25"/>
    <row r="35635" ht="30" hidden="1" customHeight="1" x14ac:dyDescent="0.25"/>
    <row r="35636" ht="30" hidden="1" customHeight="1" x14ac:dyDescent="0.25"/>
    <row r="35637" ht="30" hidden="1" customHeight="1" x14ac:dyDescent="0.25"/>
    <row r="35638" ht="30" hidden="1" customHeight="1" x14ac:dyDescent="0.25"/>
    <row r="35639" ht="30" hidden="1" customHeight="1" x14ac:dyDescent="0.25"/>
    <row r="35640" ht="30" hidden="1" customHeight="1" x14ac:dyDescent="0.25"/>
    <row r="35641" ht="30" hidden="1" customHeight="1" x14ac:dyDescent="0.25"/>
    <row r="35642" ht="30" hidden="1" customHeight="1" x14ac:dyDescent="0.25"/>
    <row r="35643" ht="30" hidden="1" customHeight="1" x14ac:dyDescent="0.25"/>
    <row r="35644" ht="30" hidden="1" customHeight="1" x14ac:dyDescent="0.25"/>
    <row r="35645" ht="30" hidden="1" customHeight="1" x14ac:dyDescent="0.25"/>
    <row r="35646" ht="30" hidden="1" customHeight="1" x14ac:dyDescent="0.25"/>
    <row r="35647" ht="30" hidden="1" customHeight="1" x14ac:dyDescent="0.25"/>
    <row r="35648" ht="30" hidden="1" customHeight="1" x14ac:dyDescent="0.25"/>
    <row r="35649" ht="30" hidden="1" customHeight="1" x14ac:dyDescent="0.25"/>
    <row r="35650" ht="30" hidden="1" customHeight="1" x14ac:dyDescent="0.25"/>
    <row r="35651" ht="30" hidden="1" customHeight="1" x14ac:dyDescent="0.25"/>
    <row r="35652" ht="30" hidden="1" customHeight="1" x14ac:dyDescent="0.25"/>
    <row r="35653" ht="30" hidden="1" customHeight="1" x14ac:dyDescent="0.25"/>
    <row r="35654" ht="30" hidden="1" customHeight="1" x14ac:dyDescent="0.25"/>
    <row r="35655" ht="30" hidden="1" customHeight="1" x14ac:dyDescent="0.25"/>
    <row r="35656" ht="30" hidden="1" customHeight="1" x14ac:dyDescent="0.25"/>
    <row r="35657" ht="30" hidden="1" customHeight="1" x14ac:dyDescent="0.25"/>
    <row r="35658" ht="30" hidden="1" customHeight="1" x14ac:dyDescent="0.25"/>
    <row r="35659" ht="30" hidden="1" customHeight="1" x14ac:dyDescent="0.25"/>
    <row r="35660" ht="30" hidden="1" customHeight="1" x14ac:dyDescent="0.25"/>
    <row r="35661" ht="30" hidden="1" customHeight="1" x14ac:dyDescent="0.25"/>
    <row r="35662" ht="30" hidden="1" customHeight="1" x14ac:dyDescent="0.25"/>
    <row r="35663" ht="30" hidden="1" customHeight="1" x14ac:dyDescent="0.25"/>
    <row r="35664" ht="30" hidden="1" customHeight="1" x14ac:dyDescent="0.25"/>
    <row r="35665" ht="30" hidden="1" customHeight="1" x14ac:dyDescent="0.25"/>
    <row r="35666" ht="30" hidden="1" customHeight="1" x14ac:dyDescent="0.25"/>
    <row r="35667" ht="30" hidden="1" customHeight="1" x14ac:dyDescent="0.25"/>
    <row r="35668" ht="30" hidden="1" customHeight="1" x14ac:dyDescent="0.25"/>
    <row r="35669" ht="30" hidden="1" customHeight="1" x14ac:dyDescent="0.25"/>
    <row r="35670" ht="30" hidden="1" customHeight="1" x14ac:dyDescent="0.25"/>
    <row r="35671" ht="30" hidden="1" customHeight="1" x14ac:dyDescent="0.25"/>
    <row r="35672" ht="30" hidden="1" customHeight="1" x14ac:dyDescent="0.25"/>
    <row r="35673" ht="30" hidden="1" customHeight="1" x14ac:dyDescent="0.25"/>
    <row r="35674" ht="30" hidden="1" customHeight="1" x14ac:dyDescent="0.25"/>
    <row r="35675" ht="30" hidden="1" customHeight="1" x14ac:dyDescent="0.25"/>
    <row r="35676" ht="30" hidden="1" customHeight="1" x14ac:dyDescent="0.25"/>
    <row r="35677" ht="30" hidden="1" customHeight="1" x14ac:dyDescent="0.25"/>
    <row r="35678" ht="30" hidden="1" customHeight="1" x14ac:dyDescent="0.25"/>
    <row r="35679" ht="30" hidden="1" customHeight="1" x14ac:dyDescent="0.25"/>
    <row r="35680" ht="30" hidden="1" customHeight="1" x14ac:dyDescent="0.25"/>
    <row r="35681" ht="30" hidden="1" customHeight="1" x14ac:dyDescent="0.25"/>
    <row r="35682" ht="30" hidden="1" customHeight="1" x14ac:dyDescent="0.25"/>
    <row r="35683" ht="30" hidden="1" customHeight="1" x14ac:dyDescent="0.25"/>
    <row r="35684" ht="30" hidden="1" customHeight="1" x14ac:dyDescent="0.25"/>
    <row r="35685" ht="30" hidden="1" customHeight="1" x14ac:dyDescent="0.25"/>
    <row r="35686" ht="30" hidden="1" customHeight="1" x14ac:dyDescent="0.25"/>
    <row r="35687" ht="30" hidden="1" customHeight="1" x14ac:dyDescent="0.25"/>
    <row r="35688" ht="30" hidden="1" customHeight="1" x14ac:dyDescent="0.25"/>
    <row r="35689" ht="30" hidden="1" customHeight="1" x14ac:dyDescent="0.25"/>
    <row r="35690" ht="30" hidden="1" customHeight="1" x14ac:dyDescent="0.25"/>
    <row r="35691" ht="30" hidden="1" customHeight="1" x14ac:dyDescent="0.25"/>
    <row r="35692" ht="30" hidden="1" customHeight="1" x14ac:dyDescent="0.25"/>
    <row r="35693" ht="30" hidden="1" customHeight="1" x14ac:dyDescent="0.25"/>
    <row r="35694" ht="30" hidden="1" customHeight="1" x14ac:dyDescent="0.25"/>
    <row r="35695" ht="30" hidden="1" customHeight="1" x14ac:dyDescent="0.25"/>
    <row r="35696" ht="30" hidden="1" customHeight="1" x14ac:dyDescent="0.25"/>
    <row r="35697" ht="30" hidden="1" customHeight="1" x14ac:dyDescent="0.25"/>
    <row r="35698" ht="30" hidden="1" customHeight="1" x14ac:dyDescent="0.25"/>
    <row r="35699" ht="30" hidden="1" customHeight="1" x14ac:dyDescent="0.25"/>
    <row r="35700" ht="30" hidden="1" customHeight="1" x14ac:dyDescent="0.25"/>
    <row r="35701" ht="30" hidden="1" customHeight="1" x14ac:dyDescent="0.25"/>
    <row r="35702" ht="30" hidden="1" customHeight="1" x14ac:dyDescent="0.25"/>
    <row r="35703" ht="30" hidden="1" customHeight="1" x14ac:dyDescent="0.25"/>
    <row r="35704" ht="30" hidden="1" customHeight="1" x14ac:dyDescent="0.25"/>
    <row r="35705" ht="30" hidden="1" customHeight="1" x14ac:dyDescent="0.25"/>
    <row r="35706" ht="30" hidden="1" customHeight="1" x14ac:dyDescent="0.25"/>
    <row r="35707" ht="30" hidden="1" customHeight="1" x14ac:dyDescent="0.25"/>
    <row r="35708" ht="30" hidden="1" customHeight="1" x14ac:dyDescent="0.25"/>
    <row r="35709" ht="30" hidden="1" customHeight="1" x14ac:dyDescent="0.25"/>
    <row r="35710" ht="30" hidden="1" customHeight="1" x14ac:dyDescent="0.25"/>
    <row r="35711" ht="30" hidden="1" customHeight="1" x14ac:dyDescent="0.25"/>
    <row r="35712" ht="30" hidden="1" customHeight="1" x14ac:dyDescent="0.25"/>
    <row r="35713" ht="30" hidden="1" customHeight="1" x14ac:dyDescent="0.25"/>
    <row r="35714" ht="30" hidden="1" customHeight="1" x14ac:dyDescent="0.25"/>
    <row r="35715" ht="30" hidden="1" customHeight="1" x14ac:dyDescent="0.25"/>
    <row r="35716" ht="30" hidden="1" customHeight="1" x14ac:dyDescent="0.25"/>
    <row r="35717" ht="30" hidden="1" customHeight="1" x14ac:dyDescent="0.25"/>
    <row r="35718" ht="30" hidden="1" customHeight="1" x14ac:dyDescent="0.25"/>
    <row r="35719" ht="30" hidden="1" customHeight="1" x14ac:dyDescent="0.25"/>
    <row r="35720" ht="30" hidden="1" customHeight="1" x14ac:dyDescent="0.25"/>
    <row r="35721" ht="30" hidden="1" customHeight="1" x14ac:dyDescent="0.25"/>
    <row r="35722" ht="30" hidden="1" customHeight="1" x14ac:dyDescent="0.25"/>
    <row r="35723" ht="30" hidden="1" customHeight="1" x14ac:dyDescent="0.25"/>
    <row r="35724" ht="30" hidden="1" customHeight="1" x14ac:dyDescent="0.25"/>
    <row r="35725" ht="30" hidden="1" customHeight="1" x14ac:dyDescent="0.25"/>
    <row r="35726" ht="30" hidden="1" customHeight="1" x14ac:dyDescent="0.25"/>
    <row r="35727" ht="30" hidden="1" customHeight="1" x14ac:dyDescent="0.25"/>
    <row r="35728" ht="30" hidden="1" customHeight="1" x14ac:dyDescent="0.25"/>
    <row r="35729" ht="30" hidden="1" customHeight="1" x14ac:dyDescent="0.25"/>
    <row r="35730" ht="30" hidden="1" customHeight="1" x14ac:dyDescent="0.25"/>
    <row r="35731" ht="30" hidden="1" customHeight="1" x14ac:dyDescent="0.25"/>
    <row r="35732" ht="30" hidden="1" customHeight="1" x14ac:dyDescent="0.25"/>
    <row r="35733" ht="30" hidden="1" customHeight="1" x14ac:dyDescent="0.25"/>
    <row r="35734" ht="30" hidden="1" customHeight="1" x14ac:dyDescent="0.25"/>
    <row r="35735" ht="30" hidden="1" customHeight="1" x14ac:dyDescent="0.25"/>
    <row r="35736" ht="30" hidden="1" customHeight="1" x14ac:dyDescent="0.25"/>
    <row r="35737" ht="30" hidden="1" customHeight="1" x14ac:dyDescent="0.25"/>
    <row r="35738" ht="30" hidden="1" customHeight="1" x14ac:dyDescent="0.25"/>
    <row r="35739" ht="30" hidden="1" customHeight="1" x14ac:dyDescent="0.25"/>
    <row r="35740" ht="30" hidden="1" customHeight="1" x14ac:dyDescent="0.25"/>
    <row r="35741" ht="30" hidden="1" customHeight="1" x14ac:dyDescent="0.25"/>
    <row r="35742" ht="30" hidden="1" customHeight="1" x14ac:dyDescent="0.25"/>
    <row r="35743" ht="30" hidden="1" customHeight="1" x14ac:dyDescent="0.25"/>
    <row r="35744" ht="30" hidden="1" customHeight="1" x14ac:dyDescent="0.25"/>
    <row r="35745" ht="30" hidden="1" customHeight="1" x14ac:dyDescent="0.25"/>
    <row r="35746" ht="30" hidden="1" customHeight="1" x14ac:dyDescent="0.25"/>
    <row r="35747" ht="30" hidden="1" customHeight="1" x14ac:dyDescent="0.25"/>
    <row r="35748" ht="30" hidden="1" customHeight="1" x14ac:dyDescent="0.25"/>
    <row r="35749" ht="30" hidden="1" customHeight="1" x14ac:dyDescent="0.25"/>
    <row r="35750" ht="30" hidden="1" customHeight="1" x14ac:dyDescent="0.25"/>
    <row r="35751" ht="30" hidden="1" customHeight="1" x14ac:dyDescent="0.25"/>
    <row r="35752" ht="30" hidden="1" customHeight="1" x14ac:dyDescent="0.25"/>
    <row r="35753" ht="30" hidden="1" customHeight="1" x14ac:dyDescent="0.25"/>
    <row r="35754" ht="30" hidden="1" customHeight="1" x14ac:dyDescent="0.25"/>
    <row r="35755" ht="30" hidden="1" customHeight="1" x14ac:dyDescent="0.25"/>
    <row r="35756" ht="30" hidden="1" customHeight="1" x14ac:dyDescent="0.25"/>
    <row r="35757" ht="30" hidden="1" customHeight="1" x14ac:dyDescent="0.25"/>
    <row r="35758" ht="30" hidden="1" customHeight="1" x14ac:dyDescent="0.25"/>
    <row r="35759" ht="30" hidden="1" customHeight="1" x14ac:dyDescent="0.25"/>
    <row r="35760" ht="30" hidden="1" customHeight="1" x14ac:dyDescent="0.25"/>
    <row r="35761" ht="30" hidden="1" customHeight="1" x14ac:dyDescent="0.25"/>
    <row r="35762" ht="30" hidden="1" customHeight="1" x14ac:dyDescent="0.25"/>
    <row r="35763" ht="30" hidden="1" customHeight="1" x14ac:dyDescent="0.25"/>
    <row r="35764" ht="30" hidden="1" customHeight="1" x14ac:dyDescent="0.25"/>
    <row r="35765" ht="30" hidden="1" customHeight="1" x14ac:dyDescent="0.25"/>
    <row r="35766" ht="30" hidden="1" customHeight="1" x14ac:dyDescent="0.25"/>
    <row r="35767" ht="30" hidden="1" customHeight="1" x14ac:dyDescent="0.25"/>
    <row r="35768" ht="30" hidden="1" customHeight="1" x14ac:dyDescent="0.25"/>
    <row r="35769" ht="30" hidden="1" customHeight="1" x14ac:dyDescent="0.25"/>
    <row r="35770" ht="30" hidden="1" customHeight="1" x14ac:dyDescent="0.25"/>
    <row r="35771" ht="30" hidden="1" customHeight="1" x14ac:dyDescent="0.25"/>
    <row r="35772" ht="30" hidden="1" customHeight="1" x14ac:dyDescent="0.25"/>
    <row r="35773" ht="30" hidden="1" customHeight="1" x14ac:dyDescent="0.25"/>
    <row r="35774" ht="30" hidden="1" customHeight="1" x14ac:dyDescent="0.25"/>
    <row r="35775" ht="30" hidden="1" customHeight="1" x14ac:dyDescent="0.25"/>
    <row r="35776" ht="30" hidden="1" customHeight="1" x14ac:dyDescent="0.25"/>
    <row r="35777" ht="30" hidden="1" customHeight="1" x14ac:dyDescent="0.25"/>
    <row r="35778" ht="30" hidden="1" customHeight="1" x14ac:dyDescent="0.25"/>
    <row r="35779" ht="30" hidden="1" customHeight="1" x14ac:dyDescent="0.25"/>
    <row r="35780" ht="30" hidden="1" customHeight="1" x14ac:dyDescent="0.25"/>
    <row r="35781" ht="30" hidden="1" customHeight="1" x14ac:dyDescent="0.25"/>
    <row r="35782" ht="30" hidden="1" customHeight="1" x14ac:dyDescent="0.25"/>
    <row r="35783" ht="30" hidden="1" customHeight="1" x14ac:dyDescent="0.25"/>
    <row r="35784" ht="30" hidden="1" customHeight="1" x14ac:dyDescent="0.25"/>
    <row r="35785" ht="30" hidden="1" customHeight="1" x14ac:dyDescent="0.25"/>
    <row r="35786" ht="30" hidden="1" customHeight="1" x14ac:dyDescent="0.25"/>
    <row r="35787" ht="30" hidden="1" customHeight="1" x14ac:dyDescent="0.25"/>
    <row r="35788" ht="30" hidden="1" customHeight="1" x14ac:dyDescent="0.25"/>
    <row r="35789" ht="30" hidden="1" customHeight="1" x14ac:dyDescent="0.25"/>
    <row r="35790" ht="30" hidden="1" customHeight="1" x14ac:dyDescent="0.25"/>
    <row r="35791" ht="30" hidden="1" customHeight="1" x14ac:dyDescent="0.25"/>
    <row r="35792" ht="30" hidden="1" customHeight="1" x14ac:dyDescent="0.25"/>
    <row r="35793" ht="30" hidden="1" customHeight="1" x14ac:dyDescent="0.25"/>
    <row r="35794" ht="30" hidden="1" customHeight="1" x14ac:dyDescent="0.25"/>
    <row r="35795" ht="30" hidden="1" customHeight="1" x14ac:dyDescent="0.25"/>
    <row r="35796" ht="30" hidden="1" customHeight="1" x14ac:dyDescent="0.25"/>
    <row r="35797" ht="30" hidden="1" customHeight="1" x14ac:dyDescent="0.25"/>
    <row r="35798" ht="30" hidden="1" customHeight="1" x14ac:dyDescent="0.25"/>
    <row r="35799" ht="30" hidden="1" customHeight="1" x14ac:dyDescent="0.25"/>
    <row r="35800" ht="30" hidden="1" customHeight="1" x14ac:dyDescent="0.25"/>
    <row r="35801" ht="30" hidden="1" customHeight="1" x14ac:dyDescent="0.25"/>
    <row r="35802" ht="30" hidden="1" customHeight="1" x14ac:dyDescent="0.25"/>
    <row r="35803" ht="30" hidden="1" customHeight="1" x14ac:dyDescent="0.25"/>
    <row r="35804" ht="30" hidden="1" customHeight="1" x14ac:dyDescent="0.25"/>
    <row r="35805" ht="30" hidden="1" customHeight="1" x14ac:dyDescent="0.25"/>
    <row r="35806" ht="30" hidden="1" customHeight="1" x14ac:dyDescent="0.25"/>
    <row r="35807" ht="30" hidden="1" customHeight="1" x14ac:dyDescent="0.25"/>
    <row r="35808" ht="30" hidden="1" customHeight="1" x14ac:dyDescent="0.25"/>
    <row r="35809" ht="30" hidden="1" customHeight="1" x14ac:dyDescent="0.25"/>
    <row r="35810" ht="30" hidden="1" customHeight="1" x14ac:dyDescent="0.25"/>
    <row r="35811" ht="30" hidden="1" customHeight="1" x14ac:dyDescent="0.25"/>
    <row r="35812" ht="30" hidden="1" customHeight="1" x14ac:dyDescent="0.25"/>
    <row r="35813" ht="30" hidden="1" customHeight="1" x14ac:dyDescent="0.25"/>
    <row r="35814" ht="30" hidden="1" customHeight="1" x14ac:dyDescent="0.25"/>
    <row r="35815" ht="30" hidden="1" customHeight="1" x14ac:dyDescent="0.25"/>
    <row r="35816" ht="30" hidden="1" customHeight="1" x14ac:dyDescent="0.25"/>
    <row r="35817" ht="30" hidden="1" customHeight="1" x14ac:dyDescent="0.25"/>
    <row r="35818" ht="30" hidden="1" customHeight="1" x14ac:dyDescent="0.25"/>
    <row r="35819" ht="30" hidden="1" customHeight="1" x14ac:dyDescent="0.25"/>
    <row r="35820" ht="30" hidden="1" customHeight="1" x14ac:dyDescent="0.25"/>
    <row r="35821" ht="30" hidden="1" customHeight="1" x14ac:dyDescent="0.25"/>
    <row r="35822" ht="30" hidden="1" customHeight="1" x14ac:dyDescent="0.25"/>
    <row r="35823" ht="30" hidden="1" customHeight="1" x14ac:dyDescent="0.25"/>
    <row r="35824" ht="30" hidden="1" customHeight="1" x14ac:dyDescent="0.25"/>
    <row r="35825" ht="30" hidden="1" customHeight="1" x14ac:dyDescent="0.25"/>
    <row r="35826" ht="30" hidden="1" customHeight="1" x14ac:dyDescent="0.25"/>
    <row r="35827" ht="30" hidden="1" customHeight="1" x14ac:dyDescent="0.25"/>
    <row r="35828" ht="30" hidden="1" customHeight="1" x14ac:dyDescent="0.25"/>
    <row r="35829" ht="30" hidden="1" customHeight="1" x14ac:dyDescent="0.25"/>
    <row r="35830" ht="30" hidden="1" customHeight="1" x14ac:dyDescent="0.25"/>
    <row r="35831" ht="30" hidden="1" customHeight="1" x14ac:dyDescent="0.25"/>
    <row r="35832" ht="30" hidden="1" customHeight="1" x14ac:dyDescent="0.25"/>
    <row r="35833" ht="30" hidden="1" customHeight="1" x14ac:dyDescent="0.25"/>
    <row r="35834" ht="30" hidden="1" customHeight="1" x14ac:dyDescent="0.25"/>
    <row r="35835" ht="30" hidden="1" customHeight="1" x14ac:dyDescent="0.25"/>
    <row r="35836" ht="30" hidden="1" customHeight="1" x14ac:dyDescent="0.25"/>
    <row r="35837" ht="30" hidden="1" customHeight="1" x14ac:dyDescent="0.25"/>
    <row r="35838" ht="30" hidden="1" customHeight="1" x14ac:dyDescent="0.25"/>
    <row r="35839" ht="30" hidden="1" customHeight="1" x14ac:dyDescent="0.25"/>
    <row r="35840" ht="30" hidden="1" customHeight="1" x14ac:dyDescent="0.25"/>
    <row r="35841" ht="30" hidden="1" customHeight="1" x14ac:dyDescent="0.25"/>
    <row r="35842" ht="30" hidden="1" customHeight="1" x14ac:dyDescent="0.25"/>
    <row r="35843" ht="30" hidden="1" customHeight="1" x14ac:dyDescent="0.25"/>
    <row r="35844" ht="30" hidden="1" customHeight="1" x14ac:dyDescent="0.25"/>
    <row r="35845" ht="30" hidden="1" customHeight="1" x14ac:dyDescent="0.25"/>
    <row r="35846" ht="30" hidden="1" customHeight="1" x14ac:dyDescent="0.25"/>
    <row r="35847" ht="30" hidden="1" customHeight="1" x14ac:dyDescent="0.25"/>
    <row r="35848" ht="30" hidden="1" customHeight="1" x14ac:dyDescent="0.25"/>
    <row r="35849" ht="30" hidden="1" customHeight="1" x14ac:dyDescent="0.25"/>
    <row r="35850" ht="30" hidden="1" customHeight="1" x14ac:dyDescent="0.25"/>
    <row r="35851" ht="30" hidden="1" customHeight="1" x14ac:dyDescent="0.25"/>
    <row r="35852" ht="30" hidden="1" customHeight="1" x14ac:dyDescent="0.25"/>
    <row r="35853" ht="30" hidden="1" customHeight="1" x14ac:dyDescent="0.25"/>
    <row r="35854" ht="30" hidden="1" customHeight="1" x14ac:dyDescent="0.25"/>
    <row r="35855" ht="30" hidden="1" customHeight="1" x14ac:dyDescent="0.25"/>
    <row r="35856" ht="30" hidden="1" customHeight="1" x14ac:dyDescent="0.25"/>
    <row r="35857" ht="30" hidden="1" customHeight="1" x14ac:dyDescent="0.25"/>
    <row r="35858" ht="30" hidden="1" customHeight="1" x14ac:dyDescent="0.25"/>
    <row r="35859" ht="30" hidden="1" customHeight="1" x14ac:dyDescent="0.25"/>
    <row r="35860" ht="30" hidden="1" customHeight="1" x14ac:dyDescent="0.25"/>
    <row r="35861" ht="30" hidden="1" customHeight="1" x14ac:dyDescent="0.25"/>
    <row r="35862" ht="30" hidden="1" customHeight="1" x14ac:dyDescent="0.25"/>
    <row r="35863" ht="30" hidden="1" customHeight="1" x14ac:dyDescent="0.25"/>
    <row r="35864" ht="30" hidden="1" customHeight="1" x14ac:dyDescent="0.25"/>
    <row r="35865" ht="30" hidden="1" customHeight="1" x14ac:dyDescent="0.25"/>
    <row r="35866" ht="30" hidden="1" customHeight="1" x14ac:dyDescent="0.25"/>
    <row r="35867" ht="30" hidden="1" customHeight="1" x14ac:dyDescent="0.25"/>
    <row r="35868" ht="30" hidden="1" customHeight="1" x14ac:dyDescent="0.25"/>
    <row r="35869" ht="30" hidden="1" customHeight="1" x14ac:dyDescent="0.25"/>
    <row r="35870" ht="30" hidden="1" customHeight="1" x14ac:dyDescent="0.25"/>
    <row r="35871" ht="30" hidden="1" customHeight="1" x14ac:dyDescent="0.25"/>
    <row r="35872" ht="30" hidden="1" customHeight="1" x14ac:dyDescent="0.25"/>
    <row r="35873" ht="30" hidden="1" customHeight="1" x14ac:dyDescent="0.25"/>
    <row r="35874" ht="30" hidden="1" customHeight="1" x14ac:dyDescent="0.25"/>
    <row r="35875" ht="30" hidden="1" customHeight="1" x14ac:dyDescent="0.25"/>
    <row r="35876" ht="30" hidden="1" customHeight="1" x14ac:dyDescent="0.25"/>
    <row r="35877" ht="30" hidden="1" customHeight="1" x14ac:dyDescent="0.25"/>
    <row r="35878" ht="30" hidden="1" customHeight="1" x14ac:dyDescent="0.25"/>
    <row r="35879" ht="30" hidden="1" customHeight="1" x14ac:dyDescent="0.25"/>
    <row r="35880" ht="30" hidden="1" customHeight="1" x14ac:dyDescent="0.25"/>
    <row r="35881" ht="30" hidden="1" customHeight="1" x14ac:dyDescent="0.25"/>
    <row r="35882" ht="30" hidden="1" customHeight="1" x14ac:dyDescent="0.25"/>
    <row r="35883" ht="30" hidden="1" customHeight="1" x14ac:dyDescent="0.25"/>
    <row r="35884" ht="30" hidden="1" customHeight="1" x14ac:dyDescent="0.25"/>
    <row r="35885" ht="30" hidden="1" customHeight="1" x14ac:dyDescent="0.25"/>
    <row r="35886" ht="30" hidden="1" customHeight="1" x14ac:dyDescent="0.25"/>
    <row r="35887" ht="30" hidden="1" customHeight="1" x14ac:dyDescent="0.25"/>
    <row r="35888" ht="30" hidden="1" customHeight="1" x14ac:dyDescent="0.25"/>
    <row r="35889" ht="30" hidden="1" customHeight="1" x14ac:dyDescent="0.25"/>
    <row r="35890" ht="30" hidden="1" customHeight="1" x14ac:dyDescent="0.25"/>
    <row r="35891" ht="30" hidden="1" customHeight="1" x14ac:dyDescent="0.25"/>
    <row r="35892" ht="30" hidden="1" customHeight="1" x14ac:dyDescent="0.25"/>
    <row r="35893" ht="30" hidden="1" customHeight="1" x14ac:dyDescent="0.25"/>
    <row r="35894" ht="30" hidden="1" customHeight="1" x14ac:dyDescent="0.25"/>
    <row r="35895" ht="30" hidden="1" customHeight="1" x14ac:dyDescent="0.25"/>
    <row r="35896" ht="30" hidden="1" customHeight="1" x14ac:dyDescent="0.25"/>
    <row r="35897" ht="30" hidden="1" customHeight="1" x14ac:dyDescent="0.25"/>
    <row r="35898" ht="30" hidden="1" customHeight="1" x14ac:dyDescent="0.25"/>
    <row r="35899" ht="30" hidden="1" customHeight="1" x14ac:dyDescent="0.25"/>
    <row r="35900" ht="30" hidden="1" customHeight="1" x14ac:dyDescent="0.25"/>
    <row r="35901" ht="30" hidden="1" customHeight="1" x14ac:dyDescent="0.25"/>
    <row r="35902" ht="30" hidden="1" customHeight="1" x14ac:dyDescent="0.25"/>
    <row r="35903" ht="30" hidden="1" customHeight="1" x14ac:dyDescent="0.25"/>
    <row r="35904" ht="30" hidden="1" customHeight="1" x14ac:dyDescent="0.25"/>
    <row r="35905" ht="30" hidden="1" customHeight="1" x14ac:dyDescent="0.25"/>
    <row r="35906" ht="30" hidden="1" customHeight="1" x14ac:dyDescent="0.25"/>
    <row r="35907" ht="30" hidden="1" customHeight="1" x14ac:dyDescent="0.25"/>
    <row r="35908" ht="30" hidden="1" customHeight="1" x14ac:dyDescent="0.25"/>
    <row r="35909" ht="30" hidden="1" customHeight="1" x14ac:dyDescent="0.25"/>
    <row r="35910" ht="30" hidden="1" customHeight="1" x14ac:dyDescent="0.25"/>
    <row r="35911" ht="30" hidden="1" customHeight="1" x14ac:dyDescent="0.25"/>
    <row r="35912" ht="30" hidden="1" customHeight="1" x14ac:dyDescent="0.25"/>
    <row r="35913" ht="30" hidden="1" customHeight="1" x14ac:dyDescent="0.25"/>
    <row r="35914" ht="30" hidden="1" customHeight="1" x14ac:dyDescent="0.25"/>
    <row r="35915" ht="30" hidden="1" customHeight="1" x14ac:dyDescent="0.25"/>
    <row r="35916" ht="30" hidden="1" customHeight="1" x14ac:dyDescent="0.25"/>
    <row r="35917" ht="30" hidden="1" customHeight="1" x14ac:dyDescent="0.25"/>
    <row r="35918" ht="30" hidden="1" customHeight="1" x14ac:dyDescent="0.25"/>
    <row r="35919" ht="30" hidden="1" customHeight="1" x14ac:dyDescent="0.25"/>
    <row r="35920" ht="30" hidden="1" customHeight="1" x14ac:dyDescent="0.25"/>
    <row r="35921" ht="30" hidden="1" customHeight="1" x14ac:dyDescent="0.25"/>
    <row r="35922" ht="30" hidden="1" customHeight="1" x14ac:dyDescent="0.25"/>
    <row r="35923" ht="30" hidden="1" customHeight="1" x14ac:dyDescent="0.25"/>
    <row r="35924" ht="30" hidden="1" customHeight="1" x14ac:dyDescent="0.25"/>
    <row r="35925" ht="30" hidden="1" customHeight="1" x14ac:dyDescent="0.25"/>
    <row r="35926" ht="30" hidden="1" customHeight="1" x14ac:dyDescent="0.25"/>
    <row r="35927" ht="30" hidden="1" customHeight="1" x14ac:dyDescent="0.25"/>
    <row r="35928" ht="30" hidden="1" customHeight="1" x14ac:dyDescent="0.25"/>
    <row r="35929" ht="30" hidden="1" customHeight="1" x14ac:dyDescent="0.25"/>
    <row r="35930" ht="30" hidden="1" customHeight="1" x14ac:dyDescent="0.25"/>
    <row r="35931" ht="30" hidden="1" customHeight="1" x14ac:dyDescent="0.25"/>
    <row r="35932" ht="30" hidden="1" customHeight="1" x14ac:dyDescent="0.25"/>
    <row r="35933" ht="30" hidden="1" customHeight="1" x14ac:dyDescent="0.25"/>
    <row r="35934" ht="30" hidden="1" customHeight="1" x14ac:dyDescent="0.25"/>
    <row r="35935" ht="30" hidden="1" customHeight="1" x14ac:dyDescent="0.25"/>
    <row r="35936" ht="30" hidden="1" customHeight="1" x14ac:dyDescent="0.25"/>
    <row r="35937" ht="30" hidden="1" customHeight="1" x14ac:dyDescent="0.25"/>
    <row r="35938" ht="30" hidden="1" customHeight="1" x14ac:dyDescent="0.25"/>
    <row r="35939" ht="30" hidden="1" customHeight="1" x14ac:dyDescent="0.25"/>
    <row r="35940" ht="30" hidden="1" customHeight="1" x14ac:dyDescent="0.25"/>
    <row r="35941" ht="30" hidden="1" customHeight="1" x14ac:dyDescent="0.25"/>
    <row r="35942" ht="30" hidden="1" customHeight="1" x14ac:dyDescent="0.25"/>
    <row r="35943" ht="30" hidden="1" customHeight="1" x14ac:dyDescent="0.25"/>
    <row r="35944" ht="30" hidden="1" customHeight="1" x14ac:dyDescent="0.25"/>
    <row r="35945" ht="30" hidden="1" customHeight="1" x14ac:dyDescent="0.25"/>
    <row r="35946" ht="30" hidden="1" customHeight="1" x14ac:dyDescent="0.25"/>
    <row r="35947" ht="30" hidden="1" customHeight="1" x14ac:dyDescent="0.25"/>
    <row r="35948" ht="30" hidden="1" customHeight="1" x14ac:dyDescent="0.25"/>
    <row r="35949" ht="30" hidden="1" customHeight="1" x14ac:dyDescent="0.25"/>
    <row r="35950" ht="30" hidden="1" customHeight="1" x14ac:dyDescent="0.25"/>
    <row r="35951" ht="30" hidden="1" customHeight="1" x14ac:dyDescent="0.25"/>
    <row r="35952" ht="30" hidden="1" customHeight="1" x14ac:dyDescent="0.25"/>
    <row r="35953" ht="30" hidden="1" customHeight="1" x14ac:dyDescent="0.25"/>
    <row r="35954" ht="30" hidden="1" customHeight="1" x14ac:dyDescent="0.25"/>
    <row r="35955" ht="30" hidden="1" customHeight="1" x14ac:dyDescent="0.25"/>
    <row r="35956" ht="30" hidden="1" customHeight="1" x14ac:dyDescent="0.25"/>
    <row r="35957" ht="30" hidden="1" customHeight="1" x14ac:dyDescent="0.25"/>
    <row r="35958" ht="30" hidden="1" customHeight="1" x14ac:dyDescent="0.25"/>
    <row r="35959" ht="30" hidden="1" customHeight="1" x14ac:dyDescent="0.25"/>
    <row r="35960" ht="30" hidden="1" customHeight="1" x14ac:dyDescent="0.25"/>
    <row r="35961" ht="30" hidden="1" customHeight="1" x14ac:dyDescent="0.25"/>
    <row r="35962" ht="30" hidden="1" customHeight="1" x14ac:dyDescent="0.25"/>
    <row r="35963" ht="30" hidden="1" customHeight="1" x14ac:dyDescent="0.25"/>
    <row r="35964" ht="30" hidden="1" customHeight="1" x14ac:dyDescent="0.25"/>
    <row r="35965" ht="30" hidden="1" customHeight="1" x14ac:dyDescent="0.25"/>
    <row r="35966" ht="30" hidden="1" customHeight="1" x14ac:dyDescent="0.25"/>
    <row r="35967" ht="30" hidden="1" customHeight="1" x14ac:dyDescent="0.25"/>
    <row r="35968" ht="30" hidden="1" customHeight="1" x14ac:dyDescent="0.25"/>
    <row r="35969" ht="30" hidden="1" customHeight="1" x14ac:dyDescent="0.25"/>
    <row r="35970" ht="30" hidden="1" customHeight="1" x14ac:dyDescent="0.25"/>
    <row r="35971" ht="30" hidden="1" customHeight="1" x14ac:dyDescent="0.25"/>
    <row r="35972" ht="30" hidden="1" customHeight="1" x14ac:dyDescent="0.25"/>
    <row r="35973" ht="30" hidden="1" customHeight="1" x14ac:dyDescent="0.25"/>
    <row r="35974" ht="30" hidden="1" customHeight="1" x14ac:dyDescent="0.25"/>
    <row r="35975" ht="30" hidden="1" customHeight="1" x14ac:dyDescent="0.25"/>
    <row r="35976" ht="30" hidden="1" customHeight="1" x14ac:dyDescent="0.25"/>
    <row r="35977" ht="30" hidden="1" customHeight="1" x14ac:dyDescent="0.25"/>
    <row r="35978" ht="30" hidden="1" customHeight="1" x14ac:dyDescent="0.25"/>
    <row r="35979" ht="30" hidden="1" customHeight="1" x14ac:dyDescent="0.25"/>
    <row r="35980" ht="30" hidden="1" customHeight="1" x14ac:dyDescent="0.25"/>
    <row r="35981" ht="30" hidden="1" customHeight="1" x14ac:dyDescent="0.25"/>
    <row r="35982" ht="30" hidden="1" customHeight="1" x14ac:dyDescent="0.25"/>
    <row r="35983" ht="30" hidden="1" customHeight="1" x14ac:dyDescent="0.25"/>
    <row r="35984" ht="30" hidden="1" customHeight="1" x14ac:dyDescent="0.25"/>
    <row r="35985" ht="30" hidden="1" customHeight="1" x14ac:dyDescent="0.25"/>
    <row r="35986" ht="30" hidden="1" customHeight="1" x14ac:dyDescent="0.25"/>
    <row r="35987" ht="30" hidden="1" customHeight="1" x14ac:dyDescent="0.25"/>
    <row r="35988" ht="30" hidden="1" customHeight="1" x14ac:dyDescent="0.25"/>
    <row r="35989" ht="30" hidden="1" customHeight="1" x14ac:dyDescent="0.25"/>
    <row r="35990" ht="30" hidden="1" customHeight="1" x14ac:dyDescent="0.25"/>
    <row r="35991" ht="30" hidden="1" customHeight="1" x14ac:dyDescent="0.25"/>
    <row r="35992" ht="30" hidden="1" customHeight="1" x14ac:dyDescent="0.25"/>
    <row r="35993" ht="30" hidden="1" customHeight="1" x14ac:dyDescent="0.25"/>
    <row r="35994" ht="30" hidden="1" customHeight="1" x14ac:dyDescent="0.25"/>
    <row r="35995" ht="30" hidden="1" customHeight="1" x14ac:dyDescent="0.25"/>
    <row r="35996" ht="30" hidden="1" customHeight="1" x14ac:dyDescent="0.25"/>
    <row r="35997" ht="30" hidden="1" customHeight="1" x14ac:dyDescent="0.25"/>
    <row r="35998" ht="30" hidden="1" customHeight="1" x14ac:dyDescent="0.25"/>
    <row r="35999" ht="30" hidden="1" customHeight="1" x14ac:dyDescent="0.25"/>
    <row r="36000" ht="30" hidden="1" customHeight="1" x14ac:dyDescent="0.25"/>
    <row r="36001" ht="30" hidden="1" customHeight="1" x14ac:dyDescent="0.25"/>
    <row r="36002" ht="30" hidden="1" customHeight="1" x14ac:dyDescent="0.25"/>
    <row r="36003" ht="30" hidden="1" customHeight="1" x14ac:dyDescent="0.25"/>
    <row r="36004" ht="30" hidden="1" customHeight="1" x14ac:dyDescent="0.25"/>
    <row r="36005" ht="30" hidden="1" customHeight="1" x14ac:dyDescent="0.25"/>
    <row r="36006" ht="30" hidden="1" customHeight="1" x14ac:dyDescent="0.25"/>
    <row r="36007" ht="30" hidden="1" customHeight="1" x14ac:dyDescent="0.25"/>
    <row r="36008" ht="30" hidden="1" customHeight="1" x14ac:dyDescent="0.25"/>
    <row r="36009" ht="30" hidden="1" customHeight="1" x14ac:dyDescent="0.25"/>
    <row r="36010" ht="30" hidden="1" customHeight="1" x14ac:dyDescent="0.25"/>
    <row r="36011" ht="30" hidden="1" customHeight="1" x14ac:dyDescent="0.25"/>
    <row r="36012" ht="30" hidden="1" customHeight="1" x14ac:dyDescent="0.25"/>
    <row r="36013" ht="30" hidden="1" customHeight="1" x14ac:dyDescent="0.25"/>
    <row r="36014" ht="30" hidden="1" customHeight="1" x14ac:dyDescent="0.25"/>
    <row r="36015" ht="30" hidden="1" customHeight="1" x14ac:dyDescent="0.25"/>
    <row r="36016" ht="30" hidden="1" customHeight="1" x14ac:dyDescent="0.25"/>
    <row r="36017" ht="30" hidden="1" customHeight="1" x14ac:dyDescent="0.25"/>
    <row r="36018" ht="30" hidden="1" customHeight="1" x14ac:dyDescent="0.25"/>
    <row r="36019" ht="30" hidden="1" customHeight="1" x14ac:dyDescent="0.25"/>
    <row r="36020" ht="30" hidden="1" customHeight="1" x14ac:dyDescent="0.25"/>
    <row r="36021" ht="30" hidden="1" customHeight="1" x14ac:dyDescent="0.25"/>
    <row r="36022" ht="30" hidden="1" customHeight="1" x14ac:dyDescent="0.25"/>
    <row r="36023" ht="30" hidden="1" customHeight="1" x14ac:dyDescent="0.25"/>
    <row r="36024" ht="30" hidden="1" customHeight="1" x14ac:dyDescent="0.25"/>
    <row r="36025" ht="30" hidden="1" customHeight="1" x14ac:dyDescent="0.25"/>
    <row r="36026" ht="30" hidden="1" customHeight="1" x14ac:dyDescent="0.25"/>
    <row r="36027" ht="30" hidden="1" customHeight="1" x14ac:dyDescent="0.25"/>
    <row r="36028" ht="30" hidden="1" customHeight="1" x14ac:dyDescent="0.25"/>
    <row r="36029" ht="30" hidden="1" customHeight="1" x14ac:dyDescent="0.25"/>
    <row r="36030" ht="30" hidden="1" customHeight="1" x14ac:dyDescent="0.25"/>
    <row r="36031" ht="30" hidden="1" customHeight="1" x14ac:dyDescent="0.25"/>
    <row r="36032" ht="30" hidden="1" customHeight="1" x14ac:dyDescent="0.25"/>
    <row r="36033" ht="30" hidden="1" customHeight="1" x14ac:dyDescent="0.25"/>
    <row r="36034" ht="30" hidden="1" customHeight="1" x14ac:dyDescent="0.25"/>
    <row r="36035" ht="30" hidden="1" customHeight="1" x14ac:dyDescent="0.25"/>
    <row r="36036" ht="30" hidden="1" customHeight="1" x14ac:dyDescent="0.25"/>
    <row r="36037" ht="30" hidden="1" customHeight="1" x14ac:dyDescent="0.25"/>
    <row r="36038" ht="30" hidden="1" customHeight="1" x14ac:dyDescent="0.25"/>
    <row r="36039" ht="30" hidden="1" customHeight="1" x14ac:dyDescent="0.25"/>
    <row r="36040" ht="30" hidden="1" customHeight="1" x14ac:dyDescent="0.25"/>
    <row r="36041" ht="30" hidden="1" customHeight="1" x14ac:dyDescent="0.25"/>
    <row r="36042" ht="30" hidden="1" customHeight="1" x14ac:dyDescent="0.25"/>
    <row r="36043" ht="30" hidden="1" customHeight="1" x14ac:dyDescent="0.25"/>
    <row r="36044" ht="30" hidden="1" customHeight="1" x14ac:dyDescent="0.25"/>
    <row r="36045" ht="30" hidden="1" customHeight="1" x14ac:dyDescent="0.25"/>
    <row r="36046" ht="30" hidden="1" customHeight="1" x14ac:dyDescent="0.25"/>
    <row r="36047" ht="30" hidden="1" customHeight="1" x14ac:dyDescent="0.25"/>
    <row r="36048" ht="30" hidden="1" customHeight="1" x14ac:dyDescent="0.25"/>
    <row r="36049" ht="30" hidden="1" customHeight="1" x14ac:dyDescent="0.25"/>
    <row r="36050" ht="30" hidden="1" customHeight="1" x14ac:dyDescent="0.25"/>
    <row r="36051" ht="30" hidden="1" customHeight="1" x14ac:dyDescent="0.25"/>
    <row r="36052" ht="30" hidden="1" customHeight="1" x14ac:dyDescent="0.25"/>
    <row r="36053" ht="30" hidden="1" customHeight="1" x14ac:dyDescent="0.25"/>
    <row r="36054" ht="30" hidden="1" customHeight="1" x14ac:dyDescent="0.25"/>
    <row r="36055" ht="30" hidden="1" customHeight="1" x14ac:dyDescent="0.25"/>
    <row r="36056" ht="30" hidden="1" customHeight="1" x14ac:dyDescent="0.25"/>
    <row r="36057" ht="30" hidden="1" customHeight="1" x14ac:dyDescent="0.25"/>
    <row r="36058" ht="30" hidden="1" customHeight="1" x14ac:dyDescent="0.25"/>
    <row r="36059" ht="30" hidden="1" customHeight="1" x14ac:dyDescent="0.25"/>
    <row r="36060" ht="30" hidden="1" customHeight="1" x14ac:dyDescent="0.25"/>
    <row r="36061" ht="30" hidden="1" customHeight="1" x14ac:dyDescent="0.25"/>
    <row r="36062" ht="30" hidden="1" customHeight="1" x14ac:dyDescent="0.25"/>
    <row r="36063" ht="30" hidden="1" customHeight="1" x14ac:dyDescent="0.25"/>
    <row r="36064" ht="30" hidden="1" customHeight="1" x14ac:dyDescent="0.25"/>
    <row r="36065" ht="30" hidden="1" customHeight="1" x14ac:dyDescent="0.25"/>
    <row r="36066" ht="30" hidden="1" customHeight="1" x14ac:dyDescent="0.25"/>
    <row r="36067" ht="30" hidden="1" customHeight="1" x14ac:dyDescent="0.25"/>
    <row r="36068" ht="30" hidden="1" customHeight="1" x14ac:dyDescent="0.25"/>
    <row r="36069" ht="30" hidden="1" customHeight="1" x14ac:dyDescent="0.25"/>
    <row r="36070" ht="30" hidden="1" customHeight="1" x14ac:dyDescent="0.25"/>
    <row r="36071" ht="30" hidden="1" customHeight="1" x14ac:dyDescent="0.25"/>
    <row r="36072" ht="30" hidden="1" customHeight="1" x14ac:dyDescent="0.25"/>
    <row r="36073" ht="30" hidden="1" customHeight="1" x14ac:dyDescent="0.25"/>
    <row r="36074" ht="30" hidden="1" customHeight="1" x14ac:dyDescent="0.25"/>
    <row r="36075" ht="30" hidden="1" customHeight="1" x14ac:dyDescent="0.25"/>
    <row r="36076" ht="30" hidden="1" customHeight="1" x14ac:dyDescent="0.25"/>
    <row r="36077" ht="30" hidden="1" customHeight="1" x14ac:dyDescent="0.25"/>
    <row r="36078" ht="30" hidden="1" customHeight="1" x14ac:dyDescent="0.25"/>
    <row r="36079" ht="30" hidden="1" customHeight="1" x14ac:dyDescent="0.25"/>
    <row r="36080" ht="30" hidden="1" customHeight="1" x14ac:dyDescent="0.25"/>
    <row r="36081" ht="30" hidden="1" customHeight="1" x14ac:dyDescent="0.25"/>
    <row r="36082" ht="30" hidden="1" customHeight="1" x14ac:dyDescent="0.25"/>
    <row r="36083" ht="30" hidden="1" customHeight="1" x14ac:dyDescent="0.25"/>
    <row r="36084" ht="30" hidden="1" customHeight="1" x14ac:dyDescent="0.25"/>
    <row r="36085" ht="30" hidden="1" customHeight="1" x14ac:dyDescent="0.25"/>
    <row r="36086" ht="30" hidden="1" customHeight="1" x14ac:dyDescent="0.25"/>
    <row r="36087" ht="30" hidden="1" customHeight="1" x14ac:dyDescent="0.25"/>
    <row r="36088" ht="30" hidden="1" customHeight="1" x14ac:dyDescent="0.25"/>
    <row r="36089" ht="30" hidden="1" customHeight="1" x14ac:dyDescent="0.25"/>
    <row r="36090" ht="30" hidden="1" customHeight="1" x14ac:dyDescent="0.25"/>
    <row r="36091" ht="30" hidden="1" customHeight="1" x14ac:dyDescent="0.25"/>
    <row r="36092" ht="30" hidden="1" customHeight="1" x14ac:dyDescent="0.25"/>
    <row r="36093" ht="30" hidden="1" customHeight="1" x14ac:dyDescent="0.25"/>
    <row r="36094" ht="30" hidden="1" customHeight="1" x14ac:dyDescent="0.25"/>
    <row r="36095" ht="30" hidden="1" customHeight="1" x14ac:dyDescent="0.25"/>
    <row r="36096" ht="30" hidden="1" customHeight="1" x14ac:dyDescent="0.25"/>
    <row r="36097" ht="30" hidden="1" customHeight="1" x14ac:dyDescent="0.25"/>
    <row r="36098" ht="30" hidden="1" customHeight="1" x14ac:dyDescent="0.25"/>
    <row r="36099" ht="30" hidden="1" customHeight="1" x14ac:dyDescent="0.25"/>
    <row r="36100" ht="30" hidden="1" customHeight="1" x14ac:dyDescent="0.25"/>
    <row r="36101" ht="30" hidden="1" customHeight="1" x14ac:dyDescent="0.25"/>
    <row r="36102" ht="30" hidden="1" customHeight="1" x14ac:dyDescent="0.25"/>
    <row r="36103" ht="30" hidden="1" customHeight="1" x14ac:dyDescent="0.25"/>
    <row r="36104" ht="30" hidden="1" customHeight="1" x14ac:dyDescent="0.25"/>
    <row r="36105" ht="30" hidden="1" customHeight="1" x14ac:dyDescent="0.25"/>
    <row r="36106" ht="30" hidden="1" customHeight="1" x14ac:dyDescent="0.25"/>
    <row r="36107" ht="30" hidden="1" customHeight="1" x14ac:dyDescent="0.25"/>
    <row r="36108" ht="30" hidden="1" customHeight="1" x14ac:dyDescent="0.25"/>
    <row r="36109" ht="30" hidden="1" customHeight="1" x14ac:dyDescent="0.25"/>
    <row r="36110" ht="30" hidden="1" customHeight="1" x14ac:dyDescent="0.25"/>
    <row r="36111" ht="30" hidden="1" customHeight="1" x14ac:dyDescent="0.25"/>
    <row r="36112" ht="30" hidden="1" customHeight="1" x14ac:dyDescent="0.25"/>
    <row r="36113" ht="30" hidden="1" customHeight="1" x14ac:dyDescent="0.25"/>
    <row r="36114" ht="30" hidden="1" customHeight="1" x14ac:dyDescent="0.25"/>
    <row r="36115" ht="30" hidden="1" customHeight="1" x14ac:dyDescent="0.25"/>
    <row r="36116" ht="30" hidden="1" customHeight="1" x14ac:dyDescent="0.25"/>
    <row r="36117" ht="30" hidden="1" customHeight="1" x14ac:dyDescent="0.25"/>
    <row r="36118" ht="30" hidden="1" customHeight="1" x14ac:dyDescent="0.25"/>
    <row r="36119" ht="30" hidden="1" customHeight="1" x14ac:dyDescent="0.25"/>
    <row r="36120" ht="30" hidden="1" customHeight="1" x14ac:dyDescent="0.25"/>
    <row r="36121" ht="30" hidden="1" customHeight="1" x14ac:dyDescent="0.25"/>
    <row r="36122" ht="30" hidden="1" customHeight="1" x14ac:dyDescent="0.25"/>
    <row r="36123" ht="30" hidden="1" customHeight="1" x14ac:dyDescent="0.25"/>
    <row r="36124" ht="30" hidden="1" customHeight="1" x14ac:dyDescent="0.25"/>
    <row r="36125" ht="30" hidden="1" customHeight="1" x14ac:dyDescent="0.25"/>
    <row r="36126" ht="30" hidden="1" customHeight="1" x14ac:dyDescent="0.25"/>
    <row r="36127" ht="30" hidden="1" customHeight="1" x14ac:dyDescent="0.25"/>
    <row r="36128" ht="30" hidden="1" customHeight="1" x14ac:dyDescent="0.25"/>
    <row r="36129" ht="30" hidden="1" customHeight="1" x14ac:dyDescent="0.25"/>
    <row r="36130" ht="30" hidden="1" customHeight="1" x14ac:dyDescent="0.25"/>
    <row r="36131" ht="30" hidden="1" customHeight="1" x14ac:dyDescent="0.25"/>
    <row r="36132" ht="30" hidden="1" customHeight="1" x14ac:dyDescent="0.25"/>
    <row r="36133" ht="30" hidden="1" customHeight="1" x14ac:dyDescent="0.25"/>
    <row r="36134" ht="30" hidden="1" customHeight="1" x14ac:dyDescent="0.25"/>
    <row r="36135" ht="30" hidden="1" customHeight="1" x14ac:dyDescent="0.25"/>
    <row r="36136" ht="30" hidden="1" customHeight="1" x14ac:dyDescent="0.25"/>
    <row r="36137" ht="30" hidden="1" customHeight="1" x14ac:dyDescent="0.25"/>
    <row r="36138" ht="30" hidden="1" customHeight="1" x14ac:dyDescent="0.25"/>
    <row r="36139" ht="30" hidden="1" customHeight="1" x14ac:dyDescent="0.25"/>
    <row r="36140" ht="30" hidden="1" customHeight="1" x14ac:dyDescent="0.25"/>
    <row r="36141" ht="30" hidden="1" customHeight="1" x14ac:dyDescent="0.25"/>
    <row r="36142" ht="30" hidden="1" customHeight="1" x14ac:dyDescent="0.25"/>
    <row r="36143" ht="30" hidden="1" customHeight="1" x14ac:dyDescent="0.25"/>
    <row r="36144" ht="30" hidden="1" customHeight="1" x14ac:dyDescent="0.25"/>
    <row r="36145" ht="30" hidden="1" customHeight="1" x14ac:dyDescent="0.25"/>
    <row r="36146" ht="30" hidden="1" customHeight="1" x14ac:dyDescent="0.25"/>
    <row r="36147" ht="30" hidden="1" customHeight="1" x14ac:dyDescent="0.25"/>
    <row r="36148" ht="30" hidden="1" customHeight="1" x14ac:dyDescent="0.25"/>
    <row r="36149" ht="30" hidden="1" customHeight="1" x14ac:dyDescent="0.25"/>
    <row r="36150" ht="30" hidden="1" customHeight="1" x14ac:dyDescent="0.25"/>
    <row r="36151" ht="30" hidden="1" customHeight="1" x14ac:dyDescent="0.25"/>
    <row r="36152" ht="30" hidden="1" customHeight="1" x14ac:dyDescent="0.25"/>
    <row r="36153" ht="30" hidden="1" customHeight="1" x14ac:dyDescent="0.25"/>
    <row r="36154" ht="30" hidden="1" customHeight="1" x14ac:dyDescent="0.25"/>
    <row r="36155" ht="30" hidden="1" customHeight="1" x14ac:dyDescent="0.25"/>
    <row r="36156" ht="30" hidden="1" customHeight="1" x14ac:dyDescent="0.25"/>
    <row r="36157" ht="30" hidden="1" customHeight="1" x14ac:dyDescent="0.25"/>
    <row r="36158" ht="30" hidden="1" customHeight="1" x14ac:dyDescent="0.25"/>
    <row r="36159" ht="30" hidden="1" customHeight="1" x14ac:dyDescent="0.25"/>
    <row r="36160" ht="30" hidden="1" customHeight="1" x14ac:dyDescent="0.25"/>
    <row r="36161" ht="30" hidden="1" customHeight="1" x14ac:dyDescent="0.25"/>
    <row r="36162" ht="30" hidden="1" customHeight="1" x14ac:dyDescent="0.25"/>
    <row r="36163" ht="30" hidden="1" customHeight="1" x14ac:dyDescent="0.25"/>
    <row r="36164" ht="30" hidden="1" customHeight="1" x14ac:dyDescent="0.25"/>
    <row r="36165" ht="30" hidden="1" customHeight="1" x14ac:dyDescent="0.25"/>
    <row r="36166" ht="30" hidden="1" customHeight="1" x14ac:dyDescent="0.25"/>
    <row r="36167" ht="30" hidden="1" customHeight="1" x14ac:dyDescent="0.25"/>
    <row r="36168" ht="30" hidden="1" customHeight="1" x14ac:dyDescent="0.25"/>
    <row r="36169" ht="30" hidden="1" customHeight="1" x14ac:dyDescent="0.25"/>
    <row r="36170" ht="30" hidden="1" customHeight="1" x14ac:dyDescent="0.25"/>
    <row r="36171" ht="30" hidden="1" customHeight="1" x14ac:dyDescent="0.25"/>
    <row r="36172" ht="30" hidden="1" customHeight="1" x14ac:dyDescent="0.25"/>
    <row r="36173" ht="30" hidden="1" customHeight="1" x14ac:dyDescent="0.25"/>
    <row r="36174" ht="30" hidden="1" customHeight="1" x14ac:dyDescent="0.25"/>
    <row r="36175" ht="30" hidden="1" customHeight="1" x14ac:dyDescent="0.25"/>
    <row r="36176" ht="30" hidden="1" customHeight="1" x14ac:dyDescent="0.25"/>
    <row r="36177" ht="30" hidden="1" customHeight="1" x14ac:dyDescent="0.25"/>
    <row r="36178" ht="30" hidden="1" customHeight="1" x14ac:dyDescent="0.25"/>
    <row r="36179" ht="30" hidden="1" customHeight="1" x14ac:dyDescent="0.25"/>
    <row r="36180" ht="30" hidden="1" customHeight="1" x14ac:dyDescent="0.25"/>
    <row r="36181" ht="30" hidden="1" customHeight="1" x14ac:dyDescent="0.25"/>
    <row r="36182" ht="30" hidden="1" customHeight="1" x14ac:dyDescent="0.25"/>
    <row r="36183" ht="30" hidden="1" customHeight="1" x14ac:dyDescent="0.25"/>
    <row r="36184" ht="30" hidden="1" customHeight="1" x14ac:dyDescent="0.25"/>
    <row r="36185" ht="30" hidden="1" customHeight="1" x14ac:dyDescent="0.25"/>
    <row r="36186" ht="30" hidden="1" customHeight="1" x14ac:dyDescent="0.25"/>
    <row r="36187" ht="30" hidden="1" customHeight="1" x14ac:dyDescent="0.25"/>
    <row r="36188" ht="30" hidden="1" customHeight="1" x14ac:dyDescent="0.25"/>
    <row r="36189" ht="30" hidden="1" customHeight="1" x14ac:dyDescent="0.25"/>
    <row r="36190" ht="30" hidden="1" customHeight="1" x14ac:dyDescent="0.25"/>
    <row r="36191" ht="30" hidden="1" customHeight="1" x14ac:dyDescent="0.25"/>
    <row r="36192" ht="30" hidden="1" customHeight="1" x14ac:dyDescent="0.25"/>
    <row r="36193" ht="30" hidden="1" customHeight="1" x14ac:dyDescent="0.25"/>
    <row r="36194" ht="30" hidden="1" customHeight="1" x14ac:dyDescent="0.25"/>
    <row r="36195" ht="30" hidden="1" customHeight="1" x14ac:dyDescent="0.25"/>
    <row r="36196" ht="30" hidden="1" customHeight="1" x14ac:dyDescent="0.25"/>
    <row r="36197" ht="30" hidden="1" customHeight="1" x14ac:dyDescent="0.25"/>
    <row r="36198" ht="30" hidden="1" customHeight="1" x14ac:dyDescent="0.25"/>
    <row r="36199" ht="30" hidden="1" customHeight="1" x14ac:dyDescent="0.25"/>
    <row r="36200" ht="30" hidden="1" customHeight="1" x14ac:dyDescent="0.25"/>
    <row r="36201" ht="30" hidden="1" customHeight="1" x14ac:dyDescent="0.25"/>
    <row r="36202" ht="30" hidden="1" customHeight="1" x14ac:dyDescent="0.25"/>
    <row r="36203" ht="30" hidden="1" customHeight="1" x14ac:dyDescent="0.25"/>
    <row r="36204" ht="30" hidden="1" customHeight="1" x14ac:dyDescent="0.25"/>
    <row r="36205" ht="30" hidden="1" customHeight="1" x14ac:dyDescent="0.25"/>
    <row r="36206" ht="30" hidden="1" customHeight="1" x14ac:dyDescent="0.25"/>
    <row r="36207" ht="30" hidden="1" customHeight="1" x14ac:dyDescent="0.25"/>
    <row r="36208" ht="30" hidden="1" customHeight="1" x14ac:dyDescent="0.25"/>
    <row r="36209" ht="30" hidden="1" customHeight="1" x14ac:dyDescent="0.25"/>
    <row r="36210" ht="30" hidden="1" customHeight="1" x14ac:dyDescent="0.25"/>
    <row r="36211" ht="30" hidden="1" customHeight="1" x14ac:dyDescent="0.25"/>
    <row r="36212" ht="30" hidden="1" customHeight="1" x14ac:dyDescent="0.25"/>
    <row r="36213" ht="30" hidden="1" customHeight="1" x14ac:dyDescent="0.25"/>
    <row r="36214" ht="30" hidden="1" customHeight="1" x14ac:dyDescent="0.25"/>
    <row r="36215" ht="30" hidden="1" customHeight="1" x14ac:dyDescent="0.25"/>
    <row r="36216" ht="30" hidden="1" customHeight="1" x14ac:dyDescent="0.25"/>
    <row r="36217" ht="30" hidden="1" customHeight="1" x14ac:dyDescent="0.25"/>
    <row r="36218" ht="30" hidden="1" customHeight="1" x14ac:dyDescent="0.25"/>
    <row r="36219" ht="30" hidden="1" customHeight="1" x14ac:dyDescent="0.25"/>
    <row r="36220" ht="30" hidden="1" customHeight="1" x14ac:dyDescent="0.25"/>
    <row r="36221" ht="30" hidden="1" customHeight="1" x14ac:dyDescent="0.25"/>
    <row r="36222" ht="30" hidden="1" customHeight="1" x14ac:dyDescent="0.25"/>
    <row r="36223" ht="30" hidden="1" customHeight="1" x14ac:dyDescent="0.25"/>
    <row r="36224" ht="30" hidden="1" customHeight="1" x14ac:dyDescent="0.25"/>
    <row r="36225" ht="30" hidden="1" customHeight="1" x14ac:dyDescent="0.25"/>
    <row r="36226" ht="30" hidden="1" customHeight="1" x14ac:dyDescent="0.25"/>
    <row r="36227" ht="30" hidden="1" customHeight="1" x14ac:dyDescent="0.25"/>
    <row r="36228" ht="30" hidden="1" customHeight="1" x14ac:dyDescent="0.25"/>
    <row r="36229" ht="30" hidden="1" customHeight="1" x14ac:dyDescent="0.25"/>
    <row r="36230" ht="30" hidden="1" customHeight="1" x14ac:dyDescent="0.25"/>
    <row r="36231" ht="30" hidden="1" customHeight="1" x14ac:dyDescent="0.25"/>
    <row r="36232" ht="30" hidden="1" customHeight="1" x14ac:dyDescent="0.25"/>
    <row r="36233" ht="30" hidden="1" customHeight="1" x14ac:dyDescent="0.25"/>
    <row r="36234" ht="30" hidden="1" customHeight="1" x14ac:dyDescent="0.25"/>
    <row r="36235" ht="30" hidden="1" customHeight="1" x14ac:dyDescent="0.25"/>
    <row r="36236" ht="30" hidden="1" customHeight="1" x14ac:dyDescent="0.25"/>
    <row r="36237" ht="30" hidden="1" customHeight="1" x14ac:dyDescent="0.25"/>
    <row r="36238" ht="30" hidden="1" customHeight="1" x14ac:dyDescent="0.25"/>
    <row r="36239" ht="30" hidden="1" customHeight="1" x14ac:dyDescent="0.25"/>
    <row r="36240" ht="30" hidden="1" customHeight="1" x14ac:dyDescent="0.25"/>
    <row r="36241" ht="30" hidden="1" customHeight="1" x14ac:dyDescent="0.25"/>
    <row r="36242" ht="30" hidden="1" customHeight="1" x14ac:dyDescent="0.25"/>
    <row r="36243" ht="30" hidden="1" customHeight="1" x14ac:dyDescent="0.25"/>
    <row r="36244" ht="30" hidden="1" customHeight="1" x14ac:dyDescent="0.25"/>
    <row r="36245" ht="30" hidden="1" customHeight="1" x14ac:dyDescent="0.25"/>
    <row r="36246" ht="30" hidden="1" customHeight="1" x14ac:dyDescent="0.25"/>
    <row r="36247" ht="30" hidden="1" customHeight="1" x14ac:dyDescent="0.25"/>
    <row r="36248" ht="30" hidden="1" customHeight="1" x14ac:dyDescent="0.25"/>
    <row r="36249" ht="30" hidden="1" customHeight="1" x14ac:dyDescent="0.25"/>
    <row r="36250" ht="30" hidden="1" customHeight="1" x14ac:dyDescent="0.25"/>
    <row r="36251" ht="30" hidden="1" customHeight="1" x14ac:dyDescent="0.25"/>
    <row r="36252" ht="30" hidden="1" customHeight="1" x14ac:dyDescent="0.25"/>
    <row r="36253" ht="30" hidden="1" customHeight="1" x14ac:dyDescent="0.25"/>
    <row r="36254" ht="30" hidden="1" customHeight="1" x14ac:dyDescent="0.25"/>
    <row r="36255" ht="30" hidden="1" customHeight="1" x14ac:dyDescent="0.25"/>
    <row r="36256" ht="30" hidden="1" customHeight="1" x14ac:dyDescent="0.25"/>
    <row r="36257" ht="30" hidden="1" customHeight="1" x14ac:dyDescent="0.25"/>
    <row r="36258" ht="30" hidden="1" customHeight="1" x14ac:dyDescent="0.25"/>
    <row r="36259" ht="30" hidden="1" customHeight="1" x14ac:dyDescent="0.25"/>
    <row r="36260" ht="30" hidden="1" customHeight="1" x14ac:dyDescent="0.25"/>
    <row r="36261" ht="30" hidden="1" customHeight="1" x14ac:dyDescent="0.25"/>
    <row r="36262" ht="30" hidden="1" customHeight="1" x14ac:dyDescent="0.25"/>
    <row r="36263" ht="30" hidden="1" customHeight="1" x14ac:dyDescent="0.25"/>
    <row r="36264" ht="30" hidden="1" customHeight="1" x14ac:dyDescent="0.25"/>
    <row r="36265" ht="30" hidden="1" customHeight="1" x14ac:dyDescent="0.25"/>
    <row r="36266" ht="30" hidden="1" customHeight="1" x14ac:dyDescent="0.25"/>
    <row r="36267" ht="30" hidden="1" customHeight="1" x14ac:dyDescent="0.25"/>
    <row r="36268" ht="30" hidden="1" customHeight="1" x14ac:dyDescent="0.25"/>
    <row r="36269" ht="30" hidden="1" customHeight="1" x14ac:dyDescent="0.25"/>
    <row r="36270" ht="30" hidden="1" customHeight="1" x14ac:dyDescent="0.25"/>
    <row r="36271" ht="30" hidden="1" customHeight="1" x14ac:dyDescent="0.25"/>
    <row r="36272" ht="30" hidden="1" customHeight="1" x14ac:dyDescent="0.25"/>
    <row r="36273" ht="30" hidden="1" customHeight="1" x14ac:dyDescent="0.25"/>
    <row r="36274" ht="30" hidden="1" customHeight="1" x14ac:dyDescent="0.25"/>
    <row r="36275" ht="30" hidden="1" customHeight="1" x14ac:dyDescent="0.25"/>
    <row r="36276" ht="30" hidden="1" customHeight="1" x14ac:dyDescent="0.25"/>
    <row r="36277" ht="30" hidden="1" customHeight="1" x14ac:dyDescent="0.25"/>
    <row r="36278" ht="30" hidden="1" customHeight="1" x14ac:dyDescent="0.25"/>
    <row r="36279" ht="30" hidden="1" customHeight="1" x14ac:dyDescent="0.25"/>
    <row r="36280" ht="30" hidden="1" customHeight="1" x14ac:dyDescent="0.25"/>
    <row r="36281" ht="30" hidden="1" customHeight="1" x14ac:dyDescent="0.25"/>
    <row r="36282" ht="30" hidden="1" customHeight="1" x14ac:dyDescent="0.25"/>
    <row r="36283" ht="30" hidden="1" customHeight="1" x14ac:dyDescent="0.25"/>
    <row r="36284" ht="30" hidden="1" customHeight="1" x14ac:dyDescent="0.25"/>
    <row r="36285" ht="30" hidden="1" customHeight="1" x14ac:dyDescent="0.25"/>
    <row r="36286" ht="30" hidden="1" customHeight="1" x14ac:dyDescent="0.25"/>
    <row r="36287" ht="30" hidden="1" customHeight="1" x14ac:dyDescent="0.25"/>
    <row r="36288" ht="30" hidden="1" customHeight="1" x14ac:dyDescent="0.25"/>
    <row r="36289" ht="30" hidden="1" customHeight="1" x14ac:dyDescent="0.25"/>
    <row r="36290" ht="30" hidden="1" customHeight="1" x14ac:dyDescent="0.25"/>
    <row r="36291" ht="30" hidden="1" customHeight="1" x14ac:dyDescent="0.25"/>
    <row r="36292" ht="30" hidden="1" customHeight="1" x14ac:dyDescent="0.25"/>
    <row r="36293" ht="30" hidden="1" customHeight="1" x14ac:dyDescent="0.25"/>
    <row r="36294" ht="30" hidden="1" customHeight="1" x14ac:dyDescent="0.25"/>
    <row r="36295" ht="30" hidden="1" customHeight="1" x14ac:dyDescent="0.25"/>
    <row r="36296" ht="30" hidden="1" customHeight="1" x14ac:dyDescent="0.25"/>
    <row r="36297" ht="30" hidden="1" customHeight="1" x14ac:dyDescent="0.25"/>
    <row r="36298" ht="30" hidden="1" customHeight="1" x14ac:dyDescent="0.25"/>
    <row r="36299" ht="30" hidden="1" customHeight="1" x14ac:dyDescent="0.25"/>
    <row r="36300" ht="30" hidden="1" customHeight="1" x14ac:dyDescent="0.25"/>
    <row r="36301" ht="30" hidden="1" customHeight="1" x14ac:dyDescent="0.25"/>
    <row r="36302" ht="30" hidden="1" customHeight="1" x14ac:dyDescent="0.25"/>
    <row r="36303" ht="30" hidden="1" customHeight="1" x14ac:dyDescent="0.25"/>
    <row r="36304" ht="30" hidden="1" customHeight="1" x14ac:dyDescent="0.25"/>
    <row r="36305" ht="30" hidden="1" customHeight="1" x14ac:dyDescent="0.25"/>
    <row r="36306" ht="30" hidden="1" customHeight="1" x14ac:dyDescent="0.25"/>
    <row r="36307" ht="30" hidden="1" customHeight="1" x14ac:dyDescent="0.25"/>
    <row r="36308" ht="30" hidden="1" customHeight="1" x14ac:dyDescent="0.25"/>
    <row r="36309" ht="30" hidden="1" customHeight="1" x14ac:dyDescent="0.25"/>
    <row r="36310" ht="30" hidden="1" customHeight="1" x14ac:dyDescent="0.25"/>
    <row r="36311" ht="30" hidden="1" customHeight="1" x14ac:dyDescent="0.25"/>
    <row r="36312" ht="30" hidden="1" customHeight="1" x14ac:dyDescent="0.25"/>
    <row r="36313" ht="30" hidden="1" customHeight="1" x14ac:dyDescent="0.25"/>
    <row r="36314" ht="30" hidden="1" customHeight="1" x14ac:dyDescent="0.25"/>
    <row r="36315" ht="30" hidden="1" customHeight="1" x14ac:dyDescent="0.25"/>
    <row r="36316" ht="30" hidden="1" customHeight="1" x14ac:dyDescent="0.25"/>
    <row r="36317" ht="30" hidden="1" customHeight="1" x14ac:dyDescent="0.25"/>
    <row r="36318" ht="30" hidden="1" customHeight="1" x14ac:dyDescent="0.25"/>
    <row r="36319" ht="30" hidden="1" customHeight="1" x14ac:dyDescent="0.25"/>
    <row r="36320" ht="30" hidden="1" customHeight="1" x14ac:dyDescent="0.25"/>
    <row r="36321" ht="30" hidden="1" customHeight="1" x14ac:dyDescent="0.25"/>
    <row r="36322" ht="30" hidden="1" customHeight="1" x14ac:dyDescent="0.25"/>
    <row r="36323" ht="30" hidden="1" customHeight="1" x14ac:dyDescent="0.25"/>
    <row r="36324" ht="30" hidden="1" customHeight="1" x14ac:dyDescent="0.25"/>
    <row r="36325" ht="30" hidden="1" customHeight="1" x14ac:dyDescent="0.25"/>
    <row r="36326" ht="30" hidden="1" customHeight="1" x14ac:dyDescent="0.25"/>
    <row r="36327" ht="30" hidden="1" customHeight="1" x14ac:dyDescent="0.25"/>
    <row r="36328" ht="30" hidden="1" customHeight="1" x14ac:dyDescent="0.25"/>
    <row r="36329" ht="30" hidden="1" customHeight="1" x14ac:dyDescent="0.25"/>
    <row r="36330" ht="30" hidden="1" customHeight="1" x14ac:dyDescent="0.25"/>
    <row r="36331" ht="30" hidden="1" customHeight="1" x14ac:dyDescent="0.25"/>
    <row r="36332" ht="30" hidden="1" customHeight="1" x14ac:dyDescent="0.25"/>
    <row r="36333" ht="30" hidden="1" customHeight="1" x14ac:dyDescent="0.25"/>
    <row r="36334" ht="30" hidden="1" customHeight="1" x14ac:dyDescent="0.25"/>
    <row r="36335" ht="30" hidden="1" customHeight="1" x14ac:dyDescent="0.25"/>
    <row r="36336" ht="30" hidden="1" customHeight="1" x14ac:dyDescent="0.25"/>
    <row r="36337" ht="30" hidden="1" customHeight="1" x14ac:dyDescent="0.25"/>
    <row r="36338" ht="30" hidden="1" customHeight="1" x14ac:dyDescent="0.25"/>
    <row r="36339" ht="30" hidden="1" customHeight="1" x14ac:dyDescent="0.25"/>
    <row r="36340" ht="30" hidden="1" customHeight="1" x14ac:dyDescent="0.25"/>
    <row r="36341" ht="30" hidden="1" customHeight="1" x14ac:dyDescent="0.25"/>
    <row r="36342" ht="30" hidden="1" customHeight="1" x14ac:dyDescent="0.25"/>
    <row r="36343" ht="30" hidden="1" customHeight="1" x14ac:dyDescent="0.25"/>
    <row r="36344" ht="30" hidden="1" customHeight="1" x14ac:dyDescent="0.25"/>
    <row r="36345" ht="30" hidden="1" customHeight="1" x14ac:dyDescent="0.25"/>
    <row r="36346" ht="30" hidden="1" customHeight="1" x14ac:dyDescent="0.25"/>
    <row r="36347" ht="30" hidden="1" customHeight="1" x14ac:dyDescent="0.25"/>
    <row r="36348" ht="30" hidden="1" customHeight="1" x14ac:dyDescent="0.25"/>
    <row r="36349" ht="30" hidden="1" customHeight="1" x14ac:dyDescent="0.25"/>
    <row r="36350" ht="30" hidden="1" customHeight="1" x14ac:dyDescent="0.25"/>
    <row r="36351" ht="30" hidden="1" customHeight="1" x14ac:dyDescent="0.25"/>
    <row r="36352" ht="30" hidden="1" customHeight="1" x14ac:dyDescent="0.25"/>
    <row r="36353" ht="30" hidden="1" customHeight="1" x14ac:dyDescent="0.25"/>
    <row r="36354" ht="30" hidden="1" customHeight="1" x14ac:dyDescent="0.25"/>
    <row r="36355" ht="30" hidden="1" customHeight="1" x14ac:dyDescent="0.25"/>
    <row r="36356" ht="30" hidden="1" customHeight="1" x14ac:dyDescent="0.25"/>
    <row r="36357" ht="30" hidden="1" customHeight="1" x14ac:dyDescent="0.25"/>
    <row r="36358" ht="30" hidden="1" customHeight="1" x14ac:dyDescent="0.25"/>
    <row r="36359" ht="30" hidden="1" customHeight="1" x14ac:dyDescent="0.25"/>
    <row r="36360" ht="30" hidden="1" customHeight="1" x14ac:dyDescent="0.25"/>
    <row r="36361" ht="30" hidden="1" customHeight="1" x14ac:dyDescent="0.25"/>
    <row r="36362" ht="30" hidden="1" customHeight="1" x14ac:dyDescent="0.25"/>
    <row r="36363" ht="30" hidden="1" customHeight="1" x14ac:dyDescent="0.25"/>
    <row r="36364" ht="30" hidden="1" customHeight="1" x14ac:dyDescent="0.25"/>
    <row r="36365" ht="30" hidden="1" customHeight="1" x14ac:dyDescent="0.25"/>
    <row r="36366" ht="30" hidden="1" customHeight="1" x14ac:dyDescent="0.25"/>
    <row r="36367" ht="30" hidden="1" customHeight="1" x14ac:dyDescent="0.25"/>
    <row r="36368" ht="30" hidden="1" customHeight="1" x14ac:dyDescent="0.25"/>
    <row r="36369" ht="30" hidden="1" customHeight="1" x14ac:dyDescent="0.25"/>
    <row r="36370" ht="30" hidden="1" customHeight="1" x14ac:dyDescent="0.25"/>
    <row r="36371" ht="30" hidden="1" customHeight="1" x14ac:dyDescent="0.25"/>
    <row r="36372" ht="30" hidden="1" customHeight="1" x14ac:dyDescent="0.25"/>
    <row r="36373" ht="30" hidden="1" customHeight="1" x14ac:dyDescent="0.25"/>
    <row r="36374" ht="30" hidden="1" customHeight="1" x14ac:dyDescent="0.25"/>
    <row r="36375" ht="30" hidden="1" customHeight="1" x14ac:dyDescent="0.25"/>
    <row r="36376" ht="30" hidden="1" customHeight="1" x14ac:dyDescent="0.25"/>
    <row r="36377" ht="30" hidden="1" customHeight="1" x14ac:dyDescent="0.25"/>
    <row r="36378" ht="30" hidden="1" customHeight="1" x14ac:dyDescent="0.25"/>
    <row r="36379" ht="30" hidden="1" customHeight="1" x14ac:dyDescent="0.25"/>
    <row r="36380" ht="30" hidden="1" customHeight="1" x14ac:dyDescent="0.25"/>
    <row r="36381" ht="30" hidden="1" customHeight="1" x14ac:dyDescent="0.25"/>
    <row r="36382" ht="30" hidden="1" customHeight="1" x14ac:dyDescent="0.25"/>
    <row r="36383" ht="30" hidden="1" customHeight="1" x14ac:dyDescent="0.25"/>
    <row r="36384" ht="30" hidden="1" customHeight="1" x14ac:dyDescent="0.25"/>
    <row r="36385" ht="30" hidden="1" customHeight="1" x14ac:dyDescent="0.25"/>
    <row r="36386" ht="30" hidden="1" customHeight="1" x14ac:dyDescent="0.25"/>
    <row r="36387" ht="30" hidden="1" customHeight="1" x14ac:dyDescent="0.25"/>
    <row r="36388" ht="30" hidden="1" customHeight="1" x14ac:dyDescent="0.25"/>
    <row r="36389" ht="30" hidden="1" customHeight="1" x14ac:dyDescent="0.25"/>
    <row r="36390" ht="30" hidden="1" customHeight="1" x14ac:dyDescent="0.25"/>
    <row r="36391" ht="30" hidden="1" customHeight="1" x14ac:dyDescent="0.25"/>
    <row r="36392" ht="30" hidden="1" customHeight="1" x14ac:dyDescent="0.25"/>
    <row r="36393" ht="30" hidden="1" customHeight="1" x14ac:dyDescent="0.25"/>
    <row r="36394" ht="30" hidden="1" customHeight="1" x14ac:dyDescent="0.25"/>
    <row r="36395" ht="30" hidden="1" customHeight="1" x14ac:dyDescent="0.25"/>
    <row r="36396" ht="30" hidden="1" customHeight="1" x14ac:dyDescent="0.25"/>
    <row r="36397" ht="30" hidden="1" customHeight="1" x14ac:dyDescent="0.25"/>
    <row r="36398" ht="30" hidden="1" customHeight="1" x14ac:dyDescent="0.25"/>
    <row r="36399" ht="30" hidden="1" customHeight="1" x14ac:dyDescent="0.25"/>
    <row r="36400" ht="30" hidden="1" customHeight="1" x14ac:dyDescent="0.25"/>
    <row r="36401" ht="30" hidden="1" customHeight="1" x14ac:dyDescent="0.25"/>
    <row r="36402" ht="30" hidden="1" customHeight="1" x14ac:dyDescent="0.25"/>
    <row r="36403" ht="30" hidden="1" customHeight="1" x14ac:dyDescent="0.25"/>
    <row r="36404" ht="30" hidden="1" customHeight="1" x14ac:dyDescent="0.25"/>
    <row r="36405" ht="30" hidden="1" customHeight="1" x14ac:dyDescent="0.25"/>
    <row r="36406" ht="30" hidden="1" customHeight="1" x14ac:dyDescent="0.25"/>
    <row r="36407" ht="30" hidden="1" customHeight="1" x14ac:dyDescent="0.25"/>
    <row r="36408" ht="30" hidden="1" customHeight="1" x14ac:dyDescent="0.25"/>
    <row r="36409" ht="30" hidden="1" customHeight="1" x14ac:dyDescent="0.25"/>
    <row r="36410" ht="30" hidden="1" customHeight="1" x14ac:dyDescent="0.25"/>
    <row r="36411" ht="30" hidden="1" customHeight="1" x14ac:dyDescent="0.25"/>
    <row r="36412" ht="30" hidden="1" customHeight="1" x14ac:dyDescent="0.25"/>
    <row r="36413" ht="30" hidden="1" customHeight="1" x14ac:dyDescent="0.25"/>
    <row r="36414" ht="30" hidden="1" customHeight="1" x14ac:dyDescent="0.25"/>
    <row r="36415" ht="30" hidden="1" customHeight="1" x14ac:dyDescent="0.25"/>
    <row r="36416" ht="30" hidden="1" customHeight="1" x14ac:dyDescent="0.25"/>
    <row r="36417" ht="30" hidden="1" customHeight="1" x14ac:dyDescent="0.25"/>
    <row r="36418" ht="30" hidden="1" customHeight="1" x14ac:dyDescent="0.25"/>
    <row r="36419" ht="30" hidden="1" customHeight="1" x14ac:dyDescent="0.25"/>
    <row r="36420" ht="30" hidden="1" customHeight="1" x14ac:dyDescent="0.25"/>
    <row r="36421" ht="30" hidden="1" customHeight="1" x14ac:dyDescent="0.25"/>
    <row r="36422" ht="30" hidden="1" customHeight="1" x14ac:dyDescent="0.25"/>
    <row r="36423" ht="30" hidden="1" customHeight="1" x14ac:dyDescent="0.25"/>
    <row r="36424" ht="30" hidden="1" customHeight="1" x14ac:dyDescent="0.25"/>
    <row r="36425" ht="30" hidden="1" customHeight="1" x14ac:dyDescent="0.25"/>
    <row r="36426" ht="30" hidden="1" customHeight="1" x14ac:dyDescent="0.25"/>
    <row r="36427" ht="30" hidden="1" customHeight="1" x14ac:dyDescent="0.25"/>
    <row r="36428" ht="30" hidden="1" customHeight="1" x14ac:dyDescent="0.25"/>
    <row r="36429" ht="30" hidden="1" customHeight="1" x14ac:dyDescent="0.25"/>
    <row r="36430" ht="30" hidden="1" customHeight="1" x14ac:dyDescent="0.25"/>
    <row r="36431" ht="30" hidden="1" customHeight="1" x14ac:dyDescent="0.25"/>
    <row r="36432" ht="30" hidden="1" customHeight="1" x14ac:dyDescent="0.25"/>
    <row r="36433" ht="30" hidden="1" customHeight="1" x14ac:dyDescent="0.25"/>
    <row r="36434" ht="30" hidden="1" customHeight="1" x14ac:dyDescent="0.25"/>
    <row r="36435" ht="30" hidden="1" customHeight="1" x14ac:dyDescent="0.25"/>
    <row r="36436" ht="30" hidden="1" customHeight="1" x14ac:dyDescent="0.25"/>
    <row r="36437" ht="30" hidden="1" customHeight="1" x14ac:dyDescent="0.25"/>
    <row r="36438" ht="30" hidden="1" customHeight="1" x14ac:dyDescent="0.25"/>
    <row r="36439" ht="30" hidden="1" customHeight="1" x14ac:dyDescent="0.25"/>
    <row r="36440" ht="30" hidden="1" customHeight="1" x14ac:dyDescent="0.25"/>
    <row r="36441" ht="30" hidden="1" customHeight="1" x14ac:dyDescent="0.25"/>
    <row r="36442" ht="30" hidden="1" customHeight="1" x14ac:dyDescent="0.25"/>
    <row r="36443" ht="30" hidden="1" customHeight="1" x14ac:dyDescent="0.25"/>
    <row r="36444" ht="30" hidden="1" customHeight="1" x14ac:dyDescent="0.25"/>
    <row r="36445" ht="30" hidden="1" customHeight="1" x14ac:dyDescent="0.25"/>
    <row r="36446" ht="30" hidden="1" customHeight="1" x14ac:dyDescent="0.25"/>
    <row r="36447" ht="30" hidden="1" customHeight="1" x14ac:dyDescent="0.25"/>
    <row r="36448" ht="30" hidden="1" customHeight="1" x14ac:dyDescent="0.25"/>
    <row r="36449" ht="30" hidden="1" customHeight="1" x14ac:dyDescent="0.25"/>
    <row r="36450" ht="30" hidden="1" customHeight="1" x14ac:dyDescent="0.25"/>
    <row r="36451" ht="30" hidden="1" customHeight="1" x14ac:dyDescent="0.25"/>
    <row r="36452" ht="30" hidden="1" customHeight="1" x14ac:dyDescent="0.25"/>
    <row r="36453" ht="30" hidden="1" customHeight="1" x14ac:dyDescent="0.25"/>
    <row r="36454" ht="30" hidden="1" customHeight="1" x14ac:dyDescent="0.25"/>
    <row r="36455" ht="30" hidden="1" customHeight="1" x14ac:dyDescent="0.25"/>
    <row r="36456" ht="30" hidden="1" customHeight="1" x14ac:dyDescent="0.25"/>
    <row r="36457" ht="30" hidden="1" customHeight="1" x14ac:dyDescent="0.25"/>
    <row r="36458" ht="30" hidden="1" customHeight="1" x14ac:dyDescent="0.25"/>
    <row r="36459" ht="30" hidden="1" customHeight="1" x14ac:dyDescent="0.25"/>
    <row r="36460" ht="30" hidden="1" customHeight="1" x14ac:dyDescent="0.25"/>
    <row r="36461" ht="30" hidden="1" customHeight="1" x14ac:dyDescent="0.25"/>
    <row r="36462" ht="30" hidden="1" customHeight="1" x14ac:dyDescent="0.25"/>
    <row r="36463" ht="30" hidden="1" customHeight="1" x14ac:dyDescent="0.25"/>
    <row r="36464" ht="30" hidden="1" customHeight="1" x14ac:dyDescent="0.25"/>
    <row r="36465" ht="30" hidden="1" customHeight="1" x14ac:dyDescent="0.25"/>
    <row r="36466" ht="30" hidden="1" customHeight="1" x14ac:dyDescent="0.25"/>
    <row r="36467" ht="30" hidden="1" customHeight="1" x14ac:dyDescent="0.25"/>
    <row r="36468" ht="30" hidden="1" customHeight="1" x14ac:dyDescent="0.25"/>
    <row r="36469" ht="30" hidden="1" customHeight="1" x14ac:dyDescent="0.25"/>
    <row r="36470" ht="30" hidden="1" customHeight="1" x14ac:dyDescent="0.25"/>
    <row r="36471" ht="30" hidden="1" customHeight="1" x14ac:dyDescent="0.25"/>
    <row r="36472" ht="30" hidden="1" customHeight="1" x14ac:dyDescent="0.25"/>
    <row r="36473" ht="30" hidden="1" customHeight="1" x14ac:dyDescent="0.25"/>
    <row r="36474" ht="30" hidden="1" customHeight="1" x14ac:dyDescent="0.25"/>
    <row r="36475" ht="30" hidden="1" customHeight="1" x14ac:dyDescent="0.25"/>
    <row r="36476" ht="30" hidden="1" customHeight="1" x14ac:dyDescent="0.25"/>
    <row r="36477" ht="30" hidden="1" customHeight="1" x14ac:dyDescent="0.25"/>
    <row r="36478" ht="30" hidden="1" customHeight="1" x14ac:dyDescent="0.25"/>
    <row r="36479" ht="30" hidden="1" customHeight="1" x14ac:dyDescent="0.25"/>
    <row r="36480" ht="30" hidden="1" customHeight="1" x14ac:dyDescent="0.25"/>
    <row r="36481" ht="30" hidden="1" customHeight="1" x14ac:dyDescent="0.25"/>
    <row r="36482" ht="30" hidden="1" customHeight="1" x14ac:dyDescent="0.25"/>
    <row r="36483" ht="30" hidden="1" customHeight="1" x14ac:dyDescent="0.25"/>
    <row r="36484" ht="30" hidden="1" customHeight="1" x14ac:dyDescent="0.25"/>
    <row r="36485" ht="30" hidden="1" customHeight="1" x14ac:dyDescent="0.25"/>
    <row r="36486" ht="30" hidden="1" customHeight="1" x14ac:dyDescent="0.25"/>
    <row r="36487" ht="30" hidden="1" customHeight="1" x14ac:dyDescent="0.25"/>
    <row r="36488" ht="30" hidden="1" customHeight="1" x14ac:dyDescent="0.25"/>
    <row r="36489" ht="30" hidden="1" customHeight="1" x14ac:dyDescent="0.25"/>
    <row r="36490" ht="30" hidden="1" customHeight="1" x14ac:dyDescent="0.25"/>
    <row r="36491" ht="30" hidden="1" customHeight="1" x14ac:dyDescent="0.25"/>
    <row r="36492" ht="30" hidden="1" customHeight="1" x14ac:dyDescent="0.25"/>
    <row r="36493" ht="30" hidden="1" customHeight="1" x14ac:dyDescent="0.25"/>
    <row r="36494" ht="30" hidden="1" customHeight="1" x14ac:dyDescent="0.25"/>
    <row r="36495" ht="30" hidden="1" customHeight="1" x14ac:dyDescent="0.25"/>
    <row r="36496" ht="30" hidden="1" customHeight="1" x14ac:dyDescent="0.25"/>
    <row r="36497" ht="30" hidden="1" customHeight="1" x14ac:dyDescent="0.25"/>
    <row r="36498" ht="30" hidden="1" customHeight="1" x14ac:dyDescent="0.25"/>
    <row r="36499" ht="30" hidden="1" customHeight="1" x14ac:dyDescent="0.25"/>
    <row r="36500" ht="30" hidden="1" customHeight="1" x14ac:dyDescent="0.25"/>
    <row r="36501" ht="30" hidden="1" customHeight="1" x14ac:dyDescent="0.25"/>
    <row r="36502" ht="30" hidden="1" customHeight="1" x14ac:dyDescent="0.25"/>
    <row r="36503" ht="30" hidden="1" customHeight="1" x14ac:dyDescent="0.25"/>
    <row r="36504" ht="30" hidden="1" customHeight="1" x14ac:dyDescent="0.25"/>
    <row r="36505" ht="30" hidden="1" customHeight="1" x14ac:dyDescent="0.25"/>
    <row r="36506" ht="30" hidden="1" customHeight="1" x14ac:dyDescent="0.25"/>
    <row r="36507" ht="30" hidden="1" customHeight="1" x14ac:dyDescent="0.25"/>
    <row r="36508" ht="30" hidden="1" customHeight="1" x14ac:dyDescent="0.25"/>
    <row r="36509" ht="30" hidden="1" customHeight="1" x14ac:dyDescent="0.25"/>
    <row r="36510" ht="30" hidden="1" customHeight="1" x14ac:dyDescent="0.25"/>
    <row r="36511" ht="30" hidden="1" customHeight="1" x14ac:dyDescent="0.25"/>
    <row r="36512" ht="30" hidden="1" customHeight="1" x14ac:dyDescent="0.25"/>
    <row r="36513" ht="30" hidden="1" customHeight="1" x14ac:dyDescent="0.25"/>
    <row r="36514" ht="30" hidden="1" customHeight="1" x14ac:dyDescent="0.25"/>
    <row r="36515" ht="30" hidden="1" customHeight="1" x14ac:dyDescent="0.25"/>
    <row r="36516" ht="30" hidden="1" customHeight="1" x14ac:dyDescent="0.25"/>
    <row r="36517" ht="30" hidden="1" customHeight="1" x14ac:dyDescent="0.25"/>
    <row r="36518" ht="30" hidden="1" customHeight="1" x14ac:dyDescent="0.25"/>
    <row r="36519" ht="30" hidden="1" customHeight="1" x14ac:dyDescent="0.25"/>
    <row r="36520" ht="30" hidden="1" customHeight="1" x14ac:dyDescent="0.25"/>
    <row r="36521" ht="30" hidden="1" customHeight="1" x14ac:dyDescent="0.25"/>
    <row r="36522" ht="30" hidden="1" customHeight="1" x14ac:dyDescent="0.25"/>
    <row r="36523" ht="30" hidden="1" customHeight="1" x14ac:dyDescent="0.25"/>
    <row r="36524" ht="30" hidden="1" customHeight="1" x14ac:dyDescent="0.25"/>
    <row r="36525" ht="30" hidden="1" customHeight="1" x14ac:dyDescent="0.25"/>
    <row r="36526" ht="30" hidden="1" customHeight="1" x14ac:dyDescent="0.25"/>
    <row r="36527" ht="30" hidden="1" customHeight="1" x14ac:dyDescent="0.25"/>
    <row r="36528" ht="30" hidden="1" customHeight="1" x14ac:dyDescent="0.25"/>
    <row r="36529" ht="30" hidden="1" customHeight="1" x14ac:dyDescent="0.25"/>
    <row r="36530" ht="30" hidden="1" customHeight="1" x14ac:dyDescent="0.25"/>
    <row r="36531" ht="30" hidden="1" customHeight="1" x14ac:dyDescent="0.25"/>
    <row r="36532" ht="30" hidden="1" customHeight="1" x14ac:dyDescent="0.25"/>
    <row r="36533" ht="30" hidden="1" customHeight="1" x14ac:dyDescent="0.25"/>
    <row r="36534" ht="30" hidden="1" customHeight="1" x14ac:dyDescent="0.25"/>
    <row r="36535" ht="30" hidden="1" customHeight="1" x14ac:dyDescent="0.25"/>
    <row r="36536" ht="30" hidden="1" customHeight="1" x14ac:dyDescent="0.25"/>
    <row r="36537" ht="30" hidden="1" customHeight="1" x14ac:dyDescent="0.25"/>
    <row r="36538" ht="30" hidden="1" customHeight="1" x14ac:dyDescent="0.25"/>
    <row r="36539" ht="30" hidden="1" customHeight="1" x14ac:dyDescent="0.25"/>
    <row r="36540" ht="30" hidden="1" customHeight="1" x14ac:dyDescent="0.25"/>
    <row r="36541" ht="30" hidden="1" customHeight="1" x14ac:dyDescent="0.25"/>
    <row r="36542" ht="30" hidden="1" customHeight="1" x14ac:dyDescent="0.25"/>
    <row r="36543" ht="30" hidden="1" customHeight="1" x14ac:dyDescent="0.25"/>
    <row r="36544" ht="30" hidden="1" customHeight="1" x14ac:dyDescent="0.25"/>
    <row r="36545" ht="30" hidden="1" customHeight="1" x14ac:dyDescent="0.25"/>
    <row r="36546" ht="30" hidden="1" customHeight="1" x14ac:dyDescent="0.25"/>
    <row r="36547" ht="30" hidden="1" customHeight="1" x14ac:dyDescent="0.25"/>
    <row r="36548" ht="30" hidden="1" customHeight="1" x14ac:dyDescent="0.25"/>
    <row r="36549" ht="30" hidden="1" customHeight="1" x14ac:dyDescent="0.25"/>
    <row r="36550" ht="30" hidden="1" customHeight="1" x14ac:dyDescent="0.25"/>
    <row r="36551" ht="30" hidden="1" customHeight="1" x14ac:dyDescent="0.25"/>
    <row r="36552" ht="30" hidden="1" customHeight="1" x14ac:dyDescent="0.25"/>
    <row r="36553" ht="30" hidden="1" customHeight="1" x14ac:dyDescent="0.25"/>
    <row r="36554" ht="30" hidden="1" customHeight="1" x14ac:dyDescent="0.25"/>
    <row r="36555" ht="30" hidden="1" customHeight="1" x14ac:dyDescent="0.25"/>
    <row r="36556" ht="30" hidden="1" customHeight="1" x14ac:dyDescent="0.25"/>
    <row r="36557" ht="30" hidden="1" customHeight="1" x14ac:dyDescent="0.25"/>
    <row r="36558" ht="30" hidden="1" customHeight="1" x14ac:dyDescent="0.25"/>
    <row r="36559" ht="30" hidden="1" customHeight="1" x14ac:dyDescent="0.25"/>
    <row r="36560" ht="30" hidden="1" customHeight="1" x14ac:dyDescent="0.25"/>
    <row r="36561" ht="30" hidden="1" customHeight="1" x14ac:dyDescent="0.25"/>
    <row r="36562" ht="30" hidden="1" customHeight="1" x14ac:dyDescent="0.25"/>
    <row r="36563" ht="30" hidden="1" customHeight="1" x14ac:dyDescent="0.25"/>
    <row r="36564" ht="30" hidden="1" customHeight="1" x14ac:dyDescent="0.25"/>
    <row r="36565" ht="30" hidden="1" customHeight="1" x14ac:dyDescent="0.25"/>
    <row r="36566" ht="30" hidden="1" customHeight="1" x14ac:dyDescent="0.25"/>
    <row r="36567" ht="30" hidden="1" customHeight="1" x14ac:dyDescent="0.25"/>
    <row r="36568" ht="30" hidden="1" customHeight="1" x14ac:dyDescent="0.25"/>
    <row r="36569" ht="30" hidden="1" customHeight="1" x14ac:dyDescent="0.25"/>
    <row r="36570" ht="30" hidden="1" customHeight="1" x14ac:dyDescent="0.25"/>
    <row r="36571" ht="30" hidden="1" customHeight="1" x14ac:dyDescent="0.25"/>
    <row r="36572" ht="30" hidden="1" customHeight="1" x14ac:dyDescent="0.25"/>
    <row r="36573" ht="30" hidden="1" customHeight="1" x14ac:dyDescent="0.25"/>
    <row r="36574" ht="30" hidden="1" customHeight="1" x14ac:dyDescent="0.25"/>
    <row r="36575" ht="30" hidden="1" customHeight="1" x14ac:dyDescent="0.25"/>
    <row r="36576" ht="30" hidden="1" customHeight="1" x14ac:dyDescent="0.25"/>
    <row r="36577" ht="30" hidden="1" customHeight="1" x14ac:dyDescent="0.25"/>
    <row r="36578" ht="30" hidden="1" customHeight="1" x14ac:dyDescent="0.25"/>
    <row r="36579" ht="30" hidden="1" customHeight="1" x14ac:dyDescent="0.25"/>
    <row r="36580" ht="30" hidden="1" customHeight="1" x14ac:dyDescent="0.25"/>
    <row r="36581" ht="30" hidden="1" customHeight="1" x14ac:dyDescent="0.25"/>
    <row r="36582" ht="30" hidden="1" customHeight="1" x14ac:dyDescent="0.25"/>
    <row r="36583" ht="30" hidden="1" customHeight="1" x14ac:dyDescent="0.25"/>
    <row r="36584" ht="30" hidden="1" customHeight="1" x14ac:dyDescent="0.25"/>
    <row r="36585" ht="30" hidden="1" customHeight="1" x14ac:dyDescent="0.25"/>
    <row r="36586" ht="30" hidden="1" customHeight="1" x14ac:dyDescent="0.25"/>
    <row r="36587" ht="30" hidden="1" customHeight="1" x14ac:dyDescent="0.25"/>
    <row r="36588" ht="30" hidden="1" customHeight="1" x14ac:dyDescent="0.25"/>
    <row r="36589" ht="30" hidden="1" customHeight="1" x14ac:dyDescent="0.25"/>
    <row r="36590" ht="30" hidden="1" customHeight="1" x14ac:dyDescent="0.25"/>
    <row r="36591" ht="30" hidden="1" customHeight="1" x14ac:dyDescent="0.25"/>
    <row r="36592" ht="30" hidden="1" customHeight="1" x14ac:dyDescent="0.25"/>
    <row r="36593" ht="30" hidden="1" customHeight="1" x14ac:dyDescent="0.25"/>
    <row r="36594" ht="30" hidden="1" customHeight="1" x14ac:dyDescent="0.25"/>
    <row r="36595" ht="30" hidden="1" customHeight="1" x14ac:dyDescent="0.25"/>
    <row r="36596" ht="30" hidden="1" customHeight="1" x14ac:dyDescent="0.25"/>
    <row r="36597" ht="30" hidden="1" customHeight="1" x14ac:dyDescent="0.25"/>
    <row r="36598" ht="30" hidden="1" customHeight="1" x14ac:dyDescent="0.25"/>
    <row r="36599" ht="30" hidden="1" customHeight="1" x14ac:dyDescent="0.25"/>
    <row r="36600" ht="30" hidden="1" customHeight="1" x14ac:dyDescent="0.25"/>
    <row r="36601" ht="30" hidden="1" customHeight="1" x14ac:dyDescent="0.25"/>
    <row r="36602" ht="30" hidden="1" customHeight="1" x14ac:dyDescent="0.25"/>
    <row r="36603" ht="30" hidden="1" customHeight="1" x14ac:dyDescent="0.25"/>
    <row r="36604" ht="30" hidden="1" customHeight="1" x14ac:dyDescent="0.25"/>
    <row r="36605" ht="30" hidden="1" customHeight="1" x14ac:dyDescent="0.25"/>
    <row r="36606" ht="30" hidden="1" customHeight="1" x14ac:dyDescent="0.25"/>
    <row r="36607" ht="30" hidden="1" customHeight="1" x14ac:dyDescent="0.25"/>
    <row r="36608" ht="30" hidden="1" customHeight="1" x14ac:dyDescent="0.25"/>
    <row r="36609" ht="30" hidden="1" customHeight="1" x14ac:dyDescent="0.25"/>
    <row r="36610" ht="30" hidden="1" customHeight="1" x14ac:dyDescent="0.25"/>
    <row r="36611" ht="30" hidden="1" customHeight="1" x14ac:dyDescent="0.25"/>
    <row r="36612" ht="30" hidden="1" customHeight="1" x14ac:dyDescent="0.25"/>
    <row r="36613" ht="30" hidden="1" customHeight="1" x14ac:dyDescent="0.25"/>
    <row r="36614" ht="30" hidden="1" customHeight="1" x14ac:dyDescent="0.25"/>
    <row r="36615" ht="30" hidden="1" customHeight="1" x14ac:dyDescent="0.25"/>
    <row r="36616" ht="30" hidden="1" customHeight="1" x14ac:dyDescent="0.25"/>
    <row r="36617" ht="30" hidden="1" customHeight="1" x14ac:dyDescent="0.25"/>
    <row r="36618" ht="30" hidden="1" customHeight="1" x14ac:dyDescent="0.25"/>
    <row r="36619" ht="30" hidden="1" customHeight="1" x14ac:dyDescent="0.25"/>
    <row r="36620" ht="30" hidden="1" customHeight="1" x14ac:dyDescent="0.25"/>
    <row r="36621" ht="30" hidden="1" customHeight="1" x14ac:dyDescent="0.25"/>
    <row r="36622" ht="30" hidden="1" customHeight="1" x14ac:dyDescent="0.25"/>
    <row r="36623" ht="30" hidden="1" customHeight="1" x14ac:dyDescent="0.25"/>
    <row r="36624" ht="30" hidden="1" customHeight="1" x14ac:dyDescent="0.25"/>
    <row r="36625" ht="30" hidden="1" customHeight="1" x14ac:dyDescent="0.25"/>
    <row r="36626" ht="30" hidden="1" customHeight="1" x14ac:dyDescent="0.25"/>
    <row r="36627" ht="30" hidden="1" customHeight="1" x14ac:dyDescent="0.25"/>
    <row r="36628" ht="30" hidden="1" customHeight="1" x14ac:dyDescent="0.25"/>
    <row r="36629" ht="30" hidden="1" customHeight="1" x14ac:dyDescent="0.25"/>
    <row r="36630" ht="30" hidden="1" customHeight="1" x14ac:dyDescent="0.25"/>
    <row r="36631" ht="30" hidden="1" customHeight="1" x14ac:dyDescent="0.25"/>
    <row r="36632" ht="30" hidden="1" customHeight="1" x14ac:dyDescent="0.25"/>
    <row r="36633" ht="30" hidden="1" customHeight="1" x14ac:dyDescent="0.25"/>
    <row r="36634" ht="30" hidden="1" customHeight="1" x14ac:dyDescent="0.25"/>
    <row r="36635" ht="30" hidden="1" customHeight="1" x14ac:dyDescent="0.25"/>
    <row r="36636" ht="30" hidden="1" customHeight="1" x14ac:dyDescent="0.25"/>
    <row r="36637" ht="30" hidden="1" customHeight="1" x14ac:dyDescent="0.25"/>
    <row r="36638" ht="30" hidden="1" customHeight="1" x14ac:dyDescent="0.25"/>
    <row r="36639" ht="30" hidden="1" customHeight="1" x14ac:dyDescent="0.25"/>
    <row r="36640" ht="30" hidden="1" customHeight="1" x14ac:dyDescent="0.25"/>
    <row r="36641" ht="30" hidden="1" customHeight="1" x14ac:dyDescent="0.25"/>
    <row r="36642" ht="30" hidden="1" customHeight="1" x14ac:dyDescent="0.25"/>
    <row r="36643" ht="30" hidden="1" customHeight="1" x14ac:dyDescent="0.25"/>
    <row r="36644" ht="30" hidden="1" customHeight="1" x14ac:dyDescent="0.25"/>
    <row r="36645" ht="30" hidden="1" customHeight="1" x14ac:dyDescent="0.25"/>
    <row r="36646" ht="30" hidden="1" customHeight="1" x14ac:dyDescent="0.25"/>
    <row r="36647" ht="30" hidden="1" customHeight="1" x14ac:dyDescent="0.25"/>
    <row r="36648" ht="30" hidden="1" customHeight="1" x14ac:dyDescent="0.25"/>
    <row r="36649" ht="30" hidden="1" customHeight="1" x14ac:dyDescent="0.25"/>
    <row r="36650" ht="30" hidden="1" customHeight="1" x14ac:dyDescent="0.25"/>
    <row r="36651" ht="30" hidden="1" customHeight="1" x14ac:dyDescent="0.25"/>
    <row r="36652" ht="30" hidden="1" customHeight="1" x14ac:dyDescent="0.25"/>
    <row r="36653" ht="30" hidden="1" customHeight="1" x14ac:dyDescent="0.25"/>
    <row r="36654" ht="30" hidden="1" customHeight="1" x14ac:dyDescent="0.25"/>
    <row r="36655" ht="30" hidden="1" customHeight="1" x14ac:dyDescent="0.25"/>
    <row r="36656" ht="30" hidden="1" customHeight="1" x14ac:dyDescent="0.25"/>
    <row r="36657" ht="30" hidden="1" customHeight="1" x14ac:dyDescent="0.25"/>
    <row r="36658" ht="30" hidden="1" customHeight="1" x14ac:dyDescent="0.25"/>
    <row r="36659" ht="30" hidden="1" customHeight="1" x14ac:dyDescent="0.25"/>
    <row r="36660" ht="30" hidden="1" customHeight="1" x14ac:dyDescent="0.25"/>
    <row r="36661" ht="30" hidden="1" customHeight="1" x14ac:dyDescent="0.25"/>
    <row r="36662" ht="30" hidden="1" customHeight="1" x14ac:dyDescent="0.25"/>
    <row r="36663" ht="30" hidden="1" customHeight="1" x14ac:dyDescent="0.25"/>
    <row r="36664" ht="30" hidden="1" customHeight="1" x14ac:dyDescent="0.25"/>
    <row r="36665" ht="30" hidden="1" customHeight="1" x14ac:dyDescent="0.25"/>
    <row r="36666" ht="30" hidden="1" customHeight="1" x14ac:dyDescent="0.25"/>
    <row r="36667" ht="30" hidden="1" customHeight="1" x14ac:dyDescent="0.25"/>
    <row r="36668" ht="30" hidden="1" customHeight="1" x14ac:dyDescent="0.25"/>
    <row r="36669" ht="30" hidden="1" customHeight="1" x14ac:dyDescent="0.25"/>
    <row r="36670" ht="30" hidden="1" customHeight="1" x14ac:dyDescent="0.25"/>
    <row r="36671" ht="30" hidden="1" customHeight="1" x14ac:dyDescent="0.25"/>
    <row r="36672" ht="30" hidden="1" customHeight="1" x14ac:dyDescent="0.25"/>
    <row r="36673" ht="30" hidden="1" customHeight="1" x14ac:dyDescent="0.25"/>
    <row r="36674" ht="30" hidden="1" customHeight="1" x14ac:dyDescent="0.25"/>
    <row r="36675" ht="30" hidden="1" customHeight="1" x14ac:dyDescent="0.25"/>
    <row r="36676" ht="30" hidden="1" customHeight="1" x14ac:dyDescent="0.25"/>
    <row r="36677" ht="30" hidden="1" customHeight="1" x14ac:dyDescent="0.25"/>
    <row r="36678" ht="30" hidden="1" customHeight="1" x14ac:dyDescent="0.25"/>
    <row r="36679" ht="30" hidden="1" customHeight="1" x14ac:dyDescent="0.25"/>
    <row r="36680" ht="30" hidden="1" customHeight="1" x14ac:dyDescent="0.25"/>
    <row r="36681" ht="30" hidden="1" customHeight="1" x14ac:dyDescent="0.25"/>
    <row r="36682" ht="30" hidden="1" customHeight="1" x14ac:dyDescent="0.25"/>
    <row r="36683" ht="30" hidden="1" customHeight="1" x14ac:dyDescent="0.25"/>
    <row r="36684" ht="30" hidden="1" customHeight="1" x14ac:dyDescent="0.25"/>
    <row r="36685" ht="30" hidden="1" customHeight="1" x14ac:dyDescent="0.25"/>
    <row r="36686" ht="30" hidden="1" customHeight="1" x14ac:dyDescent="0.25"/>
    <row r="36687" ht="30" hidden="1" customHeight="1" x14ac:dyDescent="0.25"/>
    <row r="36688" ht="30" hidden="1" customHeight="1" x14ac:dyDescent="0.25"/>
    <row r="36689" ht="30" hidden="1" customHeight="1" x14ac:dyDescent="0.25"/>
    <row r="36690" ht="30" hidden="1" customHeight="1" x14ac:dyDescent="0.25"/>
    <row r="36691" ht="30" hidden="1" customHeight="1" x14ac:dyDescent="0.25"/>
    <row r="36692" ht="30" hidden="1" customHeight="1" x14ac:dyDescent="0.25"/>
    <row r="36693" ht="30" hidden="1" customHeight="1" x14ac:dyDescent="0.25"/>
    <row r="36694" ht="30" hidden="1" customHeight="1" x14ac:dyDescent="0.25"/>
    <row r="36695" ht="30" hidden="1" customHeight="1" x14ac:dyDescent="0.25"/>
    <row r="36696" ht="30" hidden="1" customHeight="1" x14ac:dyDescent="0.25"/>
    <row r="36697" ht="30" hidden="1" customHeight="1" x14ac:dyDescent="0.25"/>
    <row r="36698" ht="30" hidden="1" customHeight="1" x14ac:dyDescent="0.25"/>
    <row r="36699" ht="30" hidden="1" customHeight="1" x14ac:dyDescent="0.25"/>
    <row r="36700" ht="30" hidden="1" customHeight="1" x14ac:dyDescent="0.25"/>
    <row r="36701" ht="30" hidden="1" customHeight="1" x14ac:dyDescent="0.25"/>
    <row r="36702" ht="30" hidden="1" customHeight="1" x14ac:dyDescent="0.25"/>
    <row r="36703" ht="30" hidden="1" customHeight="1" x14ac:dyDescent="0.25"/>
    <row r="36704" ht="30" hidden="1" customHeight="1" x14ac:dyDescent="0.25"/>
    <row r="36705" ht="30" hidden="1" customHeight="1" x14ac:dyDescent="0.25"/>
    <row r="36706" ht="30" hidden="1" customHeight="1" x14ac:dyDescent="0.25"/>
    <row r="36707" ht="30" hidden="1" customHeight="1" x14ac:dyDescent="0.25"/>
    <row r="36708" ht="30" hidden="1" customHeight="1" x14ac:dyDescent="0.25"/>
    <row r="36709" ht="30" hidden="1" customHeight="1" x14ac:dyDescent="0.25"/>
    <row r="36710" ht="30" hidden="1" customHeight="1" x14ac:dyDescent="0.25"/>
    <row r="36711" ht="30" hidden="1" customHeight="1" x14ac:dyDescent="0.25"/>
    <row r="36712" ht="30" hidden="1" customHeight="1" x14ac:dyDescent="0.25"/>
    <row r="36713" ht="30" hidden="1" customHeight="1" x14ac:dyDescent="0.25"/>
    <row r="36714" ht="30" hidden="1" customHeight="1" x14ac:dyDescent="0.25"/>
    <row r="36715" ht="30" hidden="1" customHeight="1" x14ac:dyDescent="0.25"/>
    <row r="36716" ht="30" hidden="1" customHeight="1" x14ac:dyDescent="0.25"/>
    <row r="36717" ht="30" hidden="1" customHeight="1" x14ac:dyDescent="0.25"/>
    <row r="36718" ht="30" hidden="1" customHeight="1" x14ac:dyDescent="0.25"/>
    <row r="36719" ht="30" hidden="1" customHeight="1" x14ac:dyDescent="0.25"/>
    <row r="36720" ht="30" hidden="1" customHeight="1" x14ac:dyDescent="0.25"/>
    <row r="36721" ht="30" hidden="1" customHeight="1" x14ac:dyDescent="0.25"/>
    <row r="36722" ht="30" hidden="1" customHeight="1" x14ac:dyDescent="0.25"/>
    <row r="36723" ht="30" hidden="1" customHeight="1" x14ac:dyDescent="0.25"/>
    <row r="36724" ht="30" hidden="1" customHeight="1" x14ac:dyDescent="0.25"/>
    <row r="36725" ht="30" hidden="1" customHeight="1" x14ac:dyDescent="0.25"/>
    <row r="36726" ht="30" hidden="1" customHeight="1" x14ac:dyDescent="0.25"/>
    <row r="36727" ht="30" hidden="1" customHeight="1" x14ac:dyDescent="0.25"/>
    <row r="36728" ht="30" hidden="1" customHeight="1" x14ac:dyDescent="0.25"/>
    <row r="36729" ht="30" hidden="1" customHeight="1" x14ac:dyDescent="0.25"/>
    <row r="36730" ht="30" hidden="1" customHeight="1" x14ac:dyDescent="0.25"/>
    <row r="36731" ht="30" hidden="1" customHeight="1" x14ac:dyDescent="0.25"/>
    <row r="36732" ht="30" hidden="1" customHeight="1" x14ac:dyDescent="0.25"/>
    <row r="36733" ht="30" hidden="1" customHeight="1" x14ac:dyDescent="0.25"/>
    <row r="36734" ht="30" hidden="1" customHeight="1" x14ac:dyDescent="0.25"/>
    <row r="36735" ht="30" hidden="1" customHeight="1" x14ac:dyDescent="0.25"/>
    <row r="36736" ht="30" hidden="1" customHeight="1" x14ac:dyDescent="0.25"/>
    <row r="36737" ht="30" hidden="1" customHeight="1" x14ac:dyDescent="0.25"/>
    <row r="36738" ht="30" hidden="1" customHeight="1" x14ac:dyDescent="0.25"/>
    <row r="36739" ht="30" hidden="1" customHeight="1" x14ac:dyDescent="0.25"/>
    <row r="36740" ht="30" hidden="1" customHeight="1" x14ac:dyDescent="0.25"/>
    <row r="36741" ht="30" hidden="1" customHeight="1" x14ac:dyDescent="0.25"/>
    <row r="36742" ht="30" hidden="1" customHeight="1" x14ac:dyDescent="0.25"/>
    <row r="36743" ht="30" hidden="1" customHeight="1" x14ac:dyDescent="0.25"/>
    <row r="36744" ht="30" hidden="1" customHeight="1" x14ac:dyDescent="0.25"/>
    <row r="36745" ht="30" hidden="1" customHeight="1" x14ac:dyDescent="0.25"/>
    <row r="36746" ht="30" hidden="1" customHeight="1" x14ac:dyDescent="0.25"/>
    <row r="36747" ht="30" hidden="1" customHeight="1" x14ac:dyDescent="0.25"/>
    <row r="36748" ht="30" hidden="1" customHeight="1" x14ac:dyDescent="0.25"/>
    <row r="36749" ht="30" hidden="1" customHeight="1" x14ac:dyDescent="0.25"/>
    <row r="36750" ht="30" hidden="1" customHeight="1" x14ac:dyDescent="0.25"/>
    <row r="36751" ht="30" hidden="1" customHeight="1" x14ac:dyDescent="0.25"/>
    <row r="36752" ht="30" hidden="1" customHeight="1" x14ac:dyDescent="0.25"/>
    <row r="36753" ht="30" hidden="1" customHeight="1" x14ac:dyDescent="0.25"/>
    <row r="36754" ht="30" hidden="1" customHeight="1" x14ac:dyDescent="0.25"/>
    <row r="36755" ht="30" hidden="1" customHeight="1" x14ac:dyDescent="0.25"/>
    <row r="36756" ht="30" hidden="1" customHeight="1" x14ac:dyDescent="0.25"/>
    <row r="36757" ht="30" hidden="1" customHeight="1" x14ac:dyDescent="0.25"/>
    <row r="36758" ht="30" hidden="1" customHeight="1" x14ac:dyDescent="0.25"/>
    <row r="36759" ht="30" hidden="1" customHeight="1" x14ac:dyDescent="0.25"/>
    <row r="36760" ht="30" hidden="1" customHeight="1" x14ac:dyDescent="0.25"/>
    <row r="36761" ht="30" hidden="1" customHeight="1" x14ac:dyDescent="0.25"/>
    <row r="36762" ht="30" hidden="1" customHeight="1" x14ac:dyDescent="0.25"/>
    <row r="36763" ht="30" hidden="1" customHeight="1" x14ac:dyDescent="0.25"/>
    <row r="36764" ht="30" hidden="1" customHeight="1" x14ac:dyDescent="0.25"/>
    <row r="36765" ht="30" hidden="1" customHeight="1" x14ac:dyDescent="0.25"/>
    <row r="36766" ht="30" hidden="1" customHeight="1" x14ac:dyDescent="0.25"/>
    <row r="36767" ht="30" hidden="1" customHeight="1" x14ac:dyDescent="0.25"/>
    <row r="36768" ht="30" hidden="1" customHeight="1" x14ac:dyDescent="0.25"/>
    <row r="36769" ht="30" hidden="1" customHeight="1" x14ac:dyDescent="0.25"/>
    <row r="36770" ht="30" hidden="1" customHeight="1" x14ac:dyDescent="0.25"/>
    <row r="36771" ht="30" hidden="1" customHeight="1" x14ac:dyDescent="0.25"/>
    <row r="36772" ht="30" hidden="1" customHeight="1" x14ac:dyDescent="0.25"/>
    <row r="36773" ht="30" hidden="1" customHeight="1" x14ac:dyDescent="0.25"/>
    <row r="36774" ht="30" hidden="1" customHeight="1" x14ac:dyDescent="0.25"/>
    <row r="36775" ht="30" hidden="1" customHeight="1" x14ac:dyDescent="0.25"/>
    <row r="36776" ht="30" hidden="1" customHeight="1" x14ac:dyDescent="0.25"/>
    <row r="36777" ht="30" hidden="1" customHeight="1" x14ac:dyDescent="0.25"/>
    <row r="36778" ht="30" hidden="1" customHeight="1" x14ac:dyDescent="0.25"/>
    <row r="36779" ht="30" hidden="1" customHeight="1" x14ac:dyDescent="0.25"/>
    <row r="36780" ht="30" hidden="1" customHeight="1" x14ac:dyDescent="0.25"/>
    <row r="36781" ht="30" hidden="1" customHeight="1" x14ac:dyDescent="0.25"/>
    <row r="36782" ht="30" hidden="1" customHeight="1" x14ac:dyDescent="0.25"/>
    <row r="36783" ht="30" hidden="1" customHeight="1" x14ac:dyDescent="0.25"/>
    <row r="36784" ht="30" hidden="1" customHeight="1" x14ac:dyDescent="0.25"/>
    <row r="36785" ht="30" hidden="1" customHeight="1" x14ac:dyDescent="0.25"/>
    <row r="36786" ht="30" hidden="1" customHeight="1" x14ac:dyDescent="0.25"/>
    <row r="36787" ht="30" hidden="1" customHeight="1" x14ac:dyDescent="0.25"/>
    <row r="36788" ht="30" hidden="1" customHeight="1" x14ac:dyDescent="0.25"/>
    <row r="36789" ht="30" hidden="1" customHeight="1" x14ac:dyDescent="0.25"/>
    <row r="36790" ht="30" hidden="1" customHeight="1" x14ac:dyDescent="0.25"/>
    <row r="36791" ht="30" hidden="1" customHeight="1" x14ac:dyDescent="0.25"/>
    <row r="36792" ht="30" hidden="1" customHeight="1" x14ac:dyDescent="0.25"/>
    <row r="36793" ht="30" hidden="1" customHeight="1" x14ac:dyDescent="0.25"/>
    <row r="36794" ht="30" hidden="1" customHeight="1" x14ac:dyDescent="0.25"/>
    <row r="36795" ht="30" hidden="1" customHeight="1" x14ac:dyDescent="0.25"/>
    <row r="36796" ht="30" hidden="1" customHeight="1" x14ac:dyDescent="0.25"/>
    <row r="36797" ht="30" hidden="1" customHeight="1" x14ac:dyDescent="0.25"/>
    <row r="36798" ht="30" hidden="1" customHeight="1" x14ac:dyDescent="0.25"/>
    <row r="36799" ht="30" hidden="1" customHeight="1" x14ac:dyDescent="0.25"/>
    <row r="36800" ht="30" hidden="1" customHeight="1" x14ac:dyDescent="0.25"/>
    <row r="36801" ht="30" hidden="1" customHeight="1" x14ac:dyDescent="0.25"/>
    <row r="36802" ht="30" hidden="1" customHeight="1" x14ac:dyDescent="0.25"/>
    <row r="36803" ht="30" hidden="1" customHeight="1" x14ac:dyDescent="0.25"/>
    <row r="36804" ht="30" hidden="1" customHeight="1" x14ac:dyDescent="0.25"/>
    <row r="36805" ht="30" hidden="1" customHeight="1" x14ac:dyDescent="0.25"/>
    <row r="36806" ht="30" hidden="1" customHeight="1" x14ac:dyDescent="0.25"/>
    <row r="36807" ht="30" hidden="1" customHeight="1" x14ac:dyDescent="0.25"/>
    <row r="36808" ht="30" hidden="1" customHeight="1" x14ac:dyDescent="0.25"/>
    <row r="36809" ht="30" hidden="1" customHeight="1" x14ac:dyDescent="0.25"/>
    <row r="36810" ht="30" hidden="1" customHeight="1" x14ac:dyDescent="0.25"/>
    <row r="36811" ht="30" hidden="1" customHeight="1" x14ac:dyDescent="0.25"/>
    <row r="36812" ht="30" hidden="1" customHeight="1" x14ac:dyDescent="0.25"/>
    <row r="36813" ht="30" hidden="1" customHeight="1" x14ac:dyDescent="0.25"/>
    <row r="36814" ht="30" hidden="1" customHeight="1" x14ac:dyDescent="0.25"/>
    <row r="36815" ht="30" hidden="1" customHeight="1" x14ac:dyDescent="0.25"/>
    <row r="36816" ht="30" hidden="1" customHeight="1" x14ac:dyDescent="0.25"/>
    <row r="36817" ht="30" hidden="1" customHeight="1" x14ac:dyDescent="0.25"/>
    <row r="36818" ht="30" hidden="1" customHeight="1" x14ac:dyDescent="0.25"/>
    <row r="36819" ht="30" hidden="1" customHeight="1" x14ac:dyDescent="0.25"/>
    <row r="36820" ht="30" hidden="1" customHeight="1" x14ac:dyDescent="0.25"/>
    <row r="36821" ht="30" hidden="1" customHeight="1" x14ac:dyDescent="0.25"/>
    <row r="36822" ht="30" hidden="1" customHeight="1" x14ac:dyDescent="0.25"/>
    <row r="36823" ht="30" hidden="1" customHeight="1" x14ac:dyDescent="0.25"/>
    <row r="36824" ht="30" hidden="1" customHeight="1" x14ac:dyDescent="0.25"/>
    <row r="36825" ht="30" hidden="1" customHeight="1" x14ac:dyDescent="0.25"/>
    <row r="36826" ht="30" hidden="1" customHeight="1" x14ac:dyDescent="0.25"/>
    <row r="36827" ht="30" hidden="1" customHeight="1" x14ac:dyDescent="0.25"/>
    <row r="36828" ht="30" hidden="1" customHeight="1" x14ac:dyDescent="0.25"/>
    <row r="36829" ht="30" hidden="1" customHeight="1" x14ac:dyDescent="0.25"/>
    <row r="36830" ht="30" hidden="1" customHeight="1" x14ac:dyDescent="0.25"/>
    <row r="36831" ht="30" hidden="1" customHeight="1" x14ac:dyDescent="0.25"/>
    <row r="36832" ht="30" hidden="1" customHeight="1" x14ac:dyDescent="0.25"/>
    <row r="36833" ht="30" hidden="1" customHeight="1" x14ac:dyDescent="0.25"/>
    <row r="36834" ht="30" hidden="1" customHeight="1" x14ac:dyDescent="0.25"/>
    <row r="36835" ht="30" hidden="1" customHeight="1" x14ac:dyDescent="0.25"/>
    <row r="36836" ht="30" hidden="1" customHeight="1" x14ac:dyDescent="0.25"/>
    <row r="36837" ht="30" hidden="1" customHeight="1" x14ac:dyDescent="0.25"/>
    <row r="36838" ht="30" hidden="1" customHeight="1" x14ac:dyDescent="0.25"/>
    <row r="36839" ht="30" hidden="1" customHeight="1" x14ac:dyDescent="0.25"/>
    <row r="36840" ht="30" hidden="1" customHeight="1" x14ac:dyDescent="0.25"/>
    <row r="36841" ht="30" hidden="1" customHeight="1" x14ac:dyDescent="0.25"/>
    <row r="36842" ht="30" hidden="1" customHeight="1" x14ac:dyDescent="0.25"/>
    <row r="36843" ht="30" hidden="1" customHeight="1" x14ac:dyDescent="0.25"/>
    <row r="36844" ht="30" hidden="1" customHeight="1" x14ac:dyDescent="0.25"/>
    <row r="36845" ht="30" hidden="1" customHeight="1" x14ac:dyDescent="0.25"/>
    <row r="36846" ht="30" hidden="1" customHeight="1" x14ac:dyDescent="0.25"/>
    <row r="36847" ht="30" hidden="1" customHeight="1" x14ac:dyDescent="0.25"/>
    <row r="36848" ht="30" hidden="1" customHeight="1" x14ac:dyDescent="0.25"/>
    <row r="36849" ht="30" hidden="1" customHeight="1" x14ac:dyDescent="0.25"/>
    <row r="36850" ht="30" hidden="1" customHeight="1" x14ac:dyDescent="0.25"/>
    <row r="36851" ht="30" hidden="1" customHeight="1" x14ac:dyDescent="0.25"/>
    <row r="36852" ht="30" hidden="1" customHeight="1" x14ac:dyDescent="0.25"/>
    <row r="36853" ht="30" hidden="1" customHeight="1" x14ac:dyDescent="0.25"/>
    <row r="36854" ht="30" hidden="1" customHeight="1" x14ac:dyDescent="0.25"/>
    <row r="36855" ht="30" hidden="1" customHeight="1" x14ac:dyDescent="0.25"/>
    <row r="36856" ht="30" hidden="1" customHeight="1" x14ac:dyDescent="0.25"/>
    <row r="36857" ht="30" hidden="1" customHeight="1" x14ac:dyDescent="0.25"/>
    <row r="36858" ht="30" hidden="1" customHeight="1" x14ac:dyDescent="0.25"/>
    <row r="36859" ht="30" hidden="1" customHeight="1" x14ac:dyDescent="0.25"/>
    <row r="36860" ht="30" hidden="1" customHeight="1" x14ac:dyDescent="0.25"/>
    <row r="36861" ht="30" hidden="1" customHeight="1" x14ac:dyDescent="0.25"/>
    <row r="36862" ht="30" hidden="1" customHeight="1" x14ac:dyDescent="0.25"/>
    <row r="36863" ht="30" hidden="1" customHeight="1" x14ac:dyDescent="0.25"/>
    <row r="36864" ht="30" hidden="1" customHeight="1" x14ac:dyDescent="0.25"/>
    <row r="36865" ht="30" hidden="1" customHeight="1" x14ac:dyDescent="0.25"/>
    <row r="36866" ht="30" hidden="1" customHeight="1" x14ac:dyDescent="0.25"/>
    <row r="36867" ht="30" hidden="1" customHeight="1" x14ac:dyDescent="0.25"/>
    <row r="36868" ht="30" hidden="1" customHeight="1" x14ac:dyDescent="0.25"/>
    <row r="36869" ht="30" hidden="1" customHeight="1" x14ac:dyDescent="0.25"/>
    <row r="36870" ht="30" hidden="1" customHeight="1" x14ac:dyDescent="0.25"/>
    <row r="36871" ht="30" hidden="1" customHeight="1" x14ac:dyDescent="0.25"/>
    <row r="36872" ht="30" hidden="1" customHeight="1" x14ac:dyDescent="0.25"/>
    <row r="36873" ht="30" hidden="1" customHeight="1" x14ac:dyDescent="0.25"/>
    <row r="36874" ht="30" hidden="1" customHeight="1" x14ac:dyDescent="0.25"/>
    <row r="36875" ht="30" hidden="1" customHeight="1" x14ac:dyDescent="0.25"/>
    <row r="36876" ht="30" hidden="1" customHeight="1" x14ac:dyDescent="0.25"/>
    <row r="36877" ht="30" hidden="1" customHeight="1" x14ac:dyDescent="0.25"/>
    <row r="36878" ht="30" hidden="1" customHeight="1" x14ac:dyDescent="0.25"/>
    <row r="36879" ht="30" hidden="1" customHeight="1" x14ac:dyDescent="0.25"/>
    <row r="36880" ht="30" hidden="1" customHeight="1" x14ac:dyDescent="0.25"/>
    <row r="36881" ht="30" hidden="1" customHeight="1" x14ac:dyDescent="0.25"/>
    <row r="36882" ht="30" hidden="1" customHeight="1" x14ac:dyDescent="0.25"/>
    <row r="36883" ht="30" hidden="1" customHeight="1" x14ac:dyDescent="0.25"/>
    <row r="36884" ht="30" hidden="1" customHeight="1" x14ac:dyDescent="0.25"/>
    <row r="36885" ht="30" hidden="1" customHeight="1" x14ac:dyDescent="0.25"/>
    <row r="36886" ht="30" hidden="1" customHeight="1" x14ac:dyDescent="0.25"/>
    <row r="36887" ht="30" hidden="1" customHeight="1" x14ac:dyDescent="0.25"/>
    <row r="36888" ht="30" hidden="1" customHeight="1" x14ac:dyDescent="0.25"/>
    <row r="36889" ht="30" hidden="1" customHeight="1" x14ac:dyDescent="0.25"/>
    <row r="36890" ht="30" hidden="1" customHeight="1" x14ac:dyDescent="0.25"/>
    <row r="36891" ht="30" hidden="1" customHeight="1" x14ac:dyDescent="0.25"/>
    <row r="36892" ht="30" hidden="1" customHeight="1" x14ac:dyDescent="0.25"/>
    <row r="36893" ht="30" hidden="1" customHeight="1" x14ac:dyDescent="0.25"/>
    <row r="36894" ht="30" hidden="1" customHeight="1" x14ac:dyDescent="0.25"/>
    <row r="36895" ht="30" hidden="1" customHeight="1" x14ac:dyDescent="0.25"/>
    <row r="36896" ht="30" hidden="1" customHeight="1" x14ac:dyDescent="0.25"/>
    <row r="36897" ht="30" hidden="1" customHeight="1" x14ac:dyDescent="0.25"/>
    <row r="36898" ht="30" hidden="1" customHeight="1" x14ac:dyDescent="0.25"/>
    <row r="36899" ht="30" hidden="1" customHeight="1" x14ac:dyDescent="0.25"/>
    <row r="36900" ht="30" hidden="1" customHeight="1" x14ac:dyDescent="0.25"/>
    <row r="36901" ht="30" hidden="1" customHeight="1" x14ac:dyDescent="0.25"/>
    <row r="36902" ht="30" hidden="1" customHeight="1" x14ac:dyDescent="0.25"/>
    <row r="36903" ht="30" hidden="1" customHeight="1" x14ac:dyDescent="0.25"/>
    <row r="36904" ht="30" hidden="1" customHeight="1" x14ac:dyDescent="0.25"/>
    <row r="36905" ht="30" hidden="1" customHeight="1" x14ac:dyDescent="0.25"/>
    <row r="36906" ht="30" hidden="1" customHeight="1" x14ac:dyDescent="0.25"/>
    <row r="36907" ht="30" hidden="1" customHeight="1" x14ac:dyDescent="0.25"/>
    <row r="36908" ht="30" hidden="1" customHeight="1" x14ac:dyDescent="0.25"/>
    <row r="36909" ht="30" hidden="1" customHeight="1" x14ac:dyDescent="0.25"/>
    <row r="36910" ht="30" hidden="1" customHeight="1" x14ac:dyDescent="0.25"/>
    <row r="36911" ht="30" hidden="1" customHeight="1" x14ac:dyDescent="0.25"/>
    <row r="36912" ht="30" hidden="1" customHeight="1" x14ac:dyDescent="0.25"/>
    <row r="36913" ht="30" hidden="1" customHeight="1" x14ac:dyDescent="0.25"/>
    <row r="36914" ht="30" hidden="1" customHeight="1" x14ac:dyDescent="0.25"/>
    <row r="36915" ht="30" hidden="1" customHeight="1" x14ac:dyDescent="0.25"/>
    <row r="36916" ht="30" hidden="1" customHeight="1" x14ac:dyDescent="0.25"/>
    <row r="36917" ht="30" hidden="1" customHeight="1" x14ac:dyDescent="0.25"/>
    <row r="36918" ht="30" hidden="1" customHeight="1" x14ac:dyDescent="0.25"/>
    <row r="36919" ht="30" hidden="1" customHeight="1" x14ac:dyDescent="0.25"/>
    <row r="36920" ht="30" hidden="1" customHeight="1" x14ac:dyDescent="0.25"/>
    <row r="36921" ht="30" hidden="1" customHeight="1" x14ac:dyDescent="0.25"/>
    <row r="36922" ht="30" hidden="1" customHeight="1" x14ac:dyDescent="0.25"/>
    <row r="36923" ht="30" hidden="1" customHeight="1" x14ac:dyDescent="0.25"/>
    <row r="36924" ht="30" hidden="1" customHeight="1" x14ac:dyDescent="0.25"/>
    <row r="36925" ht="30" hidden="1" customHeight="1" x14ac:dyDescent="0.25"/>
    <row r="36926" ht="30" hidden="1" customHeight="1" x14ac:dyDescent="0.25"/>
    <row r="36927" ht="30" hidden="1" customHeight="1" x14ac:dyDescent="0.25"/>
    <row r="36928" ht="30" hidden="1" customHeight="1" x14ac:dyDescent="0.25"/>
    <row r="36929" ht="30" hidden="1" customHeight="1" x14ac:dyDescent="0.25"/>
    <row r="36930" ht="30" hidden="1" customHeight="1" x14ac:dyDescent="0.25"/>
    <row r="36931" ht="30" hidden="1" customHeight="1" x14ac:dyDescent="0.25"/>
    <row r="36932" ht="30" hidden="1" customHeight="1" x14ac:dyDescent="0.25"/>
    <row r="36933" ht="30" hidden="1" customHeight="1" x14ac:dyDescent="0.25"/>
    <row r="36934" ht="30" hidden="1" customHeight="1" x14ac:dyDescent="0.25"/>
    <row r="36935" ht="30" hidden="1" customHeight="1" x14ac:dyDescent="0.25"/>
    <row r="36936" ht="30" hidden="1" customHeight="1" x14ac:dyDescent="0.25"/>
    <row r="36937" ht="30" hidden="1" customHeight="1" x14ac:dyDescent="0.25"/>
    <row r="36938" ht="30" hidden="1" customHeight="1" x14ac:dyDescent="0.25"/>
    <row r="36939" ht="30" hidden="1" customHeight="1" x14ac:dyDescent="0.25"/>
    <row r="36940" ht="30" hidden="1" customHeight="1" x14ac:dyDescent="0.25"/>
    <row r="36941" ht="30" hidden="1" customHeight="1" x14ac:dyDescent="0.25"/>
    <row r="36942" ht="30" hidden="1" customHeight="1" x14ac:dyDescent="0.25"/>
    <row r="36943" ht="30" hidden="1" customHeight="1" x14ac:dyDescent="0.25"/>
    <row r="36944" ht="30" hidden="1" customHeight="1" x14ac:dyDescent="0.25"/>
    <row r="36945" ht="30" hidden="1" customHeight="1" x14ac:dyDescent="0.25"/>
    <row r="36946" ht="30" hidden="1" customHeight="1" x14ac:dyDescent="0.25"/>
    <row r="36947" ht="30" hidden="1" customHeight="1" x14ac:dyDescent="0.25"/>
    <row r="36948" ht="30" hidden="1" customHeight="1" x14ac:dyDescent="0.25"/>
    <row r="36949" ht="30" hidden="1" customHeight="1" x14ac:dyDescent="0.25"/>
    <row r="36950" ht="30" hidden="1" customHeight="1" x14ac:dyDescent="0.25"/>
    <row r="36951" ht="30" hidden="1" customHeight="1" x14ac:dyDescent="0.25"/>
    <row r="36952" ht="30" hidden="1" customHeight="1" x14ac:dyDescent="0.25"/>
    <row r="36953" ht="30" hidden="1" customHeight="1" x14ac:dyDescent="0.25"/>
    <row r="36954" ht="30" hidden="1" customHeight="1" x14ac:dyDescent="0.25"/>
    <row r="36955" ht="30" hidden="1" customHeight="1" x14ac:dyDescent="0.25"/>
    <row r="36956" ht="30" hidden="1" customHeight="1" x14ac:dyDescent="0.25"/>
    <row r="36957" ht="30" hidden="1" customHeight="1" x14ac:dyDescent="0.25"/>
    <row r="36958" ht="30" hidden="1" customHeight="1" x14ac:dyDescent="0.25"/>
    <row r="36959" ht="30" hidden="1" customHeight="1" x14ac:dyDescent="0.25"/>
    <row r="36960" ht="30" hidden="1" customHeight="1" x14ac:dyDescent="0.25"/>
    <row r="36961" ht="30" hidden="1" customHeight="1" x14ac:dyDescent="0.25"/>
    <row r="36962" ht="30" hidden="1" customHeight="1" x14ac:dyDescent="0.25"/>
    <row r="36963" ht="30" hidden="1" customHeight="1" x14ac:dyDescent="0.25"/>
    <row r="36964" ht="30" hidden="1" customHeight="1" x14ac:dyDescent="0.25"/>
    <row r="36965" ht="30" hidden="1" customHeight="1" x14ac:dyDescent="0.25"/>
    <row r="36966" ht="30" hidden="1" customHeight="1" x14ac:dyDescent="0.25"/>
    <row r="36967" ht="30" hidden="1" customHeight="1" x14ac:dyDescent="0.25"/>
    <row r="36968" ht="30" hidden="1" customHeight="1" x14ac:dyDescent="0.25"/>
    <row r="36969" ht="30" hidden="1" customHeight="1" x14ac:dyDescent="0.25"/>
    <row r="36970" ht="30" hidden="1" customHeight="1" x14ac:dyDescent="0.25"/>
    <row r="36971" ht="30" hidden="1" customHeight="1" x14ac:dyDescent="0.25"/>
    <row r="36972" ht="30" hidden="1" customHeight="1" x14ac:dyDescent="0.25"/>
    <row r="36973" ht="30" hidden="1" customHeight="1" x14ac:dyDescent="0.25"/>
    <row r="36974" ht="30" hidden="1" customHeight="1" x14ac:dyDescent="0.25"/>
    <row r="36975" ht="30" hidden="1" customHeight="1" x14ac:dyDescent="0.25"/>
    <row r="36976" ht="30" hidden="1" customHeight="1" x14ac:dyDescent="0.25"/>
    <row r="36977" ht="30" hidden="1" customHeight="1" x14ac:dyDescent="0.25"/>
    <row r="36978" ht="30" hidden="1" customHeight="1" x14ac:dyDescent="0.25"/>
    <row r="36979" ht="30" hidden="1" customHeight="1" x14ac:dyDescent="0.25"/>
    <row r="36980" ht="30" hidden="1" customHeight="1" x14ac:dyDescent="0.25"/>
    <row r="36981" ht="30" hidden="1" customHeight="1" x14ac:dyDescent="0.25"/>
    <row r="36982" ht="30" hidden="1" customHeight="1" x14ac:dyDescent="0.25"/>
    <row r="36983" ht="30" hidden="1" customHeight="1" x14ac:dyDescent="0.25"/>
    <row r="36984" ht="30" hidden="1" customHeight="1" x14ac:dyDescent="0.25"/>
    <row r="36985" ht="30" hidden="1" customHeight="1" x14ac:dyDescent="0.25"/>
    <row r="36986" ht="30" hidden="1" customHeight="1" x14ac:dyDescent="0.25"/>
    <row r="36987" ht="30" hidden="1" customHeight="1" x14ac:dyDescent="0.25"/>
    <row r="36988" ht="30" hidden="1" customHeight="1" x14ac:dyDescent="0.25"/>
    <row r="36989" ht="30" hidden="1" customHeight="1" x14ac:dyDescent="0.25"/>
    <row r="36990" ht="30" hidden="1" customHeight="1" x14ac:dyDescent="0.25"/>
    <row r="36991" ht="30" hidden="1" customHeight="1" x14ac:dyDescent="0.25"/>
    <row r="36992" ht="30" hidden="1" customHeight="1" x14ac:dyDescent="0.25"/>
    <row r="36993" ht="30" hidden="1" customHeight="1" x14ac:dyDescent="0.25"/>
    <row r="36994" ht="30" hidden="1" customHeight="1" x14ac:dyDescent="0.25"/>
    <row r="36995" ht="30" hidden="1" customHeight="1" x14ac:dyDescent="0.25"/>
    <row r="36996" ht="30" hidden="1" customHeight="1" x14ac:dyDescent="0.25"/>
    <row r="36997" ht="30" hidden="1" customHeight="1" x14ac:dyDescent="0.25"/>
    <row r="36998" ht="30" hidden="1" customHeight="1" x14ac:dyDescent="0.25"/>
    <row r="36999" ht="30" hidden="1" customHeight="1" x14ac:dyDescent="0.25"/>
    <row r="37000" ht="30" hidden="1" customHeight="1" x14ac:dyDescent="0.25"/>
    <row r="37001" ht="30" hidden="1" customHeight="1" x14ac:dyDescent="0.25"/>
    <row r="37002" ht="30" hidden="1" customHeight="1" x14ac:dyDescent="0.25"/>
    <row r="37003" ht="30" hidden="1" customHeight="1" x14ac:dyDescent="0.25"/>
    <row r="37004" ht="30" hidden="1" customHeight="1" x14ac:dyDescent="0.25"/>
    <row r="37005" ht="30" hidden="1" customHeight="1" x14ac:dyDescent="0.25"/>
    <row r="37006" ht="30" hidden="1" customHeight="1" x14ac:dyDescent="0.25"/>
    <row r="37007" ht="30" hidden="1" customHeight="1" x14ac:dyDescent="0.25"/>
    <row r="37008" ht="30" hidden="1" customHeight="1" x14ac:dyDescent="0.25"/>
    <row r="37009" ht="30" hidden="1" customHeight="1" x14ac:dyDescent="0.25"/>
    <row r="37010" ht="30" hidden="1" customHeight="1" x14ac:dyDescent="0.25"/>
    <row r="37011" ht="30" hidden="1" customHeight="1" x14ac:dyDescent="0.25"/>
    <row r="37012" ht="30" hidden="1" customHeight="1" x14ac:dyDescent="0.25"/>
    <row r="37013" ht="30" hidden="1" customHeight="1" x14ac:dyDescent="0.25"/>
    <row r="37014" ht="30" hidden="1" customHeight="1" x14ac:dyDescent="0.25"/>
    <row r="37015" ht="30" hidden="1" customHeight="1" x14ac:dyDescent="0.25"/>
    <row r="37016" ht="30" hidden="1" customHeight="1" x14ac:dyDescent="0.25"/>
    <row r="37017" ht="30" hidden="1" customHeight="1" x14ac:dyDescent="0.25"/>
    <row r="37018" ht="30" hidden="1" customHeight="1" x14ac:dyDescent="0.25"/>
    <row r="37019" ht="30" hidden="1" customHeight="1" x14ac:dyDescent="0.25"/>
    <row r="37020" ht="30" hidden="1" customHeight="1" x14ac:dyDescent="0.25"/>
    <row r="37021" ht="30" hidden="1" customHeight="1" x14ac:dyDescent="0.25"/>
    <row r="37022" ht="30" hidden="1" customHeight="1" x14ac:dyDescent="0.25"/>
    <row r="37023" ht="30" hidden="1" customHeight="1" x14ac:dyDescent="0.25"/>
    <row r="37024" ht="30" hidden="1" customHeight="1" x14ac:dyDescent="0.25"/>
    <row r="37025" ht="30" hidden="1" customHeight="1" x14ac:dyDescent="0.25"/>
    <row r="37026" ht="30" hidden="1" customHeight="1" x14ac:dyDescent="0.25"/>
    <row r="37027" ht="30" hidden="1" customHeight="1" x14ac:dyDescent="0.25"/>
    <row r="37028" ht="30" hidden="1" customHeight="1" x14ac:dyDescent="0.25"/>
    <row r="37029" ht="30" hidden="1" customHeight="1" x14ac:dyDescent="0.25"/>
    <row r="37030" ht="30" hidden="1" customHeight="1" x14ac:dyDescent="0.25"/>
    <row r="37031" ht="30" hidden="1" customHeight="1" x14ac:dyDescent="0.25"/>
    <row r="37032" ht="30" hidden="1" customHeight="1" x14ac:dyDescent="0.25"/>
    <row r="37033" ht="30" hidden="1" customHeight="1" x14ac:dyDescent="0.25"/>
    <row r="37034" ht="30" hidden="1" customHeight="1" x14ac:dyDescent="0.25"/>
    <row r="37035" ht="30" hidden="1" customHeight="1" x14ac:dyDescent="0.25"/>
    <row r="37036" ht="30" hidden="1" customHeight="1" x14ac:dyDescent="0.25"/>
    <row r="37037" ht="30" hidden="1" customHeight="1" x14ac:dyDescent="0.25"/>
    <row r="37038" ht="30" hidden="1" customHeight="1" x14ac:dyDescent="0.25"/>
    <row r="37039" ht="30" hidden="1" customHeight="1" x14ac:dyDescent="0.25"/>
    <row r="37040" ht="30" hidden="1" customHeight="1" x14ac:dyDescent="0.25"/>
    <row r="37041" ht="30" hidden="1" customHeight="1" x14ac:dyDescent="0.25"/>
    <row r="37042" ht="30" hidden="1" customHeight="1" x14ac:dyDescent="0.25"/>
    <row r="37043" ht="30" hidden="1" customHeight="1" x14ac:dyDescent="0.25"/>
    <row r="37044" ht="30" hidden="1" customHeight="1" x14ac:dyDescent="0.25"/>
    <row r="37045" ht="30" hidden="1" customHeight="1" x14ac:dyDescent="0.25"/>
    <row r="37046" ht="30" hidden="1" customHeight="1" x14ac:dyDescent="0.25"/>
    <row r="37047" ht="30" hidden="1" customHeight="1" x14ac:dyDescent="0.25"/>
    <row r="37048" ht="30" hidden="1" customHeight="1" x14ac:dyDescent="0.25"/>
    <row r="37049" ht="30" hidden="1" customHeight="1" x14ac:dyDescent="0.25"/>
    <row r="37050" ht="30" hidden="1" customHeight="1" x14ac:dyDescent="0.25"/>
    <row r="37051" ht="30" hidden="1" customHeight="1" x14ac:dyDescent="0.25"/>
    <row r="37052" ht="30" hidden="1" customHeight="1" x14ac:dyDescent="0.25"/>
    <row r="37053" ht="30" hidden="1" customHeight="1" x14ac:dyDescent="0.25"/>
    <row r="37054" ht="30" hidden="1" customHeight="1" x14ac:dyDescent="0.25"/>
    <row r="37055" ht="30" hidden="1" customHeight="1" x14ac:dyDescent="0.25"/>
    <row r="37056" ht="30" hidden="1" customHeight="1" x14ac:dyDescent="0.25"/>
    <row r="37057" ht="30" hidden="1" customHeight="1" x14ac:dyDescent="0.25"/>
    <row r="37058" ht="30" hidden="1" customHeight="1" x14ac:dyDescent="0.25"/>
    <row r="37059" ht="30" hidden="1" customHeight="1" x14ac:dyDescent="0.25"/>
    <row r="37060" ht="30" hidden="1" customHeight="1" x14ac:dyDescent="0.25"/>
    <row r="37061" ht="30" hidden="1" customHeight="1" x14ac:dyDescent="0.25"/>
    <row r="37062" ht="30" hidden="1" customHeight="1" x14ac:dyDescent="0.25"/>
    <row r="37063" ht="30" hidden="1" customHeight="1" x14ac:dyDescent="0.25"/>
    <row r="37064" ht="30" hidden="1" customHeight="1" x14ac:dyDescent="0.25"/>
    <row r="37065" ht="30" hidden="1" customHeight="1" x14ac:dyDescent="0.25"/>
    <row r="37066" ht="30" hidden="1" customHeight="1" x14ac:dyDescent="0.25"/>
    <row r="37067" ht="30" hidden="1" customHeight="1" x14ac:dyDescent="0.25"/>
    <row r="37068" ht="30" hidden="1" customHeight="1" x14ac:dyDescent="0.25"/>
    <row r="37069" ht="30" hidden="1" customHeight="1" x14ac:dyDescent="0.25"/>
    <row r="37070" ht="30" hidden="1" customHeight="1" x14ac:dyDescent="0.25"/>
    <row r="37071" ht="30" hidden="1" customHeight="1" x14ac:dyDescent="0.25"/>
    <row r="37072" ht="30" hidden="1" customHeight="1" x14ac:dyDescent="0.25"/>
    <row r="37073" ht="30" hidden="1" customHeight="1" x14ac:dyDescent="0.25"/>
    <row r="37074" ht="30" hidden="1" customHeight="1" x14ac:dyDescent="0.25"/>
    <row r="37075" ht="30" hidden="1" customHeight="1" x14ac:dyDescent="0.25"/>
    <row r="37076" ht="30" hidden="1" customHeight="1" x14ac:dyDescent="0.25"/>
    <row r="37077" ht="30" hidden="1" customHeight="1" x14ac:dyDescent="0.25"/>
    <row r="37078" ht="30" hidden="1" customHeight="1" x14ac:dyDescent="0.25"/>
    <row r="37079" ht="30" hidden="1" customHeight="1" x14ac:dyDescent="0.25"/>
    <row r="37080" ht="30" hidden="1" customHeight="1" x14ac:dyDescent="0.25"/>
    <row r="37081" ht="30" hidden="1" customHeight="1" x14ac:dyDescent="0.25"/>
    <row r="37082" ht="30" hidden="1" customHeight="1" x14ac:dyDescent="0.25"/>
    <row r="37083" ht="30" hidden="1" customHeight="1" x14ac:dyDescent="0.25"/>
    <row r="37084" ht="30" hidden="1" customHeight="1" x14ac:dyDescent="0.25"/>
    <row r="37085" ht="30" hidden="1" customHeight="1" x14ac:dyDescent="0.25"/>
    <row r="37086" ht="30" hidden="1" customHeight="1" x14ac:dyDescent="0.25"/>
    <row r="37087" ht="30" hidden="1" customHeight="1" x14ac:dyDescent="0.25"/>
    <row r="37088" ht="30" hidden="1" customHeight="1" x14ac:dyDescent="0.25"/>
    <row r="37089" ht="30" hidden="1" customHeight="1" x14ac:dyDescent="0.25"/>
    <row r="37090" ht="30" hidden="1" customHeight="1" x14ac:dyDescent="0.25"/>
    <row r="37091" ht="30" hidden="1" customHeight="1" x14ac:dyDescent="0.25"/>
    <row r="37092" ht="30" hidden="1" customHeight="1" x14ac:dyDescent="0.25"/>
    <row r="37093" ht="30" hidden="1" customHeight="1" x14ac:dyDescent="0.25"/>
    <row r="37094" ht="30" hidden="1" customHeight="1" x14ac:dyDescent="0.25"/>
    <row r="37095" ht="30" hidden="1" customHeight="1" x14ac:dyDescent="0.25"/>
    <row r="37096" ht="30" hidden="1" customHeight="1" x14ac:dyDescent="0.25"/>
    <row r="37097" ht="30" hidden="1" customHeight="1" x14ac:dyDescent="0.25"/>
    <row r="37098" ht="30" hidden="1" customHeight="1" x14ac:dyDescent="0.25"/>
    <row r="37099" ht="30" hidden="1" customHeight="1" x14ac:dyDescent="0.25"/>
    <row r="37100" ht="30" hidden="1" customHeight="1" x14ac:dyDescent="0.25"/>
    <row r="37101" ht="30" hidden="1" customHeight="1" x14ac:dyDescent="0.25"/>
    <row r="37102" ht="30" hidden="1" customHeight="1" x14ac:dyDescent="0.25"/>
    <row r="37103" ht="30" hidden="1" customHeight="1" x14ac:dyDescent="0.25"/>
    <row r="37104" ht="30" hidden="1" customHeight="1" x14ac:dyDescent="0.25"/>
    <row r="37105" ht="30" hidden="1" customHeight="1" x14ac:dyDescent="0.25"/>
    <row r="37106" ht="30" hidden="1" customHeight="1" x14ac:dyDescent="0.25"/>
    <row r="37107" ht="30" hidden="1" customHeight="1" x14ac:dyDescent="0.25"/>
    <row r="37108" ht="30" hidden="1" customHeight="1" x14ac:dyDescent="0.25"/>
    <row r="37109" ht="30" hidden="1" customHeight="1" x14ac:dyDescent="0.25"/>
    <row r="37110" ht="30" hidden="1" customHeight="1" x14ac:dyDescent="0.25"/>
    <row r="37111" ht="30" hidden="1" customHeight="1" x14ac:dyDescent="0.25"/>
    <row r="37112" ht="30" hidden="1" customHeight="1" x14ac:dyDescent="0.25"/>
    <row r="37113" ht="30" hidden="1" customHeight="1" x14ac:dyDescent="0.25"/>
    <row r="37114" ht="30" hidden="1" customHeight="1" x14ac:dyDescent="0.25"/>
    <row r="37115" ht="30" hidden="1" customHeight="1" x14ac:dyDescent="0.25"/>
    <row r="37116" ht="30" hidden="1" customHeight="1" x14ac:dyDescent="0.25"/>
    <row r="37117" ht="30" hidden="1" customHeight="1" x14ac:dyDescent="0.25"/>
    <row r="37118" ht="30" hidden="1" customHeight="1" x14ac:dyDescent="0.25"/>
    <row r="37119" ht="30" hidden="1" customHeight="1" x14ac:dyDescent="0.25"/>
    <row r="37120" ht="30" hidden="1" customHeight="1" x14ac:dyDescent="0.25"/>
    <row r="37121" ht="30" hidden="1" customHeight="1" x14ac:dyDescent="0.25"/>
    <row r="37122" ht="30" hidden="1" customHeight="1" x14ac:dyDescent="0.25"/>
    <row r="37123" ht="30" hidden="1" customHeight="1" x14ac:dyDescent="0.25"/>
    <row r="37124" ht="30" hidden="1" customHeight="1" x14ac:dyDescent="0.25"/>
    <row r="37125" ht="30" hidden="1" customHeight="1" x14ac:dyDescent="0.25"/>
    <row r="37126" ht="30" hidden="1" customHeight="1" x14ac:dyDescent="0.25"/>
    <row r="37127" ht="30" hidden="1" customHeight="1" x14ac:dyDescent="0.25"/>
    <row r="37128" ht="30" hidden="1" customHeight="1" x14ac:dyDescent="0.25"/>
    <row r="37129" ht="30" hidden="1" customHeight="1" x14ac:dyDescent="0.25"/>
    <row r="37130" ht="30" hidden="1" customHeight="1" x14ac:dyDescent="0.25"/>
    <row r="37131" ht="30" hidden="1" customHeight="1" x14ac:dyDescent="0.25"/>
    <row r="37132" ht="30" hidden="1" customHeight="1" x14ac:dyDescent="0.25"/>
    <row r="37133" ht="30" hidden="1" customHeight="1" x14ac:dyDescent="0.25"/>
    <row r="37134" ht="30" hidden="1" customHeight="1" x14ac:dyDescent="0.25"/>
    <row r="37135" ht="30" hidden="1" customHeight="1" x14ac:dyDescent="0.25"/>
    <row r="37136" ht="30" hidden="1" customHeight="1" x14ac:dyDescent="0.25"/>
    <row r="37137" ht="30" hidden="1" customHeight="1" x14ac:dyDescent="0.25"/>
    <row r="37138" ht="30" hidden="1" customHeight="1" x14ac:dyDescent="0.25"/>
    <row r="37139" ht="30" hidden="1" customHeight="1" x14ac:dyDescent="0.25"/>
    <row r="37140" ht="30" hidden="1" customHeight="1" x14ac:dyDescent="0.25"/>
    <row r="37141" ht="30" hidden="1" customHeight="1" x14ac:dyDescent="0.25"/>
    <row r="37142" ht="30" hidden="1" customHeight="1" x14ac:dyDescent="0.25"/>
    <row r="37143" ht="30" hidden="1" customHeight="1" x14ac:dyDescent="0.25"/>
    <row r="37144" ht="30" hidden="1" customHeight="1" x14ac:dyDescent="0.25"/>
    <row r="37145" ht="30" hidden="1" customHeight="1" x14ac:dyDescent="0.25"/>
    <row r="37146" ht="30" hidden="1" customHeight="1" x14ac:dyDescent="0.25"/>
    <row r="37147" ht="30" hidden="1" customHeight="1" x14ac:dyDescent="0.25"/>
    <row r="37148" ht="30" hidden="1" customHeight="1" x14ac:dyDescent="0.25"/>
    <row r="37149" ht="30" hidden="1" customHeight="1" x14ac:dyDescent="0.25"/>
    <row r="37150" ht="30" hidden="1" customHeight="1" x14ac:dyDescent="0.25"/>
    <row r="37151" ht="30" hidden="1" customHeight="1" x14ac:dyDescent="0.25"/>
    <row r="37152" ht="30" hidden="1" customHeight="1" x14ac:dyDescent="0.25"/>
    <row r="37153" ht="30" hidden="1" customHeight="1" x14ac:dyDescent="0.25"/>
    <row r="37154" ht="30" hidden="1" customHeight="1" x14ac:dyDescent="0.25"/>
    <row r="37155" ht="30" hidden="1" customHeight="1" x14ac:dyDescent="0.25"/>
    <row r="37156" ht="30" hidden="1" customHeight="1" x14ac:dyDescent="0.25"/>
    <row r="37157" ht="30" hidden="1" customHeight="1" x14ac:dyDescent="0.25"/>
    <row r="37158" ht="30" hidden="1" customHeight="1" x14ac:dyDescent="0.25"/>
    <row r="37159" ht="30" hidden="1" customHeight="1" x14ac:dyDescent="0.25"/>
    <row r="37160" ht="30" hidden="1" customHeight="1" x14ac:dyDescent="0.25"/>
    <row r="37161" ht="30" hidden="1" customHeight="1" x14ac:dyDescent="0.25"/>
    <row r="37162" ht="30" hidden="1" customHeight="1" x14ac:dyDescent="0.25"/>
    <row r="37163" ht="30" hidden="1" customHeight="1" x14ac:dyDescent="0.25"/>
    <row r="37164" ht="30" hidden="1" customHeight="1" x14ac:dyDescent="0.25"/>
    <row r="37165" ht="30" hidden="1" customHeight="1" x14ac:dyDescent="0.25"/>
    <row r="37166" ht="30" hidden="1" customHeight="1" x14ac:dyDescent="0.25"/>
    <row r="37167" ht="30" hidden="1" customHeight="1" x14ac:dyDescent="0.25"/>
    <row r="37168" ht="30" hidden="1" customHeight="1" x14ac:dyDescent="0.25"/>
    <row r="37169" ht="30" hidden="1" customHeight="1" x14ac:dyDescent="0.25"/>
    <row r="37170" ht="30" hidden="1" customHeight="1" x14ac:dyDescent="0.25"/>
    <row r="37171" ht="30" hidden="1" customHeight="1" x14ac:dyDescent="0.25"/>
    <row r="37172" ht="30" hidden="1" customHeight="1" x14ac:dyDescent="0.25"/>
    <row r="37173" ht="30" hidden="1" customHeight="1" x14ac:dyDescent="0.25"/>
    <row r="37174" ht="30" hidden="1" customHeight="1" x14ac:dyDescent="0.25"/>
    <row r="37175" ht="30" hidden="1" customHeight="1" x14ac:dyDescent="0.25"/>
    <row r="37176" ht="30" hidden="1" customHeight="1" x14ac:dyDescent="0.25"/>
    <row r="37177" ht="30" hidden="1" customHeight="1" x14ac:dyDescent="0.25"/>
    <row r="37178" ht="30" hidden="1" customHeight="1" x14ac:dyDescent="0.25"/>
    <row r="37179" ht="30" hidden="1" customHeight="1" x14ac:dyDescent="0.25"/>
    <row r="37180" ht="30" hidden="1" customHeight="1" x14ac:dyDescent="0.25"/>
    <row r="37181" ht="30" hidden="1" customHeight="1" x14ac:dyDescent="0.25"/>
    <row r="37182" ht="30" hidden="1" customHeight="1" x14ac:dyDescent="0.25"/>
    <row r="37183" ht="30" hidden="1" customHeight="1" x14ac:dyDescent="0.25"/>
    <row r="37184" ht="30" hidden="1" customHeight="1" x14ac:dyDescent="0.25"/>
    <row r="37185" ht="30" hidden="1" customHeight="1" x14ac:dyDescent="0.25"/>
    <row r="37186" ht="30" hidden="1" customHeight="1" x14ac:dyDescent="0.25"/>
    <row r="37187" ht="30" hidden="1" customHeight="1" x14ac:dyDescent="0.25"/>
    <row r="37188" ht="30" hidden="1" customHeight="1" x14ac:dyDescent="0.25"/>
    <row r="37189" ht="30" hidden="1" customHeight="1" x14ac:dyDescent="0.25"/>
    <row r="37190" ht="30" hidden="1" customHeight="1" x14ac:dyDescent="0.25"/>
    <row r="37191" ht="30" hidden="1" customHeight="1" x14ac:dyDescent="0.25"/>
    <row r="37192" ht="30" hidden="1" customHeight="1" x14ac:dyDescent="0.25"/>
    <row r="37193" ht="30" hidden="1" customHeight="1" x14ac:dyDescent="0.25"/>
    <row r="37194" ht="30" hidden="1" customHeight="1" x14ac:dyDescent="0.25"/>
    <row r="37195" ht="30" hidden="1" customHeight="1" x14ac:dyDescent="0.25"/>
    <row r="37196" ht="30" hidden="1" customHeight="1" x14ac:dyDescent="0.25"/>
    <row r="37197" ht="30" hidden="1" customHeight="1" x14ac:dyDescent="0.25"/>
    <row r="37198" ht="30" hidden="1" customHeight="1" x14ac:dyDescent="0.25"/>
    <row r="37199" ht="30" hidden="1" customHeight="1" x14ac:dyDescent="0.25"/>
    <row r="37200" ht="30" hidden="1" customHeight="1" x14ac:dyDescent="0.25"/>
    <row r="37201" ht="30" hidden="1" customHeight="1" x14ac:dyDescent="0.25"/>
    <row r="37202" ht="30" hidden="1" customHeight="1" x14ac:dyDescent="0.25"/>
    <row r="37203" ht="30" hidden="1" customHeight="1" x14ac:dyDescent="0.25"/>
    <row r="37204" ht="30" hidden="1" customHeight="1" x14ac:dyDescent="0.25"/>
    <row r="37205" ht="30" hidden="1" customHeight="1" x14ac:dyDescent="0.25"/>
    <row r="37206" ht="30" hidden="1" customHeight="1" x14ac:dyDescent="0.25"/>
    <row r="37207" ht="30" hidden="1" customHeight="1" x14ac:dyDescent="0.25"/>
    <row r="37208" ht="30" hidden="1" customHeight="1" x14ac:dyDescent="0.25"/>
    <row r="37209" ht="30" hidden="1" customHeight="1" x14ac:dyDescent="0.25"/>
    <row r="37210" ht="30" hidden="1" customHeight="1" x14ac:dyDescent="0.25"/>
    <row r="37211" ht="30" hidden="1" customHeight="1" x14ac:dyDescent="0.25"/>
    <row r="37212" ht="30" hidden="1" customHeight="1" x14ac:dyDescent="0.25"/>
    <row r="37213" ht="30" hidden="1" customHeight="1" x14ac:dyDescent="0.25"/>
    <row r="37214" ht="30" hidden="1" customHeight="1" x14ac:dyDescent="0.25"/>
    <row r="37215" ht="30" hidden="1" customHeight="1" x14ac:dyDescent="0.25"/>
    <row r="37216" ht="30" hidden="1" customHeight="1" x14ac:dyDescent="0.25"/>
    <row r="37217" ht="30" hidden="1" customHeight="1" x14ac:dyDescent="0.25"/>
    <row r="37218" ht="30" hidden="1" customHeight="1" x14ac:dyDescent="0.25"/>
    <row r="37219" ht="30" hidden="1" customHeight="1" x14ac:dyDescent="0.25"/>
    <row r="37220" ht="30" hidden="1" customHeight="1" x14ac:dyDescent="0.25"/>
    <row r="37221" ht="30" hidden="1" customHeight="1" x14ac:dyDescent="0.25"/>
    <row r="37222" ht="30" hidden="1" customHeight="1" x14ac:dyDescent="0.25"/>
    <row r="37223" ht="30" hidden="1" customHeight="1" x14ac:dyDescent="0.25"/>
    <row r="37224" ht="30" hidden="1" customHeight="1" x14ac:dyDescent="0.25"/>
    <row r="37225" ht="30" hidden="1" customHeight="1" x14ac:dyDescent="0.25"/>
    <row r="37226" ht="30" hidden="1" customHeight="1" x14ac:dyDescent="0.25"/>
    <row r="37227" ht="30" hidden="1" customHeight="1" x14ac:dyDescent="0.25"/>
    <row r="37228" ht="30" hidden="1" customHeight="1" x14ac:dyDescent="0.25"/>
    <row r="37229" ht="30" hidden="1" customHeight="1" x14ac:dyDescent="0.25"/>
    <row r="37230" ht="30" hidden="1" customHeight="1" x14ac:dyDescent="0.25"/>
    <row r="37231" ht="30" hidden="1" customHeight="1" x14ac:dyDescent="0.25"/>
    <row r="37232" ht="30" hidden="1" customHeight="1" x14ac:dyDescent="0.25"/>
    <row r="37233" ht="30" hidden="1" customHeight="1" x14ac:dyDescent="0.25"/>
    <row r="37234" ht="30" hidden="1" customHeight="1" x14ac:dyDescent="0.25"/>
    <row r="37235" ht="30" hidden="1" customHeight="1" x14ac:dyDescent="0.25"/>
    <row r="37236" ht="30" hidden="1" customHeight="1" x14ac:dyDescent="0.25"/>
    <row r="37237" ht="30" hidden="1" customHeight="1" x14ac:dyDescent="0.25"/>
    <row r="37238" ht="30" hidden="1" customHeight="1" x14ac:dyDescent="0.25"/>
    <row r="37239" ht="30" hidden="1" customHeight="1" x14ac:dyDescent="0.25"/>
    <row r="37240" ht="30" hidden="1" customHeight="1" x14ac:dyDescent="0.25"/>
    <row r="37241" ht="30" hidden="1" customHeight="1" x14ac:dyDescent="0.25"/>
    <row r="37242" ht="30" hidden="1" customHeight="1" x14ac:dyDescent="0.25"/>
    <row r="37243" ht="30" hidden="1" customHeight="1" x14ac:dyDescent="0.25"/>
    <row r="37244" ht="30" hidden="1" customHeight="1" x14ac:dyDescent="0.25"/>
    <row r="37245" ht="30" hidden="1" customHeight="1" x14ac:dyDescent="0.25"/>
    <row r="37246" ht="30" hidden="1" customHeight="1" x14ac:dyDescent="0.25"/>
    <row r="37247" ht="30" hidden="1" customHeight="1" x14ac:dyDescent="0.25"/>
    <row r="37248" ht="30" hidden="1" customHeight="1" x14ac:dyDescent="0.25"/>
    <row r="37249" ht="30" hidden="1" customHeight="1" x14ac:dyDescent="0.25"/>
    <row r="37250" ht="30" hidden="1" customHeight="1" x14ac:dyDescent="0.25"/>
    <row r="37251" ht="30" hidden="1" customHeight="1" x14ac:dyDescent="0.25"/>
    <row r="37252" ht="30" hidden="1" customHeight="1" x14ac:dyDescent="0.25"/>
    <row r="37253" ht="30" hidden="1" customHeight="1" x14ac:dyDescent="0.25"/>
    <row r="37254" ht="30" hidden="1" customHeight="1" x14ac:dyDescent="0.25"/>
    <row r="37255" ht="30" hidden="1" customHeight="1" x14ac:dyDescent="0.25"/>
    <row r="37256" ht="30" hidden="1" customHeight="1" x14ac:dyDescent="0.25"/>
    <row r="37257" ht="30" hidden="1" customHeight="1" x14ac:dyDescent="0.25"/>
    <row r="37258" ht="30" hidden="1" customHeight="1" x14ac:dyDescent="0.25"/>
    <row r="37259" ht="30" hidden="1" customHeight="1" x14ac:dyDescent="0.25"/>
    <row r="37260" ht="30" hidden="1" customHeight="1" x14ac:dyDescent="0.25"/>
    <row r="37261" ht="30" hidden="1" customHeight="1" x14ac:dyDescent="0.25"/>
    <row r="37262" ht="30" hidden="1" customHeight="1" x14ac:dyDescent="0.25"/>
    <row r="37263" ht="30" hidden="1" customHeight="1" x14ac:dyDescent="0.25"/>
    <row r="37264" ht="30" hidden="1" customHeight="1" x14ac:dyDescent="0.25"/>
    <row r="37265" ht="30" hidden="1" customHeight="1" x14ac:dyDescent="0.25"/>
    <row r="37266" ht="30" hidden="1" customHeight="1" x14ac:dyDescent="0.25"/>
    <row r="37267" ht="30" hidden="1" customHeight="1" x14ac:dyDescent="0.25"/>
    <row r="37268" ht="30" hidden="1" customHeight="1" x14ac:dyDescent="0.25"/>
    <row r="37269" ht="30" hidden="1" customHeight="1" x14ac:dyDescent="0.25"/>
    <row r="37270" ht="30" hidden="1" customHeight="1" x14ac:dyDescent="0.25"/>
    <row r="37271" ht="30" hidden="1" customHeight="1" x14ac:dyDescent="0.25"/>
    <row r="37272" ht="30" hidden="1" customHeight="1" x14ac:dyDescent="0.25"/>
    <row r="37273" ht="30" hidden="1" customHeight="1" x14ac:dyDescent="0.25"/>
    <row r="37274" ht="30" hidden="1" customHeight="1" x14ac:dyDescent="0.25"/>
    <row r="37275" ht="30" hidden="1" customHeight="1" x14ac:dyDescent="0.25"/>
    <row r="37276" ht="30" hidden="1" customHeight="1" x14ac:dyDescent="0.25"/>
    <row r="37277" ht="30" hidden="1" customHeight="1" x14ac:dyDescent="0.25"/>
    <row r="37278" ht="30" hidden="1" customHeight="1" x14ac:dyDescent="0.25"/>
    <row r="37279" ht="30" hidden="1" customHeight="1" x14ac:dyDescent="0.25"/>
    <row r="37280" ht="30" hidden="1" customHeight="1" x14ac:dyDescent="0.25"/>
    <row r="37281" ht="30" hidden="1" customHeight="1" x14ac:dyDescent="0.25"/>
    <row r="37282" ht="30" hidden="1" customHeight="1" x14ac:dyDescent="0.25"/>
    <row r="37283" ht="30" hidden="1" customHeight="1" x14ac:dyDescent="0.25"/>
    <row r="37284" ht="30" hidden="1" customHeight="1" x14ac:dyDescent="0.25"/>
    <row r="37285" ht="30" hidden="1" customHeight="1" x14ac:dyDescent="0.25"/>
    <row r="37286" ht="30" hidden="1" customHeight="1" x14ac:dyDescent="0.25"/>
    <row r="37287" ht="30" hidden="1" customHeight="1" x14ac:dyDescent="0.25"/>
    <row r="37288" ht="30" hidden="1" customHeight="1" x14ac:dyDescent="0.25"/>
    <row r="37289" ht="30" hidden="1" customHeight="1" x14ac:dyDescent="0.25"/>
    <row r="37290" ht="30" hidden="1" customHeight="1" x14ac:dyDescent="0.25"/>
    <row r="37291" ht="30" hidden="1" customHeight="1" x14ac:dyDescent="0.25"/>
    <row r="37292" ht="30" hidden="1" customHeight="1" x14ac:dyDescent="0.25"/>
    <row r="37293" ht="30" hidden="1" customHeight="1" x14ac:dyDescent="0.25"/>
    <row r="37294" ht="30" hidden="1" customHeight="1" x14ac:dyDescent="0.25"/>
    <row r="37295" ht="30" hidden="1" customHeight="1" x14ac:dyDescent="0.25"/>
    <row r="37296" ht="30" hidden="1" customHeight="1" x14ac:dyDescent="0.25"/>
    <row r="37297" ht="30" hidden="1" customHeight="1" x14ac:dyDescent="0.25"/>
    <row r="37298" ht="30" hidden="1" customHeight="1" x14ac:dyDescent="0.25"/>
    <row r="37299" ht="30" hidden="1" customHeight="1" x14ac:dyDescent="0.25"/>
    <row r="37300" ht="30" hidden="1" customHeight="1" x14ac:dyDescent="0.25"/>
    <row r="37301" ht="30" hidden="1" customHeight="1" x14ac:dyDescent="0.25"/>
    <row r="37302" ht="30" hidden="1" customHeight="1" x14ac:dyDescent="0.25"/>
    <row r="37303" ht="30" hidden="1" customHeight="1" x14ac:dyDescent="0.25"/>
    <row r="37304" ht="30" hidden="1" customHeight="1" x14ac:dyDescent="0.25"/>
    <row r="37305" ht="30" hidden="1" customHeight="1" x14ac:dyDescent="0.25"/>
    <row r="37306" ht="30" hidden="1" customHeight="1" x14ac:dyDescent="0.25"/>
    <row r="37307" ht="30" hidden="1" customHeight="1" x14ac:dyDescent="0.25"/>
    <row r="37308" ht="30" hidden="1" customHeight="1" x14ac:dyDescent="0.25"/>
    <row r="37309" ht="30" hidden="1" customHeight="1" x14ac:dyDescent="0.25"/>
    <row r="37310" ht="30" hidden="1" customHeight="1" x14ac:dyDescent="0.25"/>
    <row r="37311" ht="30" hidden="1" customHeight="1" x14ac:dyDescent="0.25"/>
    <row r="37312" ht="30" hidden="1" customHeight="1" x14ac:dyDescent="0.25"/>
    <row r="37313" ht="30" hidden="1" customHeight="1" x14ac:dyDescent="0.25"/>
    <row r="37314" ht="30" hidden="1" customHeight="1" x14ac:dyDescent="0.25"/>
    <row r="37315" ht="30" hidden="1" customHeight="1" x14ac:dyDescent="0.25"/>
    <row r="37316" ht="30" hidden="1" customHeight="1" x14ac:dyDescent="0.25"/>
    <row r="37317" ht="30" hidden="1" customHeight="1" x14ac:dyDescent="0.25"/>
    <row r="37318" ht="30" hidden="1" customHeight="1" x14ac:dyDescent="0.25"/>
    <row r="37319" ht="30" hidden="1" customHeight="1" x14ac:dyDescent="0.25"/>
    <row r="37320" ht="30" hidden="1" customHeight="1" x14ac:dyDescent="0.25"/>
    <row r="37321" ht="30" hidden="1" customHeight="1" x14ac:dyDescent="0.25"/>
    <row r="37322" ht="30" hidden="1" customHeight="1" x14ac:dyDescent="0.25"/>
    <row r="37323" ht="30" hidden="1" customHeight="1" x14ac:dyDescent="0.25"/>
    <row r="37324" ht="30" hidden="1" customHeight="1" x14ac:dyDescent="0.25"/>
    <row r="37325" ht="30" hidden="1" customHeight="1" x14ac:dyDescent="0.25"/>
    <row r="37326" ht="30" hidden="1" customHeight="1" x14ac:dyDescent="0.25"/>
    <row r="37327" ht="30" hidden="1" customHeight="1" x14ac:dyDescent="0.25"/>
    <row r="37328" ht="30" hidden="1" customHeight="1" x14ac:dyDescent="0.25"/>
    <row r="37329" ht="30" hidden="1" customHeight="1" x14ac:dyDescent="0.25"/>
    <row r="37330" ht="30" hidden="1" customHeight="1" x14ac:dyDescent="0.25"/>
    <row r="37331" ht="30" hidden="1" customHeight="1" x14ac:dyDescent="0.25"/>
    <row r="37332" ht="30" hidden="1" customHeight="1" x14ac:dyDescent="0.25"/>
    <row r="37333" ht="30" hidden="1" customHeight="1" x14ac:dyDescent="0.25"/>
    <row r="37334" ht="30" hidden="1" customHeight="1" x14ac:dyDescent="0.25"/>
    <row r="37335" ht="30" hidden="1" customHeight="1" x14ac:dyDescent="0.25"/>
    <row r="37336" ht="30" hidden="1" customHeight="1" x14ac:dyDescent="0.25"/>
    <row r="37337" ht="30" hidden="1" customHeight="1" x14ac:dyDescent="0.25"/>
    <row r="37338" ht="30" hidden="1" customHeight="1" x14ac:dyDescent="0.25"/>
    <row r="37339" ht="30" hidden="1" customHeight="1" x14ac:dyDescent="0.25"/>
    <row r="37340" ht="30" hidden="1" customHeight="1" x14ac:dyDescent="0.25"/>
    <row r="37341" ht="30" hidden="1" customHeight="1" x14ac:dyDescent="0.25"/>
    <row r="37342" ht="30" hidden="1" customHeight="1" x14ac:dyDescent="0.25"/>
    <row r="37343" ht="30" hidden="1" customHeight="1" x14ac:dyDescent="0.25"/>
    <row r="37344" ht="30" hidden="1" customHeight="1" x14ac:dyDescent="0.25"/>
    <row r="37345" ht="30" hidden="1" customHeight="1" x14ac:dyDescent="0.25"/>
    <row r="37346" ht="30" hidden="1" customHeight="1" x14ac:dyDescent="0.25"/>
    <row r="37347" ht="30" hidden="1" customHeight="1" x14ac:dyDescent="0.25"/>
    <row r="37348" ht="30" hidden="1" customHeight="1" x14ac:dyDescent="0.25"/>
    <row r="37349" ht="30" hidden="1" customHeight="1" x14ac:dyDescent="0.25"/>
    <row r="37350" ht="30" hidden="1" customHeight="1" x14ac:dyDescent="0.25"/>
    <row r="37351" ht="30" hidden="1" customHeight="1" x14ac:dyDescent="0.25"/>
    <row r="37352" ht="30" hidden="1" customHeight="1" x14ac:dyDescent="0.25"/>
    <row r="37353" ht="30" hidden="1" customHeight="1" x14ac:dyDescent="0.25"/>
    <row r="37354" ht="30" hidden="1" customHeight="1" x14ac:dyDescent="0.25"/>
    <row r="37355" ht="30" hidden="1" customHeight="1" x14ac:dyDescent="0.25"/>
    <row r="37356" ht="30" hidden="1" customHeight="1" x14ac:dyDescent="0.25"/>
    <row r="37357" ht="30" hidden="1" customHeight="1" x14ac:dyDescent="0.25"/>
    <row r="37358" ht="30" hidden="1" customHeight="1" x14ac:dyDescent="0.25"/>
    <row r="37359" ht="30" hidden="1" customHeight="1" x14ac:dyDescent="0.25"/>
    <row r="37360" ht="30" hidden="1" customHeight="1" x14ac:dyDescent="0.25"/>
    <row r="37361" ht="30" hidden="1" customHeight="1" x14ac:dyDescent="0.25"/>
    <row r="37362" ht="30" hidden="1" customHeight="1" x14ac:dyDescent="0.25"/>
    <row r="37363" ht="30" hidden="1" customHeight="1" x14ac:dyDescent="0.25"/>
    <row r="37364" ht="30" hidden="1" customHeight="1" x14ac:dyDescent="0.25"/>
    <row r="37365" ht="30" hidden="1" customHeight="1" x14ac:dyDescent="0.25"/>
    <row r="37366" ht="30" hidden="1" customHeight="1" x14ac:dyDescent="0.25"/>
    <row r="37367" ht="30" hidden="1" customHeight="1" x14ac:dyDescent="0.25"/>
    <row r="37368" ht="30" hidden="1" customHeight="1" x14ac:dyDescent="0.25"/>
    <row r="37369" ht="30" hidden="1" customHeight="1" x14ac:dyDescent="0.25"/>
    <row r="37370" ht="30" hidden="1" customHeight="1" x14ac:dyDescent="0.25"/>
    <row r="37371" ht="30" hidden="1" customHeight="1" x14ac:dyDescent="0.25"/>
    <row r="37372" ht="30" hidden="1" customHeight="1" x14ac:dyDescent="0.25"/>
    <row r="37373" ht="30" hidden="1" customHeight="1" x14ac:dyDescent="0.25"/>
    <row r="37374" ht="30" hidden="1" customHeight="1" x14ac:dyDescent="0.25"/>
    <row r="37375" ht="30" hidden="1" customHeight="1" x14ac:dyDescent="0.25"/>
    <row r="37376" ht="30" hidden="1" customHeight="1" x14ac:dyDescent="0.25"/>
    <row r="37377" ht="30" hidden="1" customHeight="1" x14ac:dyDescent="0.25"/>
    <row r="37378" ht="30" hidden="1" customHeight="1" x14ac:dyDescent="0.25"/>
    <row r="37379" ht="30" hidden="1" customHeight="1" x14ac:dyDescent="0.25"/>
    <row r="37380" ht="30" hidden="1" customHeight="1" x14ac:dyDescent="0.25"/>
    <row r="37381" ht="30" hidden="1" customHeight="1" x14ac:dyDescent="0.25"/>
    <row r="37382" ht="30" hidden="1" customHeight="1" x14ac:dyDescent="0.25"/>
    <row r="37383" ht="30" hidden="1" customHeight="1" x14ac:dyDescent="0.25"/>
    <row r="37384" ht="30" hidden="1" customHeight="1" x14ac:dyDescent="0.25"/>
    <row r="37385" ht="30" hidden="1" customHeight="1" x14ac:dyDescent="0.25"/>
    <row r="37386" ht="30" hidden="1" customHeight="1" x14ac:dyDescent="0.25"/>
    <row r="37387" ht="30" hidden="1" customHeight="1" x14ac:dyDescent="0.25"/>
    <row r="37388" ht="30" hidden="1" customHeight="1" x14ac:dyDescent="0.25"/>
    <row r="37389" ht="30" hidden="1" customHeight="1" x14ac:dyDescent="0.25"/>
    <row r="37390" ht="30" hidden="1" customHeight="1" x14ac:dyDescent="0.25"/>
    <row r="37391" ht="30" hidden="1" customHeight="1" x14ac:dyDescent="0.25"/>
    <row r="37392" ht="30" hidden="1" customHeight="1" x14ac:dyDescent="0.25"/>
    <row r="37393" ht="30" hidden="1" customHeight="1" x14ac:dyDescent="0.25"/>
    <row r="37394" ht="30" hidden="1" customHeight="1" x14ac:dyDescent="0.25"/>
    <row r="37395" ht="30" hidden="1" customHeight="1" x14ac:dyDescent="0.25"/>
    <row r="37396" ht="30" hidden="1" customHeight="1" x14ac:dyDescent="0.25"/>
    <row r="37397" ht="30" hidden="1" customHeight="1" x14ac:dyDescent="0.25"/>
    <row r="37398" ht="30" hidden="1" customHeight="1" x14ac:dyDescent="0.25"/>
    <row r="37399" ht="30" hidden="1" customHeight="1" x14ac:dyDescent="0.25"/>
    <row r="37400" ht="30" hidden="1" customHeight="1" x14ac:dyDescent="0.25"/>
    <row r="37401" ht="30" hidden="1" customHeight="1" x14ac:dyDescent="0.25"/>
    <row r="37402" ht="30" hidden="1" customHeight="1" x14ac:dyDescent="0.25"/>
    <row r="37403" ht="30" hidden="1" customHeight="1" x14ac:dyDescent="0.25"/>
    <row r="37404" ht="30" hidden="1" customHeight="1" x14ac:dyDescent="0.25"/>
    <row r="37405" ht="30" hidden="1" customHeight="1" x14ac:dyDescent="0.25"/>
    <row r="37406" ht="30" hidden="1" customHeight="1" x14ac:dyDescent="0.25"/>
    <row r="37407" ht="30" hidden="1" customHeight="1" x14ac:dyDescent="0.25"/>
    <row r="37408" ht="30" hidden="1" customHeight="1" x14ac:dyDescent="0.25"/>
    <row r="37409" ht="30" hidden="1" customHeight="1" x14ac:dyDescent="0.25"/>
    <row r="37410" ht="30" hidden="1" customHeight="1" x14ac:dyDescent="0.25"/>
    <row r="37411" ht="30" hidden="1" customHeight="1" x14ac:dyDescent="0.25"/>
    <row r="37412" ht="30" hidden="1" customHeight="1" x14ac:dyDescent="0.25"/>
    <row r="37413" ht="30" hidden="1" customHeight="1" x14ac:dyDescent="0.25"/>
    <row r="37414" ht="30" hidden="1" customHeight="1" x14ac:dyDescent="0.25"/>
    <row r="37415" ht="30" hidden="1" customHeight="1" x14ac:dyDescent="0.25"/>
    <row r="37416" ht="30" hidden="1" customHeight="1" x14ac:dyDescent="0.25"/>
    <row r="37417" ht="30" hidden="1" customHeight="1" x14ac:dyDescent="0.25"/>
    <row r="37418" ht="30" hidden="1" customHeight="1" x14ac:dyDescent="0.25"/>
    <row r="37419" ht="30" hidden="1" customHeight="1" x14ac:dyDescent="0.25"/>
    <row r="37420" ht="30" hidden="1" customHeight="1" x14ac:dyDescent="0.25"/>
    <row r="37421" ht="30" hidden="1" customHeight="1" x14ac:dyDescent="0.25"/>
    <row r="37422" ht="30" hidden="1" customHeight="1" x14ac:dyDescent="0.25"/>
    <row r="37423" ht="30" hidden="1" customHeight="1" x14ac:dyDescent="0.25"/>
    <row r="37424" ht="30" hidden="1" customHeight="1" x14ac:dyDescent="0.25"/>
    <row r="37425" ht="30" hidden="1" customHeight="1" x14ac:dyDescent="0.25"/>
    <row r="37426" ht="30" hidden="1" customHeight="1" x14ac:dyDescent="0.25"/>
    <row r="37427" ht="30" hidden="1" customHeight="1" x14ac:dyDescent="0.25"/>
    <row r="37428" ht="30" hidden="1" customHeight="1" x14ac:dyDescent="0.25"/>
    <row r="37429" ht="30" hidden="1" customHeight="1" x14ac:dyDescent="0.25"/>
    <row r="37430" ht="30" hidden="1" customHeight="1" x14ac:dyDescent="0.25"/>
    <row r="37431" ht="30" hidden="1" customHeight="1" x14ac:dyDescent="0.25"/>
    <row r="37432" ht="30" hidden="1" customHeight="1" x14ac:dyDescent="0.25"/>
    <row r="37433" ht="30" hidden="1" customHeight="1" x14ac:dyDescent="0.25"/>
    <row r="37434" ht="30" hidden="1" customHeight="1" x14ac:dyDescent="0.25"/>
    <row r="37435" ht="30" hidden="1" customHeight="1" x14ac:dyDescent="0.25"/>
    <row r="37436" ht="30" hidden="1" customHeight="1" x14ac:dyDescent="0.25"/>
    <row r="37437" ht="30" hidden="1" customHeight="1" x14ac:dyDescent="0.25"/>
    <row r="37438" ht="30" hidden="1" customHeight="1" x14ac:dyDescent="0.25"/>
    <row r="37439" ht="30" hidden="1" customHeight="1" x14ac:dyDescent="0.25"/>
    <row r="37440" ht="30" hidden="1" customHeight="1" x14ac:dyDescent="0.25"/>
    <row r="37441" ht="30" hidden="1" customHeight="1" x14ac:dyDescent="0.25"/>
    <row r="37442" ht="30" hidden="1" customHeight="1" x14ac:dyDescent="0.25"/>
    <row r="37443" ht="30" hidden="1" customHeight="1" x14ac:dyDescent="0.25"/>
    <row r="37444" ht="30" hidden="1" customHeight="1" x14ac:dyDescent="0.25"/>
    <row r="37445" ht="30" hidden="1" customHeight="1" x14ac:dyDescent="0.25"/>
    <row r="37446" ht="30" hidden="1" customHeight="1" x14ac:dyDescent="0.25"/>
    <row r="37447" ht="30" hidden="1" customHeight="1" x14ac:dyDescent="0.25"/>
    <row r="37448" ht="30" hidden="1" customHeight="1" x14ac:dyDescent="0.25"/>
    <row r="37449" ht="30" hidden="1" customHeight="1" x14ac:dyDescent="0.25"/>
    <row r="37450" ht="30" hidden="1" customHeight="1" x14ac:dyDescent="0.25"/>
    <row r="37451" ht="30" hidden="1" customHeight="1" x14ac:dyDescent="0.25"/>
    <row r="37452" ht="30" hidden="1" customHeight="1" x14ac:dyDescent="0.25"/>
    <row r="37453" ht="30" hidden="1" customHeight="1" x14ac:dyDescent="0.25"/>
    <row r="37454" ht="30" hidden="1" customHeight="1" x14ac:dyDescent="0.25"/>
    <row r="37455" ht="30" hidden="1" customHeight="1" x14ac:dyDescent="0.25"/>
    <row r="37456" ht="30" hidden="1" customHeight="1" x14ac:dyDescent="0.25"/>
    <row r="37457" ht="30" hidden="1" customHeight="1" x14ac:dyDescent="0.25"/>
    <row r="37458" ht="30" hidden="1" customHeight="1" x14ac:dyDescent="0.25"/>
    <row r="37459" ht="30" hidden="1" customHeight="1" x14ac:dyDescent="0.25"/>
    <row r="37460" ht="30" hidden="1" customHeight="1" x14ac:dyDescent="0.25"/>
    <row r="37461" ht="30" hidden="1" customHeight="1" x14ac:dyDescent="0.25"/>
    <row r="37462" ht="30" hidden="1" customHeight="1" x14ac:dyDescent="0.25"/>
    <row r="37463" ht="30" hidden="1" customHeight="1" x14ac:dyDescent="0.25"/>
    <row r="37464" ht="30" hidden="1" customHeight="1" x14ac:dyDescent="0.25"/>
    <row r="37465" ht="30" hidden="1" customHeight="1" x14ac:dyDescent="0.25"/>
    <row r="37466" ht="30" hidden="1" customHeight="1" x14ac:dyDescent="0.25"/>
    <row r="37467" ht="30" hidden="1" customHeight="1" x14ac:dyDescent="0.25"/>
    <row r="37468" ht="30" hidden="1" customHeight="1" x14ac:dyDescent="0.25"/>
    <row r="37469" ht="30" hidden="1" customHeight="1" x14ac:dyDescent="0.25"/>
    <row r="37470" ht="30" hidden="1" customHeight="1" x14ac:dyDescent="0.25"/>
    <row r="37471" ht="30" hidden="1" customHeight="1" x14ac:dyDescent="0.25"/>
    <row r="37472" ht="30" hidden="1" customHeight="1" x14ac:dyDescent="0.25"/>
    <row r="37473" ht="30" hidden="1" customHeight="1" x14ac:dyDescent="0.25"/>
    <row r="37474" ht="30" hidden="1" customHeight="1" x14ac:dyDescent="0.25"/>
    <row r="37475" ht="30" hidden="1" customHeight="1" x14ac:dyDescent="0.25"/>
    <row r="37476" ht="30" hidden="1" customHeight="1" x14ac:dyDescent="0.25"/>
    <row r="37477" ht="30" hidden="1" customHeight="1" x14ac:dyDescent="0.25"/>
    <row r="37478" ht="30" hidden="1" customHeight="1" x14ac:dyDescent="0.25"/>
    <row r="37479" ht="30" hidden="1" customHeight="1" x14ac:dyDescent="0.25"/>
    <row r="37480" ht="30" hidden="1" customHeight="1" x14ac:dyDescent="0.25"/>
    <row r="37481" ht="30" hidden="1" customHeight="1" x14ac:dyDescent="0.25"/>
    <row r="37482" ht="30" hidden="1" customHeight="1" x14ac:dyDescent="0.25"/>
    <row r="37483" ht="30" hidden="1" customHeight="1" x14ac:dyDescent="0.25"/>
    <row r="37484" ht="30" hidden="1" customHeight="1" x14ac:dyDescent="0.25"/>
    <row r="37485" ht="30" hidden="1" customHeight="1" x14ac:dyDescent="0.25"/>
    <row r="37486" ht="30" hidden="1" customHeight="1" x14ac:dyDescent="0.25"/>
    <row r="37487" ht="30" hidden="1" customHeight="1" x14ac:dyDescent="0.25"/>
    <row r="37488" ht="30" hidden="1" customHeight="1" x14ac:dyDescent="0.25"/>
    <row r="37489" ht="30" hidden="1" customHeight="1" x14ac:dyDescent="0.25"/>
    <row r="37490" ht="30" hidden="1" customHeight="1" x14ac:dyDescent="0.25"/>
    <row r="37491" ht="30" hidden="1" customHeight="1" x14ac:dyDescent="0.25"/>
    <row r="37492" ht="30" hidden="1" customHeight="1" x14ac:dyDescent="0.25"/>
    <row r="37493" ht="30" hidden="1" customHeight="1" x14ac:dyDescent="0.25"/>
    <row r="37494" ht="30" hidden="1" customHeight="1" x14ac:dyDescent="0.25"/>
    <row r="37495" ht="30" hidden="1" customHeight="1" x14ac:dyDescent="0.25"/>
    <row r="37496" ht="30" hidden="1" customHeight="1" x14ac:dyDescent="0.25"/>
    <row r="37497" ht="30" hidden="1" customHeight="1" x14ac:dyDescent="0.25"/>
    <row r="37498" ht="30" hidden="1" customHeight="1" x14ac:dyDescent="0.25"/>
    <row r="37499" ht="30" hidden="1" customHeight="1" x14ac:dyDescent="0.25"/>
    <row r="37500" ht="30" hidden="1" customHeight="1" x14ac:dyDescent="0.25"/>
    <row r="37501" ht="30" hidden="1" customHeight="1" x14ac:dyDescent="0.25"/>
    <row r="37502" ht="30" hidden="1" customHeight="1" x14ac:dyDescent="0.25"/>
    <row r="37503" ht="30" hidden="1" customHeight="1" x14ac:dyDescent="0.25"/>
    <row r="37504" ht="30" hidden="1" customHeight="1" x14ac:dyDescent="0.25"/>
    <row r="37505" ht="30" hidden="1" customHeight="1" x14ac:dyDescent="0.25"/>
    <row r="37506" ht="30" hidden="1" customHeight="1" x14ac:dyDescent="0.25"/>
    <row r="37507" ht="30" hidden="1" customHeight="1" x14ac:dyDescent="0.25"/>
    <row r="37508" ht="30" hidden="1" customHeight="1" x14ac:dyDescent="0.25"/>
    <row r="37509" ht="30" hidden="1" customHeight="1" x14ac:dyDescent="0.25"/>
    <row r="37510" ht="30" hidden="1" customHeight="1" x14ac:dyDescent="0.25"/>
    <row r="37511" ht="30" hidden="1" customHeight="1" x14ac:dyDescent="0.25"/>
    <row r="37512" ht="30" hidden="1" customHeight="1" x14ac:dyDescent="0.25"/>
    <row r="37513" ht="30" hidden="1" customHeight="1" x14ac:dyDescent="0.25"/>
    <row r="37514" ht="30" hidden="1" customHeight="1" x14ac:dyDescent="0.25"/>
    <row r="37515" ht="30" hidden="1" customHeight="1" x14ac:dyDescent="0.25"/>
    <row r="37516" ht="30" hidden="1" customHeight="1" x14ac:dyDescent="0.25"/>
    <row r="37517" ht="30" hidden="1" customHeight="1" x14ac:dyDescent="0.25"/>
    <row r="37518" ht="30" hidden="1" customHeight="1" x14ac:dyDescent="0.25"/>
    <row r="37519" ht="30" hidden="1" customHeight="1" x14ac:dyDescent="0.25"/>
    <row r="37520" ht="30" hidden="1" customHeight="1" x14ac:dyDescent="0.25"/>
    <row r="37521" ht="30" hidden="1" customHeight="1" x14ac:dyDescent="0.25"/>
    <row r="37522" ht="30" hidden="1" customHeight="1" x14ac:dyDescent="0.25"/>
    <row r="37523" ht="30" hidden="1" customHeight="1" x14ac:dyDescent="0.25"/>
    <row r="37524" ht="30" hidden="1" customHeight="1" x14ac:dyDescent="0.25"/>
    <row r="37525" ht="30" hidden="1" customHeight="1" x14ac:dyDescent="0.25"/>
    <row r="37526" ht="30" hidden="1" customHeight="1" x14ac:dyDescent="0.25"/>
    <row r="37527" ht="30" hidden="1" customHeight="1" x14ac:dyDescent="0.25"/>
    <row r="37528" ht="30" hidden="1" customHeight="1" x14ac:dyDescent="0.25"/>
    <row r="37529" ht="30" hidden="1" customHeight="1" x14ac:dyDescent="0.25"/>
    <row r="37530" ht="30" hidden="1" customHeight="1" x14ac:dyDescent="0.25"/>
    <row r="37531" ht="30" hidden="1" customHeight="1" x14ac:dyDescent="0.25"/>
    <row r="37532" ht="30" hidden="1" customHeight="1" x14ac:dyDescent="0.25"/>
    <row r="37533" ht="30" hidden="1" customHeight="1" x14ac:dyDescent="0.25"/>
    <row r="37534" ht="30" hidden="1" customHeight="1" x14ac:dyDescent="0.25"/>
    <row r="37535" ht="30" hidden="1" customHeight="1" x14ac:dyDescent="0.25"/>
    <row r="37536" ht="30" hidden="1" customHeight="1" x14ac:dyDescent="0.25"/>
    <row r="37537" ht="30" hidden="1" customHeight="1" x14ac:dyDescent="0.25"/>
    <row r="37538" ht="30" hidden="1" customHeight="1" x14ac:dyDescent="0.25"/>
    <row r="37539" ht="30" hidden="1" customHeight="1" x14ac:dyDescent="0.25"/>
    <row r="37540" ht="30" hidden="1" customHeight="1" x14ac:dyDescent="0.25"/>
    <row r="37541" ht="30" hidden="1" customHeight="1" x14ac:dyDescent="0.25"/>
    <row r="37542" ht="30" hidden="1" customHeight="1" x14ac:dyDescent="0.25"/>
    <row r="37543" ht="30" hidden="1" customHeight="1" x14ac:dyDescent="0.25"/>
    <row r="37544" ht="30" hidden="1" customHeight="1" x14ac:dyDescent="0.25"/>
    <row r="37545" ht="30" hidden="1" customHeight="1" x14ac:dyDescent="0.25"/>
    <row r="37546" ht="30" hidden="1" customHeight="1" x14ac:dyDescent="0.25"/>
    <row r="37547" ht="30" hidden="1" customHeight="1" x14ac:dyDescent="0.25"/>
    <row r="37548" ht="30" hidden="1" customHeight="1" x14ac:dyDescent="0.25"/>
    <row r="37549" ht="30" hidden="1" customHeight="1" x14ac:dyDescent="0.25"/>
    <row r="37550" ht="30" hidden="1" customHeight="1" x14ac:dyDescent="0.25"/>
    <row r="37551" ht="30" hidden="1" customHeight="1" x14ac:dyDescent="0.25"/>
    <row r="37552" ht="30" hidden="1" customHeight="1" x14ac:dyDescent="0.25"/>
    <row r="37553" ht="30" hidden="1" customHeight="1" x14ac:dyDescent="0.25"/>
    <row r="37554" ht="30" hidden="1" customHeight="1" x14ac:dyDescent="0.25"/>
    <row r="37555" ht="30" hidden="1" customHeight="1" x14ac:dyDescent="0.25"/>
    <row r="37556" ht="30" hidden="1" customHeight="1" x14ac:dyDescent="0.25"/>
    <row r="37557" ht="30" hidden="1" customHeight="1" x14ac:dyDescent="0.25"/>
    <row r="37558" ht="30" hidden="1" customHeight="1" x14ac:dyDescent="0.25"/>
    <row r="37559" ht="30" hidden="1" customHeight="1" x14ac:dyDescent="0.25"/>
    <row r="37560" ht="30" hidden="1" customHeight="1" x14ac:dyDescent="0.25"/>
    <row r="37561" ht="30" hidden="1" customHeight="1" x14ac:dyDescent="0.25"/>
    <row r="37562" ht="30" hidden="1" customHeight="1" x14ac:dyDescent="0.25"/>
    <row r="37563" ht="30" hidden="1" customHeight="1" x14ac:dyDescent="0.25"/>
    <row r="37564" ht="30" hidden="1" customHeight="1" x14ac:dyDescent="0.25"/>
    <row r="37565" ht="30" hidden="1" customHeight="1" x14ac:dyDescent="0.25"/>
    <row r="37566" ht="30" hidden="1" customHeight="1" x14ac:dyDescent="0.25"/>
    <row r="37567" ht="30" hidden="1" customHeight="1" x14ac:dyDescent="0.25"/>
    <row r="37568" ht="30" hidden="1" customHeight="1" x14ac:dyDescent="0.25"/>
    <row r="37569" ht="30" hidden="1" customHeight="1" x14ac:dyDescent="0.25"/>
    <row r="37570" ht="30" hidden="1" customHeight="1" x14ac:dyDescent="0.25"/>
    <row r="37571" ht="30" hidden="1" customHeight="1" x14ac:dyDescent="0.25"/>
    <row r="37572" ht="30" hidden="1" customHeight="1" x14ac:dyDescent="0.25"/>
    <row r="37573" ht="30" hidden="1" customHeight="1" x14ac:dyDescent="0.25"/>
    <row r="37574" ht="30" hidden="1" customHeight="1" x14ac:dyDescent="0.25"/>
    <row r="37575" ht="30" hidden="1" customHeight="1" x14ac:dyDescent="0.25"/>
    <row r="37576" ht="30" hidden="1" customHeight="1" x14ac:dyDescent="0.25"/>
    <row r="37577" ht="30" hidden="1" customHeight="1" x14ac:dyDescent="0.25"/>
    <row r="37578" ht="30" hidden="1" customHeight="1" x14ac:dyDescent="0.25"/>
    <row r="37579" ht="30" hidden="1" customHeight="1" x14ac:dyDescent="0.25"/>
    <row r="37580" ht="30" hidden="1" customHeight="1" x14ac:dyDescent="0.25"/>
    <row r="37581" ht="30" hidden="1" customHeight="1" x14ac:dyDescent="0.25"/>
    <row r="37582" ht="30" hidden="1" customHeight="1" x14ac:dyDescent="0.25"/>
    <row r="37583" ht="30" hidden="1" customHeight="1" x14ac:dyDescent="0.25"/>
    <row r="37584" ht="30" hidden="1" customHeight="1" x14ac:dyDescent="0.25"/>
    <row r="37585" ht="30" hidden="1" customHeight="1" x14ac:dyDescent="0.25"/>
    <row r="37586" ht="30" hidden="1" customHeight="1" x14ac:dyDescent="0.25"/>
    <row r="37587" ht="30" hidden="1" customHeight="1" x14ac:dyDescent="0.25"/>
    <row r="37588" ht="30" hidden="1" customHeight="1" x14ac:dyDescent="0.25"/>
    <row r="37589" ht="30" hidden="1" customHeight="1" x14ac:dyDescent="0.25"/>
    <row r="37590" ht="30" hidden="1" customHeight="1" x14ac:dyDescent="0.25"/>
    <row r="37591" ht="30" hidden="1" customHeight="1" x14ac:dyDescent="0.25"/>
    <row r="37592" ht="30" hidden="1" customHeight="1" x14ac:dyDescent="0.25"/>
    <row r="37593" ht="30" hidden="1" customHeight="1" x14ac:dyDescent="0.25"/>
    <row r="37594" ht="30" hidden="1" customHeight="1" x14ac:dyDescent="0.25"/>
    <row r="37595" ht="30" hidden="1" customHeight="1" x14ac:dyDescent="0.25"/>
    <row r="37596" ht="30" hidden="1" customHeight="1" x14ac:dyDescent="0.25"/>
    <row r="37597" ht="30" hidden="1" customHeight="1" x14ac:dyDescent="0.25"/>
    <row r="37598" ht="30" hidden="1" customHeight="1" x14ac:dyDescent="0.25"/>
    <row r="37599" ht="30" hidden="1" customHeight="1" x14ac:dyDescent="0.25"/>
    <row r="37600" ht="30" hidden="1" customHeight="1" x14ac:dyDescent="0.25"/>
    <row r="37601" ht="30" hidden="1" customHeight="1" x14ac:dyDescent="0.25"/>
    <row r="37602" ht="30" hidden="1" customHeight="1" x14ac:dyDescent="0.25"/>
    <row r="37603" ht="30" hidden="1" customHeight="1" x14ac:dyDescent="0.25"/>
    <row r="37604" ht="30" hidden="1" customHeight="1" x14ac:dyDescent="0.25"/>
    <row r="37605" ht="30" hidden="1" customHeight="1" x14ac:dyDescent="0.25"/>
    <row r="37606" ht="30" hidden="1" customHeight="1" x14ac:dyDescent="0.25"/>
    <row r="37607" ht="30" hidden="1" customHeight="1" x14ac:dyDescent="0.25"/>
    <row r="37608" ht="30" hidden="1" customHeight="1" x14ac:dyDescent="0.25"/>
    <row r="37609" ht="30" hidden="1" customHeight="1" x14ac:dyDescent="0.25"/>
    <row r="37610" ht="30" hidden="1" customHeight="1" x14ac:dyDescent="0.25"/>
    <row r="37611" ht="30" hidden="1" customHeight="1" x14ac:dyDescent="0.25"/>
    <row r="37612" ht="30" hidden="1" customHeight="1" x14ac:dyDescent="0.25"/>
    <row r="37613" ht="30" hidden="1" customHeight="1" x14ac:dyDescent="0.25"/>
    <row r="37614" ht="30" hidden="1" customHeight="1" x14ac:dyDescent="0.25"/>
    <row r="37615" ht="30" hidden="1" customHeight="1" x14ac:dyDescent="0.25"/>
    <row r="37616" ht="30" hidden="1" customHeight="1" x14ac:dyDescent="0.25"/>
    <row r="37617" ht="30" hidden="1" customHeight="1" x14ac:dyDescent="0.25"/>
    <row r="37618" ht="30" hidden="1" customHeight="1" x14ac:dyDescent="0.25"/>
    <row r="37619" ht="30" hidden="1" customHeight="1" x14ac:dyDescent="0.25"/>
    <row r="37620" ht="30" hidden="1" customHeight="1" x14ac:dyDescent="0.25"/>
    <row r="37621" ht="30" hidden="1" customHeight="1" x14ac:dyDescent="0.25"/>
    <row r="37622" ht="30" hidden="1" customHeight="1" x14ac:dyDescent="0.25"/>
    <row r="37623" ht="30" hidden="1" customHeight="1" x14ac:dyDescent="0.25"/>
    <row r="37624" ht="30" hidden="1" customHeight="1" x14ac:dyDescent="0.25"/>
    <row r="37625" ht="30" hidden="1" customHeight="1" x14ac:dyDescent="0.25"/>
    <row r="37626" ht="30" hidden="1" customHeight="1" x14ac:dyDescent="0.25"/>
    <row r="37627" ht="30" hidden="1" customHeight="1" x14ac:dyDescent="0.25"/>
    <row r="37628" ht="30" hidden="1" customHeight="1" x14ac:dyDescent="0.25"/>
    <row r="37629" ht="30" hidden="1" customHeight="1" x14ac:dyDescent="0.25"/>
    <row r="37630" ht="30" hidden="1" customHeight="1" x14ac:dyDescent="0.25"/>
    <row r="37631" ht="30" hidden="1" customHeight="1" x14ac:dyDescent="0.25"/>
    <row r="37632" ht="30" hidden="1" customHeight="1" x14ac:dyDescent="0.25"/>
    <row r="37633" ht="30" hidden="1" customHeight="1" x14ac:dyDescent="0.25"/>
    <row r="37634" ht="30" hidden="1" customHeight="1" x14ac:dyDescent="0.25"/>
    <row r="37635" ht="30" hidden="1" customHeight="1" x14ac:dyDescent="0.25"/>
    <row r="37636" ht="30" hidden="1" customHeight="1" x14ac:dyDescent="0.25"/>
    <row r="37637" ht="30" hidden="1" customHeight="1" x14ac:dyDescent="0.25"/>
    <row r="37638" ht="30" hidden="1" customHeight="1" x14ac:dyDescent="0.25"/>
    <row r="37639" ht="30" hidden="1" customHeight="1" x14ac:dyDescent="0.25"/>
    <row r="37640" ht="30" hidden="1" customHeight="1" x14ac:dyDescent="0.25"/>
    <row r="37641" ht="30" hidden="1" customHeight="1" x14ac:dyDescent="0.25"/>
    <row r="37642" ht="30" hidden="1" customHeight="1" x14ac:dyDescent="0.25"/>
    <row r="37643" ht="30" hidden="1" customHeight="1" x14ac:dyDescent="0.25"/>
    <row r="37644" ht="30" hidden="1" customHeight="1" x14ac:dyDescent="0.25"/>
    <row r="37645" ht="30" hidden="1" customHeight="1" x14ac:dyDescent="0.25"/>
    <row r="37646" ht="30" hidden="1" customHeight="1" x14ac:dyDescent="0.25"/>
    <row r="37647" ht="30" hidden="1" customHeight="1" x14ac:dyDescent="0.25"/>
    <row r="37648" ht="30" hidden="1" customHeight="1" x14ac:dyDescent="0.25"/>
    <row r="37649" ht="30" hidden="1" customHeight="1" x14ac:dyDescent="0.25"/>
    <row r="37650" ht="30" hidden="1" customHeight="1" x14ac:dyDescent="0.25"/>
    <row r="37651" ht="30" hidden="1" customHeight="1" x14ac:dyDescent="0.25"/>
    <row r="37652" ht="30" hidden="1" customHeight="1" x14ac:dyDescent="0.25"/>
    <row r="37653" ht="30" hidden="1" customHeight="1" x14ac:dyDescent="0.25"/>
    <row r="37654" ht="30" hidden="1" customHeight="1" x14ac:dyDescent="0.25"/>
    <row r="37655" ht="30" hidden="1" customHeight="1" x14ac:dyDescent="0.25"/>
    <row r="37656" ht="30" hidden="1" customHeight="1" x14ac:dyDescent="0.25"/>
    <row r="37657" ht="30" hidden="1" customHeight="1" x14ac:dyDescent="0.25"/>
    <row r="37658" ht="30" hidden="1" customHeight="1" x14ac:dyDescent="0.25"/>
    <row r="37659" ht="30" hidden="1" customHeight="1" x14ac:dyDescent="0.25"/>
    <row r="37660" ht="30" hidden="1" customHeight="1" x14ac:dyDescent="0.25"/>
    <row r="37661" ht="30" hidden="1" customHeight="1" x14ac:dyDescent="0.25"/>
    <row r="37662" ht="30" hidden="1" customHeight="1" x14ac:dyDescent="0.25"/>
    <row r="37663" ht="30" hidden="1" customHeight="1" x14ac:dyDescent="0.25"/>
    <row r="37664" ht="30" hidden="1" customHeight="1" x14ac:dyDescent="0.25"/>
    <row r="37665" ht="30" hidden="1" customHeight="1" x14ac:dyDescent="0.25"/>
    <row r="37666" ht="30" hidden="1" customHeight="1" x14ac:dyDescent="0.25"/>
    <row r="37667" ht="30" hidden="1" customHeight="1" x14ac:dyDescent="0.25"/>
    <row r="37668" ht="30" hidden="1" customHeight="1" x14ac:dyDescent="0.25"/>
    <row r="37669" ht="30" hidden="1" customHeight="1" x14ac:dyDescent="0.25"/>
    <row r="37670" ht="30" hidden="1" customHeight="1" x14ac:dyDescent="0.25"/>
    <row r="37671" ht="30" hidden="1" customHeight="1" x14ac:dyDescent="0.25"/>
    <row r="37672" ht="30" hidden="1" customHeight="1" x14ac:dyDescent="0.25"/>
    <row r="37673" ht="30" hidden="1" customHeight="1" x14ac:dyDescent="0.25"/>
    <row r="37674" ht="30" hidden="1" customHeight="1" x14ac:dyDescent="0.25"/>
    <row r="37675" ht="30" hidden="1" customHeight="1" x14ac:dyDescent="0.25"/>
    <row r="37676" ht="30" hidden="1" customHeight="1" x14ac:dyDescent="0.25"/>
    <row r="37677" ht="30" hidden="1" customHeight="1" x14ac:dyDescent="0.25"/>
    <row r="37678" ht="30" hidden="1" customHeight="1" x14ac:dyDescent="0.25"/>
    <row r="37679" ht="30" hidden="1" customHeight="1" x14ac:dyDescent="0.25"/>
    <row r="37680" ht="30" hidden="1" customHeight="1" x14ac:dyDescent="0.25"/>
    <row r="37681" ht="30" hidden="1" customHeight="1" x14ac:dyDescent="0.25"/>
    <row r="37682" ht="30" hidden="1" customHeight="1" x14ac:dyDescent="0.25"/>
    <row r="37683" ht="30" hidden="1" customHeight="1" x14ac:dyDescent="0.25"/>
    <row r="37684" ht="30" hidden="1" customHeight="1" x14ac:dyDescent="0.25"/>
    <row r="37685" ht="30" hidden="1" customHeight="1" x14ac:dyDescent="0.25"/>
    <row r="37686" ht="30" hidden="1" customHeight="1" x14ac:dyDescent="0.25"/>
    <row r="37687" ht="30" hidden="1" customHeight="1" x14ac:dyDescent="0.25"/>
    <row r="37688" ht="30" hidden="1" customHeight="1" x14ac:dyDescent="0.25"/>
    <row r="37689" ht="30" hidden="1" customHeight="1" x14ac:dyDescent="0.25"/>
    <row r="37690" ht="30" hidden="1" customHeight="1" x14ac:dyDescent="0.25"/>
    <row r="37691" ht="30" hidden="1" customHeight="1" x14ac:dyDescent="0.25"/>
    <row r="37692" ht="30" hidden="1" customHeight="1" x14ac:dyDescent="0.25"/>
    <row r="37693" ht="30" hidden="1" customHeight="1" x14ac:dyDescent="0.25"/>
    <row r="37694" ht="30" hidden="1" customHeight="1" x14ac:dyDescent="0.25"/>
    <row r="37695" ht="30" hidden="1" customHeight="1" x14ac:dyDescent="0.25"/>
    <row r="37696" ht="30" hidden="1" customHeight="1" x14ac:dyDescent="0.25"/>
    <row r="37697" ht="30" hidden="1" customHeight="1" x14ac:dyDescent="0.25"/>
    <row r="37698" ht="30" hidden="1" customHeight="1" x14ac:dyDescent="0.25"/>
    <row r="37699" ht="30" hidden="1" customHeight="1" x14ac:dyDescent="0.25"/>
    <row r="37700" ht="30" hidden="1" customHeight="1" x14ac:dyDescent="0.25"/>
    <row r="37701" ht="30" hidden="1" customHeight="1" x14ac:dyDescent="0.25"/>
    <row r="37702" ht="30" hidden="1" customHeight="1" x14ac:dyDescent="0.25"/>
    <row r="37703" ht="30" hidden="1" customHeight="1" x14ac:dyDescent="0.25"/>
    <row r="37704" ht="30" hidden="1" customHeight="1" x14ac:dyDescent="0.25"/>
    <row r="37705" ht="30" hidden="1" customHeight="1" x14ac:dyDescent="0.25"/>
    <row r="37706" ht="30" hidden="1" customHeight="1" x14ac:dyDescent="0.25"/>
    <row r="37707" ht="30" hidden="1" customHeight="1" x14ac:dyDescent="0.25"/>
    <row r="37708" ht="30" hidden="1" customHeight="1" x14ac:dyDescent="0.25"/>
    <row r="37709" ht="30" hidden="1" customHeight="1" x14ac:dyDescent="0.25"/>
    <row r="37710" ht="30" hidden="1" customHeight="1" x14ac:dyDescent="0.25"/>
    <row r="37711" ht="30" hidden="1" customHeight="1" x14ac:dyDescent="0.25"/>
    <row r="37712" ht="30" hidden="1" customHeight="1" x14ac:dyDescent="0.25"/>
    <row r="37713" ht="30" hidden="1" customHeight="1" x14ac:dyDescent="0.25"/>
    <row r="37714" ht="30" hidden="1" customHeight="1" x14ac:dyDescent="0.25"/>
    <row r="37715" ht="30" hidden="1" customHeight="1" x14ac:dyDescent="0.25"/>
    <row r="37716" ht="30" hidden="1" customHeight="1" x14ac:dyDescent="0.25"/>
    <row r="37717" ht="30" hidden="1" customHeight="1" x14ac:dyDescent="0.25"/>
    <row r="37718" ht="30" hidden="1" customHeight="1" x14ac:dyDescent="0.25"/>
    <row r="37719" ht="30" hidden="1" customHeight="1" x14ac:dyDescent="0.25"/>
    <row r="37720" ht="30" hidden="1" customHeight="1" x14ac:dyDescent="0.25"/>
    <row r="37721" ht="30" hidden="1" customHeight="1" x14ac:dyDescent="0.25"/>
    <row r="37722" ht="30" hidden="1" customHeight="1" x14ac:dyDescent="0.25"/>
    <row r="37723" ht="30" hidden="1" customHeight="1" x14ac:dyDescent="0.25"/>
    <row r="37724" ht="30" hidden="1" customHeight="1" x14ac:dyDescent="0.25"/>
    <row r="37725" ht="30" hidden="1" customHeight="1" x14ac:dyDescent="0.25"/>
    <row r="37726" ht="30" hidden="1" customHeight="1" x14ac:dyDescent="0.25"/>
    <row r="37727" ht="30" hidden="1" customHeight="1" x14ac:dyDescent="0.25"/>
    <row r="37728" ht="30" hidden="1" customHeight="1" x14ac:dyDescent="0.25"/>
    <row r="37729" ht="30" hidden="1" customHeight="1" x14ac:dyDescent="0.25"/>
    <row r="37730" ht="30" hidden="1" customHeight="1" x14ac:dyDescent="0.25"/>
    <row r="37731" ht="30" hidden="1" customHeight="1" x14ac:dyDescent="0.25"/>
    <row r="37732" ht="30" hidden="1" customHeight="1" x14ac:dyDescent="0.25"/>
    <row r="37733" ht="30" hidden="1" customHeight="1" x14ac:dyDescent="0.25"/>
    <row r="37734" ht="30" hidden="1" customHeight="1" x14ac:dyDescent="0.25"/>
    <row r="37735" ht="30" hidden="1" customHeight="1" x14ac:dyDescent="0.25"/>
    <row r="37736" ht="30" hidden="1" customHeight="1" x14ac:dyDescent="0.25"/>
    <row r="37737" ht="30" hidden="1" customHeight="1" x14ac:dyDescent="0.25"/>
    <row r="37738" ht="30" hidden="1" customHeight="1" x14ac:dyDescent="0.25"/>
    <row r="37739" ht="30" hidden="1" customHeight="1" x14ac:dyDescent="0.25"/>
    <row r="37740" ht="30" hidden="1" customHeight="1" x14ac:dyDescent="0.25"/>
    <row r="37741" ht="30" hidden="1" customHeight="1" x14ac:dyDescent="0.25"/>
    <row r="37742" ht="30" hidden="1" customHeight="1" x14ac:dyDescent="0.25"/>
    <row r="37743" ht="30" hidden="1" customHeight="1" x14ac:dyDescent="0.25"/>
    <row r="37744" ht="30" hidden="1" customHeight="1" x14ac:dyDescent="0.25"/>
    <row r="37745" ht="30" hidden="1" customHeight="1" x14ac:dyDescent="0.25"/>
    <row r="37746" ht="30" hidden="1" customHeight="1" x14ac:dyDescent="0.25"/>
    <row r="37747" ht="30" hidden="1" customHeight="1" x14ac:dyDescent="0.25"/>
    <row r="37748" ht="30" hidden="1" customHeight="1" x14ac:dyDescent="0.25"/>
    <row r="37749" ht="30" hidden="1" customHeight="1" x14ac:dyDescent="0.25"/>
    <row r="37750" ht="30" hidden="1" customHeight="1" x14ac:dyDescent="0.25"/>
    <row r="37751" ht="30" hidden="1" customHeight="1" x14ac:dyDescent="0.25"/>
    <row r="37752" ht="30" hidden="1" customHeight="1" x14ac:dyDescent="0.25"/>
    <row r="37753" ht="30" hidden="1" customHeight="1" x14ac:dyDescent="0.25"/>
    <row r="37754" ht="30" hidden="1" customHeight="1" x14ac:dyDescent="0.25"/>
    <row r="37755" ht="30" hidden="1" customHeight="1" x14ac:dyDescent="0.25"/>
    <row r="37756" ht="30" hidden="1" customHeight="1" x14ac:dyDescent="0.25"/>
    <row r="37757" ht="30" hidden="1" customHeight="1" x14ac:dyDescent="0.25"/>
    <row r="37758" ht="30" hidden="1" customHeight="1" x14ac:dyDescent="0.25"/>
    <row r="37759" ht="30" hidden="1" customHeight="1" x14ac:dyDescent="0.25"/>
    <row r="37760" ht="30" hidden="1" customHeight="1" x14ac:dyDescent="0.25"/>
    <row r="37761" ht="30" hidden="1" customHeight="1" x14ac:dyDescent="0.25"/>
    <row r="37762" ht="30" hidden="1" customHeight="1" x14ac:dyDescent="0.25"/>
    <row r="37763" ht="30" hidden="1" customHeight="1" x14ac:dyDescent="0.25"/>
    <row r="37764" ht="30" hidden="1" customHeight="1" x14ac:dyDescent="0.25"/>
    <row r="37765" ht="30" hidden="1" customHeight="1" x14ac:dyDescent="0.25"/>
    <row r="37766" ht="30" hidden="1" customHeight="1" x14ac:dyDescent="0.25"/>
    <row r="37767" ht="30" hidden="1" customHeight="1" x14ac:dyDescent="0.25"/>
    <row r="37768" ht="30" hidden="1" customHeight="1" x14ac:dyDescent="0.25"/>
    <row r="37769" ht="30" hidden="1" customHeight="1" x14ac:dyDescent="0.25"/>
    <row r="37770" ht="30" hidden="1" customHeight="1" x14ac:dyDescent="0.25"/>
    <row r="37771" ht="30" hidden="1" customHeight="1" x14ac:dyDescent="0.25"/>
    <row r="37772" ht="30" hidden="1" customHeight="1" x14ac:dyDescent="0.25"/>
    <row r="37773" ht="30" hidden="1" customHeight="1" x14ac:dyDescent="0.25"/>
    <row r="37774" ht="30" hidden="1" customHeight="1" x14ac:dyDescent="0.25"/>
    <row r="37775" ht="30" hidden="1" customHeight="1" x14ac:dyDescent="0.25"/>
    <row r="37776" ht="30" hidden="1" customHeight="1" x14ac:dyDescent="0.25"/>
    <row r="37777" ht="30" hidden="1" customHeight="1" x14ac:dyDescent="0.25"/>
    <row r="37778" ht="30" hidden="1" customHeight="1" x14ac:dyDescent="0.25"/>
    <row r="37779" ht="30" hidden="1" customHeight="1" x14ac:dyDescent="0.25"/>
    <row r="37780" ht="30" hidden="1" customHeight="1" x14ac:dyDescent="0.25"/>
    <row r="37781" ht="30" hidden="1" customHeight="1" x14ac:dyDescent="0.25"/>
    <row r="37782" ht="30" hidden="1" customHeight="1" x14ac:dyDescent="0.25"/>
    <row r="37783" ht="30" hidden="1" customHeight="1" x14ac:dyDescent="0.25"/>
    <row r="37784" ht="30" hidden="1" customHeight="1" x14ac:dyDescent="0.25"/>
    <row r="37785" ht="30" hidden="1" customHeight="1" x14ac:dyDescent="0.25"/>
    <row r="37786" ht="30" hidden="1" customHeight="1" x14ac:dyDescent="0.25"/>
    <row r="37787" ht="30" hidden="1" customHeight="1" x14ac:dyDescent="0.25"/>
    <row r="37788" ht="30" hidden="1" customHeight="1" x14ac:dyDescent="0.25"/>
    <row r="37789" ht="30" hidden="1" customHeight="1" x14ac:dyDescent="0.25"/>
    <row r="37790" ht="30" hidden="1" customHeight="1" x14ac:dyDescent="0.25"/>
    <row r="37791" ht="30" hidden="1" customHeight="1" x14ac:dyDescent="0.25"/>
    <row r="37792" ht="30" hidden="1" customHeight="1" x14ac:dyDescent="0.25"/>
    <row r="37793" ht="30" hidden="1" customHeight="1" x14ac:dyDescent="0.25"/>
    <row r="37794" ht="30" hidden="1" customHeight="1" x14ac:dyDescent="0.25"/>
    <row r="37795" ht="30" hidden="1" customHeight="1" x14ac:dyDescent="0.25"/>
    <row r="37796" ht="30" hidden="1" customHeight="1" x14ac:dyDescent="0.25"/>
    <row r="37797" ht="30" hidden="1" customHeight="1" x14ac:dyDescent="0.25"/>
    <row r="37798" ht="30" hidden="1" customHeight="1" x14ac:dyDescent="0.25"/>
    <row r="37799" ht="30" hidden="1" customHeight="1" x14ac:dyDescent="0.25"/>
    <row r="37800" ht="30" hidden="1" customHeight="1" x14ac:dyDescent="0.25"/>
    <row r="37801" ht="30" hidden="1" customHeight="1" x14ac:dyDescent="0.25"/>
    <row r="37802" ht="30" hidden="1" customHeight="1" x14ac:dyDescent="0.25"/>
    <row r="37803" ht="30" hidden="1" customHeight="1" x14ac:dyDescent="0.25"/>
    <row r="37804" ht="30" hidden="1" customHeight="1" x14ac:dyDescent="0.25"/>
    <row r="37805" ht="30" hidden="1" customHeight="1" x14ac:dyDescent="0.25"/>
    <row r="37806" ht="30" hidden="1" customHeight="1" x14ac:dyDescent="0.25"/>
    <row r="37807" ht="30" hidden="1" customHeight="1" x14ac:dyDescent="0.25"/>
    <row r="37808" ht="30" hidden="1" customHeight="1" x14ac:dyDescent="0.25"/>
    <row r="37809" ht="30" hidden="1" customHeight="1" x14ac:dyDescent="0.25"/>
    <row r="37810" ht="30" hidden="1" customHeight="1" x14ac:dyDescent="0.25"/>
    <row r="37811" ht="30" hidden="1" customHeight="1" x14ac:dyDescent="0.25"/>
    <row r="37812" ht="30" hidden="1" customHeight="1" x14ac:dyDescent="0.25"/>
    <row r="37813" ht="30" hidden="1" customHeight="1" x14ac:dyDescent="0.25"/>
    <row r="37814" ht="30" hidden="1" customHeight="1" x14ac:dyDescent="0.25"/>
    <row r="37815" ht="30" hidden="1" customHeight="1" x14ac:dyDescent="0.25"/>
    <row r="37816" ht="30" hidden="1" customHeight="1" x14ac:dyDescent="0.25"/>
    <row r="37817" ht="30" hidden="1" customHeight="1" x14ac:dyDescent="0.25"/>
    <row r="37818" ht="30" hidden="1" customHeight="1" x14ac:dyDescent="0.25"/>
    <row r="37819" ht="30" hidden="1" customHeight="1" x14ac:dyDescent="0.25"/>
    <row r="37820" ht="30" hidden="1" customHeight="1" x14ac:dyDescent="0.25"/>
    <row r="37821" ht="30" hidden="1" customHeight="1" x14ac:dyDescent="0.25"/>
    <row r="37822" ht="30" hidden="1" customHeight="1" x14ac:dyDescent="0.25"/>
    <row r="37823" ht="30" hidden="1" customHeight="1" x14ac:dyDescent="0.25"/>
    <row r="37824" ht="30" hidden="1" customHeight="1" x14ac:dyDescent="0.25"/>
    <row r="37825" ht="30" hidden="1" customHeight="1" x14ac:dyDescent="0.25"/>
    <row r="37826" ht="30" hidden="1" customHeight="1" x14ac:dyDescent="0.25"/>
    <row r="37827" ht="30" hidden="1" customHeight="1" x14ac:dyDescent="0.25"/>
    <row r="37828" ht="30" hidden="1" customHeight="1" x14ac:dyDescent="0.25"/>
    <row r="37829" ht="30" hidden="1" customHeight="1" x14ac:dyDescent="0.25"/>
    <row r="37830" ht="30" hidden="1" customHeight="1" x14ac:dyDescent="0.25"/>
    <row r="37831" ht="30" hidden="1" customHeight="1" x14ac:dyDescent="0.25"/>
    <row r="37832" ht="30" hidden="1" customHeight="1" x14ac:dyDescent="0.25"/>
    <row r="37833" ht="30" hidden="1" customHeight="1" x14ac:dyDescent="0.25"/>
    <row r="37834" ht="30" hidden="1" customHeight="1" x14ac:dyDescent="0.25"/>
    <row r="37835" ht="30" hidden="1" customHeight="1" x14ac:dyDescent="0.25"/>
    <row r="37836" ht="30" hidden="1" customHeight="1" x14ac:dyDescent="0.25"/>
    <row r="37837" ht="30" hidden="1" customHeight="1" x14ac:dyDescent="0.25"/>
    <row r="37838" ht="30" hidden="1" customHeight="1" x14ac:dyDescent="0.25"/>
    <row r="37839" ht="30" hidden="1" customHeight="1" x14ac:dyDescent="0.25"/>
    <row r="37840" ht="30" hidden="1" customHeight="1" x14ac:dyDescent="0.25"/>
    <row r="37841" ht="30" hidden="1" customHeight="1" x14ac:dyDescent="0.25"/>
    <row r="37842" ht="30" hidden="1" customHeight="1" x14ac:dyDescent="0.25"/>
    <row r="37843" ht="30" hidden="1" customHeight="1" x14ac:dyDescent="0.25"/>
    <row r="37844" ht="30" hidden="1" customHeight="1" x14ac:dyDescent="0.25"/>
    <row r="37845" ht="30" hidden="1" customHeight="1" x14ac:dyDescent="0.25"/>
    <row r="37846" ht="30" hidden="1" customHeight="1" x14ac:dyDescent="0.25"/>
    <row r="37847" ht="30" hidden="1" customHeight="1" x14ac:dyDescent="0.25"/>
    <row r="37848" ht="30" hidden="1" customHeight="1" x14ac:dyDescent="0.25"/>
    <row r="37849" ht="30" hidden="1" customHeight="1" x14ac:dyDescent="0.25"/>
    <row r="37850" ht="30" hidden="1" customHeight="1" x14ac:dyDescent="0.25"/>
    <row r="37851" ht="30" hidden="1" customHeight="1" x14ac:dyDescent="0.25"/>
    <row r="37852" ht="30" hidden="1" customHeight="1" x14ac:dyDescent="0.25"/>
    <row r="37853" ht="30" hidden="1" customHeight="1" x14ac:dyDescent="0.25"/>
    <row r="37854" ht="30" hidden="1" customHeight="1" x14ac:dyDescent="0.25"/>
    <row r="37855" ht="30" hidden="1" customHeight="1" x14ac:dyDescent="0.25"/>
    <row r="37856" ht="30" hidden="1" customHeight="1" x14ac:dyDescent="0.25"/>
    <row r="37857" ht="30" hidden="1" customHeight="1" x14ac:dyDescent="0.25"/>
    <row r="37858" ht="30" hidden="1" customHeight="1" x14ac:dyDescent="0.25"/>
    <row r="37859" ht="30" hidden="1" customHeight="1" x14ac:dyDescent="0.25"/>
    <row r="37860" ht="30" hidden="1" customHeight="1" x14ac:dyDescent="0.25"/>
    <row r="37861" ht="30" hidden="1" customHeight="1" x14ac:dyDescent="0.25"/>
    <row r="37862" ht="30" hidden="1" customHeight="1" x14ac:dyDescent="0.25"/>
    <row r="37863" ht="30" hidden="1" customHeight="1" x14ac:dyDescent="0.25"/>
    <row r="37864" ht="30" hidden="1" customHeight="1" x14ac:dyDescent="0.25"/>
    <row r="37865" ht="30" hidden="1" customHeight="1" x14ac:dyDescent="0.25"/>
    <row r="37866" ht="30" hidden="1" customHeight="1" x14ac:dyDescent="0.25"/>
    <row r="37867" ht="30" hidden="1" customHeight="1" x14ac:dyDescent="0.25"/>
    <row r="37868" ht="30" hidden="1" customHeight="1" x14ac:dyDescent="0.25"/>
    <row r="37869" ht="30" hidden="1" customHeight="1" x14ac:dyDescent="0.25"/>
    <row r="37870" ht="30" hidden="1" customHeight="1" x14ac:dyDescent="0.25"/>
    <row r="37871" ht="30" hidden="1" customHeight="1" x14ac:dyDescent="0.25"/>
    <row r="37872" ht="30" hidden="1" customHeight="1" x14ac:dyDescent="0.25"/>
    <row r="37873" ht="30" hidden="1" customHeight="1" x14ac:dyDescent="0.25"/>
    <row r="37874" ht="30" hidden="1" customHeight="1" x14ac:dyDescent="0.25"/>
    <row r="37875" ht="30" hidden="1" customHeight="1" x14ac:dyDescent="0.25"/>
    <row r="37876" ht="30" hidden="1" customHeight="1" x14ac:dyDescent="0.25"/>
    <row r="37877" ht="30" hidden="1" customHeight="1" x14ac:dyDescent="0.25"/>
    <row r="37878" ht="30" hidden="1" customHeight="1" x14ac:dyDescent="0.25"/>
    <row r="37879" ht="30" hidden="1" customHeight="1" x14ac:dyDescent="0.25"/>
    <row r="37880" ht="30" hidden="1" customHeight="1" x14ac:dyDescent="0.25"/>
    <row r="37881" ht="30" hidden="1" customHeight="1" x14ac:dyDescent="0.25"/>
    <row r="37882" ht="30" hidden="1" customHeight="1" x14ac:dyDescent="0.25"/>
    <row r="37883" ht="30" hidden="1" customHeight="1" x14ac:dyDescent="0.25"/>
    <row r="37884" ht="30" hidden="1" customHeight="1" x14ac:dyDescent="0.25"/>
    <row r="37885" ht="30" hidden="1" customHeight="1" x14ac:dyDescent="0.25"/>
    <row r="37886" ht="30" hidden="1" customHeight="1" x14ac:dyDescent="0.25"/>
    <row r="37887" ht="30" hidden="1" customHeight="1" x14ac:dyDescent="0.25"/>
    <row r="37888" ht="30" hidden="1" customHeight="1" x14ac:dyDescent="0.25"/>
    <row r="37889" ht="30" hidden="1" customHeight="1" x14ac:dyDescent="0.25"/>
    <row r="37890" ht="30" hidden="1" customHeight="1" x14ac:dyDescent="0.25"/>
    <row r="37891" ht="30" hidden="1" customHeight="1" x14ac:dyDescent="0.25"/>
    <row r="37892" ht="30" hidden="1" customHeight="1" x14ac:dyDescent="0.25"/>
    <row r="37893" ht="30" hidden="1" customHeight="1" x14ac:dyDescent="0.25"/>
    <row r="37894" ht="30" hidden="1" customHeight="1" x14ac:dyDescent="0.25"/>
    <row r="37895" ht="30" hidden="1" customHeight="1" x14ac:dyDescent="0.25"/>
    <row r="37896" ht="30" hidden="1" customHeight="1" x14ac:dyDescent="0.25"/>
    <row r="37897" ht="30" hidden="1" customHeight="1" x14ac:dyDescent="0.25"/>
    <row r="37898" ht="30" hidden="1" customHeight="1" x14ac:dyDescent="0.25"/>
    <row r="37899" ht="30" hidden="1" customHeight="1" x14ac:dyDescent="0.25"/>
    <row r="37900" ht="30" hidden="1" customHeight="1" x14ac:dyDescent="0.25"/>
    <row r="37901" ht="30" hidden="1" customHeight="1" x14ac:dyDescent="0.25"/>
    <row r="37902" ht="30" hidden="1" customHeight="1" x14ac:dyDescent="0.25"/>
    <row r="37903" ht="30" hidden="1" customHeight="1" x14ac:dyDescent="0.25"/>
    <row r="37904" ht="30" hidden="1" customHeight="1" x14ac:dyDescent="0.25"/>
    <row r="37905" ht="30" hidden="1" customHeight="1" x14ac:dyDescent="0.25"/>
    <row r="37906" ht="30" hidden="1" customHeight="1" x14ac:dyDescent="0.25"/>
    <row r="37907" ht="30" hidden="1" customHeight="1" x14ac:dyDescent="0.25"/>
    <row r="37908" ht="30" hidden="1" customHeight="1" x14ac:dyDescent="0.25"/>
    <row r="37909" ht="30" hidden="1" customHeight="1" x14ac:dyDescent="0.25"/>
    <row r="37910" ht="30" hidden="1" customHeight="1" x14ac:dyDescent="0.25"/>
    <row r="37911" ht="30" hidden="1" customHeight="1" x14ac:dyDescent="0.25"/>
    <row r="37912" ht="30" hidden="1" customHeight="1" x14ac:dyDescent="0.25"/>
    <row r="37913" ht="30" hidden="1" customHeight="1" x14ac:dyDescent="0.25"/>
    <row r="37914" ht="30" hidden="1" customHeight="1" x14ac:dyDescent="0.25"/>
    <row r="37915" ht="30" hidden="1" customHeight="1" x14ac:dyDescent="0.25"/>
    <row r="37916" ht="30" hidden="1" customHeight="1" x14ac:dyDescent="0.25"/>
    <row r="37917" ht="30" hidden="1" customHeight="1" x14ac:dyDescent="0.25"/>
    <row r="37918" ht="30" hidden="1" customHeight="1" x14ac:dyDescent="0.25"/>
    <row r="37919" ht="30" hidden="1" customHeight="1" x14ac:dyDescent="0.25"/>
    <row r="37920" ht="30" hidden="1" customHeight="1" x14ac:dyDescent="0.25"/>
    <row r="37921" ht="30" hidden="1" customHeight="1" x14ac:dyDescent="0.25"/>
    <row r="37922" ht="30" hidden="1" customHeight="1" x14ac:dyDescent="0.25"/>
    <row r="37923" ht="30" hidden="1" customHeight="1" x14ac:dyDescent="0.25"/>
    <row r="37924" ht="30" hidden="1" customHeight="1" x14ac:dyDescent="0.25"/>
    <row r="37925" ht="30" hidden="1" customHeight="1" x14ac:dyDescent="0.25"/>
    <row r="37926" ht="30" hidden="1" customHeight="1" x14ac:dyDescent="0.25"/>
    <row r="37927" ht="30" hidden="1" customHeight="1" x14ac:dyDescent="0.25"/>
    <row r="37928" ht="30" hidden="1" customHeight="1" x14ac:dyDescent="0.25"/>
    <row r="37929" ht="30" hidden="1" customHeight="1" x14ac:dyDescent="0.25"/>
    <row r="37930" ht="30" hidden="1" customHeight="1" x14ac:dyDescent="0.25"/>
    <row r="37931" ht="30" hidden="1" customHeight="1" x14ac:dyDescent="0.25"/>
    <row r="37932" ht="30" hidden="1" customHeight="1" x14ac:dyDescent="0.25"/>
    <row r="37933" ht="30" hidden="1" customHeight="1" x14ac:dyDescent="0.25"/>
    <row r="37934" ht="30" hidden="1" customHeight="1" x14ac:dyDescent="0.25"/>
    <row r="37935" ht="30" hidden="1" customHeight="1" x14ac:dyDescent="0.25"/>
    <row r="37936" ht="30" hidden="1" customHeight="1" x14ac:dyDescent="0.25"/>
    <row r="37937" ht="30" hidden="1" customHeight="1" x14ac:dyDescent="0.25"/>
    <row r="37938" ht="30" hidden="1" customHeight="1" x14ac:dyDescent="0.25"/>
    <row r="37939" ht="30" hidden="1" customHeight="1" x14ac:dyDescent="0.25"/>
    <row r="37940" ht="30" hidden="1" customHeight="1" x14ac:dyDescent="0.25"/>
    <row r="37941" ht="30" hidden="1" customHeight="1" x14ac:dyDescent="0.25"/>
    <row r="37942" ht="30" hidden="1" customHeight="1" x14ac:dyDescent="0.25"/>
    <row r="37943" ht="30" hidden="1" customHeight="1" x14ac:dyDescent="0.25"/>
    <row r="37944" ht="30" hidden="1" customHeight="1" x14ac:dyDescent="0.25"/>
    <row r="37945" ht="30" hidden="1" customHeight="1" x14ac:dyDescent="0.25"/>
    <row r="37946" ht="30" hidden="1" customHeight="1" x14ac:dyDescent="0.25"/>
    <row r="37947" ht="30" hidden="1" customHeight="1" x14ac:dyDescent="0.25"/>
    <row r="37948" ht="30" hidden="1" customHeight="1" x14ac:dyDescent="0.25"/>
    <row r="37949" ht="30" hidden="1" customHeight="1" x14ac:dyDescent="0.25"/>
    <row r="37950" ht="30" hidden="1" customHeight="1" x14ac:dyDescent="0.25"/>
    <row r="37951" ht="30" hidden="1" customHeight="1" x14ac:dyDescent="0.25"/>
    <row r="37952" ht="30" hidden="1" customHeight="1" x14ac:dyDescent="0.25"/>
    <row r="37953" ht="30" hidden="1" customHeight="1" x14ac:dyDescent="0.25"/>
    <row r="37954" ht="30" hidden="1" customHeight="1" x14ac:dyDescent="0.25"/>
    <row r="37955" ht="30" hidden="1" customHeight="1" x14ac:dyDescent="0.25"/>
    <row r="37956" ht="30" hidden="1" customHeight="1" x14ac:dyDescent="0.25"/>
    <row r="37957" ht="30" hidden="1" customHeight="1" x14ac:dyDescent="0.25"/>
    <row r="37958" ht="30" hidden="1" customHeight="1" x14ac:dyDescent="0.25"/>
    <row r="37959" ht="30" hidden="1" customHeight="1" x14ac:dyDescent="0.25"/>
    <row r="37960" ht="30" hidden="1" customHeight="1" x14ac:dyDescent="0.25"/>
    <row r="37961" ht="30" hidden="1" customHeight="1" x14ac:dyDescent="0.25"/>
    <row r="37962" ht="30" hidden="1" customHeight="1" x14ac:dyDescent="0.25"/>
    <row r="37963" ht="30" hidden="1" customHeight="1" x14ac:dyDescent="0.25"/>
    <row r="37964" ht="30" hidden="1" customHeight="1" x14ac:dyDescent="0.25"/>
    <row r="37965" ht="30" hidden="1" customHeight="1" x14ac:dyDescent="0.25"/>
    <row r="37966" ht="30" hidden="1" customHeight="1" x14ac:dyDescent="0.25"/>
    <row r="37967" ht="30" hidden="1" customHeight="1" x14ac:dyDescent="0.25"/>
    <row r="37968" ht="30" hidden="1" customHeight="1" x14ac:dyDescent="0.25"/>
    <row r="37969" ht="30" hidden="1" customHeight="1" x14ac:dyDescent="0.25"/>
    <row r="37970" ht="30" hidden="1" customHeight="1" x14ac:dyDescent="0.25"/>
    <row r="37971" ht="30" hidden="1" customHeight="1" x14ac:dyDescent="0.25"/>
    <row r="37972" ht="30" hidden="1" customHeight="1" x14ac:dyDescent="0.25"/>
    <row r="37973" ht="30" hidden="1" customHeight="1" x14ac:dyDescent="0.25"/>
    <row r="37974" ht="30" hidden="1" customHeight="1" x14ac:dyDescent="0.25"/>
    <row r="37975" ht="30" hidden="1" customHeight="1" x14ac:dyDescent="0.25"/>
    <row r="37976" ht="30" hidden="1" customHeight="1" x14ac:dyDescent="0.25"/>
    <row r="37977" ht="30" hidden="1" customHeight="1" x14ac:dyDescent="0.25"/>
    <row r="37978" ht="30" hidden="1" customHeight="1" x14ac:dyDescent="0.25"/>
    <row r="37979" ht="30" hidden="1" customHeight="1" x14ac:dyDescent="0.25"/>
    <row r="37980" ht="30" hidden="1" customHeight="1" x14ac:dyDescent="0.25"/>
    <row r="37981" ht="30" hidden="1" customHeight="1" x14ac:dyDescent="0.25"/>
    <row r="37982" ht="30" hidden="1" customHeight="1" x14ac:dyDescent="0.25"/>
    <row r="37983" ht="30" hidden="1" customHeight="1" x14ac:dyDescent="0.25"/>
    <row r="37984" ht="30" hidden="1" customHeight="1" x14ac:dyDescent="0.25"/>
    <row r="37985" ht="30" hidden="1" customHeight="1" x14ac:dyDescent="0.25"/>
    <row r="37986" ht="30" hidden="1" customHeight="1" x14ac:dyDescent="0.25"/>
    <row r="37987" ht="30" hidden="1" customHeight="1" x14ac:dyDescent="0.25"/>
    <row r="37988" ht="30" hidden="1" customHeight="1" x14ac:dyDescent="0.25"/>
    <row r="37989" ht="30" hidden="1" customHeight="1" x14ac:dyDescent="0.25"/>
    <row r="37990" ht="30" hidden="1" customHeight="1" x14ac:dyDescent="0.25"/>
    <row r="37991" ht="30" hidden="1" customHeight="1" x14ac:dyDescent="0.25"/>
    <row r="37992" ht="30" hidden="1" customHeight="1" x14ac:dyDescent="0.25"/>
    <row r="37993" ht="30" hidden="1" customHeight="1" x14ac:dyDescent="0.25"/>
    <row r="37994" ht="30" hidden="1" customHeight="1" x14ac:dyDescent="0.25"/>
    <row r="37995" ht="30" hidden="1" customHeight="1" x14ac:dyDescent="0.25"/>
    <row r="37996" ht="30" hidden="1" customHeight="1" x14ac:dyDescent="0.25"/>
    <row r="37997" ht="30" hidden="1" customHeight="1" x14ac:dyDescent="0.25"/>
    <row r="37998" ht="30" hidden="1" customHeight="1" x14ac:dyDescent="0.25"/>
    <row r="37999" ht="30" hidden="1" customHeight="1" x14ac:dyDescent="0.25"/>
    <row r="38000" ht="30" hidden="1" customHeight="1" x14ac:dyDescent="0.25"/>
    <row r="38001" ht="30" hidden="1" customHeight="1" x14ac:dyDescent="0.25"/>
    <row r="38002" ht="30" hidden="1" customHeight="1" x14ac:dyDescent="0.25"/>
    <row r="38003" ht="30" hidden="1" customHeight="1" x14ac:dyDescent="0.25"/>
    <row r="38004" ht="30" hidden="1" customHeight="1" x14ac:dyDescent="0.25"/>
    <row r="38005" ht="30" hidden="1" customHeight="1" x14ac:dyDescent="0.25"/>
    <row r="38006" ht="30" hidden="1" customHeight="1" x14ac:dyDescent="0.25"/>
    <row r="38007" ht="30" hidden="1" customHeight="1" x14ac:dyDescent="0.25"/>
    <row r="38008" ht="30" hidden="1" customHeight="1" x14ac:dyDescent="0.25"/>
    <row r="38009" ht="30" hidden="1" customHeight="1" x14ac:dyDescent="0.25"/>
    <row r="38010" ht="30" hidden="1" customHeight="1" x14ac:dyDescent="0.25"/>
    <row r="38011" ht="30" hidden="1" customHeight="1" x14ac:dyDescent="0.25"/>
    <row r="38012" ht="30" hidden="1" customHeight="1" x14ac:dyDescent="0.25"/>
    <row r="38013" ht="30" hidden="1" customHeight="1" x14ac:dyDescent="0.25"/>
    <row r="38014" ht="30" hidden="1" customHeight="1" x14ac:dyDescent="0.25"/>
    <row r="38015" ht="30" hidden="1" customHeight="1" x14ac:dyDescent="0.25"/>
    <row r="38016" ht="30" hidden="1" customHeight="1" x14ac:dyDescent="0.25"/>
    <row r="38017" ht="30" hidden="1" customHeight="1" x14ac:dyDescent="0.25"/>
    <row r="38018" ht="30" hidden="1" customHeight="1" x14ac:dyDescent="0.25"/>
    <row r="38019" ht="30" hidden="1" customHeight="1" x14ac:dyDescent="0.25"/>
    <row r="38020" ht="30" hidden="1" customHeight="1" x14ac:dyDescent="0.25"/>
    <row r="38021" ht="30" hidden="1" customHeight="1" x14ac:dyDescent="0.25"/>
    <row r="38022" ht="30" hidden="1" customHeight="1" x14ac:dyDescent="0.25"/>
    <row r="38023" ht="30" hidden="1" customHeight="1" x14ac:dyDescent="0.25"/>
    <row r="38024" ht="30" hidden="1" customHeight="1" x14ac:dyDescent="0.25"/>
    <row r="38025" ht="30" hidden="1" customHeight="1" x14ac:dyDescent="0.25"/>
    <row r="38026" ht="30" hidden="1" customHeight="1" x14ac:dyDescent="0.25"/>
    <row r="38027" ht="30" hidden="1" customHeight="1" x14ac:dyDescent="0.25"/>
    <row r="38028" ht="30" hidden="1" customHeight="1" x14ac:dyDescent="0.25"/>
    <row r="38029" ht="30" hidden="1" customHeight="1" x14ac:dyDescent="0.25"/>
    <row r="38030" ht="30" hidden="1" customHeight="1" x14ac:dyDescent="0.25"/>
    <row r="38031" ht="30" hidden="1" customHeight="1" x14ac:dyDescent="0.25"/>
    <row r="38032" ht="30" hidden="1" customHeight="1" x14ac:dyDescent="0.25"/>
    <row r="38033" ht="30" hidden="1" customHeight="1" x14ac:dyDescent="0.25"/>
    <row r="38034" ht="30" hidden="1" customHeight="1" x14ac:dyDescent="0.25"/>
    <row r="38035" ht="30" hidden="1" customHeight="1" x14ac:dyDescent="0.25"/>
    <row r="38036" ht="30" hidden="1" customHeight="1" x14ac:dyDescent="0.25"/>
    <row r="38037" ht="30" hidden="1" customHeight="1" x14ac:dyDescent="0.25"/>
    <row r="38038" ht="30" hidden="1" customHeight="1" x14ac:dyDescent="0.25"/>
    <row r="38039" ht="30" hidden="1" customHeight="1" x14ac:dyDescent="0.25"/>
    <row r="38040" ht="30" hidden="1" customHeight="1" x14ac:dyDescent="0.25"/>
    <row r="38041" ht="30" hidden="1" customHeight="1" x14ac:dyDescent="0.25"/>
    <row r="38042" ht="30" hidden="1" customHeight="1" x14ac:dyDescent="0.25"/>
    <row r="38043" ht="30" hidden="1" customHeight="1" x14ac:dyDescent="0.25"/>
    <row r="38044" ht="30" hidden="1" customHeight="1" x14ac:dyDescent="0.25"/>
    <row r="38045" ht="30" hidden="1" customHeight="1" x14ac:dyDescent="0.25"/>
    <row r="38046" ht="30" hidden="1" customHeight="1" x14ac:dyDescent="0.25"/>
    <row r="38047" ht="30" hidden="1" customHeight="1" x14ac:dyDescent="0.25"/>
    <row r="38048" ht="30" hidden="1" customHeight="1" x14ac:dyDescent="0.25"/>
    <row r="38049" ht="30" hidden="1" customHeight="1" x14ac:dyDescent="0.25"/>
    <row r="38050" ht="30" hidden="1" customHeight="1" x14ac:dyDescent="0.25"/>
    <row r="38051" ht="30" hidden="1" customHeight="1" x14ac:dyDescent="0.25"/>
    <row r="38052" ht="30" hidden="1" customHeight="1" x14ac:dyDescent="0.25"/>
    <row r="38053" ht="30" hidden="1" customHeight="1" x14ac:dyDescent="0.25"/>
    <row r="38054" ht="30" hidden="1" customHeight="1" x14ac:dyDescent="0.25"/>
    <row r="38055" ht="30" hidden="1" customHeight="1" x14ac:dyDescent="0.25"/>
    <row r="38056" ht="30" hidden="1" customHeight="1" x14ac:dyDescent="0.25"/>
    <row r="38057" ht="30" hidden="1" customHeight="1" x14ac:dyDescent="0.25"/>
    <row r="38058" ht="30" hidden="1" customHeight="1" x14ac:dyDescent="0.25"/>
    <row r="38059" ht="30" hidden="1" customHeight="1" x14ac:dyDescent="0.25"/>
    <row r="38060" ht="30" hidden="1" customHeight="1" x14ac:dyDescent="0.25"/>
    <row r="38061" ht="30" hidden="1" customHeight="1" x14ac:dyDescent="0.25"/>
    <row r="38062" ht="30" hidden="1" customHeight="1" x14ac:dyDescent="0.25"/>
    <row r="38063" ht="30" hidden="1" customHeight="1" x14ac:dyDescent="0.25"/>
    <row r="38064" ht="30" hidden="1" customHeight="1" x14ac:dyDescent="0.25"/>
    <row r="38065" ht="30" hidden="1" customHeight="1" x14ac:dyDescent="0.25"/>
    <row r="38066" ht="30" hidden="1" customHeight="1" x14ac:dyDescent="0.25"/>
    <row r="38067" ht="30" hidden="1" customHeight="1" x14ac:dyDescent="0.25"/>
    <row r="38068" ht="30" hidden="1" customHeight="1" x14ac:dyDescent="0.25"/>
    <row r="38069" ht="30" hidden="1" customHeight="1" x14ac:dyDescent="0.25"/>
    <row r="38070" ht="30" hidden="1" customHeight="1" x14ac:dyDescent="0.25"/>
    <row r="38071" ht="30" hidden="1" customHeight="1" x14ac:dyDescent="0.25"/>
    <row r="38072" ht="30" hidden="1" customHeight="1" x14ac:dyDescent="0.25"/>
    <row r="38073" ht="30" hidden="1" customHeight="1" x14ac:dyDescent="0.25"/>
    <row r="38074" ht="30" hidden="1" customHeight="1" x14ac:dyDescent="0.25"/>
    <row r="38075" ht="30" hidden="1" customHeight="1" x14ac:dyDescent="0.25"/>
    <row r="38076" ht="30" hidden="1" customHeight="1" x14ac:dyDescent="0.25"/>
    <row r="38077" ht="30" hidden="1" customHeight="1" x14ac:dyDescent="0.25"/>
    <row r="38078" ht="30" hidden="1" customHeight="1" x14ac:dyDescent="0.25"/>
    <row r="38079" ht="30" hidden="1" customHeight="1" x14ac:dyDescent="0.25"/>
    <row r="38080" ht="30" hidden="1" customHeight="1" x14ac:dyDescent="0.25"/>
    <row r="38081" ht="30" hidden="1" customHeight="1" x14ac:dyDescent="0.25"/>
    <row r="38082" ht="30" hidden="1" customHeight="1" x14ac:dyDescent="0.25"/>
    <row r="38083" ht="30" hidden="1" customHeight="1" x14ac:dyDescent="0.25"/>
    <row r="38084" ht="30" hidden="1" customHeight="1" x14ac:dyDescent="0.25"/>
    <row r="38085" ht="30" hidden="1" customHeight="1" x14ac:dyDescent="0.25"/>
    <row r="38086" ht="30" hidden="1" customHeight="1" x14ac:dyDescent="0.25"/>
    <row r="38087" ht="30" hidden="1" customHeight="1" x14ac:dyDescent="0.25"/>
    <row r="38088" ht="30" hidden="1" customHeight="1" x14ac:dyDescent="0.25"/>
    <row r="38089" ht="30" hidden="1" customHeight="1" x14ac:dyDescent="0.25"/>
    <row r="38090" ht="30" hidden="1" customHeight="1" x14ac:dyDescent="0.25"/>
    <row r="38091" ht="30" hidden="1" customHeight="1" x14ac:dyDescent="0.25"/>
    <row r="38092" ht="30" hidden="1" customHeight="1" x14ac:dyDescent="0.25"/>
    <row r="38093" ht="30" hidden="1" customHeight="1" x14ac:dyDescent="0.25"/>
    <row r="38094" ht="30" hidden="1" customHeight="1" x14ac:dyDescent="0.25"/>
    <row r="38095" ht="30" hidden="1" customHeight="1" x14ac:dyDescent="0.25"/>
    <row r="38096" ht="30" hidden="1" customHeight="1" x14ac:dyDescent="0.25"/>
    <row r="38097" ht="30" hidden="1" customHeight="1" x14ac:dyDescent="0.25"/>
    <row r="38098" ht="30" hidden="1" customHeight="1" x14ac:dyDescent="0.25"/>
    <row r="38099" ht="30" hidden="1" customHeight="1" x14ac:dyDescent="0.25"/>
    <row r="38100" ht="30" hidden="1" customHeight="1" x14ac:dyDescent="0.25"/>
    <row r="38101" ht="30" hidden="1" customHeight="1" x14ac:dyDescent="0.25"/>
    <row r="38102" ht="30" hidden="1" customHeight="1" x14ac:dyDescent="0.25"/>
    <row r="38103" ht="30" hidden="1" customHeight="1" x14ac:dyDescent="0.25"/>
    <row r="38104" ht="30" hidden="1" customHeight="1" x14ac:dyDescent="0.25"/>
    <row r="38105" ht="30" hidden="1" customHeight="1" x14ac:dyDescent="0.25"/>
    <row r="38106" ht="30" hidden="1" customHeight="1" x14ac:dyDescent="0.25"/>
    <row r="38107" ht="30" hidden="1" customHeight="1" x14ac:dyDescent="0.25"/>
    <row r="38108" ht="30" hidden="1" customHeight="1" x14ac:dyDescent="0.25"/>
    <row r="38109" ht="30" hidden="1" customHeight="1" x14ac:dyDescent="0.25"/>
    <row r="38110" ht="30" hidden="1" customHeight="1" x14ac:dyDescent="0.25"/>
    <row r="38111" ht="30" hidden="1" customHeight="1" x14ac:dyDescent="0.25"/>
    <row r="38112" ht="30" hidden="1" customHeight="1" x14ac:dyDescent="0.25"/>
    <row r="38113" ht="30" hidden="1" customHeight="1" x14ac:dyDescent="0.25"/>
    <row r="38114" ht="30" hidden="1" customHeight="1" x14ac:dyDescent="0.25"/>
    <row r="38115" ht="30" hidden="1" customHeight="1" x14ac:dyDescent="0.25"/>
    <row r="38116" ht="30" hidden="1" customHeight="1" x14ac:dyDescent="0.25"/>
    <row r="38117" ht="30" hidden="1" customHeight="1" x14ac:dyDescent="0.25"/>
    <row r="38118" ht="30" hidden="1" customHeight="1" x14ac:dyDescent="0.25"/>
    <row r="38119" ht="30" hidden="1" customHeight="1" x14ac:dyDescent="0.25"/>
    <row r="38120" ht="30" hidden="1" customHeight="1" x14ac:dyDescent="0.25"/>
    <row r="38121" ht="30" hidden="1" customHeight="1" x14ac:dyDescent="0.25"/>
    <row r="38122" ht="30" hidden="1" customHeight="1" x14ac:dyDescent="0.25"/>
    <row r="38123" ht="30" hidden="1" customHeight="1" x14ac:dyDescent="0.25"/>
    <row r="38124" ht="30" hidden="1" customHeight="1" x14ac:dyDescent="0.25"/>
    <row r="38125" ht="30" hidden="1" customHeight="1" x14ac:dyDescent="0.25"/>
    <row r="38126" ht="30" hidden="1" customHeight="1" x14ac:dyDescent="0.25"/>
    <row r="38127" ht="30" hidden="1" customHeight="1" x14ac:dyDescent="0.25"/>
    <row r="38128" ht="30" hidden="1" customHeight="1" x14ac:dyDescent="0.25"/>
    <row r="38129" ht="30" hidden="1" customHeight="1" x14ac:dyDescent="0.25"/>
    <row r="38130" ht="30" hidden="1" customHeight="1" x14ac:dyDescent="0.25"/>
    <row r="38131" ht="30" hidden="1" customHeight="1" x14ac:dyDescent="0.25"/>
    <row r="38132" ht="30" hidden="1" customHeight="1" x14ac:dyDescent="0.25"/>
    <row r="38133" ht="30" hidden="1" customHeight="1" x14ac:dyDescent="0.25"/>
    <row r="38134" ht="30" hidden="1" customHeight="1" x14ac:dyDescent="0.25"/>
    <row r="38135" ht="30" hidden="1" customHeight="1" x14ac:dyDescent="0.25"/>
    <row r="38136" ht="30" hidden="1" customHeight="1" x14ac:dyDescent="0.25"/>
    <row r="38137" ht="30" hidden="1" customHeight="1" x14ac:dyDescent="0.25"/>
    <row r="38138" ht="30" hidden="1" customHeight="1" x14ac:dyDescent="0.25"/>
    <row r="38139" ht="30" hidden="1" customHeight="1" x14ac:dyDescent="0.25"/>
    <row r="38140" ht="30" hidden="1" customHeight="1" x14ac:dyDescent="0.25"/>
    <row r="38141" ht="30" hidden="1" customHeight="1" x14ac:dyDescent="0.25"/>
    <row r="38142" ht="30" hidden="1" customHeight="1" x14ac:dyDescent="0.25"/>
    <row r="38143" ht="30" hidden="1" customHeight="1" x14ac:dyDescent="0.25"/>
    <row r="38144" ht="30" hidden="1" customHeight="1" x14ac:dyDescent="0.25"/>
    <row r="38145" ht="30" hidden="1" customHeight="1" x14ac:dyDescent="0.25"/>
    <row r="38146" ht="30" hidden="1" customHeight="1" x14ac:dyDescent="0.25"/>
    <row r="38147" ht="30" hidden="1" customHeight="1" x14ac:dyDescent="0.25"/>
    <row r="38148" ht="30" hidden="1" customHeight="1" x14ac:dyDescent="0.25"/>
    <row r="38149" ht="30" hidden="1" customHeight="1" x14ac:dyDescent="0.25"/>
    <row r="38150" ht="30" hidden="1" customHeight="1" x14ac:dyDescent="0.25"/>
    <row r="38151" ht="30" hidden="1" customHeight="1" x14ac:dyDescent="0.25"/>
    <row r="38152" ht="30" hidden="1" customHeight="1" x14ac:dyDescent="0.25"/>
    <row r="38153" ht="30" hidden="1" customHeight="1" x14ac:dyDescent="0.25"/>
    <row r="38154" ht="30" hidden="1" customHeight="1" x14ac:dyDescent="0.25"/>
    <row r="38155" ht="30" hidden="1" customHeight="1" x14ac:dyDescent="0.25"/>
    <row r="38156" ht="30" hidden="1" customHeight="1" x14ac:dyDescent="0.25"/>
    <row r="38157" ht="30" hidden="1" customHeight="1" x14ac:dyDescent="0.25"/>
    <row r="38158" ht="30" hidden="1" customHeight="1" x14ac:dyDescent="0.25"/>
    <row r="38159" ht="30" hidden="1" customHeight="1" x14ac:dyDescent="0.25"/>
    <row r="38160" ht="30" hidden="1" customHeight="1" x14ac:dyDescent="0.25"/>
    <row r="38161" ht="30" hidden="1" customHeight="1" x14ac:dyDescent="0.25"/>
    <row r="38162" ht="30" hidden="1" customHeight="1" x14ac:dyDescent="0.25"/>
    <row r="38163" ht="30" hidden="1" customHeight="1" x14ac:dyDescent="0.25"/>
    <row r="38164" ht="30" hidden="1" customHeight="1" x14ac:dyDescent="0.25"/>
    <row r="38165" ht="30" hidden="1" customHeight="1" x14ac:dyDescent="0.25"/>
    <row r="38166" ht="30" hidden="1" customHeight="1" x14ac:dyDescent="0.25"/>
    <row r="38167" ht="30" hidden="1" customHeight="1" x14ac:dyDescent="0.25"/>
    <row r="38168" ht="30" hidden="1" customHeight="1" x14ac:dyDescent="0.25"/>
    <row r="38169" ht="30" hidden="1" customHeight="1" x14ac:dyDescent="0.25"/>
    <row r="38170" ht="30" hidden="1" customHeight="1" x14ac:dyDescent="0.25"/>
    <row r="38171" ht="30" hidden="1" customHeight="1" x14ac:dyDescent="0.25"/>
    <row r="38172" ht="30" hidden="1" customHeight="1" x14ac:dyDescent="0.25"/>
    <row r="38173" ht="30" hidden="1" customHeight="1" x14ac:dyDescent="0.25"/>
    <row r="38174" ht="30" hidden="1" customHeight="1" x14ac:dyDescent="0.25"/>
    <row r="38175" ht="30" hidden="1" customHeight="1" x14ac:dyDescent="0.25"/>
    <row r="38176" ht="30" hidden="1" customHeight="1" x14ac:dyDescent="0.25"/>
    <row r="38177" ht="30" hidden="1" customHeight="1" x14ac:dyDescent="0.25"/>
    <row r="38178" ht="30" hidden="1" customHeight="1" x14ac:dyDescent="0.25"/>
    <row r="38179" ht="30" hidden="1" customHeight="1" x14ac:dyDescent="0.25"/>
    <row r="38180" ht="30" hidden="1" customHeight="1" x14ac:dyDescent="0.25"/>
    <row r="38181" ht="30" hidden="1" customHeight="1" x14ac:dyDescent="0.25"/>
    <row r="38182" ht="30" hidden="1" customHeight="1" x14ac:dyDescent="0.25"/>
    <row r="38183" ht="30" hidden="1" customHeight="1" x14ac:dyDescent="0.25"/>
    <row r="38184" ht="30" hidden="1" customHeight="1" x14ac:dyDescent="0.25"/>
    <row r="38185" ht="30" hidden="1" customHeight="1" x14ac:dyDescent="0.25"/>
    <row r="38186" ht="30" hidden="1" customHeight="1" x14ac:dyDescent="0.25"/>
    <row r="38187" ht="30" hidden="1" customHeight="1" x14ac:dyDescent="0.25"/>
    <row r="38188" ht="30" hidden="1" customHeight="1" x14ac:dyDescent="0.25"/>
    <row r="38189" ht="30" hidden="1" customHeight="1" x14ac:dyDescent="0.25"/>
    <row r="38190" ht="30" hidden="1" customHeight="1" x14ac:dyDescent="0.25"/>
    <row r="38191" ht="30" hidden="1" customHeight="1" x14ac:dyDescent="0.25"/>
    <row r="38192" ht="30" hidden="1" customHeight="1" x14ac:dyDescent="0.25"/>
    <row r="38193" ht="30" hidden="1" customHeight="1" x14ac:dyDescent="0.25"/>
    <row r="38194" ht="30" hidden="1" customHeight="1" x14ac:dyDescent="0.25"/>
    <row r="38195" ht="30" hidden="1" customHeight="1" x14ac:dyDescent="0.25"/>
    <row r="38196" ht="30" hidden="1" customHeight="1" x14ac:dyDescent="0.25"/>
    <row r="38197" ht="30" hidden="1" customHeight="1" x14ac:dyDescent="0.25"/>
    <row r="38198" ht="30" hidden="1" customHeight="1" x14ac:dyDescent="0.25"/>
    <row r="38199" ht="30" hidden="1" customHeight="1" x14ac:dyDescent="0.25"/>
    <row r="38200" ht="30" hidden="1" customHeight="1" x14ac:dyDescent="0.25"/>
    <row r="38201" ht="30" hidden="1" customHeight="1" x14ac:dyDescent="0.25"/>
    <row r="38202" ht="30" hidden="1" customHeight="1" x14ac:dyDescent="0.25"/>
    <row r="38203" ht="30" hidden="1" customHeight="1" x14ac:dyDescent="0.25"/>
    <row r="38204" ht="30" hidden="1" customHeight="1" x14ac:dyDescent="0.25"/>
    <row r="38205" ht="30" hidden="1" customHeight="1" x14ac:dyDescent="0.25"/>
    <row r="38206" ht="30" hidden="1" customHeight="1" x14ac:dyDescent="0.25"/>
    <row r="38207" ht="30" hidden="1" customHeight="1" x14ac:dyDescent="0.25"/>
    <row r="38208" ht="30" hidden="1" customHeight="1" x14ac:dyDescent="0.25"/>
    <row r="38209" ht="30" hidden="1" customHeight="1" x14ac:dyDescent="0.25"/>
    <row r="38210" ht="30" hidden="1" customHeight="1" x14ac:dyDescent="0.25"/>
    <row r="38211" ht="30" hidden="1" customHeight="1" x14ac:dyDescent="0.25"/>
    <row r="38212" ht="30" hidden="1" customHeight="1" x14ac:dyDescent="0.25"/>
    <row r="38213" ht="30" hidden="1" customHeight="1" x14ac:dyDescent="0.25"/>
    <row r="38214" ht="30" hidden="1" customHeight="1" x14ac:dyDescent="0.25"/>
    <row r="38215" ht="30" hidden="1" customHeight="1" x14ac:dyDescent="0.25"/>
    <row r="38216" ht="30" hidden="1" customHeight="1" x14ac:dyDescent="0.25"/>
    <row r="38217" ht="30" hidden="1" customHeight="1" x14ac:dyDescent="0.25"/>
    <row r="38218" ht="30" hidden="1" customHeight="1" x14ac:dyDescent="0.25"/>
    <row r="38219" ht="30" hidden="1" customHeight="1" x14ac:dyDescent="0.25"/>
    <row r="38220" ht="30" hidden="1" customHeight="1" x14ac:dyDescent="0.25"/>
    <row r="38221" ht="30" hidden="1" customHeight="1" x14ac:dyDescent="0.25"/>
    <row r="38222" ht="30" hidden="1" customHeight="1" x14ac:dyDescent="0.25"/>
    <row r="38223" ht="30" hidden="1" customHeight="1" x14ac:dyDescent="0.25"/>
    <row r="38224" ht="30" hidden="1" customHeight="1" x14ac:dyDescent="0.25"/>
    <row r="38225" ht="30" hidden="1" customHeight="1" x14ac:dyDescent="0.25"/>
    <row r="38226" ht="30" hidden="1" customHeight="1" x14ac:dyDescent="0.25"/>
    <row r="38227" ht="30" hidden="1" customHeight="1" x14ac:dyDescent="0.25"/>
    <row r="38228" ht="30" hidden="1" customHeight="1" x14ac:dyDescent="0.25"/>
    <row r="38229" ht="30" hidden="1" customHeight="1" x14ac:dyDescent="0.25"/>
    <row r="38230" ht="30" hidden="1" customHeight="1" x14ac:dyDescent="0.25"/>
    <row r="38231" ht="30" hidden="1" customHeight="1" x14ac:dyDescent="0.25"/>
    <row r="38232" ht="30" hidden="1" customHeight="1" x14ac:dyDescent="0.25"/>
    <row r="38233" ht="30" hidden="1" customHeight="1" x14ac:dyDescent="0.25"/>
    <row r="38234" ht="30" hidden="1" customHeight="1" x14ac:dyDescent="0.25"/>
    <row r="38235" ht="30" hidden="1" customHeight="1" x14ac:dyDescent="0.25"/>
    <row r="38236" ht="30" hidden="1" customHeight="1" x14ac:dyDescent="0.25"/>
    <row r="38237" ht="30" hidden="1" customHeight="1" x14ac:dyDescent="0.25"/>
    <row r="38238" ht="30" hidden="1" customHeight="1" x14ac:dyDescent="0.25"/>
    <row r="38239" ht="30" hidden="1" customHeight="1" x14ac:dyDescent="0.25"/>
    <row r="38240" ht="30" hidden="1" customHeight="1" x14ac:dyDescent="0.25"/>
    <row r="38241" ht="30" hidden="1" customHeight="1" x14ac:dyDescent="0.25"/>
    <row r="38242" ht="30" hidden="1" customHeight="1" x14ac:dyDescent="0.25"/>
    <row r="38243" ht="30" hidden="1" customHeight="1" x14ac:dyDescent="0.25"/>
    <row r="38244" ht="30" hidden="1" customHeight="1" x14ac:dyDescent="0.25"/>
    <row r="38245" ht="30" hidden="1" customHeight="1" x14ac:dyDescent="0.25"/>
    <row r="38246" ht="30" hidden="1" customHeight="1" x14ac:dyDescent="0.25"/>
    <row r="38247" ht="30" hidden="1" customHeight="1" x14ac:dyDescent="0.25"/>
    <row r="38248" ht="30" hidden="1" customHeight="1" x14ac:dyDescent="0.25"/>
    <row r="38249" ht="30" hidden="1" customHeight="1" x14ac:dyDescent="0.25"/>
    <row r="38250" ht="30" hidden="1" customHeight="1" x14ac:dyDescent="0.25"/>
    <row r="38251" ht="30" hidden="1" customHeight="1" x14ac:dyDescent="0.25"/>
    <row r="38252" ht="30" hidden="1" customHeight="1" x14ac:dyDescent="0.25"/>
    <row r="38253" ht="30" hidden="1" customHeight="1" x14ac:dyDescent="0.25"/>
    <row r="38254" ht="30" hidden="1" customHeight="1" x14ac:dyDescent="0.25"/>
    <row r="38255" ht="30" hidden="1" customHeight="1" x14ac:dyDescent="0.25"/>
    <row r="38256" ht="30" hidden="1" customHeight="1" x14ac:dyDescent="0.25"/>
    <row r="38257" ht="30" hidden="1" customHeight="1" x14ac:dyDescent="0.25"/>
    <row r="38258" ht="30" hidden="1" customHeight="1" x14ac:dyDescent="0.25"/>
    <row r="38259" ht="30" hidden="1" customHeight="1" x14ac:dyDescent="0.25"/>
    <row r="38260" ht="30" hidden="1" customHeight="1" x14ac:dyDescent="0.25"/>
    <row r="38261" ht="30" hidden="1" customHeight="1" x14ac:dyDescent="0.25"/>
    <row r="38262" ht="30" hidden="1" customHeight="1" x14ac:dyDescent="0.25"/>
    <row r="38263" ht="30" hidden="1" customHeight="1" x14ac:dyDescent="0.25"/>
    <row r="38264" ht="30" hidden="1" customHeight="1" x14ac:dyDescent="0.25"/>
    <row r="38265" ht="30" hidden="1" customHeight="1" x14ac:dyDescent="0.25"/>
    <row r="38266" ht="30" hidden="1" customHeight="1" x14ac:dyDescent="0.25"/>
    <row r="38267" ht="30" hidden="1" customHeight="1" x14ac:dyDescent="0.25"/>
    <row r="38268" ht="30" hidden="1" customHeight="1" x14ac:dyDescent="0.25"/>
    <row r="38269" ht="30" hidden="1" customHeight="1" x14ac:dyDescent="0.25"/>
    <row r="38270" ht="30" hidden="1" customHeight="1" x14ac:dyDescent="0.25"/>
    <row r="38271" ht="30" hidden="1" customHeight="1" x14ac:dyDescent="0.25"/>
    <row r="38272" ht="30" hidden="1" customHeight="1" x14ac:dyDescent="0.25"/>
    <row r="38273" ht="30" hidden="1" customHeight="1" x14ac:dyDescent="0.25"/>
    <row r="38274" ht="30" hidden="1" customHeight="1" x14ac:dyDescent="0.25"/>
    <row r="38275" ht="30" hidden="1" customHeight="1" x14ac:dyDescent="0.25"/>
    <row r="38276" ht="30" hidden="1" customHeight="1" x14ac:dyDescent="0.25"/>
    <row r="38277" ht="30" hidden="1" customHeight="1" x14ac:dyDescent="0.25"/>
    <row r="38278" ht="30" hidden="1" customHeight="1" x14ac:dyDescent="0.25"/>
    <row r="38279" ht="30" hidden="1" customHeight="1" x14ac:dyDescent="0.25"/>
    <row r="38280" ht="30" hidden="1" customHeight="1" x14ac:dyDescent="0.25"/>
    <row r="38281" ht="30" hidden="1" customHeight="1" x14ac:dyDescent="0.25"/>
    <row r="38282" ht="30" hidden="1" customHeight="1" x14ac:dyDescent="0.25"/>
    <row r="38283" ht="30" hidden="1" customHeight="1" x14ac:dyDescent="0.25"/>
    <row r="38284" ht="30" hidden="1" customHeight="1" x14ac:dyDescent="0.25"/>
    <row r="38285" ht="30" hidden="1" customHeight="1" x14ac:dyDescent="0.25"/>
    <row r="38286" ht="30" hidden="1" customHeight="1" x14ac:dyDescent="0.25"/>
    <row r="38287" ht="30" hidden="1" customHeight="1" x14ac:dyDescent="0.25"/>
    <row r="38288" ht="30" hidden="1" customHeight="1" x14ac:dyDescent="0.25"/>
    <row r="38289" ht="30" hidden="1" customHeight="1" x14ac:dyDescent="0.25"/>
    <row r="38290" ht="30" hidden="1" customHeight="1" x14ac:dyDescent="0.25"/>
    <row r="38291" ht="30" hidden="1" customHeight="1" x14ac:dyDescent="0.25"/>
    <row r="38292" ht="30" hidden="1" customHeight="1" x14ac:dyDescent="0.25"/>
    <row r="38293" ht="30" hidden="1" customHeight="1" x14ac:dyDescent="0.25"/>
    <row r="38294" ht="30" hidden="1" customHeight="1" x14ac:dyDescent="0.25"/>
    <row r="38295" ht="30" hidden="1" customHeight="1" x14ac:dyDescent="0.25"/>
    <row r="38296" ht="30" hidden="1" customHeight="1" x14ac:dyDescent="0.25"/>
    <row r="38297" ht="30" hidden="1" customHeight="1" x14ac:dyDescent="0.25"/>
    <row r="38298" ht="30" hidden="1" customHeight="1" x14ac:dyDescent="0.25"/>
    <row r="38299" ht="30" hidden="1" customHeight="1" x14ac:dyDescent="0.25"/>
    <row r="38300" ht="30" hidden="1" customHeight="1" x14ac:dyDescent="0.25"/>
    <row r="38301" ht="30" hidden="1" customHeight="1" x14ac:dyDescent="0.25"/>
    <row r="38302" ht="30" hidden="1" customHeight="1" x14ac:dyDescent="0.25"/>
    <row r="38303" ht="30" hidden="1" customHeight="1" x14ac:dyDescent="0.25"/>
    <row r="38304" ht="30" hidden="1" customHeight="1" x14ac:dyDescent="0.25"/>
    <row r="38305" ht="30" hidden="1" customHeight="1" x14ac:dyDescent="0.25"/>
    <row r="38306" ht="30" hidden="1" customHeight="1" x14ac:dyDescent="0.25"/>
    <row r="38307" ht="30" hidden="1" customHeight="1" x14ac:dyDescent="0.25"/>
    <row r="38308" ht="30" hidden="1" customHeight="1" x14ac:dyDescent="0.25"/>
    <row r="38309" ht="30" hidden="1" customHeight="1" x14ac:dyDescent="0.25"/>
    <row r="38310" ht="30" hidden="1" customHeight="1" x14ac:dyDescent="0.25"/>
    <row r="38311" ht="30" hidden="1" customHeight="1" x14ac:dyDescent="0.25"/>
    <row r="38312" ht="30" hidden="1" customHeight="1" x14ac:dyDescent="0.25"/>
    <row r="38313" ht="30" hidden="1" customHeight="1" x14ac:dyDescent="0.25"/>
    <row r="38314" ht="30" hidden="1" customHeight="1" x14ac:dyDescent="0.25"/>
    <row r="38315" ht="30" hidden="1" customHeight="1" x14ac:dyDescent="0.25"/>
    <row r="38316" ht="30" hidden="1" customHeight="1" x14ac:dyDescent="0.25"/>
    <row r="38317" ht="30" hidden="1" customHeight="1" x14ac:dyDescent="0.25"/>
    <row r="38318" ht="30" hidden="1" customHeight="1" x14ac:dyDescent="0.25"/>
    <row r="38319" ht="30" hidden="1" customHeight="1" x14ac:dyDescent="0.25"/>
    <row r="38320" ht="30" hidden="1" customHeight="1" x14ac:dyDescent="0.25"/>
    <row r="38321" ht="30" hidden="1" customHeight="1" x14ac:dyDescent="0.25"/>
    <row r="38322" ht="30" hidden="1" customHeight="1" x14ac:dyDescent="0.25"/>
    <row r="38323" ht="30" hidden="1" customHeight="1" x14ac:dyDescent="0.25"/>
    <row r="38324" ht="30" hidden="1" customHeight="1" x14ac:dyDescent="0.25"/>
    <row r="38325" ht="30" hidden="1" customHeight="1" x14ac:dyDescent="0.25"/>
    <row r="38326" ht="30" hidden="1" customHeight="1" x14ac:dyDescent="0.25"/>
    <row r="38327" ht="30" hidden="1" customHeight="1" x14ac:dyDescent="0.25"/>
    <row r="38328" ht="30" hidden="1" customHeight="1" x14ac:dyDescent="0.25"/>
    <row r="38329" ht="30" hidden="1" customHeight="1" x14ac:dyDescent="0.25"/>
    <row r="38330" ht="30" hidden="1" customHeight="1" x14ac:dyDescent="0.25"/>
    <row r="38331" ht="30" hidden="1" customHeight="1" x14ac:dyDescent="0.25"/>
    <row r="38332" ht="30" hidden="1" customHeight="1" x14ac:dyDescent="0.25"/>
    <row r="38333" ht="30" hidden="1" customHeight="1" x14ac:dyDescent="0.25"/>
    <row r="38334" ht="30" hidden="1" customHeight="1" x14ac:dyDescent="0.25"/>
    <row r="38335" ht="30" hidden="1" customHeight="1" x14ac:dyDescent="0.25"/>
    <row r="38336" ht="30" hidden="1" customHeight="1" x14ac:dyDescent="0.25"/>
    <row r="38337" ht="30" hidden="1" customHeight="1" x14ac:dyDescent="0.25"/>
    <row r="38338" ht="30" hidden="1" customHeight="1" x14ac:dyDescent="0.25"/>
    <row r="38339" ht="30" hidden="1" customHeight="1" x14ac:dyDescent="0.25"/>
    <row r="38340" ht="30" hidden="1" customHeight="1" x14ac:dyDescent="0.25"/>
    <row r="38341" ht="30" hidden="1" customHeight="1" x14ac:dyDescent="0.25"/>
    <row r="38342" ht="30" hidden="1" customHeight="1" x14ac:dyDescent="0.25"/>
    <row r="38343" ht="30" hidden="1" customHeight="1" x14ac:dyDescent="0.25"/>
    <row r="38344" ht="30" hidden="1" customHeight="1" x14ac:dyDescent="0.25"/>
    <row r="38345" ht="30" hidden="1" customHeight="1" x14ac:dyDescent="0.25"/>
    <row r="38346" ht="30" hidden="1" customHeight="1" x14ac:dyDescent="0.25"/>
    <row r="38347" ht="30" hidden="1" customHeight="1" x14ac:dyDescent="0.25"/>
    <row r="38348" ht="30" hidden="1" customHeight="1" x14ac:dyDescent="0.25"/>
    <row r="38349" ht="30" hidden="1" customHeight="1" x14ac:dyDescent="0.25"/>
    <row r="38350" ht="30" hidden="1" customHeight="1" x14ac:dyDescent="0.25"/>
    <row r="38351" ht="30" hidden="1" customHeight="1" x14ac:dyDescent="0.25"/>
    <row r="38352" ht="30" hidden="1" customHeight="1" x14ac:dyDescent="0.25"/>
    <row r="38353" ht="30" hidden="1" customHeight="1" x14ac:dyDescent="0.25"/>
    <row r="38354" ht="30" hidden="1" customHeight="1" x14ac:dyDescent="0.25"/>
    <row r="38355" ht="30" hidden="1" customHeight="1" x14ac:dyDescent="0.25"/>
    <row r="38356" ht="30" hidden="1" customHeight="1" x14ac:dyDescent="0.25"/>
    <row r="38357" ht="30" hidden="1" customHeight="1" x14ac:dyDescent="0.25"/>
    <row r="38358" ht="30" hidden="1" customHeight="1" x14ac:dyDescent="0.25"/>
    <row r="38359" ht="30" hidden="1" customHeight="1" x14ac:dyDescent="0.25"/>
    <row r="38360" ht="30" hidden="1" customHeight="1" x14ac:dyDescent="0.25"/>
    <row r="38361" ht="30" hidden="1" customHeight="1" x14ac:dyDescent="0.25"/>
    <row r="38362" ht="30" hidden="1" customHeight="1" x14ac:dyDescent="0.25"/>
    <row r="38363" ht="30" hidden="1" customHeight="1" x14ac:dyDescent="0.25"/>
    <row r="38364" ht="30" hidden="1" customHeight="1" x14ac:dyDescent="0.25"/>
    <row r="38365" ht="30" hidden="1" customHeight="1" x14ac:dyDescent="0.25"/>
    <row r="38366" ht="30" hidden="1" customHeight="1" x14ac:dyDescent="0.25"/>
    <row r="38367" ht="30" hidden="1" customHeight="1" x14ac:dyDescent="0.25"/>
    <row r="38368" ht="30" hidden="1" customHeight="1" x14ac:dyDescent="0.25"/>
    <row r="38369" ht="30" hidden="1" customHeight="1" x14ac:dyDescent="0.25"/>
    <row r="38370" ht="30" hidden="1" customHeight="1" x14ac:dyDescent="0.25"/>
    <row r="38371" ht="30" hidden="1" customHeight="1" x14ac:dyDescent="0.25"/>
    <row r="38372" ht="30" hidden="1" customHeight="1" x14ac:dyDescent="0.25"/>
    <row r="38373" ht="30" hidden="1" customHeight="1" x14ac:dyDescent="0.25"/>
    <row r="38374" ht="30" hidden="1" customHeight="1" x14ac:dyDescent="0.25"/>
    <row r="38375" ht="30" hidden="1" customHeight="1" x14ac:dyDescent="0.25"/>
    <row r="38376" ht="30" hidden="1" customHeight="1" x14ac:dyDescent="0.25"/>
    <row r="38377" ht="30" hidden="1" customHeight="1" x14ac:dyDescent="0.25"/>
    <row r="38378" ht="30" hidden="1" customHeight="1" x14ac:dyDescent="0.25"/>
    <row r="38379" ht="30" hidden="1" customHeight="1" x14ac:dyDescent="0.25"/>
    <row r="38380" ht="30" hidden="1" customHeight="1" x14ac:dyDescent="0.25"/>
    <row r="38381" ht="30" hidden="1" customHeight="1" x14ac:dyDescent="0.25"/>
    <row r="38382" ht="30" hidden="1" customHeight="1" x14ac:dyDescent="0.25"/>
    <row r="38383" ht="30" hidden="1" customHeight="1" x14ac:dyDescent="0.25"/>
    <row r="38384" ht="30" hidden="1" customHeight="1" x14ac:dyDescent="0.25"/>
    <row r="38385" ht="30" hidden="1" customHeight="1" x14ac:dyDescent="0.25"/>
    <row r="38386" ht="30" hidden="1" customHeight="1" x14ac:dyDescent="0.25"/>
    <row r="38387" ht="30" hidden="1" customHeight="1" x14ac:dyDescent="0.25"/>
    <row r="38388" ht="30" hidden="1" customHeight="1" x14ac:dyDescent="0.25"/>
    <row r="38389" ht="30" hidden="1" customHeight="1" x14ac:dyDescent="0.25"/>
    <row r="38390" ht="30" hidden="1" customHeight="1" x14ac:dyDescent="0.25"/>
    <row r="38391" ht="30" hidden="1" customHeight="1" x14ac:dyDescent="0.25"/>
    <row r="38392" ht="30" hidden="1" customHeight="1" x14ac:dyDescent="0.25"/>
    <row r="38393" ht="30" hidden="1" customHeight="1" x14ac:dyDescent="0.25"/>
    <row r="38394" ht="30" hidden="1" customHeight="1" x14ac:dyDescent="0.25"/>
    <row r="38395" ht="30" hidden="1" customHeight="1" x14ac:dyDescent="0.25"/>
    <row r="38396" ht="30" hidden="1" customHeight="1" x14ac:dyDescent="0.25"/>
    <row r="38397" ht="30" hidden="1" customHeight="1" x14ac:dyDescent="0.25"/>
    <row r="38398" ht="30" hidden="1" customHeight="1" x14ac:dyDescent="0.25"/>
    <row r="38399" ht="30" hidden="1" customHeight="1" x14ac:dyDescent="0.25"/>
    <row r="38400" ht="30" hidden="1" customHeight="1" x14ac:dyDescent="0.25"/>
    <row r="38401" ht="30" hidden="1" customHeight="1" x14ac:dyDescent="0.25"/>
    <row r="38402" ht="30" hidden="1" customHeight="1" x14ac:dyDescent="0.25"/>
    <row r="38403" ht="30" hidden="1" customHeight="1" x14ac:dyDescent="0.25"/>
    <row r="38404" ht="30" hidden="1" customHeight="1" x14ac:dyDescent="0.25"/>
    <row r="38405" ht="30" hidden="1" customHeight="1" x14ac:dyDescent="0.25"/>
    <row r="38406" ht="30" hidden="1" customHeight="1" x14ac:dyDescent="0.25"/>
    <row r="38407" ht="30" hidden="1" customHeight="1" x14ac:dyDescent="0.25"/>
    <row r="38408" ht="30" hidden="1" customHeight="1" x14ac:dyDescent="0.25"/>
    <row r="38409" ht="30" hidden="1" customHeight="1" x14ac:dyDescent="0.25"/>
    <row r="38410" ht="30" hidden="1" customHeight="1" x14ac:dyDescent="0.25"/>
    <row r="38411" ht="30" hidden="1" customHeight="1" x14ac:dyDescent="0.25"/>
    <row r="38412" ht="30" hidden="1" customHeight="1" x14ac:dyDescent="0.25"/>
    <row r="38413" ht="30" hidden="1" customHeight="1" x14ac:dyDescent="0.25"/>
    <row r="38414" ht="30" hidden="1" customHeight="1" x14ac:dyDescent="0.25"/>
    <row r="38415" ht="30" hidden="1" customHeight="1" x14ac:dyDescent="0.25"/>
    <row r="38416" ht="30" hidden="1" customHeight="1" x14ac:dyDescent="0.25"/>
    <row r="38417" ht="30" hidden="1" customHeight="1" x14ac:dyDescent="0.25"/>
    <row r="38418" ht="30" hidden="1" customHeight="1" x14ac:dyDescent="0.25"/>
    <row r="38419" ht="30" hidden="1" customHeight="1" x14ac:dyDescent="0.25"/>
    <row r="38420" ht="30" hidden="1" customHeight="1" x14ac:dyDescent="0.25"/>
    <row r="38421" ht="30" hidden="1" customHeight="1" x14ac:dyDescent="0.25"/>
    <row r="38422" ht="30" hidden="1" customHeight="1" x14ac:dyDescent="0.25"/>
    <row r="38423" ht="30" hidden="1" customHeight="1" x14ac:dyDescent="0.25"/>
    <row r="38424" ht="30" hidden="1" customHeight="1" x14ac:dyDescent="0.25"/>
    <row r="38425" ht="30" hidden="1" customHeight="1" x14ac:dyDescent="0.25"/>
    <row r="38426" ht="30" hidden="1" customHeight="1" x14ac:dyDescent="0.25"/>
    <row r="38427" ht="30" hidden="1" customHeight="1" x14ac:dyDescent="0.25"/>
    <row r="38428" ht="30" hidden="1" customHeight="1" x14ac:dyDescent="0.25"/>
    <row r="38429" ht="30" hidden="1" customHeight="1" x14ac:dyDescent="0.25"/>
    <row r="38430" ht="30" hidden="1" customHeight="1" x14ac:dyDescent="0.25"/>
    <row r="38431" ht="30" hidden="1" customHeight="1" x14ac:dyDescent="0.25"/>
    <row r="38432" ht="30" hidden="1" customHeight="1" x14ac:dyDescent="0.25"/>
    <row r="38433" ht="30" hidden="1" customHeight="1" x14ac:dyDescent="0.25"/>
    <row r="38434" ht="30" hidden="1" customHeight="1" x14ac:dyDescent="0.25"/>
    <row r="38435" ht="30" hidden="1" customHeight="1" x14ac:dyDescent="0.25"/>
    <row r="38436" ht="30" hidden="1" customHeight="1" x14ac:dyDescent="0.25"/>
    <row r="38437" ht="30" hidden="1" customHeight="1" x14ac:dyDescent="0.25"/>
    <row r="38438" ht="30" hidden="1" customHeight="1" x14ac:dyDescent="0.25"/>
    <row r="38439" ht="30" hidden="1" customHeight="1" x14ac:dyDescent="0.25"/>
    <row r="38440" ht="30" hidden="1" customHeight="1" x14ac:dyDescent="0.25"/>
    <row r="38441" ht="30" hidden="1" customHeight="1" x14ac:dyDescent="0.25"/>
    <row r="38442" ht="30" hidden="1" customHeight="1" x14ac:dyDescent="0.25"/>
    <row r="38443" ht="30" hidden="1" customHeight="1" x14ac:dyDescent="0.25"/>
    <row r="38444" ht="30" hidden="1" customHeight="1" x14ac:dyDescent="0.25"/>
    <row r="38445" ht="30" hidden="1" customHeight="1" x14ac:dyDescent="0.25"/>
    <row r="38446" ht="30" hidden="1" customHeight="1" x14ac:dyDescent="0.25"/>
    <row r="38447" ht="30" hidden="1" customHeight="1" x14ac:dyDescent="0.25"/>
    <row r="38448" ht="30" hidden="1" customHeight="1" x14ac:dyDescent="0.25"/>
    <row r="38449" ht="30" hidden="1" customHeight="1" x14ac:dyDescent="0.25"/>
    <row r="38450" ht="30" hidden="1" customHeight="1" x14ac:dyDescent="0.25"/>
    <row r="38451" ht="30" hidden="1" customHeight="1" x14ac:dyDescent="0.25"/>
    <row r="38452" ht="30" hidden="1" customHeight="1" x14ac:dyDescent="0.25"/>
    <row r="38453" ht="30" hidden="1" customHeight="1" x14ac:dyDescent="0.25"/>
    <row r="38454" ht="30" hidden="1" customHeight="1" x14ac:dyDescent="0.25"/>
    <row r="38455" ht="30" hidden="1" customHeight="1" x14ac:dyDescent="0.25"/>
    <row r="38456" ht="30" hidden="1" customHeight="1" x14ac:dyDescent="0.25"/>
    <row r="38457" ht="30" hidden="1" customHeight="1" x14ac:dyDescent="0.25"/>
    <row r="38458" ht="30" hidden="1" customHeight="1" x14ac:dyDescent="0.25"/>
    <row r="38459" ht="30" hidden="1" customHeight="1" x14ac:dyDescent="0.25"/>
    <row r="38460" ht="30" hidden="1" customHeight="1" x14ac:dyDescent="0.25"/>
    <row r="38461" ht="30" hidden="1" customHeight="1" x14ac:dyDescent="0.25"/>
    <row r="38462" ht="30" hidden="1" customHeight="1" x14ac:dyDescent="0.25"/>
    <row r="38463" ht="30" hidden="1" customHeight="1" x14ac:dyDescent="0.25"/>
    <row r="38464" ht="30" hidden="1" customHeight="1" x14ac:dyDescent="0.25"/>
    <row r="38465" ht="30" hidden="1" customHeight="1" x14ac:dyDescent="0.25"/>
    <row r="38466" ht="30" hidden="1" customHeight="1" x14ac:dyDescent="0.25"/>
    <row r="38467" ht="30" hidden="1" customHeight="1" x14ac:dyDescent="0.25"/>
    <row r="38468" ht="30" hidden="1" customHeight="1" x14ac:dyDescent="0.25"/>
    <row r="38469" ht="30" hidden="1" customHeight="1" x14ac:dyDescent="0.25"/>
    <row r="38470" ht="30" hidden="1" customHeight="1" x14ac:dyDescent="0.25"/>
    <row r="38471" ht="30" hidden="1" customHeight="1" x14ac:dyDescent="0.25"/>
    <row r="38472" ht="30" hidden="1" customHeight="1" x14ac:dyDescent="0.25"/>
    <row r="38473" ht="30" hidden="1" customHeight="1" x14ac:dyDescent="0.25"/>
    <row r="38474" ht="30" hidden="1" customHeight="1" x14ac:dyDescent="0.25"/>
    <row r="38475" ht="30" hidden="1" customHeight="1" x14ac:dyDescent="0.25"/>
    <row r="38476" ht="30" hidden="1" customHeight="1" x14ac:dyDescent="0.25"/>
    <row r="38477" ht="30" hidden="1" customHeight="1" x14ac:dyDescent="0.25"/>
    <row r="38478" ht="30" hidden="1" customHeight="1" x14ac:dyDescent="0.25"/>
    <row r="38479" ht="30" hidden="1" customHeight="1" x14ac:dyDescent="0.25"/>
    <row r="38480" ht="30" hidden="1" customHeight="1" x14ac:dyDescent="0.25"/>
    <row r="38481" ht="30" hidden="1" customHeight="1" x14ac:dyDescent="0.25"/>
    <row r="38482" ht="30" hidden="1" customHeight="1" x14ac:dyDescent="0.25"/>
    <row r="38483" ht="30" hidden="1" customHeight="1" x14ac:dyDescent="0.25"/>
    <row r="38484" ht="30" hidden="1" customHeight="1" x14ac:dyDescent="0.25"/>
    <row r="38485" ht="30" hidden="1" customHeight="1" x14ac:dyDescent="0.25"/>
    <row r="38486" ht="30" hidden="1" customHeight="1" x14ac:dyDescent="0.25"/>
    <row r="38487" ht="30" hidden="1" customHeight="1" x14ac:dyDescent="0.25"/>
    <row r="38488" ht="30" hidden="1" customHeight="1" x14ac:dyDescent="0.25"/>
    <row r="38489" ht="30" hidden="1" customHeight="1" x14ac:dyDescent="0.25"/>
    <row r="38490" ht="30" hidden="1" customHeight="1" x14ac:dyDescent="0.25"/>
    <row r="38491" ht="30" hidden="1" customHeight="1" x14ac:dyDescent="0.25"/>
    <row r="38492" ht="30" hidden="1" customHeight="1" x14ac:dyDescent="0.25"/>
    <row r="38493" ht="30" hidden="1" customHeight="1" x14ac:dyDescent="0.25"/>
    <row r="38494" ht="30" hidden="1" customHeight="1" x14ac:dyDescent="0.25"/>
    <row r="38495" ht="30" hidden="1" customHeight="1" x14ac:dyDescent="0.25"/>
    <row r="38496" ht="30" hidden="1" customHeight="1" x14ac:dyDescent="0.25"/>
    <row r="38497" ht="30" hidden="1" customHeight="1" x14ac:dyDescent="0.25"/>
    <row r="38498" ht="30" hidden="1" customHeight="1" x14ac:dyDescent="0.25"/>
    <row r="38499" ht="30" hidden="1" customHeight="1" x14ac:dyDescent="0.25"/>
    <row r="38500" ht="30" hidden="1" customHeight="1" x14ac:dyDescent="0.25"/>
    <row r="38501" ht="30" hidden="1" customHeight="1" x14ac:dyDescent="0.25"/>
    <row r="38502" ht="30" hidden="1" customHeight="1" x14ac:dyDescent="0.25"/>
    <row r="38503" ht="30" hidden="1" customHeight="1" x14ac:dyDescent="0.25"/>
    <row r="38504" ht="30" hidden="1" customHeight="1" x14ac:dyDescent="0.25"/>
    <row r="38505" ht="30" hidden="1" customHeight="1" x14ac:dyDescent="0.25"/>
    <row r="38506" ht="30" hidden="1" customHeight="1" x14ac:dyDescent="0.25"/>
    <row r="38507" ht="30" hidden="1" customHeight="1" x14ac:dyDescent="0.25"/>
    <row r="38508" ht="30" hidden="1" customHeight="1" x14ac:dyDescent="0.25"/>
    <row r="38509" ht="30" hidden="1" customHeight="1" x14ac:dyDescent="0.25"/>
    <row r="38510" ht="30" hidden="1" customHeight="1" x14ac:dyDescent="0.25"/>
    <row r="38511" ht="30" hidden="1" customHeight="1" x14ac:dyDescent="0.25"/>
    <row r="38512" ht="30" hidden="1" customHeight="1" x14ac:dyDescent="0.25"/>
    <row r="38513" ht="30" hidden="1" customHeight="1" x14ac:dyDescent="0.25"/>
    <row r="38514" ht="30" hidden="1" customHeight="1" x14ac:dyDescent="0.25"/>
    <row r="38515" ht="30" hidden="1" customHeight="1" x14ac:dyDescent="0.25"/>
    <row r="38516" ht="30" hidden="1" customHeight="1" x14ac:dyDescent="0.25"/>
    <row r="38517" ht="30" hidden="1" customHeight="1" x14ac:dyDescent="0.25"/>
    <row r="38518" ht="30" hidden="1" customHeight="1" x14ac:dyDescent="0.25"/>
    <row r="38519" ht="30" hidden="1" customHeight="1" x14ac:dyDescent="0.25"/>
    <row r="38520" ht="30" hidden="1" customHeight="1" x14ac:dyDescent="0.25"/>
    <row r="38521" ht="30" hidden="1" customHeight="1" x14ac:dyDescent="0.25"/>
    <row r="38522" ht="30" hidden="1" customHeight="1" x14ac:dyDescent="0.25"/>
    <row r="38523" ht="30" hidden="1" customHeight="1" x14ac:dyDescent="0.25"/>
    <row r="38524" ht="30" hidden="1" customHeight="1" x14ac:dyDescent="0.25"/>
    <row r="38525" ht="30" hidden="1" customHeight="1" x14ac:dyDescent="0.25"/>
    <row r="38526" ht="30" hidden="1" customHeight="1" x14ac:dyDescent="0.25"/>
    <row r="38527" ht="30" hidden="1" customHeight="1" x14ac:dyDescent="0.25"/>
    <row r="38528" ht="30" hidden="1" customHeight="1" x14ac:dyDescent="0.25"/>
    <row r="38529" ht="30" hidden="1" customHeight="1" x14ac:dyDescent="0.25"/>
    <row r="38530" ht="30" hidden="1" customHeight="1" x14ac:dyDescent="0.25"/>
    <row r="38531" ht="30" hidden="1" customHeight="1" x14ac:dyDescent="0.25"/>
    <row r="38532" ht="30" hidden="1" customHeight="1" x14ac:dyDescent="0.25"/>
    <row r="38533" ht="30" hidden="1" customHeight="1" x14ac:dyDescent="0.25"/>
    <row r="38534" ht="30" hidden="1" customHeight="1" x14ac:dyDescent="0.25"/>
    <row r="38535" ht="30" hidden="1" customHeight="1" x14ac:dyDescent="0.25"/>
    <row r="38536" ht="30" hidden="1" customHeight="1" x14ac:dyDescent="0.25"/>
    <row r="38537" ht="30" hidden="1" customHeight="1" x14ac:dyDescent="0.25"/>
    <row r="38538" ht="30" hidden="1" customHeight="1" x14ac:dyDescent="0.25"/>
    <row r="38539" ht="30" hidden="1" customHeight="1" x14ac:dyDescent="0.25"/>
    <row r="38540" ht="30" hidden="1" customHeight="1" x14ac:dyDescent="0.25"/>
    <row r="38541" ht="30" hidden="1" customHeight="1" x14ac:dyDescent="0.25"/>
    <row r="38542" ht="30" hidden="1" customHeight="1" x14ac:dyDescent="0.25"/>
    <row r="38543" ht="30" hidden="1" customHeight="1" x14ac:dyDescent="0.25"/>
    <row r="38544" ht="30" hidden="1" customHeight="1" x14ac:dyDescent="0.25"/>
    <row r="38545" ht="30" hidden="1" customHeight="1" x14ac:dyDescent="0.25"/>
    <row r="38546" ht="30" hidden="1" customHeight="1" x14ac:dyDescent="0.25"/>
    <row r="38547" ht="30" hidden="1" customHeight="1" x14ac:dyDescent="0.25"/>
    <row r="38548" ht="30" hidden="1" customHeight="1" x14ac:dyDescent="0.25"/>
    <row r="38549" ht="30" hidden="1" customHeight="1" x14ac:dyDescent="0.25"/>
    <row r="38550" ht="30" hidden="1" customHeight="1" x14ac:dyDescent="0.25"/>
    <row r="38551" ht="30" hidden="1" customHeight="1" x14ac:dyDescent="0.25"/>
    <row r="38552" ht="30" hidden="1" customHeight="1" x14ac:dyDescent="0.25"/>
    <row r="38553" ht="30" hidden="1" customHeight="1" x14ac:dyDescent="0.25"/>
    <row r="38554" ht="30" hidden="1" customHeight="1" x14ac:dyDescent="0.25"/>
    <row r="38555" ht="30" hidden="1" customHeight="1" x14ac:dyDescent="0.25"/>
    <row r="38556" ht="30" hidden="1" customHeight="1" x14ac:dyDescent="0.25"/>
    <row r="38557" ht="30" hidden="1" customHeight="1" x14ac:dyDescent="0.25"/>
    <row r="38558" ht="30" hidden="1" customHeight="1" x14ac:dyDescent="0.25"/>
    <row r="38559" ht="30" hidden="1" customHeight="1" x14ac:dyDescent="0.25"/>
    <row r="38560" ht="30" hidden="1" customHeight="1" x14ac:dyDescent="0.25"/>
    <row r="38561" ht="30" hidden="1" customHeight="1" x14ac:dyDescent="0.25"/>
    <row r="38562" ht="30" hidden="1" customHeight="1" x14ac:dyDescent="0.25"/>
    <row r="38563" ht="30" hidden="1" customHeight="1" x14ac:dyDescent="0.25"/>
    <row r="38564" ht="30" hidden="1" customHeight="1" x14ac:dyDescent="0.25"/>
    <row r="38565" ht="30" hidden="1" customHeight="1" x14ac:dyDescent="0.25"/>
    <row r="38566" ht="30" hidden="1" customHeight="1" x14ac:dyDescent="0.25"/>
    <row r="38567" ht="30" hidden="1" customHeight="1" x14ac:dyDescent="0.25"/>
    <row r="38568" ht="30" hidden="1" customHeight="1" x14ac:dyDescent="0.25"/>
    <row r="38569" ht="30" hidden="1" customHeight="1" x14ac:dyDescent="0.25"/>
    <row r="38570" ht="30" hidden="1" customHeight="1" x14ac:dyDescent="0.25"/>
    <row r="38571" ht="30" hidden="1" customHeight="1" x14ac:dyDescent="0.25"/>
    <row r="38572" ht="30" hidden="1" customHeight="1" x14ac:dyDescent="0.25"/>
    <row r="38573" ht="30" hidden="1" customHeight="1" x14ac:dyDescent="0.25"/>
    <row r="38574" ht="30" hidden="1" customHeight="1" x14ac:dyDescent="0.25"/>
    <row r="38575" ht="30" hidden="1" customHeight="1" x14ac:dyDescent="0.25"/>
    <row r="38576" ht="30" hidden="1" customHeight="1" x14ac:dyDescent="0.25"/>
    <row r="38577" ht="30" hidden="1" customHeight="1" x14ac:dyDescent="0.25"/>
    <row r="38578" ht="30" hidden="1" customHeight="1" x14ac:dyDescent="0.25"/>
    <row r="38579" ht="30" hidden="1" customHeight="1" x14ac:dyDescent="0.25"/>
    <row r="38580" ht="30" hidden="1" customHeight="1" x14ac:dyDescent="0.25"/>
    <row r="38581" ht="30" hidden="1" customHeight="1" x14ac:dyDescent="0.25"/>
    <row r="38582" ht="30" hidden="1" customHeight="1" x14ac:dyDescent="0.25"/>
    <row r="38583" ht="30" hidden="1" customHeight="1" x14ac:dyDescent="0.25"/>
    <row r="38584" ht="30" hidden="1" customHeight="1" x14ac:dyDescent="0.25"/>
    <row r="38585" ht="30" hidden="1" customHeight="1" x14ac:dyDescent="0.25"/>
    <row r="38586" ht="30" hidden="1" customHeight="1" x14ac:dyDescent="0.25"/>
    <row r="38587" ht="30" hidden="1" customHeight="1" x14ac:dyDescent="0.25"/>
    <row r="38588" ht="30" hidden="1" customHeight="1" x14ac:dyDescent="0.25"/>
    <row r="38589" ht="30" hidden="1" customHeight="1" x14ac:dyDescent="0.25"/>
    <row r="38590" ht="30" hidden="1" customHeight="1" x14ac:dyDescent="0.25"/>
    <row r="38591" ht="30" hidden="1" customHeight="1" x14ac:dyDescent="0.25"/>
    <row r="38592" ht="30" hidden="1" customHeight="1" x14ac:dyDescent="0.25"/>
    <row r="38593" ht="30" hidden="1" customHeight="1" x14ac:dyDescent="0.25"/>
    <row r="38594" ht="30" hidden="1" customHeight="1" x14ac:dyDescent="0.25"/>
    <row r="38595" ht="30" hidden="1" customHeight="1" x14ac:dyDescent="0.25"/>
    <row r="38596" ht="30" hidden="1" customHeight="1" x14ac:dyDescent="0.25"/>
    <row r="38597" ht="30" hidden="1" customHeight="1" x14ac:dyDescent="0.25"/>
    <row r="38598" ht="30" hidden="1" customHeight="1" x14ac:dyDescent="0.25"/>
    <row r="38599" ht="30" hidden="1" customHeight="1" x14ac:dyDescent="0.25"/>
    <row r="38600" ht="30" hidden="1" customHeight="1" x14ac:dyDescent="0.25"/>
    <row r="38601" ht="30" hidden="1" customHeight="1" x14ac:dyDescent="0.25"/>
    <row r="38602" ht="30" hidden="1" customHeight="1" x14ac:dyDescent="0.25"/>
    <row r="38603" ht="30" hidden="1" customHeight="1" x14ac:dyDescent="0.25"/>
    <row r="38604" ht="30" hidden="1" customHeight="1" x14ac:dyDescent="0.25"/>
    <row r="38605" ht="30" hidden="1" customHeight="1" x14ac:dyDescent="0.25"/>
    <row r="38606" ht="30" hidden="1" customHeight="1" x14ac:dyDescent="0.25"/>
    <row r="38607" ht="30" hidden="1" customHeight="1" x14ac:dyDescent="0.25"/>
    <row r="38608" ht="30" hidden="1" customHeight="1" x14ac:dyDescent="0.25"/>
    <row r="38609" ht="30" hidden="1" customHeight="1" x14ac:dyDescent="0.25"/>
    <row r="38610" ht="30" hidden="1" customHeight="1" x14ac:dyDescent="0.25"/>
    <row r="38611" ht="30" hidden="1" customHeight="1" x14ac:dyDescent="0.25"/>
    <row r="38612" ht="30" hidden="1" customHeight="1" x14ac:dyDescent="0.25"/>
    <row r="38613" ht="30" hidden="1" customHeight="1" x14ac:dyDescent="0.25"/>
    <row r="38614" ht="30" hidden="1" customHeight="1" x14ac:dyDescent="0.25"/>
    <row r="38615" ht="30" hidden="1" customHeight="1" x14ac:dyDescent="0.25"/>
    <row r="38616" ht="30" hidden="1" customHeight="1" x14ac:dyDescent="0.25"/>
    <row r="38617" ht="30" hidden="1" customHeight="1" x14ac:dyDescent="0.25"/>
    <row r="38618" ht="30" hidden="1" customHeight="1" x14ac:dyDescent="0.25"/>
    <row r="38619" ht="30" hidden="1" customHeight="1" x14ac:dyDescent="0.25"/>
    <row r="38620" ht="30" hidden="1" customHeight="1" x14ac:dyDescent="0.25"/>
    <row r="38621" ht="30" hidden="1" customHeight="1" x14ac:dyDescent="0.25"/>
    <row r="38622" ht="30" hidden="1" customHeight="1" x14ac:dyDescent="0.25"/>
    <row r="38623" ht="30" hidden="1" customHeight="1" x14ac:dyDescent="0.25"/>
    <row r="38624" ht="30" hidden="1" customHeight="1" x14ac:dyDescent="0.25"/>
    <row r="38625" ht="30" hidden="1" customHeight="1" x14ac:dyDescent="0.25"/>
    <row r="38626" ht="30" hidden="1" customHeight="1" x14ac:dyDescent="0.25"/>
    <row r="38627" ht="30" hidden="1" customHeight="1" x14ac:dyDescent="0.25"/>
    <row r="38628" ht="30" hidden="1" customHeight="1" x14ac:dyDescent="0.25"/>
    <row r="38629" ht="30" hidden="1" customHeight="1" x14ac:dyDescent="0.25"/>
    <row r="38630" ht="30" hidden="1" customHeight="1" x14ac:dyDescent="0.25"/>
    <row r="38631" ht="30" hidden="1" customHeight="1" x14ac:dyDescent="0.25"/>
    <row r="38632" ht="30" hidden="1" customHeight="1" x14ac:dyDescent="0.25"/>
    <row r="38633" ht="30" hidden="1" customHeight="1" x14ac:dyDescent="0.25"/>
    <row r="38634" ht="30" hidden="1" customHeight="1" x14ac:dyDescent="0.25"/>
    <row r="38635" ht="30" hidden="1" customHeight="1" x14ac:dyDescent="0.25"/>
    <row r="38636" ht="30" hidden="1" customHeight="1" x14ac:dyDescent="0.25"/>
    <row r="38637" ht="30" hidden="1" customHeight="1" x14ac:dyDescent="0.25"/>
    <row r="38638" ht="30" hidden="1" customHeight="1" x14ac:dyDescent="0.25"/>
    <row r="38639" ht="30" hidden="1" customHeight="1" x14ac:dyDescent="0.25"/>
    <row r="38640" ht="30" hidden="1" customHeight="1" x14ac:dyDescent="0.25"/>
    <row r="38641" ht="30" hidden="1" customHeight="1" x14ac:dyDescent="0.25"/>
    <row r="38642" ht="30" hidden="1" customHeight="1" x14ac:dyDescent="0.25"/>
    <row r="38643" ht="30" hidden="1" customHeight="1" x14ac:dyDescent="0.25"/>
    <row r="38644" ht="30" hidden="1" customHeight="1" x14ac:dyDescent="0.25"/>
    <row r="38645" ht="30" hidden="1" customHeight="1" x14ac:dyDescent="0.25"/>
    <row r="38646" ht="30" hidden="1" customHeight="1" x14ac:dyDescent="0.25"/>
    <row r="38647" ht="30" hidden="1" customHeight="1" x14ac:dyDescent="0.25"/>
    <row r="38648" ht="30" hidden="1" customHeight="1" x14ac:dyDescent="0.25"/>
    <row r="38649" ht="30" hidden="1" customHeight="1" x14ac:dyDescent="0.25"/>
    <row r="38650" ht="30" hidden="1" customHeight="1" x14ac:dyDescent="0.25"/>
    <row r="38651" ht="30" hidden="1" customHeight="1" x14ac:dyDescent="0.25"/>
    <row r="38652" ht="30" hidden="1" customHeight="1" x14ac:dyDescent="0.25"/>
    <row r="38653" ht="30" hidden="1" customHeight="1" x14ac:dyDescent="0.25"/>
    <row r="38654" ht="30" hidden="1" customHeight="1" x14ac:dyDescent="0.25"/>
    <row r="38655" ht="30" hidden="1" customHeight="1" x14ac:dyDescent="0.25"/>
    <row r="38656" ht="30" hidden="1" customHeight="1" x14ac:dyDescent="0.25"/>
    <row r="38657" ht="30" hidden="1" customHeight="1" x14ac:dyDescent="0.25"/>
    <row r="38658" ht="30" hidden="1" customHeight="1" x14ac:dyDescent="0.25"/>
    <row r="38659" ht="30" hidden="1" customHeight="1" x14ac:dyDescent="0.25"/>
    <row r="38660" ht="30" hidden="1" customHeight="1" x14ac:dyDescent="0.25"/>
    <row r="38661" ht="30" hidden="1" customHeight="1" x14ac:dyDescent="0.25"/>
    <row r="38662" ht="30" hidden="1" customHeight="1" x14ac:dyDescent="0.25"/>
    <row r="38663" ht="30" hidden="1" customHeight="1" x14ac:dyDescent="0.25"/>
    <row r="38664" ht="30" hidden="1" customHeight="1" x14ac:dyDescent="0.25"/>
    <row r="38665" ht="30" hidden="1" customHeight="1" x14ac:dyDescent="0.25"/>
    <row r="38666" ht="30" hidden="1" customHeight="1" x14ac:dyDescent="0.25"/>
    <row r="38667" ht="30" hidden="1" customHeight="1" x14ac:dyDescent="0.25"/>
    <row r="38668" ht="30" hidden="1" customHeight="1" x14ac:dyDescent="0.25"/>
    <row r="38669" ht="30" hidden="1" customHeight="1" x14ac:dyDescent="0.25"/>
    <row r="38670" ht="30" hidden="1" customHeight="1" x14ac:dyDescent="0.25"/>
    <row r="38671" ht="30" hidden="1" customHeight="1" x14ac:dyDescent="0.25"/>
    <row r="38672" ht="30" hidden="1" customHeight="1" x14ac:dyDescent="0.25"/>
    <row r="38673" ht="30" hidden="1" customHeight="1" x14ac:dyDescent="0.25"/>
    <row r="38674" ht="30" hidden="1" customHeight="1" x14ac:dyDescent="0.25"/>
    <row r="38675" ht="30" hidden="1" customHeight="1" x14ac:dyDescent="0.25"/>
    <row r="38676" ht="30" hidden="1" customHeight="1" x14ac:dyDescent="0.25"/>
    <row r="38677" ht="30" hidden="1" customHeight="1" x14ac:dyDescent="0.25"/>
    <row r="38678" ht="30" hidden="1" customHeight="1" x14ac:dyDescent="0.25"/>
    <row r="38679" ht="30" hidden="1" customHeight="1" x14ac:dyDescent="0.25"/>
    <row r="38680" ht="30" hidden="1" customHeight="1" x14ac:dyDescent="0.25"/>
    <row r="38681" ht="30" hidden="1" customHeight="1" x14ac:dyDescent="0.25"/>
    <row r="38682" ht="30" hidden="1" customHeight="1" x14ac:dyDescent="0.25"/>
    <row r="38683" ht="30" hidden="1" customHeight="1" x14ac:dyDescent="0.25"/>
    <row r="38684" ht="30" hidden="1" customHeight="1" x14ac:dyDescent="0.25"/>
    <row r="38685" ht="30" hidden="1" customHeight="1" x14ac:dyDescent="0.25"/>
    <row r="38686" ht="30" hidden="1" customHeight="1" x14ac:dyDescent="0.25"/>
    <row r="38687" ht="30" hidden="1" customHeight="1" x14ac:dyDescent="0.25"/>
    <row r="38688" ht="30" hidden="1" customHeight="1" x14ac:dyDescent="0.25"/>
    <row r="38689" ht="30" hidden="1" customHeight="1" x14ac:dyDescent="0.25"/>
    <row r="38690" ht="30" hidden="1" customHeight="1" x14ac:dyDescent="0.25"/>
    <row r="38691" ht="30" hidden="1" customHeight="1" x14ac:dyDescent="0.25"/>
    <row r="38692" ht="30" hidden="1" customHeight="1" x14ac:dyDescent="0.25"/>
    <row r="38693" ht="30" hidden="1" customHeight="1" x14ac:dyDescent="0.25"/>
    <row r="38694" ht="30" hidden="1" customHeight="1" x14ac:dyDescent="0.25"/>
    <row r="38695" ht="30" hidden="1" customHeight="1" x14ac:dyDescent="0.25"/>
    <row r="38696" ht="30" hidden="1" customHeight="1" x14ac:dyDescent="0.25"/>
    <row r="38697" ht="30" hidden="1" customHeight="1" x14ac:dyDescent="0.25"/>
    <row r="38698" ht="30" hidden="1" customHeight="1" x14ac:dyDescent="0.25"/>
    <row r="38699" ht="30" hidden="1" customHeight="1" x14ac:dyDescent="0.25"/>
    <row r="38700" ht="30" hidden="1" customHeight="1" x14ac:dyDescent="0.25"/>
    <row r="38701" ht="30" hidden="1" customHeight="1" x14ac:dyDescent="0.25"/>
    <row r="38702" ht="30" hidden="1" customHeight="1" x14ac:dyDescent="0.25"/>
    <row r="38703" ht="30" hidden="1" customHeight="1" x14ac:dyDescent="0.25"/>
    <row r="38704" ht="30" hidden="1" customHeight="1" x14ac:dyDescent="0.25"/>
    <row r="38705" ht="30" hidden="1" customHeight="1" x14ac:dyDescent="0.25"/>
    <row r="38706" ht="30" hidden="1" customHeight="1" x14ac:dyDescent="0.25"/>
    <row r="38707" ht="30" hidden="1" customHeight="1" x14ac:dyDescent="0.25"/>
    <row r="38708" ht="30" hidden="1" customHeight="1" x14ac:dyDescent="0.25"/>
    <row r="38709" ht="30" hidden="1" customHeight="1" x14ac:dyDescent="0.25"/>
    <row r="38710" ht="30" hidden="1" customHeight="1" x14ac:dyDescent="0.25"/>
    <row r="38711" ht="30" hidden="1" customHeight="1" x14ac:dyDescent="0.25"/>
    <row r="38712" ht="30" hidden="1" customHeight="1" x14ac:dyDescent="0.25"/>
    <row r="38713" ht="30" hidden="1" customHeight="1" x14ac:dyDescent="0.25"/>
    <row r="38714" ht="30" hidden="1" customHeight="1" x14ac:dyDescent="0.25"/>
    <row r="38715" ht="30" hidden="1" customHeight="1" x14ac:dyDescent="0.25"/>
    <row r="38716" ht="30" hidden="1" customHeight="1" x14ac:dyDescent="0.25"/>
    <row r="38717" ht="30" hidden="1" customHeight="1" x14ac:dyDescent="0.25"/>
    <row r="38718" ht="30" hidden="1" customHeight="1" x14ac:dyDescent="0.25"/>
    <row r="38719" ht="30" hidden="1" customHeight="1" x14ac:dyDescent="0.25"/>
    <row r="38720" ht="30" hidden="1" customHeight="1" x14ac:dyDescent="0.25"/>
    <row r="38721" ht="30" hidden="1" customHeight="1" x14ac:dyDescent="0.25"/>
    <row r="38722" ht="30" hidden="1" customHeight="1" x14ac:dyDescent="0.25"/>
    <row r="38723" ht="30" hidden="1" customHeight="1" x14ac:dyDescent="0.25"/>
    <row r="38724" ht="30" hidden="1" customHeight="1" x14ac:dyDescent="0.25"/>
    <row r="38725" ht="30" hidden="1" customHeight="1" x14ac:dyDescent="0.25"/>
    <row r="38726" ht="30" hidden="1" customHeight="1" x14ac:dyDescent="0.25"/>
    <row r="38727" ht="30" hidden="1" customHeight="1" x14ac:dyDescent="0.25"/>
    <row r="38728" ht="30" hidden="1" customHeight="1" x14ac:dyDescent="0.25"/>
    <row r="38729" ht="30" hidden="1" customHeight="1" x14ac:dyDescent="0.25"/>
    <row r="38730" ht="30" hidden="1" customHeight="1" x14ac:dyDescent="0.25"/>
    <row r="38731" ht="30" hidden="1" customHeight="1" x14ac:dyDescent="0.25"/>
    <row r="38732" ht="30" hidden="1" customHeight="1" x14ac:dyDescent="0.25"/>
    <row r="38733" ht="30" hidden="1" customHeight="1" x14ac:dyDescent="0.25"/>
    <row r="38734" ht="30" hidden="1" customHeight="1" x14ac:dyDescent="0.25"/>
    <row r="38735" ht="30" hidden="1" customHeight="1" x14ac:dyDescent="0.25"/>
    <row r="38736" ht="30" hidden="1" customHeight="1" x14ac:dyDescent="0.25"/>
    <row r="38737" ht="30" hidden="1" customHeight="1" x14ac:dyDescent="0.25"/>
    <row r="38738" ht="30" hidden="1" customHeight="1" x14ac:dyDescent="0.25"/>
    <row r="38739" ht="30" hidden="1" customHeight="1" x14ac:dyDescent="0.25"/>
    <row r="38740" ht="30" hidden="1" customHeight="1" x14ac:dyDescent="0.25"/>
    <row r="38741" ht="30" hidden="1" customHeight="1" x14ac:dyDescent="0.25"/>
    <row r="38742" ht="30" hidden="1" customHeight="1" x14ac:dyDescent="0.25"/>
    <row r="38743" ht="30" hidden="1" customHeight="1" x14ac:dyDescent="0.25"/>
    <row r="38744" ht="30" hidden="1" customHeight="1" x14ac:dyDescent="0.25"/>
    <row r="38745" ht="30" hidden="1" customHeight="1" x14ac:dyDescent="0.25"/>
    <row r="38746" ht="30" hidden="1" customHeight="1" x14ac:dyDescent="0.25"/>
    <row r="38747" ht="30" hidden="1" customHeight="1" x14ac:dyDescent="0.25"/>
    <row r="38748" ht="30" hidden="1" customHeight="1" x14ac:dyDescent="0.25"/>
    <row r="38749" ht="30" hidden="1" customHeight="1" x14ac:dyDescent="0.25"/>
    <row r="38750" ht="30" hidden="1" customHeight="1" x14ac:dyDescent="0.25"/>
    <row r="38751" ht="30" hidden="1" customHeight="1" x14ac:dyDescent="0.25"/>
    <row r="38752" ht="30" hidden="1" customHeight="1" x14ac:dyDescent="0.25"/>
    <row r="38753" ht="30" hidden="1" customHeight="1" x14ac:dyDescent="0.25"/>
    <row r="38754" ht="30" hidden="1" customHeight="1" x14ac:dyDescent="0.25"/>
    <row r="38755" ht="30" hidden="1" customHeight="1" x14ac:dyDescent="0.25"/>
    <row r="38756" ht="30" hidden="1" customHeight="1" x14ac:dyDescent="0.25"/>
    <row r="38757" ht="30" hidden="1" customHeight="1" x14ac:dyDescent="0.25"/>
    <row r="38758" ht="30" hidden="1" customHeight="1" x14ac:dyDescent="0.25"/>
    <row r="38759" ht="30" hidden="1" customHeight="1" x14ac:dyDescent="0.25"/>
    <row r="38760" ht="30" hidden="1" customHeight="1" x14ac:dyDescent="0.25"/>
    <row r="38761" ht="30" hidden="1" customHeight="1" x14ac:dyDescent="0.25"/>
    <row r="38762" ht="30" hidden="1" customHeight="1" x14ac:dyDescent="0.25"/>
    <row r="38763" ht="30" hidden="1" customHeight="1" x14ac:dyDescent="0.25"/>
    <row r="38764" ht="30" hidden="1" customHeight="1" x14ac:dyDescent="0.25"/>
    <row r="38765" ht="30" hidden="1" customHeight="1" x14ac:dyDescent="0.25"/>
    <row r="38766" ht="30" hidden="1" customHeight="1" x14ac:dyDescent="0.25"/>
    <row r="38767" ht="30" hidden="1" customHeight="1" x14ac:dyDescent="0.25"/>
    <row r="38768" ht="30" hidden="1" customHeight="1" x14ac:dyDescent="0.25"/>
    <row r="38769" ht="30" hidden="1" customHeight="1" x14ac:dyDescent="0.25"/>
    <row r="38770" ht="30" hidden="1" customHeight="1" x14ac:dyDescent="0.25"/>
    <row r="38771" ht="30" hidden="1" customHeight="1" x14ac:dyDescent="0.25"/>
    <row r="38772" ht="30" hidden="1" customHeight="1" x14ac:dyDescent="0.25"/>
    <row r="38773" ht="30" hidden="1" customHeight="1" x14ac:dyDescent="0.25"/>
    <row r="38774" ht="30" hidden="1" customHeight="1" x14ac:dyDescent="0.25"/>
    <row r="38775" ht="30" hidden="1" customHeight="1" x14ac:dyDescent="0.25"/>
    <row r="38776" ht="30" hidden="1" customHeight="1" x14ac:dyDescent="0.25"/>
    <row r="38777" ht="30" hidden="1" customHeight="1" x14ac:dyDescent="0.25"/>
    <row r="38778" ht="30" hidden="1" customHeight="1" x14ac:dyDescent="0.25"/>
    <row r="38779" ht="30" hidden="1" customHeight="1" x14ac:dyDescent="0.25"/>
    <row r="38780" ht="30" hidden="1" customHeight="1" x14ac:dyDescent="0.25"/>
    <row r="38781" ht="30" hidden="1" customHeight="1" x14ac:dyDescent="0.25"/>
    <row r="38782" ht="30" hidden="1" customHeight="1" x14ac:dyDescent="0.25"/>
    <row r="38783" ht="30" hidden="1" customHeight="1" x14ac:dyDescent="0.25"/>
    <row r="38784" ht="30" hidden="1" customHeight="1" x14ac:dyDescent="0.25"/>
    <row r="38785" ht="30" hidden="1" customHeight="1" x14ac:dyDescent="0.25"/>
    <row r="38786" ht="30" hidden="1" customHeight="1" x14ac:dyDescent="0.25"/>
    <row r="38787" ht="30" hidden="1" customHeight="1" x14ac:dyDescent="0.25"/>
    <row r="38788" ht="30" hidden="1" customHeight="1" x14ac:dyDescent="0.25"/>
    <row r="38789" ht="30" hidden="1" customHeight="1" x14ac:dyDescent="0.25"/>
    <row r="38790" ht="30" hidden="1" customHeight="1" x14ac:dyDescent="0.25"/>
    <row r="38791" ht="30" hidden="1" customHeight="1" x14ac:dyDescent="0.25"/>
    <row r="38792" ht="30" hidden="1" customHeight="1" x14ac:dyDescent="0.25"/>
    <row r="38793" ht="30" hidden="1" customHeight="1" x14ac:dyDescent="0.25"/>
    <row r="38794" ht="30" hidden="1" customHeight="1" x14ac:dyDescent="0.25"/>
    <row r="38795" ht="30" hidden="1" customHeight="1" x14ac:dyDescent="0.25"/>
    <row r="38796" ht="30" hidden="1" customHeight="1" x14ac:dyDescent="0.25"/>
    <row r="38797" ht="30" hidden="1" customHeight="1" x14ac:dyDescent="0.25"/>
    <row r="38798" ht="30" hidden="1" customHeight="1" x14ac:dyDescent="0.25"/>
    <row r="38799" ht="30" hidden="1" customHeight="1" x14ac:dyDescent="0.25"/>
    <row r="38800" ht="30" hidden="1" customHeight="1" x14ac:dyDescent="0.25"/>
    <row r="38801" ht="30" hidden="1" customHeight="1" x14ac:dyDescent="0.25"/>
    <row r="38802" ht="30" hidden="1" customHeight="1" x14ac:dyDescent="0.25"/>
    <row r="38803" ht="30" hidden="1" customHeight="1" x14ac:dyDescent="0.25"/>
    <row r="38804" ht="30" hidden="1" customHeight="1" x14ac:dyDescent="0.25"/>
    <row r="38805" ht="30" hidden="1" customHeight="1" x14ac:dyDescent="0.25"/>
    <row r="38806" ht="30" hidden="1" customHeight="1" x14ac:dyDescent="0.25"/>
    <row r="38807" ht="30" hidden="1" customHeight="1" x14ac:dyDescent="0.25"/>
    <row r="38808" ht="30" hidden="1" customHeight="1" x14ac:dyDescent="0.25"/>
    <row r="38809" ht="30" hidden="1" customHeight="1" x14ac:dyDescent="0.25"/>
    <row r="38810" ht="30" hidden="1" customHeight="1" x14ac:dyDescent="0.25"/>
    <row r="38811" ht="30" hidden="1" customHeight="1" x14ac:dyDescent="0.25"/>
    <row r="38812" ht="30" hidden="1" customHeight="1" x14ac:dyDescent="0.25"/>
    <row r="38813" ht="30" hidden="1" customHeight="1" x14ac:dyDescent="0.25"/>
    <row r="38814" ht="30" hidden="1" customHeight="1" x14ac:dyDescent="0.25"/>
    <row r="38815" ht="30" hidden="1" customHeight="1" x14ac:dyDescent="0.25"/>
    <row r="38816" ht="30" hidden="1" customHeight="1" x14ac:dyDescent="0.25"/>
    <row r="38817" ht="30" hidden="1" customHeight="1" x14ac:dyDescent="0.25"/>
    <row r="38818" ht="30" hidden="1" customHeight="1" x14ac:dyDescent="0.25"/>
    <row r="38819" ht="30" hidden="1" customHeight="1" x14ac:dyDescent="0.25"/>
    <row r="38820" ht="30" hidden="1" customHeight="1" x14ac:dyDescent="0.25"/>
    <row r="38821" ht="30" hidden="1" customHeight="1" x14ac:dyDescent="0.25"/>
    <row r="38822" ht="30" hidden="1" customHeight="1" x14ac:dyDescent="0.25"/>
    <row r="38823" ht="30" hidden="1" customHeight="1" x14ac:dyDescent="0.25"/>
    <row r="38824" ht="30" hidden="1" customHeight="1" x14ac:dyDescent="0.25"/>
    <row r="38825" ht="30" hidden="1" customHeight="1" x14ac:dyDescent="0.25"/>
    <row r="38826" ht="30" hidden="1" customHeight="1" x14ac:dyDescent="0.25"/>
    <row r="38827" ht="30" hidden="1" customHeight="1" x14ac:dyDescent="0.25"/>
    <row r="38828" ht="30" hidden="1" customHeight="1" x14ac:dyDescent="0.25"/>
    <row r="38829" ht="30" hidden="1" customHeight="1" x14ac:dyDescent="0.25"/>
    <row r="38830" ht="30" hidden="1" customHeight="1" x14ac:dyDescent="0.25"/>
    <row r="38831" ht="30" hidden="1" customHeight="1" x14ac:dyDescent="0.25"/>
    <row r="38832" ht="30" hidden="1" customHeight="1" x14ac:dyDescent="0.25"/>
    <row r="38833" ht="30" hidden="1" customHeight="1" x14ac:dyDescent="0.25"/>
    <row r="38834" ht="30" hidden="1" customHeight="1" x14ac:dyDescent="0.25"/>
    <row r="38835" ht="30" hidden="1" customHeight="1" x14ac:dyDescent="0.25"/>
    <row r="38836" ht="30" hidden="1" customHeight="1" x14ac:dyDescent="0.25"/>
    <row r="38837" ht="30" hidden="1" customHeight="1" x14ac:dyDescent="0.25"/>
    <row r="38838" ht="30" hidden="1" customHeight="1" x14ac:dyDescent="0.25"/>
    <row r="38839" ht="30" hidden="1" customHeight="1" x14ac:dyDescent="0.25"/>
    <row r="38840" ht="30" hidden="1" customHeight="1" x14ac:dyDescent="0.25"/>
    <row r="38841" ht="30" hidden="1" customHeight="1" x14ac:dyDescent="0.25"/>
    <row r="38842" ht="30" hidden="1" customHeight="1" x14ac:dyDescent="0.25"/>
    <row r="38843" ht="30" hidden="1" customHeight="1" x14ac:dyDescent="0.25"/>
    <row r="38844" ht="30" hidden="1" customHeight="1" x14ac:dyDescent="0.25"/>
    <row r="38845" ht="30" hidden="1" customHeight="1" x14ac:dyDescent="0.25"/>
    <row r="38846" ht="30" hidden="1" customHeight="1" x14ac:dyDescent="0.25"/>
    <row r="38847" ht="30" hidden="1" customHeight="1" x14ac:dyDescent="0.25"/>
    <row r="38848" ht="30" hidden="1" customHeight="1" x14ac:dyDescent="0.25"/>
    <row r="38849" ht="30" hidden="1" customHeight="1" x14ac:dyDescent="0.25"/>
    <row r="38850" ht="30" hidden="1" customHeight="1" x14ac:dyDescent="0.25"/>
    <row r="38851" ht="30" hidden="1" customHeight="1" x14ac:dyDescent="0.25"/>
    <row r="38852" ht="30" hidden="1" customHeight="1" x14ac:dyDescent="0.25"/>
    <row r="38853" ht="30" hidden="1" customHeight="1" x14ac:dyDescent="0.25"/>
    <row r="38854" ht="30" hidden="1" customHeight="1" x14ac:dyDescent="0.25"/>
    <row r="38855" ht="30" hidden="1" customHeight="1" x14ac:dyDescent="0.25"/>
    <row r="38856" ht="30" hidden="1" customHeight="1" x14ac:dyDescent="0.25"/>
    <row r="38857" ht="30" hidden="1" customHeight="1" x14ac:dyDescent="0.25"/>
    <row r="38858" ht="30" hidden="1" customHeight="1" x14ac:dyDescent="0.25"/>
    <row r="38859" ht="30" hidden="1" customHeight="1" x14ac:dyDescent="0.25"/>
    <row r="38860" ht="30" hidden="1" customHeight="1" x14ac:dyDescent="0.25"/>
    <row r="38861" ht="30" hidden="1" customHeight="1" x14ac:dyDescent="0.25"/>
    <row r="38862" ht="30" hidden="1" customHeight="1" x14ac:dyDescent="0.25"/>
    <row r="38863" ht="30" hidden="1" customHeight="1" x14ac:dyDescent="0.25"/>
    <row r="38864" ht="30" hidden="1" customHeight="1" x14ac:dyDescent="0.25"/>
    <row r="38865" ht="30" hidden="1" customHeight="1" x14ac:dyDescent="0.25"/>
    <row r="38866" ht="30" hidden="1" customHeight="1" x14ac:dyDescent="0.25"/>
    <row r="38867" ht="30" hidden="1" customHeight="1" x14ac:dyDescent="0.25"/>
    <row r="38868" ht="30" hidden="1" customHeight="1" x14ac:dyDescent="0.25"/>
    <row r="38869" ht="30" hidden="1" customHeight="1" x14ac:dyDescent="0.25"/>
    <row r="38870" ht="30" hidden="1" customHeight="1" x14ac:dyDescent="0.25"/>
    <row r="38871" ht="30" hidden="1" customHeight="1" x14ac:dyDescent="0.25"/>
    <row r="38872" ht="30" hidden="1" customHeight="1" x14ac:dyDescent="0.25"/>
    <row r="38873" ht="30" hidden="1" customHeight="1" x14ac:dyDescent="0.25"/>
    <row r="38874" ht="30" hidden="1" customHeight="1" x14ac:dyDescent="0.25"/>
    <row r="38875" ht="30" hidden="1" customHeight="1" x14ac:dyDescent="0.25"/>
    <row r="38876" ht="30" hidden="1" customHeight="1" x14ac:dyDescent="0.25"/>
    <row r="38877" ht="30" hidden="1" customHeight="1" x14ac:dyDescent="0.25"/>
    <row r="38878" ht="30" hidden="1" customHeight="1" x14ac:dyDescent="0.25"/>
    <row r="38879" ht="30" hidden="1" customHeight="1" x14ac:dyDescent="0.25"/>
    <row r="38880" ht="30" hidden="1" customHeight="1" x14ac:dyDescent="0.25"/>
    <row r="38881" ht="30" hidden="1" customHeight="1" x14ac:dyDescent="0.25"/>
    <row r="38882" ht="30" hidden="1" customHeight="1" x14ac:dyDescent="0.25"/>
    <row r="38883" ht="30" hidden="1" customHeight="1" x14ac:dyDescent="0.25"/>
    <row r="38884" ht="30" hidden="1" customHeight="1" x14ac:dyDescent="0.25"/>
    <row r="38885" ht="30" hidden="1" customHeight="1" x14ac:dyDescent="0.25"/>
    <row r="38886" ht="30" hidden="1" customHeight="1" x14ac:dyDescent="0.25"/>
    <row r="38887" ht="30" hidden="1" customHeight="1" x14ac:dyDescent="0.25"/>
    <row r="38888" ht="30" hidden="1" customHeight="1" x14ac:dyDescent="0.25"/>
    <row r="38889" ht="30" hidden="1" customHeight="1" x14ac:dyDescent="0.25"/>
    <row r="38890" ht="30" hidden="1" customHeight="1" x14ac:dyDescent="0.25"/>
    <row r="38891" ht="30" hidden="1" customHeight="1" x14ac:dyDescent="0.25"/>
    <row r="38892" ht="30" hidden="1" customHeight="1" x14ac:dyDescent="0.25"/>
    <row r="38893" ht="30" hidden="1" customHeight="1" x14ac:dyDescent="0.25"/>
    <row r="38894" ht="30" hidden="1" customHeight="1" x14ac:dyDescent="0.25"/>
    <row r="38895" ht="30" hidden="1" customHeight="1" x14ac:dyDescent="0.25"/>
    <row r="38896" ht="30" hidden="1" customHeight="1" x14ac:dyDescent="0.25"/>
    <row r="38897" ht="30" hidden="1" customHeight="1" x14ac:dyDescent="0.25"/>
    <row r="38898" ht="30" hidden="1" customHeight="1" x14ac:dyDescent="0.25"/>
    <row r="38899" ht="30" hidden="1" customHeight="1" x14ac:dyDescent="0.25"/>
    <row r="38900" ht="30" hidden="1" customHeight="1" x14ac:dyDescent="0.25"/>
    <row r="38901" ht="30" hidden="1" customHeight="1" x14ac:dyDescent="0.25"/>
    <row r="38902" ht="30" hidden="1" customHeight="1" x14ac:dyDescent="0.25"/>
    <row r="38903" ht="30" hidden="1" customHeight="1" x14ac:dyDescent="0.25"/>
    <row r="38904" ht="30" hidden="1" customHeight="1" x14ac:dyDescent="0.25"/>
    <row r="38905" ht="30" hidden="1" customHeight="1" x14ac:dyDescent="0.25"/>
    <row r="38906" ht="30" hidden="1" customHeight="1" x14ac:dyDescent="0.25"/>
    <row r="38907" ht="30" hidden="1" customHeight="1" x14ac:dyDescent="0.25"/>
    <row r="38908" ht="30" hidden="1" customHeight="1" x14ac:dyDescent="0.25"/>
    <row r="38909" ht="30" hidden="1" customHeight="1" x14ac:dyDescent="0.25"/>
    <row r="38910" ht="30" hidden="1" customHeight="1" x14ac:dyDescent="0.25"/>
    <row r="38911" ht="30" hidden="1" customHeight="1" x14ac:dyDescent="0.25"/>
    <row r="38912" ht="30" hidden="1" customHeight="1" x14ac:dyDescent="0.25"/>
    <row r="38913" ht="30" hidden="1" customHeight="1" x14ac:dyDescent="0.25"/>
    <row r="38914" ht="30" hidden="1" customHeight="1" x14ac:dyDescent="0.25"/>
    <row r="38915" ht="30" hidden="1" customHeight="1" x14ac:dyDescent="0.25"/>
    <row r="38916" ht="30" hidden="1" customHeight="1" x14ac:dyDescent="0.25"/>
    <row r="38917" ht="30" hidden="1" customHeight="1" x14ac:dyDescent="0.25"/>
    <row r="38918" ht="30" hidden="1" customHeight="1" x14ac:dyDescent="0.25"/>
    <row r="38919" ht="30" hidden="1" customHeight="1" x14ac:dyDescent="0.25"/>
    <row r="38920" ht="30" hidden="1" customHeight="1" x14ac:dyDescent="0.25"/>
    <row r="38921" ht="30" hidden="1" customHeight="1" x14ac:dyDescent="0.25"/>
    <row r="38922" ht="30" hidden="1" customHeight="1" x14ac:dyDescent="0.25"/>
    <row r="38923" ht="30" hidden="1" customHeight="1" x14ac:dyDescent="0.25"/>
    <row r="38924" ht="30" hidden="1" customHeight="1" x14ac:dyDescent="0.25"/>
    <row r="38925" ht="30" hidden="1" customHeight="1" x14ac:dyDescent="0.25"/>
    <row r="38926" ht="30" hidden="1" customHeight="1" x14ac:dyDescent="0.25"/>
    <row r="38927" ht="30" hidden="1" customHeight="1" x14ac:dyDescent="0.25"/>
    <row r="38928" ht="30" hidden="1" customHeight="1" x14ac:dyDescent="0.25"/>
    <row r="38929" ht="30" hidden="1" customHeight="1" x14ac:dyDescent="0.25"/>
    <row r="38930" ht="30" hidden="1" customHeight="1" x14ac:dyDescent="0.25"/>
    <row r="38931" ht="30" hidden="1" customHeight="1" x14ac:dyDescent="0.25"/>
    <row r="38932" ht="30" hidden="1" customHeight="1" x14ac:dyDescent="0.25"/>
    <row r="38933" ht="30" hidden="1" customHeight="1" x14ac:dyDescent="0.25"/>
    <row r="38934" ht="30" hidden="1" customHeight="1" x14ac:dyDescent="0.25"/>
    <row r="38935" ht="30" hidden="1" customHeight="1" x14ac:dyDescent="0.25"/>
    <row r="38936" ht="30" hidden="1" customHeight="1" x14ac:dyDescent="0.25"/>
    <row r="38937" ht="30" hidden="1" customHeight="1" x14ac:dyDescent="0.25"/>
    <row r="38938" ht="30" hidden="1" customHeight="1" x14ac:dyDescent="0.25"/>
    <row r="38939" ht="30" hidden="1" customHeight="1" x14ac:dyDescent="0.25"/>
    <row r="38940" ht="30" hidden="1" customHeight="1" x14ac:dyDescent="0.25"/>
    <row r="38941" ht="30" hidden="1" customHeight="1" x14ac:dyDescent="0.25"/>
    <row r="38942" ht="30" hidden="1" customHeight="1" x14ac:dyDescent="0.25"/>
    <row r="38943" ht="30" hidden="1" customHeight="1" x14ac:dyDescent="0.25"/>
    <row r="38944" ht="30" hidden="1" customHeight="1" x14ac:dyDescent="0.25"/>
    <row r="38945" ht="30" hidden="1" customHeight="1" x14ac:dyDescent="0.25"/>
    <row r="38946" ht="30" hidden="1" customHeight="1" x14ac:dyDescent="0.25"/>
    <row r="38947" ht="30" hidden="1" customHeight="1" x14ac:dyDescent="0.25"/>
    <row r="38948" ht="30" hidden="1" customHeight="1" x14ac:dyDescent="0.25"/>
    <row r="38949" ht="30" hidden="1" customHeight="1" x14ac:dyDescent="0.25"/>
    <row r="38950" ht="30" hidden="1" customHeight="1" x14ac:dyDescent="0.25"/>
    <row r="38951" ht="30" hidden="1" customHeight="1" x14ac:dyDescent="0.25"/>
    <row r="38952" ht="30" hidden="1" customHeight="1" x14ac:dyDescent="0.25"/>
    <row r="38953" ht="30" hidden="1" customHeight="1" x14ac:dyDescent="0.25"/>
    <row r="38954" ht="30" hidden="1" customHeight="1" x14ac:dyDescent="0.25"/>
    <row r="38955" ht="30" hidden="1" customHeight="1" x14ac:dyDescent="0.25"/>
    <row r="38956" ht="30" hidden="1" customHeight="1" x14ac:dyDescent="0.25"/>
    <row r="38957" ht="30" hidden="1" customHeight="1" x14ac:dyDescent="0.25"/>
    <row r="38958" ht="30" hidden="1" customHeight="1" x14ac:dyDescent="0.25"/>
    <row r="38959" ht="30" hidden="1" customHeight="1" x14ac:dyDescent="0.25"/>
    <row r="38960" ht="30" hidden="1" customHeight="1" x14ac:dyDescent="0.25"/>
    <row r="38961" ht="30" hidden="1" customHeight="1" x14ac:dyDescent="0.25"/>
    <row r="38962" ht="30" hidden="1" customHeight="1" x14ac:dyDescent="0.25"/>
    <row r="38963" ht="30" hidden="1" customHeight="1" x14ac:dyDescent="0.25"/>
    <row r="38964" ht="30" hidden="1" customHeight="1" x14ac:dyDescent="0.25"/>
    <row r="38965" ht="30" hidden="1" customHeight="1" x14ac:dyDescent="0.25"/>
    <row r="38966" ht="30" hidden="1" customHeight="1" x14ac:dyDescent="0.25"/>
    <row r="38967" ht="30" hidden="1" customHeight="1" x14ac:dyDescent="0.25"/>
    <row r="38968" ht="30" hidden="1" customHeight="1" x14ac:dyDescent="0.25"/>
    <row r="38969" ht="30" hidden="1" customHeight="1" x14ac:dyDescent="0.25"/>
    <row r="38970" ht="30" hidden="1" customHeight="1" x14ac:dyDescent="0.25"/>
    <row r="38971" ht="30" hidden="1" customHeight="1" x14ac:dyDescent="0.25"/>
    <row r="38972" ht="30" hidden="1" customHeight="1" x14ac:dyDescent="0.25"/>
    <row r="38973" ht="30" hidden="1" customHeight="1" x14ac:dyDescent="0.25"/>
    <row r="38974" ht="30" hidden="1" customHeight="1" x14ac:dyDescent="0.25"/>
    <row r="38975" ht="30" hidden="1" customHeight="1" x14ac:dyDescent="0.25"/>
    <row r="38976" ht="30" hidden="1" customHeight="1" x14ac:dyDescent="0.25"/>
    <row r="38977" ht="30" hidden="1" customHeight="1" x14ac:dyDescent="0.25"/>
    <row r="38978" ht="30" hidden="1" customHeight="1" x14ac:dyDescent="0.25"/>
    <row r="38979" ht="30" hidden="1" customHeight="1" x14ac:dyDescent="0.25"/>
    <row r="38980" ht="30" hidden="1" customHeight="1" x14ac:dyDescent="0.25"/>
    <row r="38981" ht="30" hidden="1" customHeight="1" x14ac:dyDescent="0.25"/>
    <row r="38982" ht="30" hidden="1" customHeight="1" x14ac:dyDescent="0.25"/>
    <row r="38983" ht="30" hidden="1" customHeight="1" x14ac:dyDescent="0.25"/>
    <row r="38984" ht="30" hidden="1" customHeight="1" x14ac:dyDescent="0.25"/>
    <row r="38985" ht="30" hidden="1" customHeight="1" x14ac:dyDescent="0.25"/>
    <row r="38986" ht="30" hidden="1" customHeight="1" x14ac:dyDescent="0.25"/>
    <row r="38987" ht="30" hidden="1" customHeight="1" x14ac:dyDescent="0.25"/>
    <row r="38988" ht="30" hidden="1" customHeight="1" x14ac:dyDescent="0.25"/>
    <row r="38989" ht="30" hidden="1" customHeight="1" x14ac:dyDescent="0.25"/>
    <row r="38990" ht="30" hidden="1" customHeight="1" x14ac:dyDescent="0.25"/>
    <row r="38991" ht="30" hidden="1" customHeight="1" x14ac:dyDescent="0.25"/>
    <row r="38992" ht="30" hidden="1" customHeight="1" x14ac:dyDescent="0.25"/>
    <row r="38993" ht="30" hidden="1" customHeight="1" x14ac:dyDescent="0.25"/>
    <row r="38994" ht="30" hidden="1" customHeight="1" x14ac:dyDescent="0.25"/>
    <row r="38995" ht="30" hidden="1" customHeight="1" x14ac:dyDescent="0.25"/>
    <row r="38996" ht="30" hidden="1" customHeight="1" x14ac:dyDescent="0.25"/>
    <row r="38997" ht="30" hidden="1" customHeight="1" x14ac:dyDescent="0.25"/>
    <row r="38998" ht="30" hidden="1" customHeight="1" x14ac:dyDescent="0.25"/>
    <row r="38999" ht="30" hidden="1" customHeight="1" x14ac:dyDescent="0.25"/>
    <row r="39000" ht="30" hidden="1" customHeight="1" x14ac:dyDescent="0.25"/>
    <row r="39001" ht="30" hidden="1" customHeight="1" x14ac:dyDescent="0.25"/>
    <row r="39002" ht="30" hidden="1" customHeight="1" x14ac:dyDescent="0.25"/>
    <row r="39003" ht="30" hidden="1" customHeight="1" x14ac:dyDescent="0.25"/>
    <row r="39004" ht="30" hidden="1" customHeight="1" x14ac:dyDescent="0.25"/>
    <row r="39005" ht="30" hidden="1" customHeight="1" x14ac:dyDescent="0.25"/>
    <row r="39006" ht="30" hidden="1" customHeight="1" x14ac:dyDescent="0.25"/>
    <row r="39007" ht="30" hidden="1" customHeight="1" x14ac:dyDescent="0.25"/>
    <row r="39008" ht="30" hidden="1" customHeight="1" x14ac:dyDescent="0.25"/>
    <row r="39009" ht="30" hidden="1" customHeight="1" x14ac:dyDescent="0.25"/>
    <row r="39010" ht="30" hidden="1" customHeight="1" x14ac:dyDescent="0.25"/>
    <row r="39011" ht="30" hidden="1" customHeight="1" x14ac:dyDescent="0.25"/>
    <row r="39012" ht="30" hidden="1" customHeight="1" x14ac:dyDescent="0.25"/>
    <row r="39013" ht="30" hidden="1" customHeight="1" x14ac:dyDescent="0.25"/>
    <row r="39014" ht="30" hidden="1" customHeight="1" x14ac:dyDescent="0.25"/>
    <row r="39015" ht="30" hidden="1" customHeight="1" x14ac:dyDescent="0.25"/>
    <row r="39016" ht="30" hidden="1" customHeight="1" x14ac:dyDescent="0.25"/>
    <row r="39017" ht="30" hidden="1" customHeight="1" x14ac:dyDescent="0.25"/>
    <row r="39018" ht="30" hidden="1" customHeight="1" x14ac:dyDescent="0.25"/>
    <row r="39019" ht="30" hidden="1" customHeight="1" x14ac:dyDescent="0.25"/>
    <row r="39020" ht="30" hidden="1" customHeight="1" x14ac:dyDescent="0.25"/>
    <row r="39021" ht="30" hidden="1" customHeight="1" x14ac:dyDescent="0.25"/>
    <row r="39022" ht="30" hidden="1" customHeight="1" x14ac:dyDescent="0.25"/>
    <row r="39023" ht="30" hidden="1" customHeight="1" x14ac:dyDescent="0.25"/>
    <row r="39024" ht="30" hidden="1" customHeight="1" x14ac:dyDescent="0.25"/>
    <row r="39025" ht="30" hidden="1" customHeight="1" x14ac:dyDescent="0.25"/>
    <row r="39026" ht="30" hidden="1" customHeight="1" x14ac:dyDescent="0.25"/>
    <row r="39027" ht="30" hidden="1" customHeight="1" x14ac:dyDescent="0.25"/>
    <row r="39028" ht="30" hidden="1" customHeight="1" x14ac:dyDescent="0.25"/>
    <row r="39029" ht="30" hidden="1" customHeight="1" x14ac:dyDescent="0.25"/>
    <row r="39030" ht="30" hidden="1" customHeight="1" x14ac:dyDescent="0.25"/>
    <row r="39031" ht="30" hidden="1" customHeight="1" x14ac:dyDescent="0.25"/>
    <row r="39032" ht="30" hidden="1" customHeight="1" x14ac:dyDescent="0.25"/>
    <row r="39033" ht="30" hidden="1" customHeight="1" x14ac:dyDescent="0.25"/>
    <row r="39034" ht="30" hidden="1" customHeight="1" x14ac:dyDescent="0.25"/>
    <row r="39035" ht="30" hidden="1" customHeight="1" x14ac:dyDescent="0.25"/>
    <row r="39036" ht="30" hidden="1" customHeight="1" x14ac:dyDescent="0.25"/>
    <row r="39037" ht="30" hidden="1" customHeight="1" x14ac:dyDescent="0.25"/>
    <row r="39038" ht="30" hidden="1" customHeight="1" x14ac:dyDescent="0.25"/>
    <row r="39039" ht="30" hidden="1" customHeight="1" x14ac:dyDescent="0.25"/>
    <row r="39040" ht="30" hidden="1" customHeight="1" x14ac:dyDescent="0.25"/>
    <row r="39041" ht="30" hidden="1" customHeight="1" x14ac:dyDescent="0.25"/>
    <row r="39042" ht="30" hidden="1" customHeight="1" x14ac:dyDescent="0.25"/>
    <row r="39043" ht="30" hidden="1" customHeight="1" x14ac:dyDescent="0.25"/>
    <row r="39044" ht="30" hidden="1" customHeight="1" x14ac:dyDescent="0.25"/>
    <row r="39045" ht="30" hidden="1" customHeight="1" x14ac:dyDescent="0.25"/>
    <row r="39046" ht="30" hidden="1" customHeight="1" x14ac:dyDescent="0.25"/>
    <row r="39047" ht="30" hidden="1" customHeight="1" x14ac:dyDescent="0.25"/>
    <row r="39048" ht="30" hidden="1" customHeight="1" x14ac:dyDescent="0.25"/>
    <row r="39049" ht="30" hidden="1" customHeight="1" x14ac:dyDescent="0.25"/>
    <row r="39050" ht="30" hidden="1" customHeight="1" x14ac:dyDescent="0.25"/>
    <row r="39051" ht="30" hidden="1" customHeight="1" x14ac:dyDescent="0.25"/>
    <row r="39052" ht="30" hidden="1" customHeight="1" x14ac:dyDescent="0.25"/>
    <row r="39053" ht="30" hidden="1" customHeight="1" x14ac:dyDescent="0.25"/>
    <row r="39054" ht="30" hidden="1" customHeight="1" x14ac:dyDescent="0.25"/>
    <row r="39055" ht="30" hidden="1" customHeight="1" x14ac:dyDescent="0.25"/>
    <row r="39056" ht="30" hidden="1" customHeight="1" x14ac:dyDescent="0.25"/>
    <row r="39057" ht="30" hidden="1" customHeight="1" x14ac:dyDescent="0.25"/>
    <row r="39058" ht="30" hidden="1" customHeight="1" x14ac:dyDescent="0.25"/>
    <row r="39059" ht="30" hidden="1" customHeight="1" x14ac:dyDescent="0.25"/>
    <row r="39060" ht="30" hidden="1" customHeight="1" x14ac:dyDescent="0.25"/>
    <row r="39061" ht="30" hidden="1" customHeight="1" x14ac:dyDescent="0.25"/>
    <row r="39062" ht="30" hidden="1" customHeight="1" x14ac:dyDescent="0.25"/>
    <row r="39063" ht="30" hidden="1" customHeight="1" x14ac:dyDescent="0.25"/>
    <row r="39064" ht="30" hidden="1" customHeight="1" x14ac:dyDescent="0.25"/>
    <row r="39065" ht="30" hidden="1" customHeight="1" x14ac:dyDescent="0.25"/>
    <row r="39066" ht="30" hidden="1" customHeight="1" x14ac:dyDescent="0.25"/>
    <row r="39067" ht="30" hidden="1" customHeight="1" x14ac:dyDescent="0.25"/>
    <row r="39068" ht="30" hidden="1" customHeight="1" x14ac:dyDescent="0.25"/>
    <row r="39069" ht="30" hidden="1" customHeight="1" x14ac:dyDescent="0.25"/>
    <row r="39070" ht="30" hidden="1" customHeight="1" x14ac:dyDescent="0.25"/>
    <row r="39071" ht="30" hidden="1" customHeight="1" x14ac:dyDescent="0.25"/>
    <row r="39072" ht="30" hidden="1" customHeight="1" x14ac:dyDescent="0.25"/>
    <row r="39073" ht="30" hidden="1" customHeight="1" x14ac:dyDescent="0.25"/>
    <row r="39074" ht="30" hidden="1" customHeight="1" x14ac:dyDescent="0.25"/>
    <row r="39075" ht="30" hidden="1" customHeight="1" x14ac:dyDescent="0.25"/>
    <row r="39076" ht="30" hidden="1" customHeight="1" x14ac:dyDescent="0.25"/>
    <row r="39077" ht="30" hidden="1" customHeight="1" x14ac:dyDescent="0.25"/>
    <row r="39078" ht="30" hidden="1" customHeight="1" x14ac:dyDescent="0.25"/>
    <row r="39079" ht="30" hidden="1" customHeight="1" x14ac:dyDescent="0.25"/>
    <row r="39080" ht="30" hidden="1" customHeight="1" x14ac:dyDescent="0.25"/>
    <row r="39081" ht="30" hidden="1" customHeight="1" x14ac:dyDescent="0.25"/>
    <row r="39082" ht="30" hidden="1" customHeight="1" x14ac:dyDescent="0.25"/>
    <row r="39083" ht="30" hidden="1" customHeight="1" x14ac:dyDescent="0.25"/>
    <row r="39084" ht="30" hidden="1" customHeight="1" x14ac:dyDescent="0.25"/>
    <row r="39085" ht="30" hidden="1" customHeight="1" x14ac:dyDescent="0.25"/>
    <row r="39086" ht="30" hidden="1" customHeight="1" x14ac:dyDescent="0.25"/>
    <row r="39087" ht="30" hidden="1" customHeight="1" x14ac:dyDescent="0.25"/>
    <row r="39088" ht="30" hidden="1" customHeight="1" x14ac:dyDescent="0.25"/>
    <row r="39089" ht="30" hidden="1" customHeight="1" x14ac:dyDescent="0.25"/>
    <row r="39090" ht="30" hidden="1" customHeight="1" x14ac:dyDescent="0.25"/>
    <row r="39091" ht="30" hidden="1" customHeight="1" x14ac:dyDescent="0.25"/>
    <row r="39092" ht="30" hidden="1" customHeight="1" x14ac:dyDescent="0.25"/>
    <row r="39093" ht="30" hidden="1" customHeight="1" x14ac:dyDescent="0.25"/>
    <row r="39094" ht="30" hidden="1" customHeight="1" x14ac:dyDescent="0.25"/>
    <row r="39095" ht="30" hidden="1" customHeight="1" x14ac:dyDescent="0.25"/>
    <row r="39096" ht="30" hidden="1" customHeight="1" x14ac:dyDescent="0.25"/>
    <row r="39097" ht="30" hidden="1" customHeight="1" x14ac:dyDescent="0.25"/>
    <row r="39098" ht="30" hidden="1" customHeight="1" x14ac:dyDescent="0.25"/>
    <row r="39099" ht="30" hidden="1" customHeight="1" x14ac:dyDescent="0.25"/>
    <row r="39100" ht="30" hidden="1" customHeight="1" x14ac:dyDescent="0.25"/>
    <row r="39101" ht="30" hidden="1" customHeight="1" x14ac:dyDescent="0.25"/>
    <row r="39102" ht="30" hidden="1" customHeight="1" x14ac:dyDescent="0.25"/>
    <row r="39103" ht="30" hidden="1" customHeight="1" x14ac:dyDescent="0.25"/>
    <row r="39104" ht="30" hidden="1" customHeight="1" x14ac:dyDescent="0.25"/>
    <row r="39105" ht="30" hidden="1" customHeight="1" x14ac:dyDescent="0.25"/>
    <row r="39106" ht="30" hidden="1" customHeight="1" x14ac:dyDescent="0.25"/>
    <row r="39107" ht="30" hidden="1" customHeight="1" x14ac:dyDescent="0.25"/>
    <row r="39108" ht="30" hidden="1" customHeight="1" x14ac:dyDescent="0.25"/>
    <row r="39109" ht="30" hidden="1" customHeight="1" x14ac:dyDescent="0.25"/>
    <row r="39110" ht="30" hidden="1" customHeight="1" x14ac:dyDescent="0.25"/>
    <row r="39111" ht="30" hidden="1" customHeight="1" x14ac:dyDescent="0.25"/>
    <row r="39112" ht="30" hidden="1" customHeight="1" x14ac:dyDescent="0.25"/>
    <row r="39113" ht="30" hidden="1" customHeight="1" x14ac:dyDescent="0.25"/>
    <row r="39114" ht="30" hidden="1" customHeight="1" x14ac:dyDescent="0.25"/>
    <row r="39115" ht="30" hidden="1" customHeight="1" x14ac:dyDescent="0.25"/>
    <row r="39116" ht="30" hidden="1" customHeight="1" x14ac:dyDescent="0.25"/>
    <row r="39117" ht="30" hidden="1" customHeight="1" x14ac:dyDescent="0.25"/>
    <row r="39118" ht="30" hidden="1" customHeight="1" x14ac:dyDescent="0.25"/>
    <row r="39119" ht="30" hidden="1" customHeight="1" x14ac:dyDescent="0.25"/>
    <row r="39120" ht="30" hidden="1" customHeight="1" x14ac:dyDescent="0.25"/>
    <row r="39121" ht="30" hidden="1" customHeight="1" x14ac:dyDescent="0.25"/>
    <row r="39122" ht="30" hidden="1" customHeight="1" x14ac:dyDescent="0.25"/>
    <row r="39123" ht="30" hidden="1" customHeight="1" x14ac:dyDescent="0.25"/>
    <row r="39124" ht="30" hidden="1" customHeight="1" x14ac:dyDescent="0.25"/>
    <row r="39125" ht="30" hidden="1" customHeight="1" x14ac:dyDescent="0.25"/>
    <row r="39126" ht="30" hidden="1" customHeight="1" x14ac:dyDescent="0.25"/>
    <row r="39127" ht="30" hidden="1" customHeight="1" x14ac:dyDescent="0.25"/>
    <row r="39128" ht="30" hidden="1" customHeight="1" x14ac:dyDescent="0.25"/>
    <row r="39129" ht="30" hidden="1" customHeight="1" x14ac:dyDescent="0.25"/>
    <row r="39130" ht="30" hidden="1" customHeight="1" x14ac:dyDescent="0.25"/>
    <row r="39131" ht="30" hidden="1" customHeight="1" x14ac:dyDescent="0.25"/>
    <row r="39132" ht="30" hidden="1" customHeight="1" x14ac:dyDescent="0.25"/>
    <row r="39133" ht="30" hidden="1" customHeight="1" x14ac:dyDescent="0.25"/>
    <row r="39134" ht="30" hidden="1" customHeight="1" x14ac:dyDescent="0.25"/>
    <row r="39135" ht="30" hidden="1" customHeight="1" x14ac:dyDescent="0.25"/>
    <row r="39136" ht="30" hidden="1" customHeight="1" x14ac:dyDescent="0.25"/>
    <row r="39137" ht="30" hidden="1" customHeight="1" x14ac:dyDescent="0.25"/>
    <row r="39138" ht="30" hidden="1" customHeight="1" x14ac:dyDescent="0.25"/>
    <row r="39139" ht="30" hidden="1" customHeight="1" x14ac:dyDescent="0.25"/>
    <row r="39140" ht="30" hidden="1" customHeight="1" x14ac:dyDescent="0.25"/>
    <row r="39141" ht="30" hidden="1" customHeight="1" x14ac:dyDescent="0.25"/>
    <row r="39142" ht="30" hidden="1" customHeight="1" x14ac:dyDescent="0.25"/>
    <row r="39143" ht="30" hidden="1" customHeight="1" x14ac:dyDescent="0.25"/>
    <row r="39144" ht="30" hidden="1" customHeight="1" x14ac:dyDescent="0.25"/>
    <row r="39145" ht="30" hidden="1" customHeight="1" x14ac:dyDescent="0.25"/>
    <row r="39146" ht="30" hidden="1" customHeight="1" x14ac:dyDescent="0.25"/>
    <row r="39147" ht="30" hidden="1" customHeight="1" x14ac:dyDescent="0.25"/>
    <row r="39148" ht="30" hidden="1" customHeight="1" x14ac:dyDescent="0.25"/>
    <row r="39149" ht="30" hidden="1" customHeight="1" x14ac:dyDescent="0.25"/>
    <row r="39150" ht="30" hidden="1" customHeight="1" x14ac:dyDescent="0.25"/>
    <row r="39151" ht="30" hidden="1" customHeight="1" x14ac:dyDescent="0.25"/>
    <row r="39152" ht="30" hidden="1" customHeight="1" x14ac:dyDescent="0.25"/>
    <row r="39153" ht="30" hidden="1" customHeight="1" x14ac:dyDescent="0.25"/>
    <row r="39154" ht="30" hidden="1" customHeight="1" x14ac:dyDescent="0.25"/>
    <row r="39155" ht="30" hidden="1" customHeight="1" x14ac:dyDescent="0.25"/>
    <row r="39156" ht="30" hidden="1" customHeight="1" x14ac:dyDescent="0.25"/>
    <row r="39157" ht="30" hidden="1" customHeight="1" x14ac:dyDescent="0.25"/>
    <row r="39158" ht="30" hidden="1" customHeight="1" x14ac:dyDescent="0.25"/>
    <row r="39159" ht="30" hidden="1" customHeight="1" x14ac:dyDescent="0.25"/>
    <row r="39160" ht="30" hidden="1" customHeight="1" x14ac:dyDescent="0.25"/>
    <row r="39161" ht="30" hidden="1" customHeight="1" x14ac:dyDescent="0.25"/>
    <row r="39162" ht="30" hidden="1" customHeight="1" x14ac:dyDescent="0.25"/>
    <row r="39163" ht="30" hidden="1" customHeight="1" x14ac:dyDescent="0.25"/>
    <row r="39164" ht="30" hidden="1" customHeight="1" x14ac:dyDescent="0.25"/>
    <row r="39165" ht="30" hidden="1" customHeight="1" x14ac:dyDescent="0.25"/>
    <row r="39166" ht="30" hidden="1" customHeight="1" x14ac:dyDescent="0.25"/>
    <row r="39167" ht="30" hidden="1" customHeight="1" x14ac:dyDescent="0.25"/>
    <row r="39168" ht="30" hidden="1" customHeight="1" x14ac:dyDescent="0.25"/>
    <row r="39169" ht="30" hidden="1" customHeight="1" x14ac:dyDescent="0.25"/>
    <row r="39170" ht="30" hidden="1" customHeight="1" x14ac:dyDescent="0.25"/>
    <row r="39171" ht="30" hidden="1" customHeight="1" x14ac:dyDescent="0.25"/>
    <row r="39172" ht="30" hidden="1" customHeight="1" x14ac:dyDescent="0.25"/>
    <row r="39173" ht="30" hidden="1" customHeight="1" x14ac:dyDescent="0.25"/>
    <row r="39174" ht="30" hidden="1" customHeight="1" x14ac:dyDescent="0.25"/>
    <row r="39175" ht="30" hidden="1" customHeight="1" x14ac:dyDescent="0.25"/>
    <row r="39176" ht="30" hidden="1" customHeight="1" x14ac:dyDescent="0.25"/>
    <row r="39177" ht="30" hidden="1" customHeight="1" x14ac:dyDescent="0.25"/>
    <row r="39178" ht="30" hidden="1" customHeight="1" x14ac:dyDescent="0.25"/>
    <row r="39179" ht="30" hidden="1" customHeight="1" x14ac:dyDescent="0.25"/>
    <row r="39180" ht="30" hidden="1" customHeight="1" x14ac:dyDescent="0.25"/>
    <row r="39181" ht="30" hidden="1" customHeight="1" x14ac:dyDescent="0.25"/>
    <row r="39182" ht="30" hidden="1" customHeight="1" x14ac:dyDescent="0.25"/>
    <row r="39183" ht="30" hidden="1" customHeight="1" x14ac:dyDescent="0.25"/>
    <row r="39184" ht="30" hidden="1" customHeight="1" x14ac:dyDescent="0.25"/>
    <row r="39185" ht="30" hidden="1" customHeight="1" x14ac:dyDescent="0.25"/>
    <row r="39186" ht="30" hidden="1" customHeight="1" x14ac:dyDescent="0.25"/>
    <row r="39187" ht="30" hidden="1" customHeight="1" x14ac:dyDescent="0.25"/>
    <row r="39188" ht="30" hidden="1" customHeight="1" x14ac:dyDescent="0.25"/>
    <row r="39189" ht="30" hidden="1" customHeight="1" x14ac:dyDescent="0.25"/>
    <row r="39190" ht="30" hidden="1" customHeight="1" x14ac:dyDescent="0.25"/>
    <row r="39191" ht="30" hidden="1" customHeight="1" x14ac:dyDescent="0.25"/>
    <row r="39192" ht="30" hidden="1" customHeight="1" x14ac:dyDescent="0.25"/>
    <row r="39193" ht="30" hidden="1" customHeight="1" x14ac:dyDescent="0.25"/>
    <row r="39194" ht="30" hidden="1" customHeight="1" x14ac:dyDescent="0.25"/>
    <row r="39195" ht="30" hidden="1" customHeight="1" x14ac:dyDescent="0.25"/>
    <row r="39196" ht="30" hidden="1" customHeight="1" x14ac:dyDescent="0.25"/>
    <row r="39197" ht="30" hidden="1" customHeight="1" x14ac:dyDescent="0.25"/>
    <row r="39198" ht="30" hidden="1" customHeight="1" x14ac:dyDescent="0.25"/>
    <row r="39199" ht="30" hidden="1" customHeight="1" x14ac:dyDescent="0.25"/>
    <row r="39200" ht="30" hidden="1" customHeight="1" x14ac:dyDescent="0.25"/>
    <row r="39201" ht="30" hidden="1" customHeight="1" x14ac:dyDescent="0.25"/>
    <row r="39202" ht="30" hidden="1" customHeight="1" x14ac:dyDescent="0.25"/>
    <row r="39203" ht="30" hidden="1" customHeight="1" x14ac:dyDescent="0.25"/>
    <row r="39204" ht="30" hidden="1" customHeight="1" x14ac:dyDescent="0.25"/>
    <row r="39205" ht="30" hidden="1" customHeight="1" x14ac:dyDescent="0.25"/>
    <row r="39206" ht="30" hidden="1" customHeight="1" x14ac:dyDescent="0.25"/>
    <row r="39207" ht="30" hidden="1" customHeight="1" x14ac:dyDescent="0.25"/>
    <row r="39208" ht="30" hidden="1" customHeight="1" x14ac:dyDescent="0.25"/>
    <row r="39209" ht="30" hidden="1" customHeight="1" x14ac:dyDescent="0.25"/>
    <row r="39210" ht="30" hidden="1" customHeight="1" x14ac:dyDescent="0.25"/>
    <row r="39211" ht="30" hidden="1" customHeight="1" x14ac:dyDescent="0.25"/>
    <row r="39212" ht="30" hidden="1" customHeight="1" x14ac:dyDescent="0.25"/>
    <row r="39213" ht="30" hidden="1" customHeight="1" x14ac:dyDescent="0.25"/>
    <row r="39214" ht="30" hidden="1" customHeight="1" x14ac:dyDescent="0.25"/>
    <row r="39215" ht="30" hidden="1" customHeight="1" x14ac:dyDescent="0.25"/>
    <row r="39216" ht="30" hidden="1" customHeight="1" x14ac:dyDescent="0.25"/>
    <row r="39217" ht="30" hidden="1" customHeight="1" x14ac:dyDescent="0.25"/>
    <row r="39218" ht="30" hidden="1" customHeight="1" x14ac:dyDescent="0.25"/>
    <row r="39219" ht="30" hidden="1" customHeight="1" x14ac:dyDescent="0.25"/>
    <row r="39220" ht="30" hidden="1" customHeight="1" x14ac:dyDescent="0.25"/>
    <row r="39221" ht="30" hidden="1" customHeight="1" x14ac:dyDescent="0.25"/>
    <row r="39222" ht="30" hidden="1" customHeight="1" x14ac:dyDescent="0.25"/>
    <row r="39223" ht="30" hidden="1" customHeight="1" x14ac:dyDescent="0.25"/>
    <row r="39224" ht="30" hidden="1" customHeight="1" x14ac:dyDescent="0.25"/>
    <row r="39225" ht="30" hidden="1" customHeight="1" x14ac:dyDescent="0.25"/>
    <row r="39226" ht="30" hidden="1" customHeight="1" x14ac:dyDescent="0.25"/>
    <row r="39227" ht="30" hidden="1" customHeight="1" x14ac:dyDescent="0.25"/>
    <row r="39228" ht="30" hidden="1" customHeight="1" x14ac:dyDescent="0.25"/>
    <row r="39229" ht="30" hidden="1" customHeight="1" x14ac:dyDescent="0.25"/>
    <row r="39230" ht="30" hidden="1" customHeight="1" x14ac:dyDescent="0.25"/>
    <row r="39231" ht="30" hidden="1" customHeight="1" x14ac:dyDescent="0.25"/>
    <row r="39232" ht="30" hidden="1" customHeight="1" x14ac:dyDescent="0.25"/>
    <row r="39233" ht="30" hidden="1" customHeight="1" x14ac:dyDescent="0.25"/>
    <row r="39234" ht="30" hidden="1" customHeight="1" x14ac:dyDescent="0.25"/>
    <row r="39235" ht="30" hidden="1" customHeight="1" x14ac:dyDescent="0.25"/>
    <row r="39236" ht="30" hidden="1" customHeight="1" x14ac:dyDescent="0.25"/>
    <row r="39237" ht="30" hidden="1" customHeight="1" x14ac:dyDescent="0.25"/>
    <row r="39238" ht="30" hidden="1" customHeight="1" x14ac:dyDescent="0.25"/>
    <row r="39239" ht="30" hidden="1" customHeight="1" x14ac:dyDescent="0.25"/>
    <row r="39240" ht="30" hidden="1" customHeight="1" x14ac:dyDescent="0.25"/>
    <row r="39241" ht="30" hidden="1" customHeight="1" x14ac:dyDescent="0.25"/>
    <row r="39242" ht="30" hidden="1" customHeight="1" x14ac:dyDescent="0.25"/>
    <row r="39243" ht="30" hidden="1" customHeight="1" x14ac:dyDescent="0.25"/>
    <row r="39244" ht="30" hidden="1" customHeight="1" x14ac:dyDescent="0.25"/>
    <row r="39245" ht="30" hidden="1" customHeight="1" x14ac:dyDescent="0.25"/>
    <row r="39246" ht="30" hidden="1" customHeight="1" x14ac:dyDescent="0.25"/>
    <row r="39247" ht="30" hidden="1" customHeight="1" x14ac:dyDescent="0.25"/>
    <row r="39248" ht="30" hidden="1" customHeight="1" x14ac:dyDescent="0.25"/>
    <row r="39249" ht="30" hidden="1" customHeight="1" x14ac:dyDescent="0.25"/>
    <row r="39250" ht="30" hidden="1" customHeight="1" x14ac:dyDescent="0.25"/>
    <row r="39251" ht="30" hidden="1" customHeight="1" x14ac:dyDescent="0.25"/>
    <row r="39252" ht="30" hidden="1" customHeight="1" x14ac:dyDescent="0.25"/>
    <row r="39253" ht="30" hidden="1" customHeight="1" x14ac:dyDescent="0.25"/>
    <row r="39254" ht="30" hidden="1" customHeight="1" x14ac:dyDescent="0.25"/>
    <row r="39255" ht="30" hidden="1" customHeight="1" x14ac:dyDescent="0.25"/>
    <row r="39256" ht="30" hidden="1" customHeight="1" x14ac:dyDescent="0.25"/>
    <row r="39257" ht="30" hidden="1" customHeight="1" x14ac:dyDescent="0.25"/>
    <row r="39258" ht="30" hidden="1" customHeight="1" x14ac:dyDescent="0.25"/>
    <row r="39259" ht="30" hidden="1" customHeight="1" x14ac:dyDescent="0.25"/>
    <row r="39260" ht="30" hidden="1" customHeight="1" x14ac:dyDescent="0.25"/>
    <row r="39261" ht="30" hidden="1" customHeight="1" x14ac:dyDescent="0.25"/>
    <row r="39262" ht="30" hidden="1" customHeight="1" x14ac:dyDescent="0.25"/>
    <row r="39263" ht="30" hidden="1" customHeight="1" x14ac:dyDescent="0.25"/>
    <row r="39264" ht="30" hidden="1" customHeight="1" x14ac:dyDescent="0.25"/>
    <row r="39265" ht="30" hidden="1" customHeight="1" x14ac:dyDescent="0.25"/>
    <row r="39266" ht="30" hidden="1" customHeight="1" x14ac:dyDescent="0.25"/>
    <row r="39267" ht="30" hidden="1" customHeight="1" x14ac:dyDescent="0.25"/>
    <row r="39268" ht="30" hidden="1" customHeight="1" x14ac:dyDescent="0.25"/>
    <row r="39269" ht="30" hidden="1" customHeight="1" x14ac:dyDescent="0.25"/>
    <row r="39270" ht="30" hidden="1" customHeight="1" x14ac:dyDescent="0.25"/>
    <row r="39271" ht="30" hidden="1" customHeight="1" x14ac:dyDescent="0.25"/>
    <row r="39272" ht="30" hidden="1" customHeight="1" x14ac:dyDescent="0.25"/>
    <row r="39273" ht="30" hidden="1" customHeight="1" x14ac:dyDescent="0.25"/>
    <row r="39274" ht="30" hidden="1" customHeight="1" x14ac:dyDescent="0.25"/>
    <row r="39275" ht="30" hidden="1" customHeight="1" x14ac:dyDescent="0.25"/>
    <row r="39276" ht="30" hidden="1" customHeight="1" x14ac:dyDescent="0.25"/>
    <row r="39277" ht="30" hidden="1" customHeight="1" x14ac:dyDescent="0.25"/>
    <row r="39278" ht="30" hidden="1" customHeight="1" x14ac:dyDescent="0.25"/>
    <row r="39279" ht="30" hidden="1" customHeight="1" x14ac:dyDescent="0.25"/>
    <row r="39280" ht="30" hidden="1" customHeight="1" x14ac:dyDescent="0.25"/>
    <row r="39281" ht="30" hidden="1" customHeight="1" x14ac:dyDescent="0.25"/>
    <row r="39282" ht="30" hidden="1" customHeight="1" x14ac:dyDescent="0.25"/>
    <row r="39283" ht="30" hidden="1" customHeight="1" x14ac:dyDescent="0.25"/>
    <row r="39284" ht="30" hidden="1" customHeight="1" x14ac:dyDescent="0.25"/>
    <row r="39285" ht="30" hidden="1" customHeight="1" x14ac:dyDescent="0.25"/>
    <row r="39286" ht="30" hidden="1" customHeight="1" x14ac:dyDescent="0.25"/>
    <row r="39287" ht="30" hidden="1" customHeight="1" x14ac:dyDescent="0.25"/>
    <row r="39288" ht="30" hidden="1" customHeight="1" x14ac:dyDescent="0.25"/>
    <row r="39289" ht="30" hidden="1" customHeight="1" x14ac:dyDescent="0.25"/>
    <row r="39290" ht="30" hidden="1" customHeight="1" x14ac:dyDescent="0.25"/>
    <row r="39291" ht="30" hidden="1" customHeight="1" x14ac:dyDescent="0.25"/>
    <row r="39292" ht="30" hidden="1" customHeight="1" x14ac:dyDescent="0.25"/>
    <row r="39293" ht="30" hidden="1" customHeight="1" x14ac:dyDescent="0.25"/>
    <row r="39294" ht="30" hidden="1" customHeight="1" x14ac:dyDescent="0.25"/>
    <row r="39295" ht="30" hidden="1" customHeight="1" x14ac:dyDescent="0.25"/>
    <row r="39296" ht="30" hidden="1" customHeight="1" x14ac:dyDescent="0.25"/>
    <row r="39297" ht="30" hidden="1" customHeight="1" x14ac:dyDescent="0.25"/>
    <row r="39298" ht="30" hidden="1" customHeight="1" x14ac:dyDescent="0.25"/>
    <row r="39299" ht="30" hidden="1" customHeight="1" x14ac:dyDescent="0.25"/>
    <row r="39300" ht="30" hidden="1" customHeight="1" x14ac:dyDescent="0.25"/>
    <row r="39301" ht="30" hidden="1" customHeight="1" x14ac:dyDescent="0.25"/>
    <row r="39302" ht="30" hidden="1" customHeight="1" x14ac:dyDescent="0.25"/>
    <row r="39303" ht="30" hidden="1" customHeight="1" x14ac:dyDescent="0.25"/>
    <row r="39304" ht="30" hidden="1" customHeight="1" x14ac:dyDescent="0.25"/>
    <row r="39305" ht="30" hidden="1" customHeight="1" x14ac:dyDescent="0.25"/>
    <row r="39306" ht="30" hidden="1" customHeight="1" x14ac:dyDescent="0.25"/>
    <row r="39307" ht="30" hidden="1" customHeight="1" x14ac:dyDescent="0.25"/>
    <row r="39308" ht="30" hidden="1" customHeight="1" x14ac:dyDescent="0.25"/>
    <row r="39309" ht="30" hidden="1" customHeight="1" x14ac:dyDescent="0.25"/>
    <row r="39310" ht="30" hidden="1" customHeight="1" x14ac:dyDescent="0.25"/>
    <row r="39311" ht="30" hidden="1" customHeight="1" x14ac:dyDescent="0.25"/>
    <row r="39312" ht="30" hidden="1" customHeight="1" x14ac:dyDescent="0.25"/>
    <row r="39313" ht="30" hidden="1" customHeight="1" x14ac:dyDescent="0.25"/>
    <row r="39314" ht="30" hidden="1" customHeight="1" x14ac:dyDescent="0.25"/>
    <row r="39315" ht="30" hidden="1" customHeight="1" x14ac:dyDescent="0.25"/>
    <row r="39316" ht="30" hidden="1" customHeight="1" x14ac:dyDescent="0.25"/>
    <row r="39317" ht="30" hidden="1" customHeight="1" x14ac:dyDescent="0.25"/>
    <row r="39318" ht="30" hidden="1" customHeight="1" x14ac:dyDescent="0.25"/>
    <row r="39319" ht="30" hidden="1" customHeight="1" x14ac:dyDescent="0.25"/>
    <row r="39320" ht="30" hidden="1" customHeight="1" x14ac:dyDescent="0.25"/>
    <row r="39321" ht="30" hidden="1" customHeight="1" x14ac:dyDescent="0.25"/>
    <row r="39322" ht="30" hidden="1" customHeight="1" x14ac:dyDescent="0.25"/>
    <row r="39323" ht="30" hidden="1" customHeight="1" x14ac:dyDescent="0.25"/>
    <row r="39324" ht="30" hidden="1" customHeight="1" x14ac:dyDescent="0.25"/>
    <row r="39325" ht="30" hidden="1" customHeight="1" x14ac:dyDescent="0.25"/>
    <row r="39326" ht="30" hidden="1" customHeight="1" x14ac:dyDescent="0.25"/>
    <row r="39327" ht="30" hidden="1" customHeight="1" x14ac:dyDescent="0.25"/>
    <row r="39328" ht="30" hidden="1" customHeight="1" x14ac:dyDescent="0.25"/>
    <row r="39329" ht="30" hidden="1" customHeight="1" x14ac:dyDescent="0.25"/>
    <row r="39330" ht="30" hidden="1" customHeight="1" x14ac:dyDescent="0.25"/>
    <row r="39331" ht="30" hidden="1" customHeight="1" x14ac:dyDescent="0.25"/>
    <row r="39332" ht="30" hidden="1" customHeight="1" x14ac:dyDescent="0.25"/>
    <row r="39333" ht="30" hidden="1" customHeight="1" x14ac:dyDescent="0.25"/>
    <row r="39334" ht="30" hidden="1" customHeight="1" x14ac:dyDescent="0.25"/>
    <row r="39335" ht="30" hidden="1" customHeight="1" x14ac:dyDescent="0.25"/>
    <row r="39336" ht="30" hidden="1" customHeight="1" x14ac:dyDescent="0.25"/>
    <row r="39337" ht="30" hidden="1" customHeight="1" x14ac:dyDescent="0.25"/>
    <row r="39338" ht="30" hidden="1" customHeight="1" x14ac:dyDescent="0.25"/>
    <row r="39339" ht="30" hidden="1" customHeight="1" x14ac:dyDescent="0.25"/>
    <row r="39340" ht="30" hidden="1" customHeight="1" x14ac:dyDescent="0.25"/>
    <row r="39341" ht="30" hidden="1" customHeight="1" x14ac:dyDescent="0.25"/>
    <row r="39342" ht="30" hidden="1" customHeight="1" x14ac:dyDescent="0.25"/>
    <row r="39343" ht="30" hidden="1" customHeight="1" x14ac:dyDescent="0.25"/>
    <row r="39344" ht="30" hidden="1" customHeight="1" x14ac:dyDescent="0.25"/>
    <row r="39345" ht="30" hidden="1" customHeight="1" x14ac:dyDescent="0.25"/>
    <row r="39346" ht="30" hidden="1" customHeight="1" x14ac:dyDescent="0.25"/>
    <row r="39347" ht="30" hidden="1" customHeight="1" x14ac:dyDescent="0.25"/>
    <row r="39348" ht="30" hidden="1" customHeight="1" x14ac:dyDescent="0.25"/>
    <row r="39349" ht="30" hidden="1" customHeight="1" x14ac:dyDescent="0.25"/>
    <row r="39350" ht="30" hidden="1" customHeight="1" x14ac:dyDescent="0.25"/>
    <row r="39351" ht="30" hidden="1" customHeight="1" x14ac:dyDescent="0.25"/>
    <row r="39352" ht="30" hidden="1" customHeight="1" x14ac:dyDescent="0.25"/>
    <row r="39353" ht="30" hidden="1" customHeight="1" x14ac:dyDescent="0.25"/>
    <row r="39354" ht="30" hidden="1" customHeight="1" x14ac:dyDescent="0.25"/>
    <row r="39355" ht="30" hidden="1" customHeight="1" x14ac:dyDescent="0.25"/>
    <row r="39356" ht="30" hidden="1" customHeight="1" x14ac:dyDescent="0.25"/>
    <row r="39357" ht="30" hidden="1" customHeight="1" x14ac:dyDescent="0.25"/>
    <row r="39358" ht="30" hidden="1" customHeight="1" x14ac:dyDescent="0.25"/>
    <row r="39359" ht="30" hidden="1" customHeight="1" x14ac:dyDescent="0.25"/>
    <row r="39360" ht="30" hidden="1" customHeight="1" x14ac:dyDescent="0.25"/>
    <row r="39361" ht="30" hidden="1" customHeight="1" x14ac:dyDescent="0.25"/>
    <row r="39362" ht="30" hidden="1" customHeight="1" x14ac:dyDescent="0.25"/>
    <row r="39363" ht="30" hidden="1" customHeight="1" x14ac:dyDescent="0.25"/>
    <row r="39364" ht="30" hidden="1" customHeight="1" x14ac:dyDescent="0.25"/>
    <row r="39365" ht="30" hidden="1" customHeight="1" x14ac:dyDescent="0.25"/>
    <row r="39366" ht="30" hidden="1" customHeight="1" x14ac:dyDescent="0.25"/>
    <row r="39367" ht="30" hidden="1" customHeight="1" x14ac:dyDescent="0.25"/>
    <row r="39368" ht="30" hidden="1" customHeight="1" x14ac:dyDescent="0.25"/>
    <row r="39369" ht="30" hidden="1" customHeight="1" x14ac:dyDescent="0.25"/>
    <row r="39370" ht="30" hidden="1" customHeight="1" x14ac:dyDescent="0.25"/>
    <row r="39371" ht="30" hidden="1" customHeight="1" x14ac:dyDescent="0.25"/>
    <row r="39372" ht="30" hidden="1" customHeight="1" x14ac:dyDescent="0.25"/>
    <row r="39373" ht="30" hidden="1" customHeight="1" x14ac:dyDescent="0.25"/>
    <row r="39374" ht="30" hidden="1" customHeight="1" x14ac:dyDescent="0.25"/>
    <row r="39375" ht="30" hidden="1" customHeight="1" x14ac:dyDescent="0.25"/>
    <row r="39376" ht="30" hidden="1" customHeight="1" x14ac:dyDescent="0.25"/>
    <row r="39377" ht="30" hidden="1" customHeight="1" x14ac:dyDescent="0.25"/>
    <row r="39378" ht="30" hidden="1" customHeight="1" x14ac:dyDescent="0.25"/>
    <row r="39379" ht="30" hidden="1" customHeight="1" x14ac:dyDescent="0.25"/>
    <row r="39380" ht="30" hidden="1" customHeight="1" x14ac:dyDescent="0.25"/>
    <row r="39381" ht="30" hidden="1" customHeight="1" x14ac:dyDescent="0.25"/>
    <row r="39382" ht="30" hidden="1" customHeight="1" x14ac:dyDescent="0.25"/>
    <row r="39383" ht="30" hidden="1" customHeight="1" x14ac:dyDescent="0.25"/>
    <row r="39384" ht="30" hidden="1" customHeight="1" x14ac:dyDescent="0.25"/>
    <row r="39385" ht="30" hidden="1" customHeight="1" x14ac:dyDescent="0.25"/>
    <row r="39386" ht="30" hidden="1" customHeight="1" x14ac:dyDescent="0.25"/>
    <row r="39387" ht="30" hidden="1" customHeight="1" x14ac:dyDescent="0.25"/>
    <row r="39388" ht="30" hidden="1" customHeight="1" x14ac:dyDescent="0.25"/>
    <row r="39389" ht="30" hidden="1" customHeight="1" x14ac:dyDescent="0.25"/>
    <row r="39390" ht="30" hidden="1" customHeight="1" x14ac:dyDescent="0.25"/>
    <row r="39391" ht="30" hidden="1" customHeight="1" x14ac:dyDescent="0.25"/>
    <row r="39392" ht="30" hidden="1" customHeight="1" x14ac:dyDescent="0.25"/>
    <row r="39393" ht="30" hidden="1" customHeight="1" x14ac:dyDescent="0.25"/>
    <row r="39394" ht="30" hidden="1" customHeight="1" x14ac:dyDescent="0.25"/>
    <row r="39395" ht="30" hidden="1" customHeight="1" x14ac:dyDescent="0.25"/>
    <row r="39396" ht="30" hidden="1" customHeight="1" x14ac:dyDescent="0.25"/>
    <row r="39397" ht="30" hidden="1" customHeight="1" x14ac:dyDescent="0.25"/>
    <row r="39398" ht="30" hidden="1" customHeight="1" x14ac:dyDescent="0.25"/>
    <row r="39399" ht="30" hidden="1" customHeight="1" x14ac:dyDescent="0.25"/>
    <row r="39400" ht="30" hidden="1" customHeight="1" x14ac:dyDescent="0.25"/>
    <row r="39401" ht="30" hidden="1" customHeight="1" x14ac:dyDescent="0.25"/>
    <row r="39402" ht="30" hidden="1" customHeight="1" x14ac:dyDescent="0.25"/>
    <row r="39403" ht="30" hidden="1" customHeight="1" x14ac:dyDescent="0.25"/>
    <row r="39404" ht="30" hidden="1" customHeight="1" x14ac:dyDescent="0.25"/>
    <row r="39405" ht="30" hidden="1" customHeight="1" x14ac:dyDescent="0.25"/>
    <row r="39406" ht="30" hidden="1" customHeight="1" x14ac:dyDescent="0.25"/>
    <row r="39407" ht="30" hidden="1" customHeight="1" x14ac:dyDescent="0.25"/>
    <row r="39408" ht="30" hidden="1" customHeight="1" x14ac:dyDescent="0.25"/>
    <row r="39409" ht="30" hidden="1" customHeight="1" x14ac:dyDescent="0.25"/>
    <row r="39410" ht="30" hidden="1" customHeight="1" x14ac:dyDescent="0.25"/>
    <row r="39411" ht="30" hidden="1" customHeight="1" x14ac:dyDescent="0.25"/>
    <row r="39412" ht="30" hidden="1" customHeight="1" x14ac:dyDescent="0.25"/>
    <row r="39413" ht="30" hidden="1" customHeight="1" x14ac:dyDescent="0.25"/>
    <row r="39414" ht="30" hidden="1" customHeight="1" x14ac:dyDescent="0.25"/>
    <row r="39415" ht="30" hidden="1" customHeight="1" x14ac:dyDescent="0.25"/>
    <row r="39416" ht="30" hidden="1" customHeight="1" x14ac:dyDescent="0.25"/>
    <row r="39417" ht="30" hidden="1" customHeight="1" x14ac:dyDescent="0.25"/>
    <row r="39418" ht="30" hidden="1" customHeight="1" x14ac:dyDescent="0.25"/>
    <row r="39419" ht="30" hidden="1" customHeight="1" x14ac:dyDescent="0.25"/>
    <row r="39420" ht="30" hidden="1" customHeight="1" x14ac:dyDescent="0.25"/>
    <row r="39421" ht="30" hidden="1" customHeight="1" x14ac:dyDescent="0.25"/>
    <row r="39422" ht="30" hidden="1" customHeight="1" x14ac:dyDescent="0.25"/>
    <row r="39423" ht="30" hidden="1" customHeight="1" x14ac:dyDescent="0.25"/>
    <row r="39424" ht="30" hidden="1" customHeight="1" x14ac:dyDescent="0.25"/>
    <row r="39425" ht="30" hidden="1" customHeight="1" x14ac:dyDescent="0.25"/>
    <row r="39426" ht="30" hidden="1" customHeight="1" x14ac:dyDescent="0.25"/>
    <row r="39427" ht="30" hidden="1" customHeight="1" x14ac:dyDescent="0.25"/>
    <row r="39428" ht="30" hidden="1" customHeight="1" x14ac:dyDescent="0.25"/>
    <row r="39429" ht="30" hidden="1" customHeight="1" x14ac:dyDescent="0.25"/>
    <row r="39430" ht="30" hidden="1" customHeight="1" x14ac:dyDescent="0.25"/>
    <row r="39431" ht="30" hidden="1" customHeight="1" x14ac:dyDescent="0.25"/>
    <row r="39432" ht="30" hidden="1" customHeight="1" x14ac:dyDescent="0.25"/>
    <row r="39433" ht="30" hidden="1" customHeight="1" x14ac:dyDescent="0.25"/>
    <row r="39434" ht="30" hidden="1" customHeight="1" x14ac:dyDescent="0.25"/>
    <row r="39435" ht="30" hidden="1" customHeight="1" x14ac:dyDescent="0.25"/>
    <row r="39436" ht="30" hidden="1" customHeight="1" x14ac:dyDescent="0.25"/>
    <row r="39437" ht="30" hidden="1" customHeight="1" x14ac:dyDescent="0.25"/>
    <row r="39438" ht="30" hidden="1" customHeight="1" x14ac:dyDescent="0.25"/>
    <row r="39439" ht="30" hidden="1" customHeight="1" x14ac:dyDescent="0.25"/>
    <row r="39440" ht="30" hidden="1" customHeight="1" x14ac:dyDescent="0.25"/>
    <row r="39441" ht="30" hidden="1" customHeight="1" x14ac:dyDescent="0.25"/>
    <row r="39442" ht="30" hidden="1" customHeight="1" x14ac:dyDescent="0.25"/>
    <row r="39443" ht="30" hidden="1" customHeight="1" x14ac:dyDescent="0.25"/>
    <row r="39444" ht="30" hidden="1" customHeight="1" x14ac:dyDescent="0.25"/>
    <row r="39445" ht="30" hidden="1" customHeight="1" x14ac:dyDescent="0.25"/>
    <row r="39446" ht="30" hidden="1" customHeight="1" x14ac:dyDescent="0.25"/>
    <row r="39447" ht="30" hidden="1" customHeight="1" x14ac:dyDescent="0.25"/>
    <row r="39448" ht="30" hidden="1" customHeight="1" x14ac:dyDescent="0.25"/>
    <row r="39449" ht="30" hidden="1" customHeight="1" x14ac:dyDescent="0.25"/>
    <row r="39450" ht="30" hidden="1" customHeight="1" x14ac:dyDescent="0.25"/>
    <row r="39451" ht="30" hidden="1" customHeight="1" x14ac:dyDescent="0.25"/>
    <row r="39452" ht="30" hidden="1" customHeight="1" x14ac:dyDescent="0.25"/>
    <row r="39453" ht="30" hidden="1" customHeight="1" x14ac:dyDescent="0.25"/>
    <row r="39454" ht="30" hidden="1" customHeight="1" x14ac:dyDescent="0.25"/>
    <row r="39455" ht="30" hidden="1" customHeight="1" x14ac:dyDescent="0.25"/>
    <row r="39456" ht="30" hidden="1" customHeight="1" x14ac:dyDescent="0.25"/>
    <row r="39457" ht="30" hidden="1" customHeight="1" x14ac:dyDescent="0.25"/>
    <row r="39458" ht="30" hidden="1" customHeight="1" x14ac:dyDescent="0.25"/>
    <row r="39459" ht="30" hidden="1" customHeight="1" x14ac:dyDescent="0.25"/>
    <row r="39460" ht="30" hidden="1" customHeight="1" x14ac:dyDescent="0.25"/>
    <row r="39461" ht="30" hidden="1" customHeight="1" x14ac:dyDescent="0.25"/>
    <row r="39462" ht="30" hidden="1" customHeight="1" x14ac:dyDescent="0.25"/>
    <row r="39463" ht="30" hidden="1" customHeight="1" x14ac:dyDescent="0.25"/>
    <row r="39464" ht="30" hidden="1" customHeight="1" x14ac:dyDescent="0.25"/>
    <row r="39465" ht="30" hidden="1" customHeight="1" x14ac:dyDescent="0.25"/>
    <row r="39466" ht="30" hidden="1" customHeight="1" x14ac:dyDescent="0.25"/>
    <row r="39467" ht="30" hidden="1" customHeight="1" x14ac:dyDescent="0.25"/>
    <row r="39468" ht="30" hidden="1" customHeight="1" x14ac:dyDescent="0.25"/>
    <row r="39469" ht="30" hidden="1" customHeight="1" x14ac:dyDescent="0.25"/>
    <row r="39470" ht="30" hidden="1" customHeight="1" x14ac:dyDescent="0.25"/>
    <row r="39471" ht="30" hidden="1" customHeight="1" x14ac:dyDescent="0.25"/>
    <row r="39472" ht="30" hidden="1" customHeight="1" x14ac:dyDescent="0.25"/>
    <row r="39473" ht="30" hidden="1" customHeight="1" x14ac:dyDescent="0.25"/>
    <row r="39474" ht="30" hidden="1" customHeight="1" x14ac:dyDescent="0.25"/>
    <row r="39475" ht="30" hidden="1" customHeight="1" x14ac:dyDescent="0.25"/>
    <row r="39476" ht="30" hidden="1" customHeight="1" x14ac:dyDescent="0.25"/>
    <row r="39477" ht="30" hidden="1" customHeight="1" x14ac:dyDescent="0.25"/>
    <row r="39478" ht="30" hidden="1" customHeight="1" x14ac:dyDescent="0.25"/>
    <row r="39479" ht="30" hidden="1" customHeight="1" x14ac:dyDescent="0.25"/>
    <row r="39480" ht="30" hidden="1" customHeight="1" x14ac:dyDescent="0.25"/>
    <row r="39481" ht="30" hidden="1" customHeight="1" x14ac:dyDescent="0.25"/>
    <row r="39482" ht="30" hidden="1" customHeight="1" x14ac:dyDescent="0.25"/>
    <row r="39483" ht="30" hidden="1" customHeight="1" x14ac:dyDescent="0.25"/>
    <row r="39484" ht="30" hidden="1" customHeight="1" x14ac:dyDescent="0.25"/>
    <row r="39485" ht="30" hidden="1" customHeight="1" x14ac:dyDescent="0.25"/>
    <row r="39486" ht="30" hidden="1" customHeight="1" x14ac:dyDescent="0.25"/>
    <row r="39487" ht="30" hidden="1" customHeight="1" x14ac:dyDescent="0.25"/>
    <row r="39488" ht="30" hidden="1" customHeight="1" x14ac:dyDescent="0.25"/>
    <row r="39489" ht="30" hidden="1" customHeight="1" x14ac:dyDescent="0.25"/>
    <row r="39490" ht="30" hidden="1" customHeight="1" x14ac:dyDescent="0.25"/>
    <row r="39491" ht="30" hidden="1" customHeight="1" x14ac:dyDescent="0.25"/>
    <row r="39492" ht="30" hidden="1" customHeight="1" x14ac:dyDescent="0.25"/>
    <row r="39493" ht="30" hidden="1" customHeight="1" x14ac:dyDescent="0.25"/>
    <row r="39494" ht="30" hidden="1" customHeight="1" x14ac:dyDescent="0.25"/>
    <row r="39495" ht="30" hidden="1" customHeight="1" x14ac:dyDescent="0.25"/>
    <row r="39496" ht="30" hidden="1" customHeight="1" x14ac:dyDescent="0.25"/>
    <row r="39497" ht="30" hidden="1" customHeight="1" x14ac:dyDescent="0.25"/>
    <row r="39498" ht="30" hidden="1" customHeight="1" x14ac:dyDescent="0.25"/>
    <row r="39499" ht="30" hidden="1" customHeight="1" x14ac:dyDescent="0.25"/>
    <row r="39500" ht="30" hidden="1" customHeight="1" x14ac:dyDescent="0.25"/>
    <row r="39501" ht="30" hidden="1" customHeight="1" x14ac:dyDescent="0.25"/>
    <row r="39502" ht="30" hidden="1" customHeight="1" x14ac:dyDescent="0.25"/>
    <row r="39503" ht="30" hidden="1" customHeight="1" x14ac:dyDescent="0.25"/>
    <row r="39504" ht="30" hidden="1" customHeight="1" x14ac:dyDescent="0.25"/>
    <row r="39505" ht="30" hidden="1" customHeight="1" x14ac:dyDescent="0.25"/>
    <row r="39506" ht="30" hidden="1" customHeight="1" x14ac:dyDescent="0.25"/>
    <row r="39507" ht="30" hidden="1" customHeight="1" x14ac:dyDescent="0.25"/>
    <row r="39508" ht="30" hidden="1" customHeight="1" x14ac:dyDescent="0.25"/>
    <row r="39509" ht="30" hidden="1" customHeight="1" x14ac:dyDescent="0.25"/>
    <row r="39510" ht="30" hidden="1" customHeight="1" x14ac:dyDescent="0.25"/>
    <row r="39511" ht="30" hidden="1" customHeight="1" x14ac:dyDescent="0.25"/>
    <row r="39512" ht="30" hidden="1" customHeight="1" x14ac:dyDescent="0.25"/>
    <row r="39513" ht="30" hidden="1" customHeight="1" x14ac:dyDescent="0.25"/>
    <row r="39514" ht="30" hidden="1" customHeight="1" x14ac:dyDescent="0.25"/>
    <row r="39515" ht="30" hidden="1" customHeight="1" x14ac:dyDescent="0.25"/>
    <row r="39516" ht="30" hidden="1" customHeight="1" x14ac:dyDescent="0.25"/>
    <row r="39517" ht="30" hidden="1" customHeight="1" x14ac:dyDescent="0.25"/>
    <row r="39518" ht="30" hidden="1" customHeight="1" x14ac:dyDescent="0.25"/>
    <row r="39519" ht="30" hidden="1" customHeight="1" x14ac:dyDescent="0.25"/>
    <row r="39520" ht="30" hidden="1" customHeight="1" x14ac:dyDescent="0.25"/>
    <row r="39521" ht="30" hidden="1" customHeight="1" x14ac:dyDescent="0.25"/>
    <row r="39522" ht="30" hidden="1" customHeight="1" x14ac:dyDescent="0.25"/>
    <row r="39523" ht="30" hidden="1" customHeight="1" x14ac:dyDescent="0.25"/>
    <row r="39524" ht="30" hidden="1" customHeight="1" x14ac:dyDescent="0.25"/>
    <row r="39525" ht="30" hidden="1" customHeight="1" x14ac:dyDescent="0.25"/>
    <row r="39526" ht="30" hidden="1" customHeight="1" x14ac:dyDescent="0.25"/>
    <row r="39527" ht="30" hidden="1" customHeight="1" x14ac:dyDescent="0.25"/>
    <row r="39528" ht="30" hidden="1" customHeight="1" x14ac:dyDescent="0.25"/>
    <row r="39529" ht="30" hidden="1" customHeight="1" x14ac:dyDescent="0.25"/>
    <row r="39530" ht="30" hidden="1" customHeight="1" x14ac:dyDescent="0.25"/>
    <row r="39531" ht="30" hidden="1" customHeight="1" x14ac:dyDescent="0.25"/>
    <row r="39532" ht="30" hidden="1" customHeight="1" x14ac:dyDescent="0.25"/>
    <row r="39533" ht="30" hidden="1" customHeight="1" x14ac:dyDescent="0.25"/>
    <row r="39534" ht="30" hidden="1" customHeight="1" x14ac:dyDescent="0.25"/>
    <row r="39535" ht="30" hidden="1" customHeight="1" x14ac:dyDescent="0.25"/>
    <row r="39536" ht="30" hidden="1" customHeight="1" x14ac:dyDescent="0.25"/>
    <row r="39537" ht="30" hidden="1" customHeight="1" x14ac:dyDescent="0.25"/>
    <row r="39538" ht="30" hidden="1" customHeight="1" x14ac:dyDescent="0.25"/>
    <row r="39539" ht="30" hidden="1" customHeight="1" x14ac:dyDescent="0.25"/>
    <row r="39540" ht="30" hidden="1" customHeight="1" x14ac:dyDescent="0.25"/>
    <row r="39541" ht="30" hidden="1" customHeight="1" x14ac:dyDescent="0.25"/>
    <row r="39542" ht="30" hidden="1" customHeight="1" x14ac:dyDescent="0.25"/>
    <row r="39543" ht="30" hidden="1" customHeight="1" x14ac:dyDescent="0.25"/>
    <row r="39544" ht="30" hidden="1" customHeight="1" x14ac:dyDescent="0.25"/>
    <row r="39545" ht="30" hidden="1" customHeight="1" x14ac:dyDescent="0.25"/>
    <row r="39546" ht="30" hidden="1" customHeight="1" x14ac:dyDescent="0.25"/>
    <row r="39547" ht="30" hidden="1" customHeight="1" x14ac:dyDescent="0.25"/>
    <row r="39548" ht="30" hidden="1" customHeight="1" x14ac:dyDescent="0.25"/>
    <row r="39549" ht="30" hidden="1" customHeight="1" x14ac:dyDescent="0.25"/>
    <row r="39550" ht="30" hidden="1" customHeight="1" x14ac:dyDescent="0.25"/>
    <row r="39551" ht="30" hidden="1" customHeight="1" x14ac:dyDescent="0.25"/>
    <row r="39552" ht="30" hidden="1" customHeight="1" x14ac:dyDescent="0.25"/>
    <row r="39553" ht="30" hidden="1" customHeight="1" x14ac:dyDescent="0.25"/>
    <row r="39554" ht="30" hidden="1" customHeight="1" x14ac:dyDescent="0.25"/>
    <row r="39555" ht="30" hidden="1" customHeight="1" x14ac:dyDescent="0.25"/>
    <row r="39556" ht="30" hidden="1" customHeight="1" x14ac:dyDescent="0.25"/>
    <row r="39557" ht="30" hidden="1" customHeight="1" x14ac:dyDescent="0.25"/>
    <row r="39558" ht="30" hidden="1" customHeight="1" x14ac:dyDescent="0.25"/>
    <row r="39559" ht="30" hidden="1" customHeight="1" x14ac:dyDescent="0.25"/>
    <row r="39560" ht="30" hidden="1" customHeight="1" x14ac:dyDescent="0.25"/>
    <row r="39561" ht="30" hidden="1" customHeight="1" x14ac:dyDescent="0.25"/>
    <row r="39562" ht="30" hidden="1" customHeight="1" x14ac:dyDescent="0.25"/>
    <row r="39563" ht="30" hidden="1" customHeight="1" x14ac:dyDescent="0.25"/>
    <row r="39564" ht="30" hidden="1" customHeight="1" x14ac:dyDescent="0.25"/>
    <row r="39565" ht="30" hidden="1" customHeight="1" x14ac:dyDescent="0.25"/>
    <row r="39566" ht="30" hidden="1" customHeight="1" x14ac:dyDescent="0.25"/>
    <row r="39567" ht="30" hidden="1" customHeight="1" x14ac:dyDescent="0.25"/>
    <row r="39568" ht="30" hidden="1" customHeight="1" x14ac:dyDescent="0.25"/>
    <row r="39569" ht="30" hidden="1" customHeight="1" x14ac:dyDescent="0.25"/>
    <row r="39570" ht="30" hidden="1" customHeight="1" x14ac:dyDescent="0.25"/>
    <row r="39571" ht="30" hidden="1" customHeight="1" x14ac:dyDescent="0.25"/>
    <row r="39572" ht="30" hidden="1" customHeight="1" x14ac:dyDescent="0.25"/>
    <row r="39573" ht="30" hidden="1" customHeight="1" x14ac:dyDescent="0.25"/>
    <row r="39574" ht="30" hidden="1" customHeight="1" x14ac:dyDescent="0.25"/>
    <row r="39575" ht="30" hidden="1" customHeight="1" x14ac:dyDescent="0.25"/>
    <row r="39576" ht="30" hidden="1" customHeight="1" x14ac:dyDescent="0.25"/>
    <row r="39577" ht="30" hidden="1" customHeight="1" x14ac:dyDescent="0.25"/>
    <row r="39578" ht="30" hidden="1" customHeight="1" x14ac:dyDescent="0.25"/>
    <row r="39579" ht="30" hidden="1" customHeight="1" x14ac:dyDescent="0.25"/>
    <row r="39580" ht="30" hidden="1" customHeight="1" x14ac:dyDescent="0.25"/>
    <row r="39581" ht="30" hidden="1" customHeight="1" x14ac:dyDescent="0.25"/>
    <row r="39582" ht="30" hidden="1" customHeight="1" x14ac:dyDescent="0.25"/>
    <row r="39583" ht="30" hidden="1" customHeight="1" x14ac:dyDescent="0.25"/>
    <row r="39584" ht="30" hidden="1" customHeight="1" x14ac:dyDescent="0.25"/>
    <row r="39585" ht="30" hidden="1" customHeight="1" x14ac:dyDescent="0.25"/>
    <row r="39586" ht="30" hidden="1" customHeight="1" x14ac:dyDescent="0.25"/>
    <row r="39587" ht="30" hidden="1" customHeight="1" x14ac:dyDescent="0.25"/>
    <row r="39588" ht="30" hidden="1" customHeight="1" x14ac:dyDescent="0.25"/>
    <row r="39589" ht="30" hidden="1" customHeight="1" x14ac:dyDescent="0.25"/>
    <row r="39590" ht="30" hidden="1" customHeight="1" x14ac:dyDescent="0.25"/>
    <row r="39591" ht="30" hidden="1" customHeight="1" x14ac:dyDescent="0.25"/>
    <row r="39592" ht="30" hidden="1" customHeight="1" x14ac:dyDescent="0.25"/>
    <row r="39593" ht="30" hidden="1" customHeight="1" x14ac:dyDescent="0.25"/>
    <row r="39594" ht="30" hidden="1" customHeight="1" x14ac:dyDescent="0.25"/>
    <row r="39595" ht="30" hidden="1" customHeight="1" x14ac:dyDescent="0.25"/>
    <row r="39596" ht="30" hidden="1" customHeight="1" x14ac:dyDescent="0.25"/>
    <row r="39597" ht="30" hidden="1" customHeight="1" x14ac:dyDescent="0.25"/>
    <row r="39598" ht="30" hidden="1" customHeight="1" x14ac:dyDescent="0.25"/>
    <row r="39599" ht="30" hidden="1" customHeight="1" x14ac:dyDescent="0.25"/>
    <row r="39600" ht="30" hidden="1" customHeight="1" x14ac:dyDescent="0.25"/>
    <row r="39601" ht="30" hidden="1" customHeight="1" x14ac:dyDescent="0.25"/>
    <row r="39602" ht="30" hidden="1" customHeight="1" x14ac:dyDescent="0.25"/>
    <row r="39603" ht="30" hidden="1" customHeight="1" x14ac:dyDescent="0.25"/>
    <row r="39604" ht="30" hidden="1" customHeight="1" x14ac:dyDescent="0.25"/>
    <row r="39605" ht="30" hidden="1" customHeight="1" x14ac:dyDescent="0.25"/>
    <row r="39606" ht="30" hidden="1" customHeight="1" x14ac:dyDescent="0.25"/>
    <row r="39607" ht="30" hidden="1" customHeight="1" x14ac:dyDescent="0.25"/>
    <row r="39608" ht="30" hidden="1" customHeight="1" x14ac:dyDescent="0.25"/>
    <row r="39609" ht="30" hidden="1" customHeight="1" x14ac:dyDescent="0.25"/>
    <row r="39610" ht="30" hidden="1" customHeight="1" x14ac:dyDescent="0.25"/>
    <row r="39611" ht="30" hidden="1" customHeight="1" x14ac:dyDescent="0.25"/>
    <row r="39612" ht="30" hidden="1" customHeight="1" x14ac:dyDescent="0.25"/>
    <row r="39613" ht="30" hidden="1" customHeight="1" x14ac:dyDescent="0.25"/>
    <row r="39614" ht="30" hidden="1" customHeight="1" x14ac:dyDescent="0.25"/>
    <row r="39615" ht="30" hidden="1" customHeight="1" x14ac:dyDescent="0.25"/>
    <row r="39616" ht="30" hidden="1" customHeight="1" x14ac:dyDescent="0.25"/>
    <row r="39617" ht="30" hidden="1" customHeight="1" x14ac:dyDescent="0.25"/>
    <row r="39618" ht="30" hidden="1" customHeight="1" x14ac:dyDescent="0.25"/>
    <row r="39619" ht="30" hidden="1" customHeight="1" x14ac:dyDescent="0.25"/>
    <row r="39620" ht="30" hidden="1" customHeight="1" x14ac:dyDescent="0.25"/>
    <row r="39621" ht="30" hidden="1" customHeight="1" x14ac:dyDescent="0.25"/>
    <row r="39622" ht="30" hidden="1" customHeight="1" x14ac:dyDescent="0.25"/>
    <row r="39623" ht="30" hidden="1" customHeight="1" x14ac:dyDescent="0.25"/>
    <row r="39624" ht="30" hidden="1" customHeight="1" x14ac:dyDescent="0.25"/>
    <row r="39625" ht="30" hidden="1" customHeight="1" x14ac:dyDescent="0.25"/>
    <row r="39626" ht="30" hidden="1" customHeight="1" x14ac:dyDescent="0.25"/>
    <row r="39627" ht="30" hidden="1" customHeight="1" x14ac:dyDescent="0.25"/>
    <row r="39628" ht="30" hidden="1" customHeight="1" x14ac:dyDescent="0.25"/>
    <row r="39629" ht="30" hidden="1" customHeight="1" x14ac:dyDescent="0.25"/>
    <row r="39630" ht="30" hidden="1" customHeight="1" x14ac:dyDescent="0.25"/>
    <row r="39631" ht="30" hidden="1" customHeight="1" x14ac:dyDescent="0.25"/>
    <row r="39632" ht="30" hidden="1" customHeight="1" x14ac:dyDescent="0.25"/>
    <row r="39633" ht="30" hidden="1" customHeight="1" x14ac:dyDescent="0.25"/>
    <row r="39634" ht="30" hidden="1" customHeight="1" x14ac:dyDescent="0.25"/>
    <row r="39635" ht="30" hidden="1" customHeight="1" x14ac:dyDescent="0.25"/>
    <row r="39636" ht="30" hidden="1" customHeight="1" x14ac:dyDescent="0.25"/>
    <row r="39637" ht="30" hidden="1" customHeight="1" x14ac:dyDescent="0.25"/>
    <row r="39638" ht="30" hidden="1" customHeight="1" x14ac:dyDescent="0.25"/>
    <row r="39639" ht="30" hidden="1" customHeight="1" x14ac:dyDescent="0.25"/>
    <row r="39640" ht="30" hidden="1" customHeight="1" x14ac:dyDescent="0.25"/>
    <row r="39641" ht="30" hidden="1" customHeight="1" x14ac:dyDescent="0.25"/>
    <row r="39642" ht="30" hidden="1" customHeight="1" x14ac:dyDescent="0.25"/>
    <row r="39643" ht="30" hidden="1" customHeight="1" x14ac:dyDescent="0.25"/>
    <row r="39644" ht="30" hidden="1" customHeight="1" x14ac:dyDescent="0.25"/>
    <row r="39645" ht="30" hidden="1" customHeight="1" x14ac:dyDescent="0.25"/>
    <row r="39646" ht="30" hidden="1" customHeight="1" x14ac:dyDescent="0.25"/>
    <row r="39647" ht="30" hidden="1" customHeight="1" x14ac:dyDescent="0.25"/>
    <row r="39648" ht="30" hidden="1" customHeight="1" x14ac:dyDescent="0.25"/>
    <row r="39649" ht="30" hidden="1" customHeight="1" x14ac:dyDescent="0.25"/>
    <row r="39650" ht="30" hidden="1" customHeight="1" x14ac:dyDescent="0.25"/>
    <row r="39651" ht="30" hidden="1" customHeight="1" x14ac:dyDescent="0.25"/>
    <row r="39652" ht="30" hidden="1" customHeight="1" x14ac:dyDescent="0.25"/>
    <row r="39653" ht="30" hidden="1" customHeight="1" x14ac:dyDescent="0.25"/>
    <row r="39654" ht="30" hidden="1" customHeight="1" x14ac:dyDescent="0.25"/>
    <row r="39655" ht="30" hidden="1" customHeight="1" x14ac:dyDescent="0.25"/>
    <row r="39656" ht="30" hidden="1" customHeight="1" x14ac:dyDescent="0.25"/>
    <row r="39657" ht="30" hidden="1" customHeight="1" x14ac:dyDescent="0.25"/>
    <row r="39658" ht="30" hidden="1" customHeight="1" x14ac:dyDescent="0.25"/>
    <row r="39659" ht="30" hidden="1" customHeight="1" x14ac:dyDescent="0.25"/>
    <row r="39660" ht="30" hidden="1" customHeight="1" x14ac:dyDescent="0.25"/>
    <row r="39661" ht="30" hidden="1" customHeight="1" x14ac:dyDescent="0.25"/>
    <row r="39662" ht="30" hidden="1" customHeight="1" x14ac:dyDescent="0.25"/>
    <row r="39663" ht="30" hidden="1" customHeight="1" x14ac:dyDescent="0.25"/>
    <row r="39664" ht="30" hidden="1" customHeight="1" x14ac:dyDescent="0.25"/>
    <row r="39665" ht="30" hidden="1" customHeight="1" x14ac:dyDescent="0.25"/>
    <row r="39666" ht="30" hidden="1" customHeight="1" x14ac:dyDescent="0.25"/>
    <row r="39667" ht="30" hidden="1" customHeight="1" x14ac:dyDescent="0.25"/>
    <row r="39668" ht="30" hidden="1" customHeight="1" x14ac:dyDescent="0.25"/>
    <row r="39669" ht="30" hidden="1" customHeight="1" x14ac:dyDescent="0.25"/>
    <row r="39670" ht="30" hidden="1" customHeight="1" x14ac:dyDescent="0.25"/>
    <row r="39671" ht="30" hidden="1" customHeight="1" x14ac:dyDescent="0.25"/>
    <row r="39672" ht="30" hidden="1" customHeight="1" x14ac:dyDescent="0.25"/>
    <row r="39673" ht="30" hidden="1" customHeight="1" x14ac:dyDescent="0.25"/>
    <row r="39674" ht="30" hidden="1" customHeight="1" x14ac:dyDescent="0.25"/>
    <row r="39675" ht="30" hidden="1" customHeight="1" x14ac:dyDescent="0.25"/>
    <row r="39676" ht="30" hidden="1" customHeight="1" x14ac:dyDescent="0.25"/>
    <row r="39677" ht="30" hidden="1" customHeight="1" x14ac:dyDescent="0.25"/>
    <row r="39678" ht="30" hidden="1" customHeight="1" x14ac:dyDescent="0.25"/>
    <row r="39679" ht="30" hidden="1" customHeight="1" x14ac:dyDescent="0.25"/>
    <row r="39680" ht="30" hidden="1" customHeight="1" x14ac:dyDescent="0.25"/>
    <row r="39681" ht="30" hidden="1" customHeight="1" x14ac:dyDescent="0.25"/>
    <row r="39682" ht="30" hidden="1" customHeight="1" x14ac:dyDescent="0.25"/>
    <row r="39683" ht="30" hidden="1" customHeight="1" x14ac:dyDescent="0.25"/>
    <row r="39684" ht="30" hidden="1" customHeight="1" x14ac:dyDescent="0.25"/>
    <row r="39685" ht="30" hidden="1" customHeight="1" x14ac:dyDescent="0.25"/>
    <row r="39686" ht="30" hidden="1" customHeight="1" x14ac:dyDescent="0.25"/>
    <row r="39687" ht="30" hidden="1" customHeight="1" x14ac:dyDescent="0.25"/>
    <row r="39688" ht="30" hidden="1" customHeight="1" x14ac:dyDescent="0.25"/>
    <row r="39689" ht="30" hidden="1" customHeight="1" x14ac:dyDescent="0.25"/>
    <row r="39690" ht="30" hidden="1" customHeight="1" x14ac:dyDescent="0.25"/>
    <row r="39691" ht="30" hidden="1" customHeight="1" x14ac:dyDescent="0.25"/>
    <row r="39692" ht="30" hidden="1" customHeight="1" x14ac:dyDescent="0.25"/>
    <row r="39693" ht="30" hidden="1" customHeight="1" x14ac:dyDescent="0.25"/>
    <row r="39694" ht="30" hidden="1" customHeight="1" x14ac:dyDescent="0.25"/>
    <row r="39695" ht="30" hidden="1" customHeight="1" x14ac:dyDescent="0.25"/>
    <row r="39696" ht="30" hidden="1" customHeight="1" x14ac:dyDescent="0.25"/>
    <row r="39697" ht="30" hidden="1" customHeight="1" x14ac:dyDescent="0.25"/>
    <row r="39698" ht="30" hidden="1" customHeight="1" x14ac:dyDescent="0.25"/>
    <row r="39699" ht="30" hidden="1" customHeight="1" x14ac:dyDescent="0.25"/>
    <row r="39700" ht="30" hidden="1" customHeight="1" x14ac:dyDescent="0.25"/>
    <row r="39701" ht="30" hidden="1" customHeight="1" x14ac:dyDescent="0.25"/>
    <row r="39702" ht="30" hidden="1" customHeight="1" x14ac:dyDescent="0.25"/>
    <row r="39703" ht="30" hidden="1" customHeight="1" x14ac:dyDescent="0.25"/>
    <row r="39704" ht="30" hidden="1" customHeight="1" x14ac:dyDescent="0.25"/>
    <row r="39705" ht="30" hidden="1" customHeight="1" x14ac:dyDescent="0.25"/>
    <row r="39706" ht="30" hidden="1" customHeight="1" x14ac:dyDescent="0.25"/>
    <row r="39707" ht="30" hidden="1" customHeight="1" x14ac:dyDescent="0.25"/>
    <row r="39708" ht="30" hidden="1" customHeight="1" x14ac:dyDescent="0.25"/>
    <row r="39709" ht="30" hidden="1" customHeight="1" x14ac:dyDescent="0.25"/>
    <row r="39710" ht="30" hidden="1" customHeight="1" x14ac:dyDescent="0.25"/>
    <row r="39711" ht="30" hidden="1" customHeight="1" x14ac:dyDescent="0.25"/>
    <row r="39712" ht="30" hidden="1" customHeight="1" x14ac:dyDescent="0.25"/>
    <row r="39713" ht="30" hidden="1" customHeight="1" x14ac:dyDescent="0.25"/>
    <row r="39714" ht="30" hidden="1" customHeight="1" x14ac:dyDescent="0.25"/>
    <row r="39715" ht="30" hidden="1" customHeight="1" x14ac:dyDescent="0.25"/>
    <row r="39716" ht="30" hidden="1" customHeight="1" x14ac:dyDescent="0.25"/>
    <row r="39717" ht="30" hidden="1" customHeight="1" x14ac:dyDescent="0.25"/>
    <row r="39718" ht="30" hidden="1" customHeight="1" x14ac:dyDescent="0.25"/>
    <row r="39719" ht="30" hidden="1" customHeight="1" x14ac:dyDescent="0.25"/>
    <row r="39720" ht="30" hidden="1" customHeight="1" x14ac:dyDescent="0.25"/>
    <row r="39721" ht="30" hidden="1" customHeight="1" x14ac:dyDescent="0.25"/>
    <row r="39722" ht="30" hidden="1" customHeight="1" x14ac:dyDescent="0.25"/>
    <row r="39723" ht="30" hidden="1" customHeight="1" x14ac:dyDescent="0.25"/>
    <row r="39724" ht="30" hidden="1" customHeight="1" x14ac:dyDescent="0.25"/>
    <row r="39725" ht="30" hidden="1" customHeight="1" x14ac:dyDescent="0.25"/>
    <row r="39726" ht="30" hidden="1" customHeight="1" x14ac:dyDescent="0.25"/>
    <row r="39727" ht="30" hidden="1" customHeight="1" x14ac:dyDescent="0.25"/>
    <row r="39728" ht="30" hidden="1" customHeight="1" x14ac:dyDescent="0.25"/>
    <row r="39729" ht="30" hidden="1" customHeight="1" x14ac:dyDescent="0.25"/>
    <row r="39730" ht="30" hidden="1" customHeight="1" x14ac:dyDescent="0.25"/>
    <row r="39731" ht="30" hidden="1" customHeight="1" x14ac:dyDescent="0.25"/>
    <row r="39732" ht="30" hidden="1" customHeight="1" x14ac:dyDescent="0.25"/>
    <row r="39733" ht="30" hidden="1" customHeight="1" x14ac:dyDescent="0.25"/>
    <row r="39734" ht="30" hidden="1" customHeight="1" x14ac:dyDescent="0.25"/>
    <row r="39735" ht="30" hidden="1" customHeight="1" x14ac:dyDescent="0.25"/>
    <row r="39736" ht="30" hidden="1" customHeight="1" x14ac:dyDescent="0.25"/>
    <row r="39737" ht="30" hidden="1" customHeight="1" x14ac:dyDescent="0.25"/>
    <row r="39738" ht="30" hidden="1" customHeight="1" x14ac:dyDescent="0.25"/>
    <row r="39739" ht="30" hidden="1" customHeight="1" x14ac:dyDescent="0.25"/>
    <row r="39740" ht="30" hidden="1" customHeight="1" x14ac:dyDescent="0.25"/>
    <row r="39741" ht="30" hidden="1" customHeight="1" x14ac:dyDescent="0.25"/>
    <row r="39742" ht="30" hidden="1" customHeight="1" x14ac:dyDescent="0.25"/>
    <row r="39743" ht="30" hidden="1" customHeight="1" x14ac:dyDescent="0.25"/>
    <row r="39744" ht="30" hidden="1" customHeight="1" x14ac:dyDescent="0.25"/>
    <row r="39745" ht="30" hidden="1" customHeight="1" x14ac:dyDescent="0.25"/>
    <row r="39746" ht="30" hidden="1" customHeight="1" x14ac:dyDescent="0.25"/>
    <row r="39747" ht="30" hidden="1" customHeight="1" x14ac:dyDescent="0.25"/>
    <row r="39748" ht="30" hidden="1" customHeight="1" x14ac:dyDescent="0.25"/>
    <row r="39749" ht="30" hidden="1" customHeight="1" x14ac:dyDescent="0.25"/>
    <row r="39750" ht="30" hidden="1" customHeight="1" x14ac:dyDescent="0.25"/>
    <row r="39751" ht="30" hidden="1" customHeight="1" x14ac:dyDescent="0.25"/>
    <row r="39752" ht="30" hidden="1" customHeight="1" x14ac:dyDescent="0.25"/>
    <row r="39753" ht="30" hidden="1" customHeight="1" x14ac:dyDescent="0.25"/>
    <row r="39754" ht="30" hidden="1" customHeight="1" x14ac:dyDescent="0.25"/>
    <row r="39755" ht="30" hidden="1" customHeight="1" x14ac:dyDescent="0.25"/>
    <row r="39756" ht="30" hidden="1" customHeight="1" x14ac:dyDescent="0.25"/>
    <row r="39757" ht="30" hidden="1" customHeight="1" x14ac:dyDescent="0.25"/>
    <row r="39758" ht="30" hidden="1" customHeight="1" x14ac:dyDescent="0.25"/>
    <row r="39759" ht="30" hidden="1" customHeight="1" x14ac:dyDescent="0.25"/>
    <row r="39760" ht="30" hidden="1" customHeight="1" x14ac:dyDescent="0.25"/>
    <row r="39761" ht="30" hidden="1" customHeight="1" x14ac:dyDescent="0.25"/>
    <row r="39762" ht="30" hidden="1" customHeight="1" x14ac:dyDescent="0.25"/>
    <row r="39763" ht="30" hidden="1" customHeight="1" x14ac:dyDescent="0.25"/>
    <row r="39764" ht="30" hidden="1" customHeight="1" x14ac:dyDescent="0.25"/>
    <row r="39765" ht="30" hidden="1" customHeight="1" x14ac:dyDescent="0.25"/>
    <row r="39766" ht="30" hidden="1" customHeight="1" x14ac:dyDescent="0.25"/>
    <row r="39767" ht="30" hidden="1" customHeight="1" x14ac:dyDescent="0.25"/>
    <row r="39768" ht="30" hidden="1" customHeight="1" x14ac:dyDescent="0.25"/>
    <row r="39769" ht="30" hidden="1" customHeight="1" x14ac:dyDescent="0.25"/>
    <row r="39770" ht="30" hidden="1" customHeight="1" x14ac:dyDescent="0.25"/>
    <row r="39771" ht="30" hidden="1" customHeight="1" x14ac:dyDescent="0.25"/>
    <row r="39772" ht="30" hidden="1" customHeight="1" x14ac:dyDescent="0.25"/>
    <row r="39773" ht="30" hidden="1" customHeight="1" x14ac:dyDescent="0.25"/>
    <row r="39774" ht="30" hidden="1" customHeight="1" x14ac:dyDescent="0.25"/>
    <row r="39775" ht="30" hidden="1" customHeight="1" x14ac:dyDescent="0.25"/>
    <row r="39776" ht="30" hidden="1" customHeight="1" x14ac:dyDescent="0.25"/>
    <row r="39777" ht="30" hidden="1" customHeight="1" x14ac:dyDescent="0.25"/>
    <row r="39778" ht="30" hidden="1" customHeight="1" x14ac:dyDescent="0.25"/>
    <row r="39779" ht="30" hidden="1" customHeight="1" x14ac:dyDescent="0.25"/>
    <row r="39780" ht="30" hidden="1" customHeight="1" x14ac:dyDescent="0.25"/>
    <row r="39781" ht="30" hidden="1" customHeight="1" x14ac:dyDescent="0.25"/>
    <row r="39782" ht="30" hidden="1" customHeight="1" x14ac:dyDescent="0.25"/>
    <row r="39783" ht="30" hidden="1" customHeight="1" x14ac:dyDescent="0.25"/>
    <row r="39784" ht="30" hidden="1" customHeight="1" x14ac:dyDescent="0.25"/>
    <row r="39785" ht="30" hidden="1" customHeight="1" x14ac:dyDescent="0.25"/>
    <row r="39786" ht="30" hidden="1" customHeight="1" x14ac:dyDescent="0.25"/>
    <row r="39787" ht="30" hidden="1" customHeight="1" x14ac:dyDescent="0.25"/>
    <row r="39788" ht="30" hidden="1" customHeight="1" x14ac:dyDescent="0.25"/>
    <row r="39789" ht="30" hidden="1" customHeight="1" x14ac:dyDescent="0.25"/>
    <row r="39790" ht="30" hidden="1" customHeight="1" x14ac:dyDescent="0.25"/>
    <row r="39791" ht="30" hidden="1" customHeight="1" x14ac:dyDescent="0.25"/>
    <row r="39792" ht="30" hidden="1" customHeight="1" x14ac:dyDescent="0.25"/>
    <row r="39793" ht="30" hidden="1" customHeight="1" x14ac:dyDescent="0.25"/>
    <row r="39794" ht="30" hidden="1" customHeight="1" x14ac:dyDescent="0.25"/>
    <row r="39795" ht="30" hidden="1" customHeight="1" x14ac:dyDescent="0.25"/>
    <row r="39796" ht="30" hidden="1" customHeight="1" x14ac:dyDescent="0.25"/>
    <row r="39797" ht="30" hidden="1" customHeight="1" x14ac:dyDescent="0.25"/>
    <row r="39798" ht="30" hidden="1" customHeight="1" x14ac:dyDescent="0.25"/>
    <row r="39799" ht="30" hidden="1" customHeight="1" x14ac:dyDescent="0.25"/>
    <row r="39800" ht="30" hidden="1" customHeight="1" x14ac:dyDescent="0.25"/>
    <row r="39801" ht="30" hidden="1" customHeight="1" x14ac:dyDescent="0.25"/>
    <row r="39802" ht="30" hidden="1" customHeight="1" x14ac:dyDescent="0.25"/>
    <row r="39803" ht="30" hidden="1" customHeight="1" x14ac:dyDescent="0.25"/>
    <row r="39804" ht="30" hidden="1" customHeight="1" x14ac:dyDescent="0.25"/>
    <row r="39805" ht="30" hidden="1" customHeight="1" x14ac:dyDescent="0.25"/>
    <row r="39806" ht="30" hidden="1" customHeight="1" x14ac:dyDescent="0.25"/>
    <row r="39807" ht="30" hidden="1" customHeight="1" x14ac:dyDescent="0.25"/>
    <row r="39808" ht="30" hidden="1" customHeight="1" x14ac:dyDescent="0.25"/>
    <row r="39809" ht="30" hidden="1" customHeight="1" x14ac:dyDescent="0.25"/>
    <row r="39810" ht="30" hidden="1" customHeight="1" x14ac:dyDescent="0.25"/>
    <row r="39811" ht="30" hidden="1" customHeight="1" x14ac:dyDescent="0.25"/>
    <row r="39812" ht="30" hidden="1" customHeight="1" x14ac:dyDescent="0.25"/>
    <row r="39813" ht="30" hidden="1" customHeight="1" x14ac:dyDescent="0.25"/>
    <row r="39814" ht="30" hidden="1" customHeight="1" x14ac:dyDescent="0.25"/>
    <row r="39815" ht="30" hidden="1" customHeight="1" x14ac:dyDescent="0.25"/>
    <row r="39816" ht="30" hidden="1" customHeight="1" x14ac:dyDescent="0.25"/>
    <row r="39817" ht="30" hidden="1" customHeight="1" x14ac:dyDescent="0.25"/>
    <row r="39818" ht="30" hidden="1" customHeight="1" x14ac:dyDescent="0.25"/>
    <row r="39819" ht="30" hidden="1" customHeight="1" x14ac:dyDescent="0.25"/>
    <row r="39820" ht="30" hidden="1" customHeight="1" x14ac:dyDescent="0.25"/>
    <row r="39821" ht="30" hidden="1" customHeight="1" x14ac:dyDescent="0.25"/>
    <row r="39822" ht="30" hidden="1" customHeight="1" x14ac:dyDescent="0.25"/>
    <row r="39823" ht="30" hidden="1" customHeight="1" x14ac:dyDescent="0.25"/>
    <row r="39824" ht="30" hidden="1" customHeight="1" x14ac:dyDescent="0.25"/>
    <row r="39825" ht="30" hidden="1" customHeight="1" x14ac:dyDescent="0.25"/>
    <row r="39826" ht="30" hidden="1" customHeight="1" x14ac:dyDescent="0.25"/>
    <row r="39827" ht="30" hidden="1" customHeight="1" x14ac:dyDescent="0.25"/>
    <row r="39828" ht="30" hidden="1" customHeight="1" x14ac:dyDescent="0.25"/>
    <row r="39829" ht="30" hidden="1" customHeight="1" x14ac:dyDescent="0.25"/>
    <row r="39830" ht="30" hidden="1" customHeight="1" x14ac:dyDescent="0.25"/>
    <row r="39831" ht="30" hidden="1" customHeight="1" x14ac:dyDescent="0.25"/>
    <row r="39832" ht="30" hidden="1" customHeight="1" x14ac:dyDescent="0.25"/>
    <row r="39833" ht="30" hidden="1" customHeight="1" x14ac:dyDescent="0.25"/>
    <row r="39834" ht="30" hidden="1" customHeight="1" x14ac:dyDescent="0.25"/>
    <row r="39835" ht="30" hidden="1" customHeight="1" x14ac:dyDescent="0.25"/>
    <row r="39836" ht="30" hidden="1" customHeight="1" x14ac:dyDescent="0.25"/>
    <row r="39837" ht="30" hidden="1" customHeight="1" x14ac:dyDescent="0.25"/>
    <row r="39838" ht="30" hidden="1" customHeight="1" x14ac:dyDescent="0.25"/>
    <row r="39839" ht="30" hidden="1" customHeight="1" x14ac:dyDescent="0.25"/>
    <row r="39840" ht="30" hidden="1" customHeight="1" x14ac:dyDescent="0.25"/>
    <row r="39841" ht="30" hidden="1" customHeight="1" x14ac:dyDescent="0.25"/>
    <row r="39842" ht="30" hidden="1" customHeight="1" x14ac:dyDescent="0.25"/>
    <row r="39843" ht="30" hidden="1" customHeight="1" x14ac:dyDescent="0.25"/>
    <row r="39844" ht="30" hidden="1" customHeight="1" x14ac:dyDescent="0.25"/>
    <row r="39845" ht="30" hidden="1" customHeight="1" x14ac:dyDescent="0.25"/>
    <row r="39846" ht="30" hidden="1" customHeight="1" x14ac:dyDescent="0.25"/>
    <row r="39847" ht="30" hidden="1" customHeight="1" x14ac:dyDescent="0.25"/>
    <row r="39848" ht="30" hidden="1" customHeight="1" x14ac:dyDescent="0.25"/>
    <row r="39849" ht="30" hidden="1" customHeight="1" x14ac:dyDescent="0.25"/>
    <row r="39850" ht="30" hidden="1" customHeight="1" x14ac:dyDescent="0.25"/>
    <row r="39851" ht="30" hidden="1" customHeight="1" x14ac:dyDescent="0.25"/>
    <row r="39852" ht="30" hidden="1" customHeight="1" x14ac:dyDescent="0.25"/>
    <row r="39853" ht="30" hidden="1" customHeight="1" x14ac:dyDescent="0.25"/>
    <row r="39854" ht="30" hidden="1" customHeight="1" x14ac:dyDescent="0.25"/>
    <row r="39855" ht="30" hidden="1" customHeight="1" x14ac:dyDescent="0.25"/>
    <row r="39856" ht="30" hidden="1" customHeight="1" x14ac:dyDescent="0.25"/>
    <row r="39857" ht="30" hidden="1" customHeight="1" x14ac:dyDescent="0.25"/>
    <row r="39858" ht="30" hidden="1" customHeight="1" x14ac:dyDescent="0.25"/>
    <row r="39859" ht="30" hidden="1" customHeight="1" x14ac:dyDescent="0.25"/>
    <row r="39860" ht="30" hidden="1" customHeight="1" x14ac:dyDescent="0.25"/>
    <row r="39861" ht="30" hidden="1" customHeight="1" x14ac:dyDescent="0.25"/>
    <row r="39862" ht="30" hidden="1" customHeight="1" x14ac:dyDescent="0.25"/>
    <row r="39863" ht="30" hidden="1" customHeight="1" x14ac:dyDescent="0.25"/>
    <row r="39864" ht="30" hidden="1" customHeight="1" x14ac:dyDescent="0.25"/>
    <row r="39865" ht="30" hidden="1" customHeight="1" x14ac:dyDescent="0.25"/>
    <row r="39866" ht="30" hidden="1" customHeight="1" x14ac:dyDescent="0.25"/>
    <row r="39867" ht="30" hidden="1" customHeight="1" x14ac:dyDescent="0.25"/>
    <row r="39868" ht="30" hidden="1" customHeight="1" x14ac:dyDescent="0.25"/>
    <row r="39869" ht="30" hidden="1" customHeight="1" x14ac:dyDescent="0.25"/>
    <row r="39870" ht="30" hidden="1" customHeight="1" x14ac:dyDescent="0.25"/>
    <row r="39871" ht="30" hidden="1" customHeight="1" x14ac:dyDescent="0.25"/>
    <row r="39872" ht="30" hidden="1" customHeight="1" x14ac:dyDescent="0.25"/>
    <row r="39873" ht="30" hidden="1" customHeight="1" x14ac:dyDescent="0.25"/>
    <row r="39874" ht="30" hidden="1" customHeight="1" x14ac:dyDescent="0.25"/>
    <row r="39875" ht="30" hidden="1" customHeight="1" x14ac:dyDescent="0.25"/>
    <row r="39876" ht="30" hidden="1" customHeight="1" x14ac:dyDescent="0.25"/>
    <row r="39877" ht="30" hidden="1" customHeight="1" x14ac:dyDescent="0.25"/>
    <row r="39878" ht="30" hidden="1" customHeight="1" x14ac:dyDescent="0.25"/>
    <row r="39879" ht="30" hidden="1" customHeight="1" x14ac:dyDescent="0.25"/>
    <row r="39880" ht="30" hidden="1" customHeight="1" x14ac:dyDescent="0.25"/>
    <row r="39881" ht="30" hidden="1" customHeight="1" x14ac:dyDescent="0.25"/>
    <row r="39882" ht="30" hidden="1" customHeight="1" x14ac:dyDescent="0.25"/>
    <row r="39883" ht="30" hidden="1" customHeight="1" x14ac:dyDescent="0.25"/>
    <row r="39884" ht="30" hidden="1" customHeight="1" x14ac:dyDescent="0.25"/>
    <row r="39885" ht="30" hidden="1" customHeight="1" x14ac:dyDescent="0.25"/>
    <row r="39886" ht="30" hidden="1" customHeight="1" x14ac:dyDescent="0.25"/>
    <row r="39887" ht="30" hidden="1" customHeight="1" x14ac:dyDescent="0.25"/>
    <row r="39888" ht="30" hidden="1" customHeight="1" x14ac:dyDescent="0.25"/>
    <row r="39889" ht="30" hidden="1" customHeight="1" x14ac:dyDescent="0.25"/>
    <row r="39890" ht="30" hidden="1" customHeight="1" x14ac:dyDescent="0.25"/>
    <row r="39891" ht="30" hidden="1" customHeight="1" x14ac:dyDescent="0.25"/>
    <row r="39892" ht="30" hidden="1" customHeight="1" x14ac:dyDescent="0.25"/>
    <row r="39893" ht="30" hidden="1" customHeight="1" x14ac:dyDescent="0.25"/>
    <row r="39894" ht="30" hidden="1" customHeight="1" x14ac:dyDescent="0.25"/>
    <row r="39895" ht="30" hidden="1" customHeight="1" x14ac:dyDescent="0.25"/>
    <row r="39896" ht="30" hidden="1" customHeight="1" x14ac:dyDescent="0.25"/>
    <row r="39897" ht="30" hidden="1" customHeight="1" x14ac:dyDescent="0.25"/>
    <row r="39898" ht="30" hidden="1" customHeight="1" x14ac:dyDescent="0.25"/>
    <row r="39899" ht="30" hidden="1" customHeight="1" x14ac:dyDescent="0.25"/>
    <row r="39900" ht="30" hidden="1" customHeight="1" x14ac:dyDescent="0.25"/>
    <row r="39901" ht="30" hidden="1" customHeight="1" x14ac:dyDescent="0.25"/>
    <row r="39902" ht="30" hidden="1" customHeight="1" x14ac:dyDescent="0.25"/>
    <row r="39903" ht="30" hidden="1" customHeight="1" x14ac:dyDescent="0.25"/>
    <row r="39904" ht="30" hidden="1" customHeight="1" x14ac:dyDescent="0.25"/>
    <row r="39905" ht="30" hidden="1" customHeight="1" x14ac:dyDescent="0.25"/>
    <row r="39906" ht="30" hidden="1" customHeight="1" x14ac:dyDescent="0.25"/>
    <row r="39907" ht="30" hidden="1" customHeight="1" x14ac:dyDescent="0.25"/>
    <row r="39908" ht="30" hidden="1" customHeight="1" x14ac:dyDescent="0.25"/>
    <row r="39909" ht="30" hidden="1" customHeight="1" x14ac:dyDescent="0.25"/>
    <row r="39910" ht="30" hidden="1" customHeight="1" x14ac:dyDescent="0.25"/>
    <row r="39911" ht="30" hidden="1" customHeight="1" x14ac:dyDescent="0.25"/>
    <row r="39912" ht="30" hidden="1" customHeight="1" x14ac:dyDescent="0.25"/>
    <row r="39913" ht="30" hidden="1" customHeight="1" x14ac:dyDescent="0.25"/>
    <row r="39914" ht="30" hidden="1" customHeight="1" x14ac:dyDescent="0.25"/>
    <row r="39915" ht="30" hidden="1" customHeight="1" x14ac:dyDescent="0.25"/>
    <row r="39916" ht="30" hidden="1" customHeight="1" x14ac:dyDescent="0.25"/>
    <row r="39917" ht="30" hidden="1" customHeight="1" x14ac:dyDescent="0.25"/>
    <row r="39918" ht="30" hidden="1" customHeight="1" x14ac:dyDescent="0.25"/>
    <row r="39919" ht="30" hidden="1" customHeight="1" x14ac:dyDescent="0.25"/>
    <row r="39920" ht="30" hidden="1" customHeight="1" x14ac:dyDescent="0.25"/>
    <row r="39921" ht="30" hidden="1" customHeight="1" x14ac:dyDescent="0.25"/>
    <row r="39922" ht="30" hidden="1" customHeight="1" x14ac:dyDescent="0.25"/>
    <row r="39923" ht="30" hidden="1" customHeight="1" x14ac:dyDescent="0.25"/>
    <row r="39924" ht="30" hidden="1" customHeight="1" x14ac:dyDescent="0.25"/>
    <row r="39925" ht="30" hidden="1" customHeight="1" x14ac:dyDescent="0.25"/>
    <row r="39926" ht="30" hidden="1" customHeight="1" x14ac:dyDescent="0.25"/>
    <row r="39927" ht="30" hidden="1" customHeight="1" x14ac:dyDescent="0.25"/>
    <row r="39928" ht="30" hidden="1" customHeight="1" x14ac:dyDescent="0.25"/>
    <row r="39929" ht="30" hidden="1" customHeight="1" x14ac:dyDescent="0.25"/>
    <row r="39930" ht="30" hidden="1" customHeight="1" x14ac:dyDescent="0.25"/>
    <row r="39931" ht="30" hidden="1" customHeight="1" x14ac:dyDescent="0.25"/>
    <row r="39932" ht="30" hidden="1" customHeight="1" x14ac:dyDescent="0.25"/>
    <row r="39933" ht="30" hidden="1" customHeight="1" x14ac:dyDescent="0.25"/>
    <row r="39934" ht="30" hidden="1" customHeight="1" x14ac:dyDescent="0.25"/>
    <row r="39935" ht="30" hidden="1" customHeight="1" x14ac:dyDescent="0.25"/>
    <row r="39936" ht="30" hidden="1" customHeight="1" x14ac:dyDescent="0.25"/>
    <row r="39937" ht="30" hidden="1" customHeight="1" x14ac:dyDescent="0.25"/>
    <row r="39938" ht="30" hidden="1" customHeight="1" x14ac:dyDescent="0.25"/>
    <row r="39939" ht="30" hidden="1" customHeight="1" x14ac:dyDescent="0.25"/>
    <row r="39940" ht="30" hidden="1" customHeight="1" x14ac:dyDescent="0.25"/>
    <row r="39941" ht="30" hidden="1" customHeight="1" x14ac:dyDescent="0.25"/>
    <row r="39942" ht="30" hidden="1" customHeight="1" x14ac:dyDescent="0.25"/>
    <row r="39943" ht="30" hidden="1" customHeight="1" x14ac:dyDescent="0.25"/>
    <row r="39944" ht="30" hidden="1" customHeight="1" x14ac:dyDescent="0.25"/>
    <row r="39945" ht="30" hidden="1" customHeight="1" x14ac:dyDescent="0.25"/>
    <row r="39946" ht="30" hidden="1" customHeight="1" x14ac:dyDescent="0.25"/>
    <row r="39947" ht="30" hidden="1" customHeight="1" x14ac:dyDescent="0.25"/>
    <row r="39948" ht="30" hidden="1" customHeight="1" x14ac:dyDescent="0.25"/>
    <row r="39949" ht="30" hidden="1" customHeight="1" x14ac:dyDescent="0.25"/>
    <row r="39950" ht="30" hidden="1" customHeight="1" x14ac:dyDescent="0.25"/>
    <row r="39951" ht="30" hidden="1" customHeight="1" x14ac:dyDescent="0.25"/>
    <row r="39952" ht="30" hidden="1" customHeight="1" x14ac:dyDescent="0.25"/>
    <row r="39953" ht="30" hidden="1" customHeight="1" x14ac:dyDescent="0.25"/>
    <row r="39954" ht="30" hidden="1" customHeight="1" x14ac:dyDescent="0.25"/>
    <row r="39955" ht="30" hidden="1" customHeight="1" x14ac:dyDescent="0.25"/>
    <row r="39956" ht="30" hidden="1" customHeight="1" x14ac:dyDescent="0.25"/>
    <row r="39957" ht="30" hidden="1" customHeight="1" x14ac:dyDescent="0.25"/>
    <row r="39958" ht="30" hidden="1" customHeight="1" x14ac:dyDescent="0.25"/>
    <row r="39959" ht="30" hidden="1" customHeight="1" x14ac:dyDescent="0.25"/>
    <row r="39960" ht="30" hidden="1" customHeight="1" x14ac:dyDescent="0.25"/>
    <row r="39961" ht="30" hidden="1" customHeight="1" x14ac:dyDescent="0.25"/>
    <row r="39962" ht="30" hidden="1" customHeight="1" x14ac:dyDescent="0.25"/>
    <row r="39963" ht="30" hidden="1" customHeight="1" x14ac:dyDescent="0.25"/>
    <row r="39964" ht="30" hidden="1" customHeight="1" x14ac:dyDescent="0.25"/>
    <row r="39965" ht="30" hidden="1" customHeight="1" x14ac:dyDescent="0.25"/>
    <row r="39966" ht="30" hidden="1" customHeight="1" x14ac:dyDescent="0.25"/>
    <row r="39967" ht="30" hidden="1" customHeight="1" x14ac:dyDescent="0.25"/>
    <row r="39968" ht="30" hidden="1" customHeight="1" x14ac:dyDescent="0.25"/>
    <row r="39969" ht="30" hidden="1" customHeight="1" x14ac:dyDescent="0.25"/>
    <row r="39970" ht="30" hidden="1" customHeight="1" x14ac:dyDescent="0.25"/>
    <row r="39971" ht="30" hidden="1" customHeight="1" x14ac:dyDescent="0.25"/>
    <row r="39972" ht="30" hidden="1" customHeight="1" x14ac:dyDescent="0.25"/>
    <row r="39973" ht="30" hidden="1" customHeight="1" x14ac:dyDescent="0.25"/>
    <row r="39974" ht="30" hidden="1" customHeight="1" x14ac:dyDescent="0.25"/>
    <row r="39975" ht="30" hidden="1" customHeight="1" x14ac:dyDescent="0.25"/>
    <row r="39976" ht="30" hidden="1" customHeight="1" x14ac:dyDescent="0.25"/>
    <row r="39977" ht="30" hidden="1" customHeight="1" x14ac:dyDescent="0.25"/>
    <row r="39978" ht="30" hidden="1" customHeight="1" x14ac:dyDescent="0.25"/>
    <row r="39979" ht="30" hidden="1" customHeight="1" x14ac:dyDescent="0.25"/>
    <row r="39980" ht="30" hidden="1" customHeight="1" x14ac:dyDescent="0.25"/>
    <row r="39981" ht="30" hidden="1" customHeight="1" x14ac:dyDescent="0.25"/>
    <row r="39982" ht="30" hidden="1" customHeight="1" x14ac:dyDescent="0.25"/>
    <row r="39983" ht="30" hidden="1" customHeight="1" x14ac:dyDescent="0.25"/>
    <row r="39984" ht="30" hidden="1" customHeight="1" x14ac:dyDescent="0.25"/>
    <row r="39985" ht="30" hidden="1" customHeight="1" x14ac:dyDescent="0.25"/>
    <row r="39986" ht="30" hidden="1" customHeight="1" x14ac:dyDescent="0.25"/>
    <row r="39987" ht="30" hidden="1" customHeight="1" x14ac:dyDescent="0.25"/>
    <row r="39988" ht="30" hidden="1" customHeight="1" x14ac:dyDescent="0.25"/>
    <row r="39989" ht="30" hidden="1" customHeight="1" x14ac:dyDescent="0.25"/>
    <row r="39990" ht="30" hidden="1" customHeight="1" x14ac:dyDescent="0.25"/>
    <row r="39991" ht="30" hidden="1" customHeight="1" x14ac:dyDescent="0.25"/>
    <row r="39992" ht="30" hidden="1" customHeight="1" x14ac:dyDescent="0.25"/>
    <row r="39993" ht="30" hidden="1" customHeight="1" x14ac:dyDescent="0.25"/>
    <row r="39994" ht="30" hidden="1" customHeight="1" x14ac:dyDescent="0.25"/>
    <row r="39995" ht="30" hidden="1" customHeight="1" x14ac:dyDescent="0.25"/>
    <row r="39996" ht="30" hidden="1" customHeight="1" x14ac:dyDescent="0.25"/>
    <row r="39997" ht="30" hidden="1" customHeight="1" x14ac:dyDescent="0.25"/>
    <row r="39998" ht="30" hidden="1" customHeight="1" x14ac:dyDescent="0.25"/>
    <row r="39999" ht="30" hidden="1" customHeight="1" x14ac:dyDescent="0.25"/>
    <row r="40000" ht="30" hidden="1" customHeight="1" x14ac:dyDescent="0.25"/>
    <row r="40001" ht="30" hidden="1" customHeight="1" x14ac:dyDescent="0.25"/>
    <row r="40002" ht="30" hidden="1" customHeight="1" x14ac:dyDescent="0.25"/>
    <row r="40003" ht="30" hidden="1" customHeight="1" x14ac:dyDescent="0.25"/>
    <row r="40004" ht="30" hidden="1" customHeight="1" x14ac:dyDescent="0.25"/>
    <row r="40005" ht="30" hidden="1" customHeight="1" x14ac:dyDescent="0.25"/>
    <row r="40006" ht="30" hidden="1" customHeight="1" x14ac:dyDescent="0.25"/>
    <row r="40007" ht="30" hidden="1" customHeight="1" x14ac:dyDescent="0.25"/>
    <row r="40008" ht="30" hidden="1" customHeight="1" x14ac:dyDescent="0.25"/>
    <row r="40009" ht="30" hidden="1" customHeight="1" x14ac:dyDescent="0.25"/>
    <row r="40010" ht="30" hidden="1" customHeight="1" x14ac:dyDescent="0.25"/>
    <row r="40011" ht="30" hidden="1" customHeight="1" x14ac:dyDescent="0.25"/>
    <row r="40012" ht="30" hidden="1" customHeight="1" x14ac:dyDescent="0.25"/>
    <row r="40013" ht="30" hidden="1" customHeight="1" x14ac:dyDescent="0.25"/>
    <row r="40014" ht="30" hidden="1" customHeight="1" x14ac:dyDescent="0.25"/>
    <row r="40015" ht="30" hidden="1" customHeight="1" x14ac:dyDescent="0.25"/>
    <row r="40016" ht="30" hidden="1" customHeight="1" x14ac:dyDescent="0.25"/>
    <row r="40017" ht="30" hidden="1" customHeight="1" x14ac:dyDescent="0.25"/>
    <row r="40018" ht="30" hidden="1" customHeight="1" x14ac:dyDescent="0.25"/>
    <row r="40019" ht="30" hidden="1" customHeight="1" x14ac:dyDescent="0.25"/>
    <row r="40020" ht="30" hidden="1" customHeight="1" x14ac:dyDescent="0.25"/>
    <row r="40021" ht="30" hidden="1" customHeight="1" x14ac:dyDescent="0.25"/>
    <row r="40022" ht="30" hidden="1" customHeight="1" x14ac:dyDescent="0.25"/>
    <row r="40023" ht="30" hidden="1" customHeight="1" x14ac:dyDescent="0.25"/>
    <row r="40024" ht="30" hidden="1" customHeight="1" x14ac:dyDescent="0.25"/>
    <row r="40025" ht="30" hidden="1" customHeight="1" x14ac:dyDescent="0.25"/>
    <row r="40026" ht="30" hidden="1" customHeight="1" x14ac:dyDescent="0.25"/>
    <row r="40027" ht="30" hidden="1" customHeight="1" x14ac:dyDescent="0.25"/>
    <row r="40028" ht="30" hidden="1" customHeight="1" x14ac:dyDescent="0.25"/>
    <row r="40029" ht="30" hidden="1" customHeight="1" x14ac:dyDescent="0.25"/>
    <row r="40030" ht="30" hidden="1" customHeight="1" x14ac:dyDescent="0.25"/>
    <row r="40031" ht="30" hidden="1" customHeight="1" x14ac:dyDescent="0.25"/>
    <row r="40032" ht="30" hidden="1" customHeight="1" x14ac:dyDescent="0.25"/>
    <row r="40033" ht="30" hidden="1" customHeight="1" x14ac:dyDescent="0.25"/>
    <row r="40034" ht="30" hidden="1" customHeight="1" x14ac:dyDescent="0.25"/>
    <row r="40035" ht="30" hidden="1" customHeight="1" x14ac:dyDescent="0.25"/>
    <row r="40036" ht="30" hidden="1" customHeight="1" x14ac:dyDescent="0.25"/>
    <row r="40037" ht="30" hidden="1" customHeight="1" x14ac:dyDescent="0.25"/>
    <row r="40038" ht="30" hidden="1" customHeight="1" x14ac:dyDescent="0.25"/>
    <row r="40039" ht="30" hidden="1" customHeight="1" x14ac:dyDescent="0.25"/>
    <row r="40040" ht="30" hidden="1" customHeight="1" x14ac:dyDescent="0.25"/>
    <row r="40041" ht="30" hidden="1" customHeight="1" x14ac:dyDescent="0.25"/>
    <row r="40042" ht="30" hidden="1" customHeight="1" x14ac:dyDescent="0.25"/>
    <row r="40043" ht="30" hidden="1" customHeight="1" x14ac:dyDescent="0.25"/>
    <row r="40044" ht="30" hidden="1" customHeight="1" x14ac:dyDescent="0.25"/>
    <row r="40045" ht="30" hidden="1" customHeight="1" x14ac:dyDescent="0.25"/>
    <row r="40046" ht="30" hidden="1" customHeight="1" x14ac:dyDescent="0.25"/>
    <row r="40047" ht="30" hidden="1" customHeight="1" x14ac:dyDescent="0.25"/>
    <row r="40048" ht="30" hidden="1" customHeight="1" x14ac:dyDescent="0.25"/>
    <row r="40049" ht="30" hidden="1" customHeight="1" x14ac:dyDescent="0.25"/>
    <row r="40050" ht="30" hidden="1" customHeight="1" x14ac:dyDescent="0.25"/>
    <row r="40051" ht="30" hidden="1" customHeight="1" x14ac:dyDescent="0.25"/>
    <row r="40052" ht="30" hidden="1" customHeight="1" x14ac:dyDescent="0.25"/>
    <row r="40053" ht="30" hidden="1" customHeight="1" x14ac:dyDescent="0.25"/>
    <row r="40054" ht="30" hidden="1" customHeight="1" x14ac:dyDescent="0.25"/>
    <row r="40055" ht="30" hidden="1" customHeight="1" x14ac:dyDescent="0.25"/>
    <row r="40056" ht="30" hidden="1" customHeight="1" x14ac:dyDescent="0.25"/>
    <row r="40057" ht="30" hidden="1" customHeight="1" x14ac:dyDescent="0.25"/>
    <row r="40058" ht="30" hidden="1" customHeight="1" x14ac:dyDescent="0.25"/>
    <row r="40059" ht="30" hidden="1" customHeight="1" x14ac:dyDescent="0.25"/>
    <row r="40060" ht="30" hidden="1" customHeight="1" x14ac:dyDescent="0.25"/>
    <row r="40061" ht="30" hidden="1" customHeight="1" x14ac:dyDescent="0.25"/>
    <row r="40062" ht="30" hidden="1" customHeight="1" x14ac:dyDescent="0.25"/>
    <row r="40063" ht="30" hidden="1" customHeight="1" x14ac:dyDescent="0.25"/>
    <row r="40064" ht="30" hidden="1" customHeight="1" x14ac:dyDescent="0.25"/>
    <row r="40065" ht="30" hidden="1" customHeight="1" x14ac:dyDescent="0.25"/>
    <row r="40066" ht="30" hidden="1" customHeight="1" x14ac:dyDescent="0.25"/>
    <row r="40067" ht="30" hidden="1" customHeight="1" x14ac:dyDescent="0.25"/>
    <row r="40068" ht="30" hidden="1" customHeight="1" x14ac:dyDescent="0.25"/>
    <row r="40069" ht="30" hidden="1" customHeight="1" x14ac:dyDescent="0.25"/>
    <row r="40070" ht="30" hidden="1" customHeight="1" x14ac:dyDescent="0.25"/>
    <row r="40071" ht="30" hidden="1" customHeight="1" x14ac:dyDescent="0.25"/>
    <row r="40072" ht="30" hidden="1" customHeight="1" x14ac:dyDescent="0.25"/>
    <row r="40073" ht="30" hidden="1" customHeight="1" x14ac:dyDescent="0.25"/>
    <row r="40074" ht="30" hidden="1" customHeight="1" x14ac:dyDescent="0.25"/>
    <row r="40075" ht="30" hidden="1" customHeight="1" x14ac:dyDescent="0.25"/>
    <row r="40076" ht="30" hidden="1" customHeight="1" x14ac:dyDescent="0.25"/>
    <row r="40077" ht="30" hidden="1" customHeight="1" x14ac:dyDescent="0.25"/>
    <row r="40078" ht="30" hidden="1" customHeight="1" x14ac:dyDescent="0.25"/>
    <row r="40079" ht="30" hidden="1" customHeight="1" x14ac:dyDescent="0.25"/>
    <row r="40080" ht="30" hidden="1" customHeight="1" x14ac:dyDescent="0.25"/>
    <row r="40081" ht="30" hidden="1" customHeight="1" x14ac:dyDescent="0.25"/>
    <row r="40082" ht="30" hidden="1" customHeight="1" x14ac:dyDescent="0.25"/>
    <row r="40083" ht="30" hidden="1" customHeight="1" x14ac:dyDescent="0.25"/>
    <row r="40084" ht="30" hidden="1" customHeight="1" x14ac:dyDescent="0.25"/>
    <row r="40085" ht="30" hidden="1" customHeight="1" x14ac:dyDescent="0.25"/>
    <row r="40086" ht="30" hidden="1" customHeight="1" x14ac:dyDescent="0.25"/>
    <row r="40087" ht="30" hidden="1" customHeight="1" x14ac:dyDescent="0.25"/>
    <row r="40088" ht="30" hidden="1" customHeight="1" x14ac:dyDescent="0.25"/>
    <row r="40089" ht="30" hidden="1" customHeight="1" x14ac:dyDescent="0.25"/>
    <row r="40090" ht="30" hidden="1" customHeight="1" x14ac:dyDescent="0.25"/>
    <row r="40091" ht="30" hidden="1" customHeight="1" x14ac:dyDescent="0.25"/>
    <row r="40092" ht="30" hidden="1" customHeight="1" x14ac:dyDescent="0.25"/>
    <row r="40093" ht="30" hidden="1" customHeight="1" x14ac:dyDescent="0.25"/>
    <row r="40094" ht="30" hidden="1" customHeight="1" x14ac:dyDescent="0.25"/>
    <row r="40095" ht="30" hidden="1" customHeight="1" x14ac:dyDescent="0.25"/>
    <row r="40096" ht="30" hidden="1" customHeight="1" x14ac:dyDescent="0.25"/>
    <row r="40097" ht="30" hidden="1" customHeight="1" x14ac:dyDescent="0.25"/>
    <row r="40098" ht="30" hidden="1" customHeight="1" x14ac:dyDescent="0.25"/>
    <row r="40099" ht="30" hidden="1" customHeight="1" x14ac:dyDescent="0.25"/>
    <row r="40100" ht="30" hidden="1" customHeight="1" x14ac:dyDescent="0.25"/>
    <row r="40101" ht="30" hidden="1" customHeight="1" x14ac:dyDescent="0.25"/>
    <row r="40102" ht="30" hidden="1" customHeight="1" x14ac:dyDescent="0.25"/>
    <row r="40103" ht="30" hidden="1" customHeight="1" x14ac:dyDescent="0.25"/>
    <row r="40104" ht="30" hidden="1" customHeight="1" x14ac:dyDescent="0.25"/>
    <row r="40105" ht="30" hidden="1" customHeight="1" x14ac:dyDescent="0.25"/>
    <row r="40106" ht="30" hidden="1" customHeight="1" x14ac:dyDescent="0.25"/>
    <row r="40107" ht="30" hidden="1" customHeight="1" x14ac:dyDescent="0.25"/>
    <row r="40108" ht="30" hidden="1" customHeight="1" x14ac:dyDescent="0.25"/>
    <row r="40109" ht="30" hidden="1" customHeight="1" x14ac:dyDescent="0.25"/>
    <row r="40110" ht="30" hidden="1" customHeight="1" x14ac:dyDescent="0.25"/>
    <row r="40111" ht="30" hidden="1" customHeight="1" x14ac:dyDescent="0.25"/>
    <row r="40112" ht="30" hidden="1" customHeight="1" x14ac:dyDescent="0.25"/>
    <row r="40113" ht="30" hidden="1" customHeight="1" x14ac:dyDescent="0.25"/>
    <row r="40114" ht="30" hidden="1" customHeight="1" x14ac:dyDescent="0.25"/>
    <row r="40115" ht="30" hidden="1" customHeight="1" x14ac:dyDescent="0.25"/>
    <row r="40116" ht="30" hidden="1" customHeight="1" x14ac:dyDescent="0.25"/>
    <row r="40117" ht="30" hidden="1" customHeight="1" x14ac:dyDescent="0.25"/>
    <row r="40118" ht="30" hidden="1" customHeight="1" x14ac:dyDescent="0.25"/>
    <row r="40119" ht="30" hidden="1" customHeight="1" x14ac:dyDescent="0.25"/>
    <row r="40120" ht="30" hidden="1" customHeight="1" x14ac:dyDescent="0.25"/>
    <row r="40121" ht="30" hidden="1" customHeight="1" x14ac:dyDescent="0.25"/>
    <row r="40122" ht="30" hidden="1" customHeight="1" x14ac:dyDescent="0.25"/>
    <row r="40123" ht="30" hidden="1" customHeight="1" x14ac:dyDescent="0.25"/>
    <row r="40124" ht="30" hidden="1" customHeight="1" x14ac:dyDescent="0.25"/>
    <row r="40125" ht="30" hidden="1" customHeight="1" x14ac:dyDescent="0.25"/>
    <row r="40126" ht="30" hidden="1" customHeight="1" x14ac:dyDescent="0.25"/>
    <row r="40127" ht="30" hidden="1" customHeight="1" x14ac:dyDescent="0.25"/>
    <row r="40128" ht="30" hidden="1" customHeight="1" x14ac:dyDescent="0.25"/>
    <row r="40129" ht="30" hidden="1" customHeight="1" x14ac:dyDescent="0.25"/>
    <row r="40130" ht="30" hidden="1" customHeight="1" x14ac:dyDescent="0.25"/>
    <row r="40131" ht="30" hidden="1" customHeight="1" x14ac:dyDescent="0.25"/>
    <row r="40132" ht="30" hidden="1" customHeight="1" x14ac:dyDescent="0.25"/>
    <row r="40133" ht="30" hidden="1" customHeight="1" x14ac:dyDescent="0.25"/>
    <row r="40134" ht="30" hidden="1" customHeight="1" x14ac:dyDescent="0.25"/>
    <row r="40135" ht="30" hidden="1" customHeight="1" x14ac:dyDescent="0.25"/>
    <row r="40136" ht="30" hidden="1" customHeight="1" x14ac:dyDescent="0.25"/>
    <row r="40137" ht="30" hidden="1" customHeight="1" x14ac:dyDescent="0.25"/>
    <row r="40138" ht="30" hidden="1" customHeight="1" x14ac:dyDescent="0.25"/>
    <row r="40139" ht="30" hidden="1" customHeight="1" x14ac:dyDescent="0.25"/>
    <row r="40140" ht="30" hidden="1" customHeight="1" x14ac:dyDescent="0.25"/>
    <row r="40141" ht="30" hidden="1" customHeight="1" x14ac:dyDescent="0.25"/>
    <row r="40142" ht="30" hidden="1" customHeight="1" x14ac:dyDescent="0.25"/>
    <row r="40143" ht="30" hidden="1" customHeight="1" x14ac:dyDescent="0.25"/>
    <row r="40144" ht="30" hidden="1" customHeight="1" x14ac:dyDescent="0.25"/>
    <row r="40145" ht="30" hidden="1" customHeight="1" x14ac:dyDescent="0.25"/>
    <row r="40146" ht="30" hidden="1" customHeight="1" x14ac:dyDescent="0.25"/>
    <row r="40147" ht="30" hidden="1" customHeight="1" x14ac:dyDescent="0.25"/>
    <row r="40148" ht="30" hidden="1" customHeight="1" x14ac:dyDescent="0.25"/>
    <row r="40149" ht="30" hidden="1" customHeight="1" x14ac:dyDescent="0.25"/>
    <row r="40150" ht="30" hidden="1" customHeight="1" x14ac:dyDescent="0.25"/>
    <row r="40151" ht="30" hidden="1" customHeight="1" x14ac:dyDescent="0.25"/>
    <row r="40152" ht="30" hidden="1" customHeight="1" x14ac:dyDescent="0.25"/>
    <row r="40153" ht="30" hidden="1" customHeight="1" x14ac:dyDescent="0.25"/>
    <row r="40154" ht="30" hidden="1" customHeight="1" x14ac:dyDescent="0.25"/>
    <row r="40155" ht="30" hidden="1" customHeight="1" x14ac:dyDescent="0.25"/>
    <row r="40156" ht="30" hidden="1" customHeight="1" x14ac:dyDescent="0.25"/>
    <row r="40157" ht="30" hidden="1" customHeight="1" x14ac:dyDescent="0.25"/>
    <row r="40158" ht="30" hidden="1" customHeight="1" x14ac:dyDescent="0.25"/>
    <row r="40159" ht="30" hidden="1" customHeight="1" x14ac:dyDescent="0.25"/>
    <row r="40160" ht="30" hidden="1" customHeight="1" x14ac:dyDescent="0.25"/>
    <row r="40161" ht="30" hidden="1" customHeight="1" x14ac:dyDescent="0.25"/>
    <row r="40162" ht="30" hidden="1" customHeight="1" x14ac:dyDescent="0.25"/>
    <row r="40163" ht="30" hidden="1" customHeight="1" x14ac:dyDescent="0.25"/>
    <row r="40164" ht="30" hidden="1" customHeight="1" x14ac:dyDescent="0.25"/>
    <row r="40165" ht="30" hidden="1" customHeight="1" x14ac:dyDescent="0.25"/>
    <row r="40166" ht="30" hidden="1" customHeight="1" x14ac:dyDescent="0.25"/>
    <row r="40167" ht="30" hidden="1" customHeight="1" x14ac:dyDescent="0.25"/>
    <row r="40168" ht="30" hidden="1" customHeight="1" x14ac:dyDescent="0.25"/>
    <row r="40169" ht="30" hidden="1" customHeight="1" x14ac:dyDescent="0.25"/>
    <row r="40170" ht="30" hidden="1" customHeight="1" x14ac:dyDescent="0.25"/>
    <row r="40171" ht="30" hidden="1" customHeight="1" x14ac:dyDescent="0.25"/>
    <row r="40172" ht="30" hidden="1" customHeight="1" x14ac:dyDescent="0.25"/>
    <row r="40173" ht="30" hidden="1" customHeight="1" x14ac:dyDescent="0.25"/>
    <row r="40174" ht="30" hidden="1" customHeight="1" x14ac:dyDescent="0.25"/>
    <row r="40175" ht="30" hidden="1" customHeight="1" x14ac:dyDescent="0.25"/>
    <row r="40176" ht="30" hidden="1" customHeight="1" x14ac:dyDescent="0.25"/>
    <row r="40177" ht="30" hidden="1" customHeight="1" x14ac:dyDescent="0.25"/>
    <row r="40178" ht="30" hidden="1" customHeight="1" x14ac:dyDescent="0.25"/>
    <row r="40179" ht="30" hidden="1" customHeight="1" x14ac:dyDescent="0.25"/>
    <row r="40180" ht="30" hidden="1" customHeight="1" x14ac:dyDescent="0.25"/>
    <row r="40181" ht="30" hidden="1" customHeight="1" x14ac:dyDescent="0.25"/>
    <row r="40182" ht="30" hidden="1" customHeight="1" x14ac:dyDescent="0.25"/>
    <row r="40183" ht="30" hidden="1" customHeight="1" x14ac:dyDescent="0.25"/>
    <row r="40184" ht="30" hidden="1" customHeight="1" x14ac:dyDescent="0.25"/>
    <row r="40185" ht="30" hidden="1" customHeight="1" x14ac:dyDescent="0.25"/>
    <row r="40186" ht="30" hidden="1" customHeight="1" x14ac:dyDescent="0.25"/>
    <row r="40187" ht="30" hidden="1" customHeight="1" x14ac:dyDescent="0.25"/>
    <row r="40188" ht="30" hidden="1" customHeight="1" x14ac:dyDescent="0.25"/>
    <row r="40189" ht="30" hidden="1" customHeight="1" x14ac:dyDescent="0.25"/>
    <row r="40190" ht="30" hidden="1" customHeight="1" x14ac:dyDescent="0.25"/>
    <row r="40191" ht="30" hidden="1" customHeight="1" x14ac:dyDescent="0.25"/>
    <row r="40192" ht="30" hidden="1" customHeight="1" x14ac:dyDescent="0.25"/>
    <row r="40193" ht="30" hidden="1" customHeight="1" x14ac:dyDescent="0.25"/>
    <row r="40194" ht="30" hidden="1" customHeight="1" x14ac:dyDescent="0.25"/>
    <row r="40195" ht="30" hidden="1" customHeight="1" x14ac:dyDescent="0.25"/>
    <row r="40196" ht="30" hidden="1" customHeight="1" x14ac:dyDescent="0.25"/>
    <row r="40197" ht="30" hidden="1" customHeight="1" x14ac:dyDescent="0.25"/>
    <row r="40198" ht="30" hidden="1" customHeight="1" x14ac:dyDescent="0.25"/>
    <row r="40199" ht="30" hidden="1" customHeight="1" x14ac:dyDescent="0.25"/>
    <row r="40200" ht="30" hidden="1" customHeight="1" x14ac:dyDescent="0.25"/>
    <row r="40201" ht="30" hidden="1" customHeight="1" x14ac:dyDescent="0.25"/>
    <row r="40202" ht="30" hidden="1" customHeight="1" x14ac:dyDescent="0.25"/>
    <row r="40203" ht="30" hidden="1" customHeight="1" x14ac:dyDescent="0.25"/>
    <row r="40204" ht="30" hidden="1" customHeight="1" x14ac:dyDescent="0.25"/>
    <row r="40205" ht="30" hidden="1" customHeight="1" x14ac:dyDescent="0.25"/>
    <row r="40206" ht="30" hidden="1" customHeight="1" x14ac:dyDescent="0.25"/>
    <row r="40207" ht="30" hidden="1" customHeight="1" x14ac:dyDescent="0.25"/>
    <row r="40208" ht="30" hidden="1" customHeight="1" x14ac:dyDescent="0.25"/>
    <row r="40209" ht="30" hidden="1" customHeight="1" x14ac:dyDescent="0.25"/>
    <row r="40210" ht="30" hidden="1" customHeight="1" x14ac:dyDescent="0.25"/>
    <row r="40211" ht="30" hidden="1" customHeight="1" x14ac:dyDescent="0.25"/>
    <row r="40212" ht="30" hidden="1" customHeight="1" x14ac:dyDescent="0.25"/>
    <row r="40213" ht="30" hidden="1" customHeight="1" x14ac:dyDescent="0.25"/>
    <row r="40214" ht="30" hidden="1" customHeight="1" x14ac:dyDescent="0.25"/>
    <row r="40215" ht="30" hidden="1" customHeight="1" x14ac:dyDescent="0.25"/>
    <row r="40216" ht="30" hidden="1" customHeight="1" x14ac:dyDescent="0.25"/>
    <row r="40217" ht="30" hidden="1" customHeight="1" x14ac:dyDescent="0.25"/>
    <row r="40218" ht="30" hidden="1" customHeight="1" x14ac:dyDescent="0.25"/>
    <row r="40219" ht="30" hidden="1" customHeight="1" x14ac:dyDescent="0.25"/>
    <row r="40220" ht="30" hidden="1" customHeight="1" x14ac:dyDescent="0.25"/>
    <row r="40221" ht="30" hidden="1" customHeight="1" x14ac:dyDescent="0.25"/>
    <row r="40222" ht="30" hidden="1" customHeight="1" x14ac:dyDescent="0.25"/>
    <row r="40223" ht="30" hidden="1" customHeight="1" x14ac:dyDescent="0.25"/>
    <row r="40224" ht="30" hidden="1" customHeight="1" x14ac:dyDescent="0.25"/>
    <row r="40225" ht="30" hidden="1" customHeight="1" x14ac:dyDescent="0.25"/>
    <row r="40226" ht="30" hidden="1" customHeight="1" x14ac:dyDescent="0.25"/>
    <row r="40227" ht="30" hidden="1" customHeight="1" x14ac:dyDescent="0.25"/>
    <row r="40228" ht="30" hidden="1" customHeight="1" x14ac:dyDescent="0.25"/>
    <row r="40229" ht="30" hidden="1" customHeight="1" x14ac:dyDescent="0.25"/>
    <row r="40230" ht="30" hidden="1" customHeight="1" x14ac:dyDescent="0.25"/>
    <row r="40231" ht="30" hidden="1" customHeight="1" x14ac:dyDescent="0.25"/>
    <row r="40232" ht="30" hidden="1" customHeight="1" x14ac:dyDescent="0.25"/>
    <row r="40233" ht="30" hidden="1" customHeight="1" x14ac:dyDescent="0.25"/>
    <row r="40234" ht="30" hidden="1" customHeight="1" x14ac:dyDescent="0.25"/>
    <row r="40235" ht="30" hidden="1" customHeight="1" x14ac:dyDescent="0.25"/>
    <row r="40236" ht="30" hidden="1" customHeight="1" x14ac:dyDescent="0.25"/>
    <row r="40237" ht="30" hidden="1" customHeight="1" x14ac:dyDescent="0.25"/>
    <row r="40238" ht="30" hidden="1" customHeight="1" x14ac:dyDescent="0.25"/>
    <row r="40239" ht="30" hidden="1" customHeight="1" x14ac:dyDescent="0.25"/>
    <row r="40240" ht="30" hidden="1" customHeight="1" x14ac:dyDescent="0.25"/>
    <row r="40241" ht="30" hidden="1" customHeight="1" x14ac:dyDescent="0.25"/>
    <row r="40242" ht="30" hidden="1" customHeight="1" x14ac:dyDescent="0.25"/>
    <row r="40243" ht="30" hidden="1" customHeight="1" x14ac:dyDescent="0.25"/>
    <row r="40244" ht="30" hidden="1" customHeight="1" x14ac:dyDescent="0.25"/>
    <row r="40245" ht="30" hidden="1" customHeight="1" x14ac:dyDescent="0.25"/>
    <row r="40246" ht="30" hidden="1" customHeight="1" x14ac:dyDescent="0.25"/>
    <row r="40247" ht="30" hidden="1" customHeight="1" x14ac:dyDescent="0.25"/>
    <row r="40248" ht="30" hidden="1" customHeight="1" x14ac:dyDescent="0.25"/>
    <row r="40249" ht="30" hidden="1" customHeight="1" x14ac:dyDescent="0.25"/>
    <row r="40250" ht="30" hidden="1" customHeight="1" x14ac:dyDescent="0.25"/>
    <row r="40251" ht="30" hidden="1" customHeight="1" x14ac:dyDescent="0.25"/>
    <row r="40252" ht="30" hidden="1" customHeight="1" x14ac:dyDescent="0.25"/>
    <row r="40253" ht="30" hidden="1" customHeight="1" x14ac:dyDescent="0.25"/>
    <row r="40254" ht="30" hidden="1" customHeight="1" x14ac:dyDescent="0.25"/>
    <row r="40255" ht="30" hidden="1" customHeight="1" x14ac:dyDescent="0.25"/>
    <row r="40256" ht="30" hidden="1" customHeight="1" x14ac:dyDescent="0.25"/>
    <row r="40257" ht="30" hidden="1" customHeight="1" x14ac:dyDescent="0.25"/>
    <row r="40258" ht="30" hidden="1" customHeight="1" x14ac:dyDescent="0.25"/>
    <row r="40259" ht="30" hidden="1" customHeight="1" x14ac:dyDescent="0.25"/>
    <row r="40260" ht="30" hidden="1" customHeight="1" x14ac:dyDescent="0.25"/>
    <row r="40261" ht="30" hidden="1" customHeight="1" x14ac:dyDescent="0.25"/>
    <row r="40262" ht="30" hidden="1" customHeight="1" x14ac:dyDescent="0.25"/>
    <row r="40263" ht="30" hidden="1" customHeight="1" x14ac:dyDescent="0.25"/>
    <row r="40264" ht="30" hidden="1" customHeight="1" x14ac:dyDescent="0.25"/>
    <row r="40265" ht="30" hidden="1" customHeight="1" x14ac:dyDescent="0.25"/>
    <row r="40266" ht="30" hidden="1" customHeight="1" x14ac:dyDescent="0.25"/>
    <row r="40267" ht="30" hidden="1" customHeight="1" x14ac:dyDescent="0.25"/>
    <row r="40268" ht="30" hidden="1" customHeight="1" x14ac:dyDescent="0.25"/>
    <row r="40269" ht="30" hidden="1" customHeight="1" x14ac:dyDescent="0.25"/>
    <row r="40270" ht="30" hidden="1" customHeight="1" x14ac:dyDescent="0.25"/>
    <row r="40271" ht="30" hidden="1" customHeight="1" x14ac:dyDescent="0.25"/>
    <row r="40272" ht="30" hidden="1" customHeight="1" x14ac:dyDescent="0.25"/>
    <row r="40273" ht="30" hidden="1" customHeight="1" x14ac:dyDescent="0.25"/>
    <row r="40274" ht="30" hidden="1" customHeight="1" x14ac:dyDescent="0.25"/>
    <row r="40275" ht="30" hidden="1" customHeight="1" x14ac:dyDescent="0.25"/>
    <row r="40276" ht="30" hidden="1" customHeight="1" x14ac:dyDescent="0.25"/>
    <row r="40277" ht="30" hidden="1" customHeight="1" x14ac:dyDescent="0.25"/>
    <row r="40278" ht="30" hidden="1" customHeight="1" x14ac:dyDescent="0.25"/>
    <row r="40279" ht="30" hidden="1" customHeight="1" x14ac:dyDescent="0.25"/>
    <row r="40280" ht="30" hidden="1" customHeight="1" x14ac:dyDescent="0.25"/>
    <row r="40281" ht="30" hidden="1" customHeight="1" x14ac:dyDescent="0.25"/>
    <row r="40282" ht="30" hidden="1" customHeight="1" x14ac:dyDescent="0.25"/>
    <row r="40283" ht="30" hidden="1" customHeight="1" x14ac:dyDescent="0.25"/>
    <row r="40284" ht="30" hidden="1" customHeight="1" x14ac:dyDescent="0.25"/>
    <row r="40285" ht="30" hidden="1" customHeight="1" x14ac:dyDescent="0.25"/>
    <row r="40286" ht="30" hidden="1" customHeight="1" x14ac:dyDescent="0.25"/>
    <row r="40287" ht="30" hidden="1" customHeight="1" x14ac:dyDescent="0.25"/>
    <row r="40288" ht="30" hidden="1" customHeight="1" x14ac:dyDescent="0.25"/>
    <row r="40289" ht="30" hidden="1" customHeight="1" x14ac:dyDescent="0.25"/>
    <row r="40290" ht="30" hidden="1" customHeight="1" x14ac:dyDescent="0.25"/>
    <row r="40291" ht="30" hidden="1" customHeight="1" x14ac:dyDescent="0.25"/>
    <row r="40292" ht="30" hidden="1" customHeight="1" x14ac:dyDescent="0.25"/>
    <row r="40293" ht="30" hidden="1" customHeight="1" x14ac:dyDescent="0.25"/>
    <row r="40294" ht="30" hidden="1" customHeight="1" x14ac:dyDescent="0.25"/>
    <row r="40295" ht="30" hidden="1" customHeight="1" x14ac:dyDescent="0.25"/>
    <row r="40296" ht="30" hidden="1" customHeight="1" x14ac:dyDescent="0.25"/>
    <row r="40297" ht="30" hidden="1" customHeight="1" x14ac:dyDescent="0.25"/>
    <row r="40298" ht="30" hidden="1" customHeight="1" x14ac:dyDescent="0.25"/>
    <row r="40299" ht="30" hidden="1" customHeight="1" x14ac:dyDescent="0.25"/>
    <row r="40300" ht="30" hidden="1" customHeight="1" x14ac:dyDescent="0.25"/>
    <row r="40301" ht="30" hidden="1" customHeight="1" x14ac:dyDescent="0.25"/>
    <row r="40302" ht="30" hidden="1" customHeight="1" x14ac:dyDescent="0.25"/>
    <row r="40303" ht="30" hidden="1" customHeight="1" x14ac:dyDescent="0.25"/>
    <row r="40304" ht="30" hidden="1" customHeight="1" x14ac:dyDescent="0.25"/>
    <row r="40305" ht="30" hidden="1" customHeight="1" x14ac:dyDescent="0.25"/>
    <row r="40306" ht="30" hidden="1" customHeight="1" x14ac:dyDescent="0.25"/>
    <row r="40307" ht="30" hidden="1" customHeight="1" x14ac:dyDescent="0.25"/>
    <row r="40308" ht="30" hidden="1" customHeight="1" x14ac:dyDescent="0.25"/>
    <row r="40309" ht="30" hidden="1" customHeight="1" x14ac:dyDescent="0.25"/>
    <row r="40310" ht="30" hidden="1" customHeight="1" x14ac:dyDescent="0.25"/>
    <row r="40311" ht="30" hidden="1" customHeight="1" x14ac:dyDescent="0.25"/>
    <row r="40312" ht="30" hidden="1" customHeight="1" x14ac:dyDescent="0.25"/>
    <row r="40313" ht="30" hidden="1" customHeight="1" x14ac:dyDescent="0.25"/>
    <row r="40314" ht="30" hidden="1" customHeight="1" x14ac:dyDescent="0.25"/>
    <row r="40315" ht="30" hidden="1" customHeight="1" x14ac:dyDescent="0.25"/>
    <row r="40316" ht="30" hidden="1" customHeight="1" x14ac:dyDescent="0.25"/>
    <row r="40317" ht="30" hidden="1" customHeight="1" x14ac:dyDescent="0.25"/>
    <row r="40318" ht="30" hidden="1" customHeight="1" x14ac:dyDescent="0.25"/>
    <row r="40319" ht="30" hidden="1" customHeight="1" x14ac:dyDescent="0.25"/>
    <row r="40320" ht="30" hidden="1" customHeight="1" x14ac:dyDescent="0.25"/>
    <row r="40321" ht="30" hidden="1" customHeight="1" x14ac:dyDescent="0.25"/>
    <row r="40322" ht="30" hidden="1" customHeight="1" x14ac:dyDescent="0.25"/>
    <row r="40323" ht="30" hidden="1" customHeight="1" x14ac:dyDescent="0.25"/>
    <row r="40324" ht="30" hidden="1" customHeight="1" x14ac:dyDescent="0.25"/>
    <row r="40325" ht="30" hidden="1" customHeight="1" x14ac:dyDescent="0.25"/>
    <row r="40326" ht="30" hidden="1" customHeight="1" x14ac:dyDescent="0.25"/>
    <row r="40327" ht="30" hidden="1" customHeight="1" x14ac:dyDescent="0.25"/>
    <row r="40328" ht="30" hidden="1" customHeight="1" x14ac:dyDescent="0.25"/>
    <row r="40329" ht="30" hidden="1" customHeight="1" x14ac:dyDescent="0.25"/>
    <row r="40330" ht="30" hidden="1" customHeight="1" x14ac:dyDescent="0.25"/>
    <row r="40331" ht="30" hidden="1" customHeight="1" x14ac:dyDescent="0.25"/>
    <row r="40332" ht="30" hidden="1" customHeight="1" x14ac:dyDescent="0.25"/>
    <row r="40333" ht="30" hidden="1" customHeight="1" x14ac:dyDescent="0.25"/>
    <row r="40334" ht="30" hidden="1" customHeight="1" x14ac:dyDescent="0.25"/>
    <row r="40335" ht="30" hidden="1" customHeight="1" x14ac:dyDescent="0.25"/>
    <row r="40336" ht="30" hidden="1" customHeight="1" x14ac:dyDescent="0.25"/>
    <row r="40337" ht="30" hidden="1" customHeight="1" x14ac:dyDescent="0.25"/>
    <row r="40338" ht="30" hidden="1" customHeight="1" x14ac:dyDescent="0.25"/>
    <row r="40339" ht="30" hidden="1" customHeight="1" x14ac:dyDescent="0.25"/>
    <row r="40340" ht="30" hidden="1" customHeight="1" x14ac:dyDescent="0.25"/>
    <row r="40341" ht="30" hidden="1" customHeight="1" x14ac:dyDescent="0.25"/>
    <row r="40342" ht="30" hidden="1" customHeight="1" x14ac:dyDescent="0.25"/>
    <row r="40343" ht="30" hidden="1" customHeight="1" x14ac:dyDescent="0.25"/>
    <row r="40344" ht="30" hidden="1" customHeight="1" x14ac:dyDescent="0.25"/>
    <row r="40345" ht="30" hidden="1" customHeight="1" x14ac:dyDescent="0.25"/>
    <row r="40346" ht="30" hidden="1" customHeight="1" x14ac:dyDescent="0.25"/>
    <row r="40347" ht="30" hidden="1" customHeight="1" x14ac:dyDescent="0.25"/>
    <row r="40348" ht="30" hidden="1" customHeight="1" x14ac:dyDescent="0.25"/>
    <row r="40349" ht="30" hidden="1" customHeight="1" x14ac:dyDescent="0.25"/>
    <row r="40350" ht="30" hidden="1" customHeight="1" x14ac:dyDescent="0.25"/>
    <row r="40351" ht="30" hidden="1" customHeight="1" x14ac:dyDescent="0.25"/>
    <row r="40352" ht="30" hidden="1" customHeight="1" x14ac:dyDescent="0.25"/>
    <row r="40353" ht="30" hidden="1" customHeight="1" x14ac:dyDescent="0.25"/>
    <row r="40354" ht="30" hidden="1" customHeight="1" x14ac:dyDescent="0.25"/>
    <row r="40355" ht="30" hidden="1" customHeight="1" x14ac:dyDescent="0.25"/>
    <row r="40356" ht="30" hidden="1" customHeight="1" x14ac:dyDescent="0.25"/>
    <row r="40357" ht="30" hidden="1" customHeight="1" x14ac:dyDescent="0.25"/>
    <row r="40358" ht="30" hidden="1" customHeight="1" x14ac:dyDescent="0.25"/>
    <row r="40359" ht="30" hidden="1" customHeight="1" x14ac:dyDescent="0.25"/>
    <row r="40360" ht="30" hidden="1" customHeight="1" x14ac:dyDescent="0.25"/>
    <row r="40361" ht="30" hidden="1" customHeight="1" x14ac:dyDescent="0.25"/>
    <row r="40362" ht="30" hidden="1" customHeight="1" x14ac:dyDescent="0.25"/>
    <row r="40363" ht="30" hidden="1" customHeight="1" x14ac:dyDescent="0.25"/>
    <row r="40364" ht="30" hidden="1" customHeight="1" x14ac:dyDescent="0.25"/>
    <row r="40365" ht="30" hidden="1" customHeight="1" x14ac:dyDescent="0.25"/>
    <row r="40366" ht="30" hidden="1" customHeight="1" x14ac:dyDescent="0.25"/>
    <row r="40367" ht="30" hidden="1" customHeight="1" x14ac:dyDescent="0.25"/>
    <row r="40368" ht="30" hidden="1" customHeight="1" x14ac:dyDescent="0.25"/>
    <row r="40369" ht="30" hidden="1" customHeight="1" x14ac:dyDescent="0.25"/>
    <row r="40370" ht="30" hidden="1" customHeight="1" x14ac:dyDescent="0.25"/>
    <row r="40371" ht="30" hidden="1" customHeight="1" x14ac:dyDescent="0.25"/>
    <row r="40372" ht="30" hidden="1" customHeight="1" x14ac:dyDescent="0.25"/>
    <row r="40373" ht="30" hidden="1" customHeight="1" x14ac:dyDescent="0.25"/>
    <row r="40374" ht="30" hidden="1" customHeight="1" x14ac:dyDescent="0.25"/>
    <row r="40375" ht="30" hidden="1" customHeight="1" x14ac:dyDescent="0.25"/>
    <row r="40376" ht="30" hidden="1" customHeight="1" x14ac:dyDescent="0.25"/>
    <row r="40377" ht="30" hidden="1" customHeight="1" x14ac:dyDescent="0.25"/>
    <row r="40378" ht="30" hidden="1" customHeight="1" x14ac:dyDescent="0.25"/>
    <row r="40379" ht="30" hidden="1" customHeight="1" x14ac:dyDescent="0.25"/>
    <row r="40380" ht="30" hidden="1" customHeight="1" x14ac:dyDescent="0.25"/>
    <row r="40381" ht="30" hidden="1" customHeight="1" x14ac:dyDescent="0.25"/>
    <row r="40382" ht="30" hidden="1" customHeight="1" x14ac:dyDescent="0.25"/>
    <row r="40383" ht="30" hidden="1" customHeight="1" x14ac:dyDescent="0.25"/>
    <row r="40384" ht="30" hidden="1" customHeight="1" x14ac:dyDescent="0.25"/>
    <row r="40385" ht="30" hidden="1" customHeight="1" x14ac:dyDescent="0.25"/>
    <row r="40386" ht="30" hidden="1" customHeight="1" x14ac:dyDescent="0.25"/>
    <row r="40387" ht="30" hidden="1" customHeight="1" x14ac:dyDescent="0.25"/>
    <row r="40388" ht="30" hidden="1" customHeight="1" x14ac:dyDescent="0.25"/>
    <row r="40389" ht="30" hidden="1" customHeight="1" x14ac:dyDescent="0.25"/>
    <row r="40390" ht="30" hidden="1" customHeight="1" x14ac:dyDescent="0.25"/>
    <row r="40391" ht="30" hidden="1" customHeight="1" x14ac:dyDescent="0.25"/>
    <row r="40392" ht="30" hidden="1" customHeight="1" x14ac:dyDescent="0.25"/>
    <row r="40393" ht="30" hidden="1" customHeight="1" x14ac:dyDescent="0.25"/>
    <row r="40394" ht="30" hidden="1" customHeight="1" x14ac:dyDescent="0.25"/>
    <row r="40395" ht="30" hidden="1" customHeight="1" x14ac:dyDescent="0.25"/>
    <row r="40396" ht="30" hidden="1" customHeight="1" x14ac:dyDescent="0.25"/>
    <row r="40397" ht="30" hidden="1" customHeight="1" x14ac:dyDescent="0.25"/>
    <row r="40398" ht="30" hidden="1" customHeight="1" x14ac:dyDescent="0.25"/>
    <row r="40399" ht="30" hidden="1" customHeight="1" x14ac:dyDescent="0.25"/>
    <row r="40400" ht="30" hidden="1" customHeight="1" x14ac:dyDescent="0.25"/>
    <row r="40401" ht="30" hidden="1" customHeight="1" x14ac:dyDescent="0.25"/>
    <row r="40402" ht="30" hidden="1" customHeight="1" x14ac:dyDescent="0.25"/>
    <row r="40403" ht="30" hidden="1" customHeight="1" x14ac:dyDescent="0.25"/>
    <row r="40404" ht="30" hidden="1" customHeight="1" x14ac:dyDescent="0.25"/>
    <row r="40405" ht="30" hidden="1" customHeight="1" x14ac:dyDescent="0.25"/>
    <row r="40406" ht="30" hidden="1" customHeight="1" x14ac:dyDescent="0.25"/>
    <row r="40407" ht="30" hidden="1" customHeight="1" x14ac:dyDescent="0.25"/>
    <row r="40408" ht="30" hidden="1" customHeight="1" x14ac:dyDescent="0.25"/>
    <row r="40409" ht="30" hidden="1" customHeight="1" x14ac:dyDescent="0.25"/>
    <row r="40410" ht="30" hidden="1" customHeight="1" x14ac:dyDescent="0.25"/>
    <row r="40411" ht="30" hidden="1" customHeight="1" x14ac:dyDescent="0.25"/>
    <row r="40412" ht="30" hidden="1" customHeight="1" x14ac:dyDescent="0.25"/>
    <row r="40413" ht="30" hidden="1" customHeight="1" x14ac:dyDescent="0.25"/>
    <row r="40414" ht="30" hidden="1" customHeight="1" x14ac:dyDescent="0.25"/>
    <row r="40415" ht="30" hidden="1" customHeight="1" x14ac:dyDescent="0.25"/>
    <row r="40416" ht="30" hidden="1" customHeight="1" x14ac:dyDescent="0.25"/>
    <row r="40417" ht="30" hidden="1" customHeight="1" x14ac:dyDescent="0.25"/>
    <row r="40418" ht="30" hidden="1" customHeight="1" x14ac:dyDescent="0.25"/>
    <row r="40419" ht="30" hidden="1" customHeight="1" x14ac:dyDescent="0.25"/>
    <row r="40420" ht="30" hidden="1" customHeight="1" x14ac:dyDescent="0.25"/>
    <row r="40421" ht="30" hidden="1" customHeight="1" x14ac:dyDescent="0.25"/>
    <row r="40422" ht="30" hidden="1" customHeight="1" x14ac:dyDescent="0.25"/>
    <row r="40423" ht="30" hidden="1" customHeight="1" x14ac:dyDescent="0.25"/>
    <row r="40424" ht="30" hidden="1" customHeight="1" x14ac:dyDescent="0.25"/>
    <row r="40425" ht="30" hidden="1" customHeight="1" x14ac:dyDescent="0.25"/>
    <row r="40426" ht="30" hidden="1" customHeight="1" x14ac:dyDescent="0.25"/>
    <row r="40427" ht="30" hidden="1" customHeight="1" x14ac:dyDescent="0.25"/>
    <row r="40428" ht="30" hidden="1" customHeight="1" x14ac:dyDescent="0.25"/>
    <row r="40429" ht="30" hidden="1" customHeight="1" x14ac:dyDescent="0.25"/>
    <row r="40430" ht="30" hidden="1" customHeight="1" x14ac:dyDescent="0.25"/>
    <row r="40431" ht="30" hidden="1" customHeight="1" x14ac:dyDescent="0.25"/>
    <row r="40432" ht="30" hidden="1" customHeight="1" x14ac:dyDescent="0.25"/>
    <row r="40433" ht="30" hidden="1" customHeight="1" x14ac:dyDescent="0.25"/>
    <row r="40434" ht="30" hidden="1" customHeight="1" x14ac:dyDescent="0.25"/>
    <row r="40435" ht="30" hidden="1" customHeight="1" x14ac:dyDescent="0.25"/>
    <row r="40436" ht="30" hidden="1" customHeight="1" x14ac:dyDescent="0.25"/>
    <row r="40437" ht="30" hidden="1" customHeight="1" x14ac:dyDescent="0.25"/>
    <row r="40438" ht="30" hidden="1" customHeight="1" x14ac:dyDescent="0.25"/>
    <row r="40439" ht="30" hidden="1" customHeight="1" x14ac:dyDescent="0.25"/>
    <row r="40440" ht="30" hidden="1" customHeight="1" x14ac:dyDescent="0.25"/>
    <row r="40441" ht="30" hidden="1" customHeight="1" x14ac:dyDescent="0.25"/>
    <row r="40442" ht="30" hidden="1" customHeight="1" x14ac:dyDescent="0.25"/>
    <row r="40443" ht="30" hidden="1" customHeight="1" x14ac:dyDescent="0.25"/>
    <row r="40444" ht="30" hidden="1" customHeight="1" x14ac:dyDescent="0.25"/>
    <row r="40445" ht="30" hidden="1" customHeight="1" x14ac:dyDescent="0.25"/>
    <row r="40446" ht="30" hidden="1" customHeight="1" x14ac:dyDescent="0.25"/>
    <row r="40447" ht="30" hidden="1" customHeight="1" x14ac:dyDescent="0.25"/>
    <row r="40448" ht="30" hidden="1" customHeight="1" x14ac:dyDescent="0.25"/>
    <row r="40449" ht="30" hidden="1" customHeight="1" x14ac:dyDescent="0.25"/>
    <row r="40450" ht="30" hidden="1" customHeight="1" x14ac:dyDescent="0.25"/>
    <row r="40451" ht="30" hidden="1" customHeight="1" x14ac:dyDescent="0.25"/>
    <row r="40452" ht="30" hidden="1" customHeight="1" x14ac:dyDescent="0.25"/>
    <row r="40453" ht="30" hidden="1" customHeight="1" x14ac:dyDescent="0.25"/>
    <row r="40454" ht="30" hidden="1" customHeight="1" x14ac:dyDescent="0.25"/>
    <row r="40455" ht="30" hidden="1" customHeight="1" x14ac:dyDescent="0.25"/>
    <row r="40456" ht="30" hidden="1" customHeight="1" x14ac:dyDescent="0.25"/>
    <row r="40457" ht="30" hidden="1" customHeight="1" x14ac:dyDescent="0.25"/>
    <row r="40458" ht="30" hidden="1" customHeight="1" x14ac:dyDescent="0.25"/>
    <row r="40459" ht="30" hidden="1" customHeight="1" x14ac:dyDescent="0.25"/>
    <row r="40460" ht="30" hidden="1" customHeight="1" x14ac:dyDescent="0.25"/>
    <row r="40461" ht="30" hidden="1" customHeight="1" x14ac:dyDescent="0.25"/>
    <row r="40462" ht="30" hidden="1" customHeight="1" x14ac:dyDescent="0.25"/>
    <row r="40463" ht="30" hidden="1" customHeight="1" x14ac:dyDescent="0.25"/>
    <row r="40464" ht="30" hidden="1" customHeight="1" x14ac:dyDescent="0.25"/>
    <row r="40465" ht="30" hidden="1" customHeight="1" x14ac:dyDescent="0.25"/>
    <row r="40466" ht="30" hidden="1" customHeight="1" x14ac:dyDescent="0.25"/>
    <row r="40467" ht="30" hidden="1" customHeight="1" x14ac:dyDescent="0.25"/>
    <row r="40468" ht="30" hidden="1" customHeight="1" x14ac:dyDescent="0.25"/>
    <row r="40469" ht="30" hidden="1" customHeight="1" x14ac:dyDescent="0.25"/>
    <row r="40470" ht="30" hidden="1" customHeight="1" x14ac:dyDescent="0.25"/>
    <row r="40471" ht="30" hidden="1" customHeight="1" x14ac:dyDescent="0.25"/>
    <row r="40472" ht="30" hidden="1" customHeight="1" x14ac:dyDescent="0.25"/>
    <row r="40473" ht="30" hidden="1" customHeight="1" x14ac:dyDescent="0.25"/>
    <row r="40474" ht="30" hidden="1" customHeight="1" x14ac:dyDescent="0.25"/>
    <row r="40475" ht="30" hidden="1" customHeight="1" x14ac:dyDescent="0.25"/>
    <row r="40476" ht="30" hidden="1" customHeight="1" x14ac:dyDescent="0.25"/>
    <row r="40477" ht="30" hidden="1" customHeight="1" x14ac:dyDescent="0.25"/>
    <row r="40478" ht="30" hidden="1" customHeight="1" x14ac:dyDescent="0.25"/>
    <row r="40479" ht="30" hidden="1" customHeight="1" x14ac:dyDescent="0.25"/>
    <row r="40480" ht="30" hidden="1" customHeight="1" x14ac:dyDescent="0.25"/>
    <row r="40481" ht="30" hidden="1" customHeight="1" x14ac:dyDescent="0.25"/>
    <row r="40482" ht="30" hidden="1" customHeight="1" x14ac:dyDescent="0.25"/>
    <row r="40483" ht="30" hidden="1" customHeight="1" x14ac:dyDescent="0.25"/>
    <row r="40484" ht="30" hidden="1" customHeight="1" x14ac:dyDescent="0.25"/>
    <row r="40485" ht="30" hidden="1" customHeight="1" x14ac:dyDescent="0.25"/>
    <row r="40486" ht="30" hidden="1" customHeight="1" x14ac:dyDescent="0.25"/>
    <row r="40487" ht="30" hidden="1" customHeight="1" x14ac:dyDescent="0.25"/>
    <row r="40488" ht="30" hidden="1" customHeight="1" x14ac:dyDescent="0.25"/>
    <row r="40489" ht="30" hidden="1" customHeight="1" x14ac:dyDescent="0.25"/>
    <row r="40490" ht="30" hidden="1" customHeight="1" x14ac:dyDescent="0.25"/>
    <row r="40491" ht="30" hidden="1" customHeight="1" x14ac:dyDescent="0.25"/>
    <row r="40492" ht="30" hidden="1" customHeight="1" x14ac:dyDescent="0.25"/>
    <row r="40493" ht="30" hidden="1" customHeight="1" x14ac:dyDescent="0.25"/>
    <row r="40494" ht="30" hidden="1" customHeight="1" x14ac:dyDescent="0.25"/>
    <row r="40495" ht="30" hidden="1" customHeight="1" x14ac:dyDescent="0.25"/>
    <row r="40496" ht="30" hidden="1" customHeight="1" x14ac:dyDescent="0.25"/>
    <row r="40497" ht="30" hidden="1" customHeight="1" x14ac:dyDescent="0.25"/>
    <row r="40498" ht="30" hidden="1" customHeight="1" x14ac:dyDescent="0.25"/>
    <row r="40499" ht="30" hidden="1" customHeight="1" x14ac:dyDescent="0.25"/>
    <row r="40500" ht="30" hidden="1" customHeight="1" x14ac:dyDescent="0.25"/>
    <row r="40501" ht="30" hidden="1" customHeight="1" x14ac:dyDescent="0.25"/>
    <row r="40502" ht="30" hidden="1" customHeight="1" x14ac:dyDescent="0.25"/>
    <row r="40503" ht="30" hidden="1" customHeight="1" x14ac:dyDescent="0.25"/>
    <row r="40504" ht="30" hidden="1" customHeight="1" x14ac:dyDescent="0.25"/>
    <row r="40505" ht="30" hidden="1" customHeight="1" x14ac:dyDescent="0.25"/>
    <row r="40506" ht="30" hidden="1" customHeight="1" x14ac:dyDescent="0.25"/>
    <row r="40507" ht="30" hidden="1" customHeight="1" x14ac:dyDescent="0.25"/>
    <row r="40508" ht="30" hidden="1" customHeight="1" x14ac:dyDescent="0.25"/>
    <row r="40509" ht="30" hidden="1" customHeight="1" x14ac:dyDescent="0.25"/>
    <row r="40510" ht="30" hidden="1" customHeight="1" x14ac:dyDescent="0.25"/>
    <row r="40511" ht="30" hidden="1" customHeight="1" x14ac:dyDescent="0.25"/>
    <row r="40512" ht="30" hidden="1" customHeight="1" x14ac:dyDescent="0.25"/>
    <row r="40513" ht="30" hidden="1" customHeight="1" x14ac:dyDescent="0.25"/>
    <row r="40514" ht="30" hidden="1" customHeight="1" x14ac:dyDescent="0.25"/>
    <row r="40515" ht="30" hidden="1" customHeight="1" x14ac:dyDescent="0.25"/>
    <row r="40516" ht="30" hidden="1" customHeight="1" x14ac:dyDescent="0.25"/>
    <row r="40517" ht="30" hidden="1" customHeight="1" x14ac:dyDescent="0.25"/>
    <row r="40518" ht="30" hidden="1" customHeight="1" x14ac:dyDescent="0.25"/>
    <row r="40519" ht="30" hidden="1" customHeight="1" x14ac:dyDescent="0.25"/>
    <row r="40520" ht="30" hidden="1" customHeight="1" x14ac:dyDescent="0.25"/>
    <row r="40521" ht="30" hidden="1" customHeight="1" x14ac:dyDescent="0.25"/>
    <row r="40522" ht="30" hidden="1" customHeight="1" x14ac:dyDescent="0.25"/>
    <row r="40523" ht="30" hidden="1" customHeight="1" x14ac:dyDescent="0.25"/>
    <row r="40524" ht="30" hidden="1" customHeight="1" x14ac:dyDescent="0.25"/>
    <row r="40525" ht="30" hidden="1" customHeight="1" x14ac:dyDescent="0.25"/>
    <row r="40526" ht="30" hidden="1" customHeight="1" x14ac:dyDescent="0.25"/>
    <row r="40527" ht="30" hidden="1" customHeight="1" x14ac:dyDescent="0.25"/>
    <row r="40528" ht="30" hidden="1" customHeight="1" x14ac:dyDescent="0.25"/>
    <row r="40529" ht="30" hidden="1" customHeight="1" x14ac:dyDescent="0.25"/>
    <row r="40530" ht="30" hidden="1" customHeight="1" x14ac:dyDescent="0.25"/>
    <row r="40531" ht="30" hidden="1" customHeight="1" x14ac:dyDescent="0.25"/>
    <row r="40532" ht="30" hidden="1" customHeight="1" x14ac:dyDescent="0.25"/>
    <row r="40533" ht="30" hidden="1" customHeight="1" x14ac:dyDescent="0.25"/>
    <row r="40534" ht="30" hidden="1" customHeight="1" x14ac:dyDescent="0.25"/>
    <row r="40535" ht="30" hidden="1" customHeight="1" x14ac:dyDescent="0.25"/>
    <row r="40536" ht="30" hidden="1" customHeight="1" x14ac:dyDescent="0.25"/>
    <row r="40537" ht="30" hidden="1" customHeight="1" x14ac:dyDescent="0.25"/>
    <row r="40538" ht="30" hidden="1" customHeight="1" x14ac:dyDescent="0.25"/>
    <row r="40539" ht="30" hidden="1" customHeight="1" x14ac:dyDescent="0.25"/>
    <row r="40540" ht="30" hidden="1" customHeight="1" x14ac:dyDescent="0.25"/>
    <row r="40541" ht="30" hidden="1" customHeight="1" x14ac:dyDescent="0.25"/>
    <row r="40542" ht="30" hidden="1" customHeight="1" x14ac:dyDescent="0.25"/>
    <row r="40543" ht="30" hidden="1" customHeight="1" x14ac:dyDescent="0.25"/>
    <row r="40544" ht="30" hidden="1" customHeight="1" x14ac:dyDescent="0.25"/>
    <row r="40545" ht="30" hidden="1" customHeight="1" x14ac:dyDescent="0.25"/>
    <row r="40546" ht="30" hidden="1" customHeight="1" x14ac:dyDescent="0.25"/>
    <row r="40547" ht="30" hidden="1" customHeight="1" x14ac:dyDescent="0.25"/>
    <row r="40548" ht="30" hidden="1" customHeight="1" x14ac:dyDescent="0.25"/>
    <row r="40549" ht="30" hidden="1" customHeight="1" x14ac:dyDescent="0.25"/>
    <row r="40550" ht="30" hidden="1" customHeight="1" x14ac:dyDescent="0.25"/>
    <row r="40551" ht="30" hidden="1" customHeight="1" x14ac:dyDescent="0.25"/>
    <row r="40552" ht="30" hidden="1" customHeight="1" x14ac:dyDescent="0.25"/>
    <row r="40553" ht="30" hidden="1" customHeight="1" x14ac:dyDescent="0.25"/>
    <row r="40554" ht="30" hidden="1" customHeight="1" x14ac:dyDescent="0.25"/>
    <row r="40555" ht="30" hidden="1" customHeight="1" x14ac:dyDescent="0.25"/>
    <row r="40556" ht="30" hidden="1" customHeight="1" x14ac:dyDescent="0.25"/>
    <row r="40557" ht="30" hidden="1" customHeight="1" x14ac:dyDescent="0.25"/>
    <row r="40558" ht="30" hidden="1" customHeight="1" x14ac:dyDescent="0.25"/>
    <row r="40559" ht="30" hidden="1" customHeight="1" x14ac:dyDescent="0.25"/>
    <row r="40560" ht="30" hidden="1" customHeight="1" x14ac:dyDescent="0.25"/>
    <row r="40561" ht="30" hidden="1" customHeight="1" x14ac:dyDescent="0.25"/>
    <row r="40562" ht="30" hidden="1" customHeight="1" x14ac:dyDescent="0.25"/>
    <row r="40563" ht="30" hidden="1" customHeight="1" x14ac:dyDescent="0.25"/>
    <row r="40564" ht="30" hidden="1" customHeight="1" x14ac:dyDescent="0.25"/>
    <row r="40565" ht="30" hidden="1" customHeight="1" x14ac:dyDescent="0.25"/>
    <row r="40566" ht="30" hidden="1" customHeight="1" x14ac:dyDescent="0.25"/>
    <row r="40567" ht="30" hidden="1" customHeight="1" x14ac:dyDescent="0.25"/>
    <row r="40568" ht="30" hidden="1" customHeight="1" x14ac:dyDescent="0.25"/>
    <row r="40569" ht="30" hidden="1" customHeight="1" x14ac:dyDescent="0.25"/>
    <row r="40570" ht="30" hidden="1" customHeight="1" x14ac:dyDescent="0.25"/>
    <row r="40571" ht="30" hidden="1" customHeight="1" x14ac:dyDescent="0.25"/>
    <row r="40572" ht="30" hidden="1" customHeight="1" x14ac:dyDescent="0.25"/>
    <row r="40573" ht="30" hidden="1" customHeight="1" x14ac:dyDescent="0.25"/>
    <row r="40574" ht="30" hidden="1" customHeight="1" x14ac:dyDescent="0.25"/>
    <row r="40575" ht="30" hidden="1" customHeight="1" x14ac:dyDescent="0.25"/>
    <row r="40576" ht="30" hidden="1" customHeight="1" x14ac:dyDescent="0.25"/>
    <row r="40577" ht="30" hidden="1" customHeight="1" x14ac:dyDescent="0.25"/>
    <row r="40578" ht="30" hidden="1" customHeight="1" x14ac:dyDescent="0.25"/>
    <row r="40579" ht="30" hidden="1" customHeight="1" x14ac:dyDescent="0.25"/>
    <row r="40580" ht="30" hidden="1" customHeight="1" x14ac:dyDescent="0.25"/>
    <row r="40581" ht="30" hidden="1" customHeight="1" x14ac:dyDescent="0.25"/>
    <row r="40582" ht="30" hidden="1" customHeight="1" x14ac:dyDescent="0.25"/>
    <row r="40583" ht="30" hidden="1" customHeight="1" x14ac:dyDescent="0.25"/>
    <row r="40584" ht="30" hidden="1" customHeight="1" x14ac:dyDescent="0.25"/>
    <row r="40585" ht="30" hidden="1" customHeight="1" x14ac:dyDescent="0.25"/>
    <row r="40586" ht="30" hidden="1" customHeight="1" x14ac:dyDescent="0.25"/>
    <row r="40587" ht="30" hidden="1" customHeight="1" x14ac:dyDescent="0.25"/>
    <row r="40588" ht="30" hidden="1" customHeight="1" x14ac:dyDescent="0.25"/>
    <row r="40589" ht="30" hidden="1" customHeight="1" x14ac:dyDescent="0.25"/>
    <row r="40590" ht="30" hidden="1" customHeight="1" x14ac:dyDescent="0.25"/>
    <row r="40591" ht="30" hidden="1" customHeight="1" x14ac:dyDescent="0.25"/>
    <row r="40592" ht="30" hidden="1" customHeight="1" x14ac:dyDescent="0.25"/>
    <row r="40593" ht="30" hidden="1" customHeight="1" x14ac:dyDescent="0.25"/>
    <row r="40594" ht="30" hidden="1" customHeight="1" x14ac:dyDescent="0.25"/>
    <row r="40595" ht="30" hidden="1" customHeight="1" x14ac:dyDescent="0.25"/>
    <row r="40596" ht="30" hidden="1" customHeight="1" x14ac:dyDescent="0.25"/>
    <row r="40597" ht="30" hidden="1" customHeight="1" x14ac:dyDescent="0.25"/>
    <row r="40598" ht="30" hidden="1" customHeight="1" x14ac:dyDescent="0.25"/>
    <row r="40599" ht="30" hidden="1" customHeight="1" x14ac:dyDescent="0.25"/>
    <row r="40600" ht="30" hidden="1" customHeight="1" x14ac:dyDescent="0.25"/>
    <row r="40601" ht="30" hidden="1" customHeight="1" x14ac:dyDescent="0.25"/>
    <row r="40602" ht="30" hidden="1" customHeight="1" x14ac:dyDescent="0.25"/>
    <row r="40603" ht="30" hidden="1" customHeight="1" x14ac:dyDescent="0.25"/>
    <row r="40604" ht="30" hidden="1" customHeight="1" x14ac:dyDescent="0.25"/>
    <row r="40605" ht="30" hidden="1" customHeight="1" x14ac:dyDescent="0.25"/>
    <row r="40606" ht="30" hidden="1" customHeight="1" x14ac:dyDescent="0.25"/>
    <row r="40607" ht="30" hidden="1" customHeight="1" x14ac:dyDescent="0.25"/>
    <row r="40608" ht="30" hidden="1" customHeight="1" x14ac:dyDescent="0.25"/>
    <row r="40609" ht="30" hidden="1" customHeight="1" x14ac:dyDescent="0.25"/>
    <row r="40610" ht="30" hidden="1" customHeight="1" x14ac:dyDescent="0.25"/>
    <row r="40611" ht="30" hidden="1" customHeight="1" x14ac:dyDescent="0.25"/>
    <row r="40612" ht="30" hidden="1" customHeight="1" x14ac:dyDescent="0.25"/>
    <row r="40613" ht="30" hidden="1" customHeight="1" x14ac:dyDescent="0.25"/>
    <row r="40614" ht="30" hidden="1" customHeight="1" x14ac:dyDescent="0.25"/>
    <row r="40615" ht="30" hidden="1" customHeight="1" x14ac:dyDescent="0.25"/>
    <row r="40616" ht="30" hidden="1" customHeight="1" x14ac:dyDescent="0.25"/>
    <row r="40617" ht="30" hidden="1" customHeight="1" x14ac:dyDescent="0.25"/>
    <row r="40618" ht="30" hidden="1" customHeight="1" x14ac:dyDescent="0.25"/>
    <row r="40619" ht="30" hidden="1" customHeight="1" x14ac:dyDescent="0.25"/>
    <row r="40620" ht="30" hidden="1" customHeight="1" x14ac:dyDescent="0.25"/>
    <row r="40621" ht="30" hidden="1" customHeight="1" x14ac:dyDescent="0.25"/>
    <row r="40622" ht="30" hidden="1" customHeight="1" x14ac:dyDescent="0.25"/>
    <row r="40623" ht="30" hidden="1" customHeight="1" x14ac:dyDescent="0.25"/>
    <row r="40624" ht="30" hidden="1" customHeight="1" x14ac:dyDescent="0.25"/>
    <row r="40625" ht="30" hidden="1" customHeight="1" x14ac:dyDescent="0.25"/>
    <row r="40626" ht="30" hidden="1" customHeight="1" x14ac:dyDescent="0.25"/>
    <row r="40627" ht="30" hidden="1" customHeight="1" x14ac:dyDescent="0.25"/>
    <row r="40628" ht="30" hidden="1" customHeight="1" x14ac:dyDescent="0.25"/>
    <row r="40629" ht="30" hidden="1" customHeight="1" x14ac:dyDescent="0.25"/>
    <row r="40630" ht="30" hidden="1" customHeight="1" x14ac:dyDescent="0.25"/>
    <row r="40631" ht="30" hidden="1" customHeight="1" x14ac:dyDescent="0.25"/>
    <row r="40632" ht="30" hidden="1" customHeight="1" x14ac:dyDescent="0.25"/>
    <row r="40633" ht="30" hidden="1" customHeight="1" x14ac:dyDescent="0.25"/>
    <row r="40634" ht="30" hidden="1" customHeight="1" x14ac:dyDescent="0.25"/>
    <row r="40635" ht="30" hidden="1" customHeight="1" x14ac:dyDescent="0.25"/>
    <row r="40636" ht="30" hidden="1" customHeight="1" x14ac:dyDescent="0.25"/>
    <row r="40637" ht="30" hidden="1" customHeight="1" x14ac:dyDescent="0.25"/>
    <row r="40638" ht="30" hidden="1" customHeight="1" x14ac:dyDescent="0.25"/>
    <row r="40639" ht="30" hidden="1" customHeight="1" x14ac:dyDescent="0.25"/>
    <row r="40640" ht="30" hidden="1" customHeight="1" x14ac:dyDescent="0.25"/>
    <row r="40641" ht="30" hidden="1" customHeight="1" x14ac:dyDescent="0.25"/>
    <row r="40642" ht="30" hidden="1" customHeight="1" x14ac:dyDescent="0.25"/>
    <row r="40643" ht="30" hidden="1" customHeight="1" x14ac:dyDescent="0.25"/>
    <row r="40644" ht="30" hidden="1" customHeight="1" x14ac:dyDescent="0.25"/>
    <row r="40645" ht="30" hidden="1" customHeight="1" x14ac:dyDescent="0.25"/>
    <row r="40646" ht="30" hidden="1" customHeight="1" x14ac:dyDescent="0.25"/>
    <row r="40647" ht="30" hidden="1" customHeight="1" x14ac:dyDescent="0.25"/>
    <row r="40648" ht="30" hidden="1" customHeight="1" x14ac:dyDescent="0.25"/>
    <row r="40649" ht="30" hidden="1" customHeight="1" x14ac:dyDescent="0.25"/>
    <row r="40650" ht="30" hidden="1" customHeight="1" x14ac:dyDescent="0.25"/>
    <row r="40651" ht="30" hidden="1" customHeight="1" x14ac:dyDescent="0.25"/>
    <row r="40652" ht="30" hidden="1" customHeight="1" x14ac:dyDescent="0.25"/>
    <row r="40653" ht="30" hidden="1" customHeight="1" x14ac:dyDescent="0.25"/>
    <row r="40654" ht="30" hidden="1" customHeight="1" x14ac:dyDescent="0.25"/>
    <row r="40655" ht="30" hidden="1" customHeight="1" x14ac:dyDescent="0.25"/>
    <row r="40656" ht="30" hidden="1" customHeight="1" x14ac:dyDescent="0.25"/>
    <row r="40657" ht="30" hidden="1" customHeight="1" x14ac:dyDescent="0.25"/>
    <row r="40658" ht="30" hidden="1" customHeight="1" x14ac:dyDescent="0.25"/>
    <row r="40659" ht="30" hidden="1" customHeight="1" x14ac:dyDescent="0.25"/>
    <row r="40660" ht="30" hidden="1" customHeight="1" x14ac:dyDescent="0.25"/>
    <row r="40661" ht="30" hidden="1" customHeight="1" x14ac:dyDescent="0.25"/>
    <row r="40662" ht="30" hidden="1" customHeight="1" x14ac:dyDescent="0.25"/>
    <row r="40663" ht="30" hidden="1" customHeight="1" x14ac:dyDescent="0.25"/>
    <row r="40664" ht="30" hidden="1" customHeight="1" x14ac:dyDescent="0.25"/>
    <row r="40665" ht="30" hidden="1" customHeight="1" x14ac:dyDescent="0.25"/>
    <row r="40666" ht="30" hidden="1" customHeight="1" x14ac:dyDescent="0.25"/>
    <row r="40667" ht="30" hidden="1" customHeight="1" x14ac:dyDescent="0.25"/>
    <row r="40668" ht="30" hidden="1" customHeight="1" x14ac:dyDescent="0.25"/>
    <row r="40669" ht="30" hidden="1" customHeight="1" x14ac:dyDescent="0.25"/>
    <row r="40670" ht="30" hidden="1" customHeight="1" x14ac:dyDescent="0.25"/>
    <row r="40671" ht="30" hidden="1" customHeight="1" x14ac:dyDescent="0.25"/>
    <row r="40672" ht="30" hidden="1" customHeight="1" x14ac:dyDescent="0.25"/>
    <row r="40673" ht="30" hidden="1" customHeight="1" x14ac:dyDescent="0.25"/>
    <row r="40674" ht="30" hidden="1" customHeight="1" x14ac:dyDescent="0.25"/>
    <row r="40675" ht="30" hidden="1" customHeight="1" x14ac:dyDescent="0.25"/>
    <row r="40676" ht="30" hidden="1" customHeight="1" x14ac:dyDescent="0.25"/>
    <row r="40677" ht="30" hidden="1" customHeight="1" x14ac:dyDescent="0.25"/>
    <row r="40678" ht="30" hidden="1" customHeight="1" x14ac:dyDescent="0.25"/>
    <row r="40679" ht="30" hidden="1" customHeight="1" x14ac:dyDescent="0.25"/>
    <row r="40680" ht="30" hidden="1" customHeight="1" x14ac:dyDescent="0.25"/>
    <row r="40681" ht="30" hidden="1" customHeight="1" x14ac:dyDescent="0.25"/>
    <row r="40682" ht="30" hidden="1" customHeight="1" x14ac:dyDescent="0.25"/>
    <row r="40683" ht="30" hidden="1" customHeight="1" x14ac:dyDescent="0.25"/>
    <row r="40684" ht="30" hidden="1" customHeight="1" x14ac:dyDescent="0.25"/>
    <row r="40685" ht="30" hidden="1" customHeight="1" x14ac:dyDescent="0.25"/>
    <row r="40686" ht="30" hidden="1" customHeight="1" x14ac:dyDescent="0.25"/>
    <row r="40687" ht="30" hidden="1" customHeight="1" x14ac:dyDescent="0.25"/>
    <row r="40688" ht="30" hidden="1" customHeight="1" x14ac:dyDescent="0.25"/>
    <row r="40689" ht="30" hidden="1" customHeight="1" x14ac:dyDescent="0.25"/>
    <row r="40690" ht="30" hidden="1" customHeight="1" x14ac:dyDescent="0.25"/>
    <row r="40691" ht="30" hidden="1" customHeight="1" x14ac:dyDescent="0.25"/>
    <row r="40692" ht="30" hidden="1" customHeight="1" x14ac:dyDescent="0.25"/>
    <row r="40693" ht="30" hidden="1" customHeight="1" x14ac:dyDescent="0.25"/>
    <row r="40694" ht="30" hidden="1" customHeight="1" x14ac:dyDescent="0.25"/>
    <row r="40695" ht="30" hidden="1" customHeight="1" x14ac:dyDescent="0.25"/>
    <row r="40696" ht="30" hidden="1" customHeight="1" x14ac:dyDescent="0.25"/>
    <row r="40697" ht="30" hidden="1" customHeight="1" x14ac:dyDescent="0.25"/>
    <row r="40698" ht="30" hidden="1" customHeight="1" x14ac:dyDescent="0.25"/>
    <row r="40699" ht="30" hidden="1" customHeight="1" x14ac:dyDescent="0.25"/>
    <row r="40700" ht="30" hidden="1" customHeight="1" x14ac:dyDescent="0.25"/>
    <row r="40701" ht="30" hidden="1" customHeight="1" x14ac:dyDescent="0.25"/>
    <row r="40702" ht="30" hidden="1" customHeight="1" x14ac:dyDescent="0.25"/>
    <row r="40703" ht="30" hidden="1" customHeight="1" x14ac:dyDescent="0.25"/>
    <row r="40704" ht="30" hidden="1" customHeight="1" x14ac:dyDescent="0.25"/>
    <row r="40705" ht="30" hidden="1" customHeight="1" x14ac:dyDescent="0.25"/>
    <row r="40706" ht="30" hidden="1" customHeight="1" x14ac:dyDescent="0.25"/>
    <row r="40707" ht="30" hidden="1" customHeight="1" x14ac:dyDescent="0.25"/>
    <row r="40708" ht="30" hidden="1" customHeight="1" x14ac:dyDescent="0.25"/>
    <row r="40709" ht="30" hidden="1" customHeight="1" x14ac:dyDescent="0.25"/>
    <row r="40710" ht="30" hidden="1" customHeight="1" x14ac:dyDescent="0.25"/>
    <row r="40711" ht="30" hidden="1" customHeight="1" x14ac:dyDescent="0.25"/>
    <row r="40712" ht="30" hidden="1" customHeight="1" x14ac:dyDescent="0.25"/>
    <row r="40713" ht="30" hidden="1" customHeight="1" x14ac:dyDescent="0.25"/>
    <row r="40714" ht="30" hidden="1" customHeight="1" x14ac:dyDescent="0.25"/>
    <row r="40715" ht="30" hidden="1" customHeight="1" x14ac:dyDescent="0.25"/>
    <row r="40716" ht="30" hidden="1" customHeight="1" x14ac:dyDescent="0.25"/>
    <row r="40717" ht="30" hidden="1" customHeight="1" x14ac:dyDescent="0.25"/>
    <row r="40718" ht="30" hidden="1" customHeight="1" x14ac:dyDescent="0.25"/>
    <row r="40719" ht="30" hidden="1" customHeight="1" x14ac:dyDescent="0.25"/>
    <row r="40720" ht="30" hidden="1" customHeight="1" x14ac:dyDescent="0.25"/>
    <row r="40721" ht="30" hidden="1" customHeight="1" x14ac:dyDescent="0.25"/>
    <row r="40722" ht="30" hidden="1" customHeight="1" x14ac:dyDescent="0.25"/>
    <row r="40723" ht="30" hidden="1" customHeight="1" x14ac:dyDescent="0.25"/>
    <row r="40724" ht="30" hidden="1" customHeight="1" x14ac:dyDescent="0.25"/>
    <row r="40725" ht="30" hidden="1" customHeight="1" x14ac:dyDescent="0.25"/>
    <row r="40726" ht="30" hidden="1" customHeight="1" x14ac:dyDescent="0.25"/>
    <row r="40727" ht="30" hidden="1" customHeight="1" x14ac:dyDescent="0.25"/>
    <row r="40728" ht="30" hidden="1" customHeight="1" x14ac:dyDescent="0.25"/>
    <row r="40729" ht="30" hidden="1" customHeight="1" x14ac:dyDescent="0.25"/>
    <row r="40730" ht="30" hidden="1" customHeight="1" x14ac:dyDescent="0.25"/>
    <row r="40731" ht="30" hidden="1" customHeight="1" x14ac:dyDescent="0.25"/>
    <row r="40732" ht="30" hidden="1" customHeight="1" x14ac:dyDescent="0.25"/>
    <row r="40733" ht="30" hidden="1" customHeight="1" x14ac:dyDescent="0.25"/>
    <row r="40734" ht="30" hidden="1" customHeight="1" x14ac:dyDescent="0.25"/>
    <row r="40735" ht="30" hidden="1" customHeight="1" x14ac:dyDescent="0.25"/>
    <row r="40736" ht="30" hidden="1" customHeight="1" x14ac:dyDescent="0.25"/>
    <row r="40737" ht="30" hidden="1" customHeight="1" x14ac:dyDescent="0.25"/>
    <row r="40738" ht="30" hidden="1" customHeight="1" x14ac:dyDescent="0.25"/>
    <row r="40739" ht="30" hidden="1" customHeight="1" x14ac:dyDescent="0.25"/>
    <row r="40740" ht="30" hidden="1" customHeight="1" x14ac:dyDescent="0.25"/>
    <row r="40741" ht="30" hidden="1" customHeight="1" x14ac:dyDescent="0.25"/>
    <row r="40742" ht="30" hidden="1" customHeight="1" x14ac:dyDescent="0.25"/>
    <row r="40743" ht="30" hidden="1" customHeight="1" x14ac:dyDescent="0.25"/>
    <row r="40744" ht="30" hidden="1" customHeight="1" x14ac:dyDescent="0.25"/>
    <row r="40745" ht="30" hidden="1" customHeight="1" x14ac:dyDescent="0.25"/>
    <row r="40746" ht="30" hidden="1" customHeight="1" x14ac:dyDescent="0.25"/>
    <row r="40747" ht="30" hidden="1" customHeight="1" x14ac:dyDescent="0.25"/>
    <row r="40748" ht="30" hidden="1" customHeight="1" x14ac:dyDescent="0.25"/>
    <row r="40749" ht="30" hidden="1" customHeight="1" x14ac:dyDescent="0.25"/>
    <row r="40750" ht="30" hidden="1" customHeight="1" x14ac:dyDescent="0.25"/>
    <row r="40751" ht="30" hidden="1" customHeight="1" x14ac:dyDescent="0.25"/>
    <row r="40752" ht="30" hidden="1" customHeight="1" x14ac:dyDescent="0.25"/>
    <row r="40753" ht="30" hidden="1" customHeight="1" x14ac:dyDescent="0.25"/>
    <row r="40754" ht="30" hidden="1" customHeight="1" x14ac:dyDescent="0.25"/>
    <row r="40755" ht="30" hidden="1" customHeight="1" x14ac:dyDescent="0.25"/>
    <row r="40756" ht="30" hidden="1" customHeight="1" x14ac:dyDescent="0.25"/>
    <row r="40757" ht="30" hidden="1" customHeight="1" x14ac:dyDescent="0.25"/>
    <row r="40758" ht="30" hidden="1" customHeight="1" x14ac:dyDescent="0.25"/>
    <row r="40759" ht="30" hidden="1" customHeight="1" x14ac:dyDescent="0.25"/>
    <row r="40760" ht="30" hidden="1" customHeight="1" x14ac:dyDescent="0.25"/>
    <row r="40761" ht="30" hidden="1" customHeight="1" x14ac:dyDescent="0.25"/>
    <row r="40762" ht="30" hidden="1" customHeight="1" x14ac:dyDescent="0.25"/>
    <row r="40763" ht="30" hidden="1" customHeight="1" x14ac:dyDescent="0.25"/>
    <row r="40764" ht="30" hidden="1" customHeight="1" x14ac:dyDescent="0.25"/>
    <row r="40765" ht="30" hidden="1" customHeight="1" x14ac:dyDescent="0.25"/>
    <row r="40766" ht="30" hidden="1" customHeight="1" x14ac:dyDescent="0.25"/>
    <row r="40767" ht="30" hidden="1" customHeight="1" x14ac:dyDescent="0.25"/>
    <row r="40768" ht="30" hidden="1" customHeight="1" x14ac:dyDescent="0.25"/>
    <row r="40769" ht="30" hidden="1" customHeight="1" x14ac:dyDescent="0.25"/>
    <row r="40770" ht="30" hidden="1" customHeight="1" x14ac:dyDescent="0.25"/>
    <row r="40771" ht="30" hidden="1" customHeight="1" x14ac:dyDescent="0.25"/>
    <row r="40772" ht="30" hidden="1" customHeight="1" x14ac:dyDescent="0.25"/>
    <row r="40773" ht="30" hidden="1" customHeight="1" x14ac:dyDescent="0.25"/>
    <row r="40774" ht="30" hidden="1" customHeight="1" x14ac:dyDescent="0.25"/>
    <row r="40775" ht="30" hidden="1" customHeight="1" x14ac:dyDescent="0.25"/>
    <row r="40776" ht="30" hidden="1" customHeight="1" x14ac:dyDescent="0.25"/>
    <row r="40777" ht="30" hidden="1" customHeight="1" x14ac:dyDescent="0.25"/>
    <row r="40778" ht="30" hidden="1" customHeight="1" x14ac:dyDescent="0.25"/>
    <row r="40779" ht="30" hidden="1" customHeight="1" x14ac:dyDescent="0.25"/>
    <row r="40780" ht="30" hidden="1" customHeight="1" x14ac:dyDescent="0.25"/>
    <row r="40781" ht="30" hidden="1" customHeight="1" x14ac:dyDescent="0.25"/>
    <row r="40782" ht="30" hidden="1" customHeight="1" x14ac:dyDescent="0.25"/>
    <row r="40783" ht="30" hidden="1" customHeight="1" x14ac:dyDescent="0.25"/>
    <row r="40784" ht="30" hidden="1" customHeight="1" x14ac:dyDescent="0.25"/>
    <row r="40785" ht="30" hidden="1" customHeight="1" x14ac:dyDescent="0.25"/>
    <row r="40786" ht="30" hidden="1" customHeight="1" x14ac:dyDescent="0.25"/>
    <row r="40787" ht="30" hidden="1" customHeight="1" x14ac:dyDescent="0.25"/>
    <row r="40788" ht="30" hidden="1" customHeight="1" x14ac:dyDescent="0.25"/>
    <row r="40789" ht="30" hidden="1" customHeight="1" x14ac:dyDescent="0.25"/>
    <row r="40790" ht="30" hidden="1" customHeight="1" x14ac:dyDescent="0.25"/>
    <row r="40791" ht="30" hidden="1" customHeight="1" x14ac:dyDescent="0.25"/>
    <row r="40792" ht="30" hidden="1" customHeight="1" x14ac:dyDescent="0.25"/>
    <row r="40793" ht="30" hidden="1" customHeight="1" x14ac:dyDescent="0.25"/>
    <row r="40794" ht="30" hidden="1" customHeight="1" x14ac:dyDescent="0.25"/>
    <row r="40795" ht="30" hidden="1" customHeight="1" x14ac:dyDescent="0.25"/>
    <row r="40796" ht="30" hidden="1" customHeight="1" x14ac:dyDescent="0.25"/>
    <row r="40797" ht="30" hidden="1" customHeight="1" x14ac:dyDescent="0.25"/>
    <row r="40798" ht="30" hidden="1" customHeight="1" x14ac:dyDescent="0.25"/>
    <row r="40799" ht="30" hidden="1" customHeight="1" x14ac:dyDescent="0.25"/>
    <row r="40800" ht="30" hidden="1" customHeight="1" x14ac:dyDescent="0.25"/>
    <row r="40801" ht="30" hidden="1" customHeight="1" x14ac:dyDescent="0.25"/>
    <row r="40802" ht="30" hidden="1" customHeight="1" x14ac:dyDescent="0.25"/>
    <row r="40803" ht="30" hidden="1" customHeight="1" x14ac:dyDescent="0.25"/>
    <row r="40804" ht="30" hidden="1" customHeight="1" x14ac:dyDescent="0.25"/>
    <row r="40805" ht="30" hidden="1" customHeight="1" x14ac:dyDescent="0.25"/>
    <row r="40806" ht="30" hidden="1" customHeight="1" x14ac:dyDescent="0.25"/>
    <row r="40807" ht="30" hidden="1" customHeight="1" x14ac:dyDescent="0.25"/>
    <row r="40808" ht="30" hidden="1" customHeight="1" x14ac:dyDescent="0.25"/>
    <row r="40809" ht="30" hidden="1" customHeight="1" x14ac:dyDescent="0.25"/>
    <row r="40810" ht="30" hidden="1" customHeight="1" x14ac:dyDescent="0.25"/>
    <row r="40811" ht="30" hidden="1" customHeight="1" x14ac:dyDescent="0.25"/>
    <row r="40812" ht="30" hidden="1" customHeight="1" x14ac:dyDescent="0.25"/>
    <row r="40813" ht="30" hidden="1" customHeight="1" x14ac:dyDescent="0.25"/>
    <row r="40814" ht="30" hidden="1" customHeight="1" x14ac:dyDescent="0.25"/>
    <row r="40815" ht="30" hidden="1" customHeight="1" x14ac:dyDescent="0.25"/>
    <row r="40816" ht="30" hidden="1" customHeight="1" x14ac:dyDescent="0.25"/>
    <row r="40817" ht="30" hidden="1" customHeight="1" x14ac:dyDescent="0.25"/>
    <row r="40818" ht="30" hidden="1" customHeight="1" x14ac:dyDescent="0.25"/>
    <row r="40819" ht="30" hidden="1" customHeight="1" x14ac:dyDescent="0.25"/>
    <row r="40820" ht="30" hidden="1" customHeight="1" x14ac:dyDescent="0.25"/>
    <row r="40821" ht="30" hidden="1" customHeight="1" x14ac:dyDescent="0.25"/>
    <row r="40822" ht="30" hidden="1" customHeight="1" x14ac:dyDescent="0.25"/>
    <row r="40823" ht="30" hidden="1" customHeight="1" x14ac:dyDescent="0.25"/>
    <row r="40824" ht="30" hidden="1" customHeight="1" x14ac:dyDescent="0.25"/>
    <row r="40825" ht="30" hidden="1" customHeight="1" x14ac:dyDescent="0.25"/>
    <row r="40826" ht="30" hidden="1" customHeight="1" x14ac:dyDescent="0.25"/>
    <row r="40827" ht="30" hidden="1" customHeight="1" x14ac:dyDescent="0.25"/>
    <row r="40828" ht="30" hidden="1" customHeight="1" x14ac:dyDescent="0.25"/>
    <row r="40829" ht="30" hidden="1" customHeight="1" x14ac:dyDescent="0.25"/>
    <row r="40830" ht="30" hidden="1" customHeight="1" x14ac:dyDescent="0.25"/>
    <row r="40831" ht="30" hidden="1" customHeight="1" x14ac:dyDescent="0.25"/>
    <row r="40832" ht="30" hidden="1" customHeight="1" x14ac:dyDescent="0.25"/>
    <row r="40833" ht="30" hidden="1" customHeight="1" x14ac:dyDescent="0.25"/>
    <row r="40834" ht="30" hidden="1" customHeight="1" x14ac:dyDescent="0.25"/>
    <row r="40835" ht="30" hidden="1" customHeight="1" x14ac:dyDescent="0.25"/>
    <row r="40836" ht="30" hidden="1" customHeight="1" x14ac:dyDescent="0.25"/>
    <row r="40837" ht="30" hidden="1" customHeight="1" x14ac:dyDescent="0.25"/>
    <row r="40838" ht="30" hidden="1" customHeight="1" x14ac:dyDescent="0.25"/>
    <row r="40839" ht="30" hidden="1" customHeight="1" x14ac:dyDescent="0.25"/>
    <row r="40840" ht="30" hidden="1" customHeight="1" x14ac:dyDescent="0.25"/>
    <row r="40841" ht="30" hidden="1" customHeight="1" x14ac:dyDescent="0.25"/>
    <row r="40842" ht="30" hidden="1" customHeight="1" x14ac:dyDescent="0.25"/>
    <row r="40843" ht="30" hidden="1" customHeight="1" x14ac:dyDescent="0.25"/>
    <row r="40844" ht="30" hidden="1" customHeight="1" x14ac:dyDescent="0.25"/>
    <row r="40845" ht="30" hidden="1" customHeight="1" x14ac:dyDescent="0.25"/>
    <row r="40846" ht="30" hidden="1" customHeight="1" x14ac:dyDescent="0.25"/>
    <row r="40847" ht="30" hidden="1" customHeight="1" x14ac:dyDescent="0.25"/>
    <row r="40848" ht="30" hidden="1" customHeight="1" x14ac:dyDescent="0.25"/>
    <row r="40849" ht="30" hidden="1" customHeight="1" x14ac:dyDescent="0.25"/>
    <row r="40850" ht="30" hidden="1" customHeight="1" x14ac:dyDescent="0.25"/>
    <row r="40851" ht="30" hidden="1" customHeight="1" x14ac:dyDescent="0.25"/>
    <row r="40852" ht="30" hidden="1" customHeight="1" x14ac:dyDescent="0.25"/>
    <row r="40853" ht="30" hidden="1" customHeight="1" x14ac:dyDescent="0.25"/>
    <row r="40854" ht="30" hidden="1" customHeight="1" x14ac:dyDescent="0.25"/>
    <row r="40855" ht="30" hidden="1" customHeight="1" x14ac:dyDescent="0.25"/>
    <row r="40856" ht="30" hidden="1" customHeight="1" x14ac:dyDescent="0.25"/>
    <row r="40857" ht="30" hidden="1" customHeight="1" x14ac:dyDescent="0.25"/>
    <row r="40858" ht="30" hidden="1" customHeight="1" x14ac:dyDescent="0.25"/>
    <row r="40859" ht="30" hidden="1" customHeight="1" x14ac:dyDescent="0.25"/>
    <row r="40860" ht="30" hidden="1" customHeight="1" x14ac:dyDescent="0.25"/>
    <row r="40861" ht="30" hidden="1" customHeight="1" x14ac:dyDescent="0.25"/>
    <row r="40862" ht="30" hidden="1" customHeight="1" x14ac:dyDescent="0.25"/>
    <row r="40863" ht="30" hidden="1" customHeight="1" x14ac:dyDescent="0.25"/>
    <row r="40864" ht="30" hidden="1" customHeight="1" x14ac:dyDescent="0.25"/>
    <row r="40865" ht="30" hidden="1" customHeight="1" x14ac:dyDescent="0.25"/>
    <row r="40866" ht="30" hidden="1" customHeight="1" x14ac:dyDescent="0.25"/>
    <row r="40867" ht="30" hidden="1" customHeight="1" x14ac:dyDescent="0.25"/>
    <row r="40868" ht="30" hidden="1" customHeight="1" x14ac:dyDescent="0.25"/>
    <row r="40869" ht="30" hidden="1" customHeight="1" x14ac:dyDescent="0.25"/>
    <row r="40870" ht="30" hidden="1" customHeight="1" x14ac:dyDescent="0.25"/>
    <row r="40871" ht="30" hidden="1" customHeight="1" x14ac:dyDescent="0.25"/>
    <row r="40872" ht="30" hidden="1" customHeight="1" x14ac:dyDescent="0.25"/>
    <row r="40873" ht="30" hidden="1" customHeight="1" x14ac:dyDescent="0.25"/>
    <row r="40874" ht="30" hidden="1" customHeight="1" x14ac:dyDescent="0.25"/>
    <row r="40875" ht="30" hidden="1" customHeight="1" x14ac:dyDescent="0.25"/>
    <row r="40876" ht="30" hidden="1" customHeight="1" x14ac:dyDescent="0.25"/>
    <row r="40877" ht="30" hidden="1" customHeight="1" x14ac:dyDescent="0.25"/>
    <row r="40878" ht="30" hidden="1" customHeight="1" x14ac:dyDescent="0.25"/>
    <row r="40879" ht="30" hidden="1" customHeight="1" x14ac:dyDescent="0.25"/>
    <row r="40880" ht="30" hidden="1" customHeight="1" x14ac:dyDescent="0.25"/>
    <row r="40881" ht="30" hidden="1" customHeight="1" x14ac:dyDescent="0.25"/>
    <row r="40882" ht="30" hidden="1" customHeight="1" x14ac:dyDescent="0.25"/>
    <row r="40883" ht="30" hidden="1" customHeight="1" x14ac:dyDescent="0.25"/>
    <row r="40884" ht="30" hidden="1" customHeight="1" x14ac:dyDescent="0.25"/>
    <row r="40885" ht="30" hidden="1" customHeight="1" x14ac:dyDescent="0.25"/>
    <row r="40886" ht="30" hidden="1" customHeight="1" x14ac:dyDescent="0.25"/>
    <row r="40887" ht="30" hidden="1" customHeight="1" x14ac:dyDescent="0.25"/>
    <row r="40888" ht="30" hidden="1" customHeight="1" x14ac:dyDescent="0.25"/>
    <row r="40889" ht="30" hidden="1" customHeight="1" x14ac:dyDescent="0.25"/>
    <row r="40890" ht="30" hidden="1" customHeight="1" x14ac:dyDescent="0.25"/>
    <row r="40891" ht="30" hidden="1" customHeight="1" x14ac:dyDescent="0.25"/>
    <row r="40892" ht="30" hidden="1" customHeight="1" x14ac:dyDescent="0.25"/>
    <row r="40893" ht="30" hidden="1" customHeight="1" x14ac:dyDescent="0.25"/>
    <row r="40894" ht="30" hidden="1" customHeight="1" x14ac:dyDescent="0.25"/>
    <row r="40895" ht="30" hidden="1" customHeight="1" x14ac:dyDescent="0.25"/>
    <row r="40896" ht="30" hidden="1" customHeight="1" x14ac:dyDescent="0.25"/>
    <row r="40897" ht="30" hidden="1" customHeight="1" x14ac:dyDescent="0.25"/>
    <row r="40898" ht="30" hidden="1" customHeight="1" x14ac:dyDescent="0.25"/>
    <row r="40899" ht="30" hidden="1" customHeight="1" x14ac:dyDescent="0.25"/>
    <row r="40900" ht="30" hidden="1" customHeight="1" x14ac:dyDescent="0.25"/>
    <row r="40901" ht="30" hidden="1" customHeight="1" x14ac:dyDescent="0.25"/>
    <row r="40902" ht="30" hidden="1" customHeight="1" x14ac:dyDescent="0.25"/>
    <row r="40903" ht="30" hidden="1" customHeight="1" x14ac:dyDescent="0.25"/>
    <row r="40904" ht="30" hidden="1" customHeight="1" x14ac:dyDescent="0.25"/>
    <row r="40905" ht="30" hidden="1" customHeight="1" x14ac:dyDescent="0.25"/>
    <row r="40906" ht="30" hidden="1" customHeight="1" x14ac:dyDescent="0.25"/>
    <row r="40907" ht="30" hidden="1" customHeight="1" x14ac:dyDescent="0.25"/>
    <row r="40908" ht="30" hidden="1" customHeight="1" x14ac:dyDescent="0.25"/>
    <row r="40909" ht="30" hidden="1" customHeight="1" x14ac:dyDescent="0.25"/>
    <row r="40910" ht="30" hidden="1" customHeight="1" x14ac:dyDescent="0.25"/>
    <row r="40911" ht="30" hidden="1" customHeight="1" x14ac:dyDescent="0.25"/>
    <row r="40912" ht="30" hidden="1" customHeight="1" x14ac:dyDescent="0.25"/>
    <row r="40913" ht="30" hidden="1" customHeight="1" x14ac:dyDescent="0.25"/>
    <row r="40914" ht="30" hidden="1" customHeight="1" x14ac:dyDescent="0.25"/>
    <row r="40915" ht="30" hidden="1" customHeight="1" x14ac:dyDescent="0.25"/>
    <row r="40916" ht="30" hidden="1" customHeight="1" x14ac:dyDescent="0.25"/>
    <row r="40917" ht="30" hidden="1" customHeight="1" x14ac:dyDescent="0.25"/>
    <row r="40918" ht="30" hidden="1" customHeight="1" x14ac:dyDescent="0.25"/>
    <row r="40919" ht="30" hidden="1" customHeight="1" x14ac:dyDescent="0.25"/>
    <row r="40920" ht="30" hidden="1" customHeight="1" x14ac:dyDescent="0.25"/>
    <row r="40921" ht="30" hidden="1" customHeight="1" x14ac:dyDescent="0.25"/>
    <row r="40922" ht="30" hidden="1" customHeight="1" x14ac:dyDescent="0.25"/>
    <row r="40923" ht="30" hidden="1" customHeight="1" x14ac:dyDescent="0.25"/>
    <row r="40924" ht="30" hidden="1" customHeight="1" x14ac:dyDescent="0.25"/>
    <row r="40925" ht="30" hidden="1" customHeight="1" x14ac:dyDescent="0.25"/>
    <row r="40926" ht="30" hidden="1" customHeight="1" x14ac:dyDescent="0.25"/>
    <row r="40927" ht="30" hidden="1" customHeight="1" x14ac:dyDescent="0.25"/>
    <row r="40928" ht="30" hidden="1" customHeight="1" x14ac:dyDescent="0.25"/>
    <row r="40929" ht="30" hidden="1" customHeight="1" x14ac:dyDescent="0.25"/>
    <row r="40930" ht="30" hidden="1" customHeight="1" x14ac:dyDescent="0.25"/>
    <row r="40931" ht="30" hidden="1" customHeight="1" x14ac:dyDescent="0.25"/>
    <row r="40932" ht="30" hidden="1" customHeight="1" x14ac:dyDescent="0.25"/>
    <row r="40933" ht="30" hidden="1" customHeight="1" x14ac:dyDescent="0.25"/>
    <row r="40934" ht="30" hidden="1" customHeight="1" x14ac:dyDescent="0.25"/>
    <row r="40935" ht="30" hidden="1" customHeight="1" x14ac:dyDescent="0.25"/>
    <row r="40936" ht="30" hidden="1" customHeight="1" x14ac:dyDescent="0.25"/>
    <row r="40937" ht="30" hidden="1" customHeight="1" x14ac:dyDescent="0.25"/>
    <row r="40938" ht="30" hidden="1" customHeight="1" x14ac:dyDescent="0.25"/>
    <row r="40939" ht="30" hidden="1" customHeight="1" x14ac:dyDescent="0.25"/>
    <row r="40940" ht="30" hidden="1" customHeight="1" x14ac:dyDescent="0.25"/>
    <row r="40941" ht="30" hidden="1" customHeight="1" x14ac:dyDescent="0.25"/>
    <row r="40942" ht="30" hidden="1" customHeight="1" x14ac:dyDescent="0.25"/>
    <row r="40943" ht="30" hidden="1" customHeight="1" x14ac:dyDescent="0.25"/>
    <row r="40944" ht="30" hidden="1" customHeight="1" x14ac:dyDescent="0.25"/>
    <row r="40945" ht="30" hidden="1" customHeight="1" x14ac:dyDescent="0.25"/>
    <row r="40946" ht="30" hidden="1" customHeight="1" x14ac:dyDescent="0.25"/>
    <row r="40947" ht="30" hidden="1" customHeight="1" x14ac:dyDescent="0.25"/>
    <row r="40948" ht="30" hidden="1" customHeight="1" x14ac:dyDescent="0.25"/>
    <row r="40949" ht="30" hidden="1" customHeight="1" x14ac:dyDescent="0.25"/>
    <row r="40950" ht="30" hidden="1" customHeight="1" x14ac:dyDescent="0.25"/>
    <row r="40951" ht="30" hidden="1" customHeight="1" x14ac:dyDescent="0.25"/>
    <row r="40952" ht="30" hidden="1" customHeight="1" x14ac:dyDescent="0.25"/>
    <row r="40953" ht="30" hidden="1" customHeight="1" x14ac:dyDescent="0.25"/>
    <row r="40954" ht="30" hidden="1" customHeight="1" x14ac:dyDescent="0.25"/>
    <row r="40955" ht="30" hidden="1" customHeight="1" x14ac:dyDescent="0.25"/>
    <row r="40956" ht="30" hidden="1" customHeight="1" x14ac:dyDescent="0.25"/>
    <row r="40957" ht="30" hidden="1" customHeight="1" x14ac:dyDescent="0.25"/>
    <row r="40958" ht="30" hidden="1" customHeight="1" x14ac:dyDescent="0.25"/>
    <row r="40959" ht="30" hidden="1" customHeight="1" x14ac:dyDescent="0.25"/>
    <row r="40960" ht="30" hidden="1" customHeight="1" x14ac:dyDescent="0.25"/>
    <row r="40961" ht="30" hidden="1" customHeight="1" x14ac:dyDescent="0.25"/>
    <row r="40962" ht="30" hidden="1" customHeight="1" x14ac:dyDescent="0.25"/>
    <row r="40963" ht="30" hidden="1" customHeight="1" x14ac:dyDescent="0.25"/>
    <row r="40964" ht="30" hidden="1" customHeight="1" x14ac:dyDescent="0.25"/>
    <row r="40965" ht="30" hidden="1" customHeight="1" x14ac:dyDescent="0.25"/>
    <row r="40966" ht="30" hidden="1" customHeight="1" x14ac:dyDescent="0.25"/>
    <row r="40967" ht="30" hidden="1" customHeight="1" x14ac:dyDescent="0.25"/>
    <row r="40968" ht="30" hidden="1" customHeight="1" x14ac:dyDescent="0.25"/>
    <row r="40969" ht="30" hidden="1" customHeight="1" x14ac:dyDescent="0.25"/>
    <row r="40970" ht="30" hidden="1" customHeight="1" x14ac:dyDescent="0.25"/>
    <row r="40971" ht="30" hidden="1" customHeight="1" x14ac:dyDescent="0.25"/>
    <row r="40972" ht="30" hidden="1" customHeight="1" x14ac:dyDescent="0.25"/>
    <row r="40973" ht="30" hidden="1" customHeight="1" x14ac:dyDescent="0.25"/>
    <row r="40974" ht="30" hidden="1" customHeight="1" x14ac:dyDescent="0.25"/>
    <row r="40975" ht="30" hidden="1" customHeight="1" x14ac:dyDescent="0.25"/>
    <row r="40976" ht="30" hidden="1" customHeight="1" x14ac:dyDescent="0.25"/>
    <row r="40977" ht="30" hidden="1" customHeight="1" x14ac:dyDescent="0.25"/>
    <row r="40978" ht="30" hidden="1" customHeight="1" x14ac:dyDescent="0.25"/>
    <row r="40979" ht="30" hidden="1" customHeight="1" x14ac:dyDescent="0.25"/>
    <row r="40980" ht="30" hidden="1" customHeight="1" x14ac:dyDescent="0.25"/>
    <row r="40981" ht="30" hidden="1" customHeight="1" x14ac:dyDescent="0.25"/>
    <row r="40982" ht="30" hidden="1" customHeight="1" x14ac:dyDescent="0.25"/>
    <row r="40983" ht="30" hidden="1" customHeight="1" x14ac:dyDescent="0.25"/>
    <row r="40984" ht="30" hidden="1" customHeight="1" x14ac:dyDescent="0.25"/>
    <row r="40985" ht="30" hidden="1" customHeight="1" x14ac:dyDescent="0.25"/>
    <row r="40986" ht="30" hidden="1" customHeight="1" x14ac:dyDescent="0.25"/>
    <row r="40987" ht="30" hidden="1" customHeight="1" x14ac:dyDescent="0.25"/>
    <row r="40988" ht="30" hidden="1" customHeight="1" x14ac:dyDescent="0.25"/>
    <row r="40989" ht="30" hidden="1" customHeight="1" x14ac:dyDescent="0.25"/>
    <row r="40990" ht="30" hidden="1" customHeight="1" x14ac:dyDescent="0.25"/>
    <row r="40991" ht="30" hidden="1" customHeight="1" x14ac:dyDescent="0.25"/>
    <row r="40992" ht="30" hidden="1" customHeight="1" x14ac:dyDescent="0.25"/>
    <row r="40993" ht="30" hidden="1" customHeight="1" x14ac:dyDescent="0.25"/>
    <row r="40994" ht="30" hidden="1" customHeight="1" x14ac:dyDescent="0.25"/>
    <row r="40995" ht="30" hidden="1" customHeight="1" x14ac:dyDescent="0.25"/>
    <row r="40996" ht="30" hidden="1" customHeight="1" x14ac:dyDescent="0.25"/>
    <row r="40997" ht="30" hidden="1" customHeight="1" x14ac:dyDescent="0.25"/>
    <row r="40998" ht="30" hidden="1" customHeight="1" x14ac:dyDescent="0.25"/>
    <row r="40999" ht="30" hidden="1" customHeight="1" x14ac:dyDescent="0.25"/>
    <row r="41000" ht="30" hidden="1" customHeight="1" x14ac:dyDescent="0.25"/>
    <row r="41001" ht="30" hidden="1" customHeight="1" x14ac:dyDescent="0.25"/>
    <row r="41002" ht="30" hidden="1" customHeight="1" x14ac:dyDescent="0.25"/>
    <row r="41003" ht="30" hidden="1" customHeight="1" x14ac:dyDescent="0.25"/>
    <row r="41004" ht="30" hidden="1" customHeight="1" x14ac:dyDescent="0.25"/>
    <row r="41005" ht="30" hidden="1" customHeight="1" x14ac:dyDescent="0.25"/>
    <row r="41006" ht="30" hidden="1" customHeight="1" x14ac:dyDescent="0.25"/>
    <row r="41007" ht="30" hidden="1" customHeight="1" x14ac:dyDescent="0.25"/>
    <row r="41008" ht="30" hidden="1" customHeight="1" x14ac:dyDescent="0.25"/>
    <row r="41009" ht="30" hidden="1" customHeight="1" x14ac:dyDescent="0.25"/>
    <row r="41010" ht="30" hidden="1" customHeight="1" x14ac:dyDescent="0.25"/>
    <row r="41011" ht="30" hidden="1" customHeight="1" x14ac:dyDescent="0.25"/>
    <row r="41012" ht="30" hidden="1" customHeight="1" x14ac:dyDescent="0.25"/>
    <row r="41013" ht="30" hidden="1" customHeight="1" x14ac:dyDescent="0.25"/>
    <row r="41014" ht="30" hidden="1" customHeight="1" x14ac:dyDescent="0.25"/>
    <row r="41015" ht="30" hidden="1" customHeight="1" x14ac:dyDescent="0.25"/>
    <row r="41016" ht="30" hidden="1" customHeight="1" x14ac:dyDescent="0.25"/>
    <row r="41017" ht="30" hidden="1" customHeight="1" x14ac:dyDescent="0.25"/>
    <row r="41018" ht="30" hidden="1" customHeight="1" x14ac:dyDescent="0.25"/>
    <row r="41019" ht="30" hidden="1" customHeight="1" x14ac:dyDescent="0.25"/>
    <row r="41020" ht="30" hidden="1" customHeight="1" x14ac:dyDescent="0.25"/>
    <row r="41021" ht="30" hidden="1" customHeight="1" x14ac:dyDescent="0.25"/>
    <row r="41022" ht="30" hidden="1" customHeight="1" x14ac:dyDescent="0.25"/>
    <row r="41023" ht="30" hidden="1" customHeight="1" x14ac:dyDescent="0.25"/>
    <row r="41024" ht="30" hidden="1" customHeight="1" x14ac:dyDescent="0.25"/>
    <row r="41025" ht="30" hidden="1" customHeight="1" x14ac:dyDescent="0.25"/>
    <row r="41026" ht="30" hidden="1" customHeight="1" x14ac:dyDescent="0.25"/>
    <row r="41027" ht="30" hidden="1" customHeight="1" x14ac:dyDescent="0.25"/>
    <row r="41028" ht="30" hidden="1" customHeight="1" x14ac:dyDescent="0.25"/>
    <row r="41029" ht="30" hidden="1" customHeight="1" x14ac:dyDescent="0.25"/>
    <row r="41030" ht="30" hidden="1" customHeight="1" x14ac:dyDescent="0.25"/>
    <row r="41031" ht="30" hidden="1" customHeight="1" x14ac:dyDescent="0.25"/>
    <row r="41032" ht="30" hidden="1" customHeight="1" x14ac:dyDescent="0.25"/>
    <row r="41033" ht="30" hidden="1" customHeight="1" x14ac:dyDescent="0.25"/>
    <row r="41034" ht="30" hidden="1" customHeight="1" x14ac:dyDescent="0.25"/>
    <row r="41035" ht="30" hidden="1" customHeight="1" x14ac:dyDescent="0.25"/>
    <row r="41036" ht="30" hidden="1" customHeight="1" x14ac:dyDescent="0.25"/>
    <row r="41037" ht="30" hidden="1" customHeight="1" x14ac:dyDescent="0.25"/>
    <row r="41038" ht="30" hidden="1" customHeight="1" x14ac:dyDescent="0.25"/>
    <row r="41039" ht="30" hidden="1" customHeight="1" x14ac:dyDescent="0.25"/>
    <row r="41040" ht="30" hidden="1" customHeight="1" x14ac:dyDescent="0.25"/>
    <row r="41041" ht="30" hidden="1" customHeight="1" x14ac:dyDescent="0.25"/>
    <row r="41042" ht="30" hidden="1" customHeight="1" x14ac:dyDescent="0.25"/>
    <row r="41043" ht="30" hidden="1" customHeight="1" x14ac:dyDescent="0.25"/>
    <row r="41044" ht="30" hidden="1" customHeight="1" x14ac:dyDescent="0.25"/>
    <row r="41045" ht="30" hidden="1" customHeight="1" x14ac:dyDescent="0.25"/>
    <row r="41046" ht="30" hidden="1" customHeight="1" x14ac:dyDescent="0.25"/>
    <row r="41047" ht="30" hidden="1" customHeight="1" x14ac:dyDescent="0.25"/>
    <row r="41048" ht="30" hidden="1" customHeight="1" x14ac:dyDescent="0.25"/>
    <row r="41049" ht="30" hidden="1" customHeight="1" x14ac:dyDescent="0.25"/>
    <row r="41050" ht="30" hidden="1" customHeight="1" x14ac:dyDescent="0.25"/>
    <row r="41051" ht="30" hidden="1" customHeight="1" x14ac:dyDescent="0.25"/>
    <row r="41052" ht="30" hidden="1" customHeight="1" x14ac:dyDescent="0.25"/>
    <row r="41053" ht="30" hidden="1" customHeight="1" x14ac:dyDescent="0.25"/>
    <row r="41054" ht="30" hidden="1" customHeight="1" x14ac:dyDescent="0.25"/>
    <row r="41055" ht="30" hidden="1" customHeight="1" x14ac:dyDescent="0.25"/>
    <row r="41056" ht="30" hidden="1" customHeight="1" x14ac:dyDescent="0.25"/>
    <row r="41057" ht="30" hidden="1" customHeight="1" x14ac:dyDescent="0.25"/>
    <row r="41058" ht="30" hidden="1" customHeight="1" x14ac:dyDescent="0.25"/>
    <row r="41059" ht="30" hidden="1" customHeight="1" x14ac:dyDescent="0.25"/>
    <row r="41060" ht="30" hidden="1" customHeight="1" x14ac:dyDescent="0.25"/>
    <row r="41061" ht="30" hidden="1" customHeight="1" x14ac:dyDescent="0.25"/>
    <row r="41062" ht="30" hidden="1" customHeight="1" x14ac:dyDescent="0.25"/>
    <row r="41063" ht="30" hidden="1" customHeight="1" x14ac:dyDescent="0.25"/>
    <row r="41064" ht="30" hidden="1" customHeight="1" x14ac:dyDescent="0.25"/>
    <row r="41065" ht="30" hidden="1" customHeight="1" x14ac:dyDescent="0.25"/>
    <row r="41066" ht="30" hidden="1" customHeight="1" x14ac:dyDescent="0.25"/>
    <row r="41067" ht="30" hidden="1" customHeight="1" x14ac:dyDescent="0.25"/>
    <row r="41068" ht="30" hidden="1" customHeight="1" x14ac:dyDescent="0.25"/>
    <row r="41069" ht="30" hidden="1" customHeight="1" x14ac:dyDescent="0.25"/>
    <row r="41070" ht="30" hidden="1" customHeight="1" x14ac:dyDescent="0.25"/>
    <row r="41071" ht="30" hidden="1" customHeight="1" x14ac:dyDescent="0.25"/>
    <row r="41072" ht="30" hidden="1" customHeight="1" x14ac:dyDescent="0.25"/>
    <row r="41073" ht="30" hidden="1" customHeight="1" x14ac:dyDescent="0.25"/>
    <row r="41074" ht="30" hidden="1" customHeight="1" x14ac:dyDescent="0.25"/>
    <row r="41075" ht="30" hidden="1" customHeight="1" x14ac:dyDescent="0.25"/>
    <row r="41076" ht="30" hidden="1" customHeight="1" x14ac:dyDescent="0.25"/>
    <row r="41077" ht="30" hidden="1" customHeight="1" x14ac:dyDescent="0.25"/>
    <row r="41078" ht="30" hidden="1" customHeight="1" x14ac:dyDescent="0.25"/>
    <row r="41079" ht="30" hidden="1" customHeight="1" x14ac:dyDescent="0.25"/>
    <row r="41080" ht="30" hidden="1" customHeight="1" x14ac:dyDescent="0.25"/>
    <row r="41081" ht="30" hidden="1" customHeight="1" x14ac:dyDescent="0.25"/>
    <row r="41082" ht="30" hidden="1" customHeight="1" x14ac:dyDescent="0.25"/>
    <row r="41083" ht="30" hidden="1" customHeight="1" x14ac:dyDescent="0.25"/>
    <row r="41084" ht="30" hidden="1" customHeight="1" x14ac:dyDescent="0.25"/>
    <row r="41085" ht="30" hidden="1" customHeight="1" x14ac:dyDescent="0.25"/>
    <row r="41086" ht="30" hidden="1" customHeight="1" x14ac:dyDescent="0.25"/>
    <row r="41087" ht="30" hidden="1" customHeight="1" x14ac:dyDescent="0.25"/>
    <row r="41088" ht="30" hidden="1" customHeight="1" x14ac:dyDescent="0.25"/>
    <row r="41089" ht="30" hidden="1" customHeight="1" x14ac:dyDescent="0.25"/>
    <row r="41090" ht="30" hidden="1" customHeight="1" x14ac:dyDescent="0.25"/>
    <row r="41091" ht="30" hidden="1" customHeight="1" x14ac:dyDescent="0.25"/>
    <row r="41092" ht="30" hidden="1" customHeight="1" x14ac:dyDescent="0.25"/>
    <row r="41093" ht="30" hidden="1" customHeight="1" x14ac:dyDescent="0.25"/>
    <row r="41094" ht="30" hidden="1" customHeight="1" x14ac:dyDescent="0.25"/>
    <row r="41095" ht="30" hidden="1" customHeight="1" x14ac:dyDescent="0.25"/>
    <row r="41096" ht="30" hidden="1" customHeight="1" x14ac:dyDescent="0.25"/>
    <row r="41097" ht="30" hidden="1" customHeight="1" x14ac:dyDescent="0.25"/>
    <row r="41098" ht="30" hidden="1" customHeight="1" x14ac:dyDescent="0.25"/>
    <row r="41099" ht="30" hidden="1" customHeight="1" x14ac:dyDescent="0.25"/>
    <row r="41100" ht="30" hidden="1" customHeight="1" x14ac:dyDescent="0.25"/>
    <row r="41101" ht="30" hidden="1" customHeight="1" x14ac:dyDescent="0.25"/>
    <row r="41102" ht="30" hidden="1" customHeight="1" x14ac:dyDescent="0.25"/>
    <row r="41103" ht="30" hidden="1" customHeight="1" x14ac:dyDescent="0.25"/>
    <row r="41104" ht="30" hidden="1" customHeight="1" x14ac:dyDescent="0.25"/>
    <row r="41105" ht="30" hidden="1" customHeight="1" x14ac:dyDescent="0.25"/>
    <row r="41106" ht="30" hidden="1" customHeight="1" x14ac:dyDescent="0.25"/>
    <row r="41107" ht="30" hidden="1" customHeight="1" x14ac:dyDescent="0.25"/>
    <row r="41108" ht="30" hidden="1" customHeight="1" x14ac:dyDescent="0.25"/>
    <row r="41109" ht="30" hidden="1" customHeight="1" x14ac:dyDescent="0.25"/>
    <row r="41110" ht="30" hidden="1" customHeight="1" x14ac:dyDescent="0.25"/>
    <row r="41111" ht="30" hidden="1" customHeight="1" x14ac:dyDescent="0.25"/>
    <row r="41112" ht="30" hidden="1" customHeight="1" x14ac:dyDescent="0.25"/>
    <row r="41113" ht="30" hidden="1" customHeight="1" x14ac:dyDescent="0.25"/>
    <row r="41114" ht="30" hidden="1" customHeight="1" x14ac:dyDescent="0.25"/>
    <row r="41115" ht="30" hidden="1" customHeight="1" x14ac:dyDescent="0.25"/>
    <row r="41116" ht="30" hidden="1" customHeight="1" x14ac:dyDescent="0.25"/>
    <row r="41117" ht="30" hidden="1" customHeight="1" x14ac:dyDescent="0.25"/>
    <row r="41118" ht="30" hidden="1" customHeight="1" x14ac:dyDescent="0.25"/>
    <row r="41119" ht="30" hidden="1" customHeight="1" x14ac:dyDescent="0.25"/>
    <row r="41120" ht="30" hidden="1" customHeight="1" x14ac:dyDescent="0.25"/>
    <row r="41121" ht="30" hidden="1" customHeight="1" x14ac:dyDescent="0.25"/>
    <row r="41122" ht="30" hidden="1" customHeight="1" x14ac:dyDescent="0.25"/>
    <row r="41123" ht="30" hidden="1" customHeight="1" x14ac:dyDescent="0.25"/>
    <row r="41124" ht="30" hidden="1" customHeight="1" x14ac:dyDescent="0.25"/>
    <row r="41125" ht="30" hidden="1" customHeight="1" x14ac:dyDescent="0.25"/>
    <row r="41126" ht="30" hidden="1" customHeight="1" x14ac:dyDescent="0.25"/>
    <row r="41127" ht="30" hidden="1" customHeight="1" x14ac:dyDescent="0.25"/>
    <row r="41128" ht="30" hidden="1" customHeight="1" x14ac:dyDescent="0.25"/>
    <row r="41129" ht="30" hidden="1" customHeight="1" x14ac:dyDescent="0.25"/>
    <row r="41130" ht="30" hidden="1" customHeight="1" x14ac:dyDescent="0.25"/>
    <row r="41131" ht="30" hidden="1" customHeight="1" x14ac:dyDescent="0.25"/>
    <row r="41132" ht="30" hidden="1" customHeight="1" x14ac:dyDescent="0.25"/>
    <row r="41133" ht="30" hidden="1" customHeight="1" x14ac:dyDescent="0.25"/>
    <row r="41134" ht="30" hidden="1" customHeight="1" x14ac:dyDescent="0.25"/>
    <row r="41135" ht="30" hidden="1" customHeight="1" x14ac:dyDescent="0.25"/>
    <row r="41136" ht="30" hidden="1" customHeight="1" x14ac:dyDescent="0.25"/>
    <row r="41137" ht="30" hidden="1" customHeight="1" x14ac:dyDescent="0.25"/>
    <row r="41138" ht="30" hidden="1" customHeight="1" x14ac:dyDescent="0.25"/>
    <row r="41139" ht="30" hidden="1" customHeight="1" x14ac:dyDescent="0.25"/>
    <row r="41140" ht="30" hidden="1" customHeight="1" x14ac:dyDescent="0.25"/>
    <row r="41141" ht="30" hidden="1" customHeight="1" x14ac:dyDescent="0.25"/>
    <row r="41142" ht="30" hidden="1" customHeight="1" x14ac:dyDescent="0.25"/>
    <row r="41143" ht="30" hidden="1" customHeight="1" x14ac:dyDescent="0.25"/>
    <row r="41144" ht="30" hidden="1" customHeight="1" x14ac:dyDescent="0.25"/>
    <row r="41145" ht="30" hidden="1" customHeight="1" x14ac:dyDescent="0.25"/>
    <row r="41146" ht="30" hidden="1" customHeight="1" x14ac:dyDescent="0.25"/>
    <row r="41147" ht="30" hidden="1" customHeight="1" x14ac:dyDescent="0.25"/>
    <row r="41148" ht="30" hidden="1" customHeight="1" x14ac:dyDescent="0.25"/>
    <row r="41149" ht="30" hidden="1" customHeight="1" x14ac:dyDescent="0.25"/>
    <row r="41150" ht="30" hidden="1" customHeight="1" x14ac:dyDescent="0.25"/>
    <row r="41151" ht="30" hidden="1" customHeight="1" x14ac:dyDescent="0.25"/>
    <row r="41152" ht="30" hidden="1" customHeight="1" x14ac:dyDescent="0.25"/>
    <row r="41153" ht="30" hidden="1" customHeight="1" x14ac:dyDescent="0.25"/>
    <row r="41154" ht="30" hidden="1" customHeight="1" x14ac:dyDescent="0.25"/>
    <row r="41155" ht="30" hidden="1" customHeight="1" x14ac:dyDescent="0.25"/>
    <row r="41156" ht="30" hidden="1" customHeight="1" x14ac:dyDescent="0.25"/>
    <row r="41157" ht="30" hidden="1" customHeight="1" x14ac:dyDescent="0.25"/>
    <row r="41158" ht="30" hidden="1" customHeight="1" x14ac:dyDescent="0.25"/>
    <row r="41159" ht="30" hidden="1" customHeight="1" x14ac:dyDescent="0.25"/>
    <row r="41160" ht="30" hidden="1" customHeight="1" x14ac:dyDescent="0.25"/>
    <row r="41161" ht="30" hidden="1" customHeight="1" x14ac:dyDescent="0.25"/>
    <row r="41162" ht="30" hidden="1" customHeight="1" x14ac:dyDescent="0.25"/>
    <row r="41163" ht="30" hidden="1" customHeight="1" x14ac:dyDescent="0.25"/>
    <row r="41164" ht="30" hidden="1" customHeight="1" x14ac:dyDescent="0.25"/>
    <row r="41165" ht="30" hidden="1" customHeight="1" x14ac:dyDescent="0.25"/>
    <row r="41166" ht="30" hidden="1" customHeight="1" x14ac:dyDescent="0.25"/>
    <row r="41167" ht="30" hidden="1" customHeight="1" x14ac:dyDescent="0.25"/>
    <row r="41168" ht="30" hidden="1" customHeight="1" x14ac:dyDescent="0.25"/>
    <row r="41169" ht="30" hidden="1" customHeight="1" x14ac:dyDescent="0.25"/>
    <row r="41170" ht="30" hidden="1" customHeight="1" x14ac:dyDescent="0.25"/>
    <row r="41171" ht="30" hidden="1" customHeight="1" x14ac:dyDescent="0.25"/>
    <row r="41172" ht="30" hidden="1" customHeight="1" x14ac:dyDescent="0.25"/>
    <row r="41173" ht="30" hidden="1" customHeight="1" x14ac:dyDescent="0.25"/>
    <row r="41174" ht="30" hidden="1" customHeight="1" x14ac:dyDescent="0.25"/>
    <row r="41175" ht="30" hidden="1" customHeight="1" x14ac:dyDescent="0.25"/>
    <row r="41176" ht="30" hidden="1" customHeight="1" x14ac:dyDescent="0.25"/>
    <row r="41177" ht="30" hidden="1" customHeight="1" x14ac:dyDescent="0.25"/>
    <row r="41178" ht="30" hidden="1" customHeight="1" x14ac:dyDescent="0.25"/>
    <row r="41179" ht="30" hidden="1" customHeight="1" x14ac:dyDescent="0.25"/>
    <row r="41180" ht="30" hidden="1" customHeight="1" x14ac:dyDescent="0.25"/>
    <row r="41181" ht="30" hidden="1" customHeight="1" x14ac:dyDescent="0.25"/>
    <row r="41182" ht="30" hidden="1" customHeight="1" x14ac:dyDescent="0.25"/>
    <row r="41183" ht="30" hidden="1" customHeight="1" x14ac:dyDescent="0.25"/>
    <row r="41184" ht="30" hidden="1" customHeight="1" x14ac:dyDescent="0.25"/>
    <row r="41185" ht="30" hidden="1" customHeight="1" x14ac:dyDescent="0.25"/>
    <row r="41186" ht="30" hidden="1" customHeight="1" x14ac:dyDescent="0.25"/>
    <row r="41187" ht="30" hidden="1" customHeight="1" x14ac:dyDescent="0.25"/>
    <row r="41188" ht="30" hidden="1" customHeight="1" x14ac:dyDescent="0.25"/>
    <row r="41189" ht="30" hidden="1" customHeight="1" x14ac:dyDescent="0.25"/>
    <row r="41190" ht="30" hidden="1" customHeight="1" x14ac:dyDescent="0.25"/>
    <row r="41191" ht="30" hidden="1" customHeight="1" x14ac:dyDescent="0.25"/>
    <row r="41192" ht="30" hidden="1" customHeight="1" x14ac:dyDescent="0.25"/>
    <row r="41193" ht="30" hidden="1" customHeight="1" x14ac:dyDescent="0.25"/>
    <row r="41194" ht="30" hidden="1" customHeight="1" x14ac:dyDescent="0.25"/>
    <row r="41195" ht="30" hidden="1" customHeight="1" x14ac:dyDescent="0.25"/>
    <row r="41196" ht="30" hidden="1" customHeight="1" x14ac:dyDescent="0.25"/>
    <row r="41197" ht="30" hidden="1" customHeight="1" x14ac:dyDescent="0.25"/>
    <row r="41198" ht="30" hidden="1" customHeight="1" x14ac:dyDescent="0.25"/>
    <row r="41199" ht="30" hidden="1" customHeight="1" x14ac:dyDescent="0.25"/>
    <row r="41200" ht="30" hidden="1" customHeight="1" x14ac:dyDescent="0.25"/>
    <row r="41201" ht="30" hidden="1" customHeight="1" x14ac:dyDescent="0.25"/>
    <row r="41202" ht="30" hidden="1" customHeight="1" x14ac:dyDescent="0.25"/>
    <row r="41203" ht="30" hidden="1" customHeight="1" x14ac:dyDescent="0.25"/>
    <row r="41204" ht="30" hidden="1" customHeight="1" x14ac:dyDescent="0.25"/>
    <row r="41205" ht="30" hidden="1" customHeight="1" x14ac:dyDescent="0.25"/>
    <row r="41206" ht="30" hidden="1" customHeight="1" x14ac:dyDescent="0.25"/>
    <row r="41207" ht="30" hidden="1" customHeight="1" x14ac:dyDescent="0.25"/>
    <row r="41208" ht="30" hidden="1" customHeight="1" x14ac:dyDescent="0.25"/>
    <row r="41209" ht="30" hidden="1" customHeight="1" x14ac:dyDescent="0.25"/>
    <row r="41210" ht="30" hidden="1" customHeight="1" x14ac:dyDescent="0.25"/>
    <row r="41211" ht="30" hidden="1" customHeight="1" x14ac:dyDescent="0.25"/>
    <row r="41212" ht="30" hidden="1" customHeight="1" x14ac:dyDescent="0.25"/>
    <row r="41213" ht="30" hidden="1" customHeight="1" x14ac:dyDescent="0.25"/>
    <row r="41214" ht="30" hidden="1" customHeight="1" x14ac:dyDescent="0.25"/>
    <row r="41215" ht="30" hidden="1" customHeight="1" x14ac:dyDescent="0.25"/>
    <row r="41216" ht="30" hidden="1" customHeight="1" x14ac:dyDescent="0.25"/>
    <row r="41217" ht="30" hidden="1" customHeight="1" x14ac:dyDescent="0.25"/>
    <row r="41218" ht="30" hidden="1" customHeight="1" x14ac:dyDescent="0.25"/>
    <row r="41219" ht="30" hidden="1" customHeight="1" x14ac:dyDescent="0.25"/>
    <row r="41220" ht="30" hidden="1" customHeight="1" x14ac:dyDescent="0.25"/>
    <row r="41221" ht="30" hidden="1" customHeight="1" x14ac:dyDescent="0.25"/>
    <row r="41222" ht="30" hidden="1" customHeight="1" x14ac:dyDescent="0.25"/>
    <row r="41223" ht="30" hidden="1" customHeight="1" x14ac:dyDescent="0.25"/>
    <row r="41224" ht="30" hidden="1" customHeight="1" x14ac:dyDescent="0.25"/>
    <row r="41225" ht="30" hidden="1" customHeight="1" x14ac:dyDescent="0.25"/>
    <row r="41226" ht="30" hidden="1" customHeight="1" x14ac:dyDescent="0.25"/>
    <row r="41227" ht="30" hidden="1" customHeight="1" x14ac:dyDescent="0.25"/>
    <row r="41228" ht="30" hidden="1" customHeight="1" x14ac:dyDescent="0.25"/>
    <row r="41229" ht="30" hidden="1" customHeight="1" x14ac:dyDescent="0.25"/>
    <row r="41230" ht="30" hidden="1" customHeight="1" x14ac:dyDescent="0.25"/>
    <row r="41231" ht="30" hidden="1" customHeight="1" x14ac:dyDescent="0.25"/>
    <row r="41232" ht="30" hidden="1" customHeight="1" x14ac:dyDescent="0.25"/>
    <row r="41233" ht="30" hidden="1" customHeight="1" x14ac:dyDescent="0.25"/>
    <row r="41234" ht="30" hidden="1" customHeight="1" x14ac:dyDescent="0.25"/>
    <row r="41235" ht="30" hidden="1" customHeight="1" x14ac:dyDescent="0.25"/>
    <row r="41236" ht="30" hidden="1" customHeight="1" x14ac:dyDescent="0.25"/>
    <row r="41237" ht="30" hidden="1" customHeight="1" x14ac:dyDescent="0.25"/>
    <row r="41238" ht="30" hidden="1" customHeight="1" x14ac:dyDescent="0.25"/>
    <row r="41239" ht="30" hidden="1" customHeight="1" x14ac:dyDescent="0.25"/>
    <row r="41240" ht="30" hidden="1" customHeight="1" x14ac:dyDescent="0.25"/>
    <row r="41241" ht="30" hidden="1" customHeight="1" x14ac:dyDescent="0.25"/>
    <row r="41242" ht="30" hidden="1" customHeight="1" x14ac:dyDescent="0.25"/>
    <row r="41243" ht="30" hidden="1" customHeight="1" x14ac:dyDescent="0.25"/>
    <row r="41244" ht="30" hidden="1" customHeight="1" x14ac:dyDescent="0.25"/>
    <row r="41245" ht="30" hidden="1" customHeight="1" x14ac:dyDescent="0.25"/>
    <row r="41246" ht="30" hidden="1" customHeight="1" x14ac:dyDescent="0.25"/>
    <row r="41247" ht="30" hidden="1" customHeight="1" x14ac:dyDescent="0.25"/>
    <row r="41248" ht="30" hidden="1" customHeight="1" x14ac:dyDescent="0.25"/>
    <row r="41249" ht="30" hidden="1" customHeight="1" x14ac:dyDescent="0.25"/>
    <row r="41250" ht="30" hidden="1" customHeight="1" x14ac:dyDescent="0.25"/>
    <row r="41251" ht="30" hidden="1" customHeight="1" x14ac:dyDescent="0.25"/>
    <row r="41252" ht="30" hidden="1" customHeight="1" x14ac:dyDescent="0.25"/>
    <row r="41253" ht="30" hidden="1" customHeight="1" x14ac:dyDescent="0.25"/>
    <row r="41254" ht="30" hidden="1" customHeight="1" x14ac:dyDescent="0.25"/>
    <row r="41255" ht="30" hidden="1" customHeight="1" x14ac:dyDescent="0.25"/>
    <row r="41256" ht="30" hidden="1" customHeight="1" x14ac:dyDescent="0.25"/>
    <row r="41257" ht="30" hidden="1" customHeight="1" x14ac:dyDescent="0.25"/>
    <row r="41258" ht="30" hidden="1" customHeight="1" x14ac:dyDescent="0.25"/>
    <row r="41259" ht="30" hidden="1" customHeight="1" x14ac:dyDescent="0.25"/>
    <row r="41260" ht="30" hidden="1" customHeight="1" x14ac:dyDescent="0.25"/>
    <row r="41261" ht="30" hidden="1" customHeight="1" x14ac:dyDescent="0.25"/>
    <row r="41262" ht="30" hidden="1" customHeight="1" x14ac:dyDescent="0.25"/>
    <row r="41263" ht="30" hidden="1" customHeight="1" x14ac:dyDescent="0.25"/>
    <row r="41264" ht="30" hidden="1" customHeight="1" x14ac:dyDescent="0.25"/>
    <row r="41265" ht="30" hidden="1" customHeight="1" x14ac:dyDescent="0.25"/>
    <row r="41266" ht="30" hidden="1" customHeight="1" x14ac:dyDescent="0.25"/>
    <row r="41267" ht="30" hidden="1" customHeight="1" x14ac:dyDescent="0.25"/>
    <row r="41268" ht="30" hidden="1" customHeight="1" x14ac:dyDescent="0.25"/>
    <row r="41269" ht="30" hidden="1" customHeight="1" x14ac:dyDescent="0.25"/>
    <row r="41270" ht="30" hidden="1" customHeight="1" x14ac:dyDescent="0.25"/>
    <row r="41271" ht="30" hidden="1" customHeight="1" x14ac:dyDescent="0.25"/>
    <row r="41272" ht="30" hidden="1" customHeight="1" x14ac:dyDescent="0.25"/>
    <row r="41273" ht="30" hidden="1" customHeight="1" x14ac:dyDescent="0.25"/>
    <row r="41274" ht="30" hidden="1" customHeight="1" x14ac:dyDescent="0.25"/>
    <row r="41275" ht="30" hidden="1" customHeight="1" x14ac:dyDescent="0.25"/>
    <row r="41276" ht="30" hidden="1" customHeight="1" x14ac:dyDescent="0.25"/>
    <row r="41277" ht="30" hidden="1" customHeight="1" x14ac:dyDescent="0.25"/>
    <row r="41278" ht="30" hidden="1" customHeight="1" x14ac:dyDescent="0.25"/>
    <row r="41279" ht="30" hidden="1" customHeight="1" x14ac:dyDescent="0.25"/>
    <row r="41280" ht="30" hidden="1" customHeight="1" x14ac:dyDescent="0.25"/>
    <row r="41281" ht="30" hidden="1" customHeight="1" x14ac:dyDescent="0.25"/>
    <row r="41282" ht="30" hidden="1" customHeight="1" x14ac:dyDescent="0.25"/>
    <row r="41283" ht="30" hidden="1" customHeight="1" x14ac:dyDescent="0.25"/>
    <row r="41284" ht="30" hidden="1" customHeight="1" x14ac:dyDescent="0.25"/>
    <row r="41285" ht="30" hidden="1" customHeight="1" x14ac:dyDescent="0.25"/>
    <row r="41286" ht="30" hidden="1" customHeight="1" x14ac:dyDescent="0.25"/>
    <row r="41287" ht="30" hidden="1" customHeight="1" x14ac:dyDescent="0.25"/>
    <row r="41288" ht="30" hidden="1" customHeight="1" x14ac:dyDescent="0.25"/>
    <row r="41289" ht="30" hidden="1" customHeight="1" x14ac:dyDescent="0.25"/>
    <row r="41290" ht="30" hidden="1" customHeight="1" x14ac:dyDescent="0.25"/>
    <row r="41291" ht="30" hidden="1" customHeight="1" x14ac:dyDescent="0.25"/>
    <row r="41292" ht="30" hidden="1" customHeight="1" x14ac:dyDescent="0.25"/>
    <row r="41293" ht="30" hidden="1" customHeight="1" x14ac:dyDescent="0.25"/>
    <row r="41294" ht="30" hidden="1" customHeight="1" x14ac:dyDescent="0.25"/>
    <row r="41295" ht="30" hidden="1" customHeight="1" x14ac:dyDescent="0.25"/>
    <row r="41296" ht="30" hidden="1" customHeight="1" x14ac:dyDescent="0.25"/>
    <row r="41297" ht="30" hidden="1" customHeight="1" x14ac:dyDescent="0.25"/>
    <row r="41298" ht="30" hidden="1" customHeight="1" x14ac:dyDescent="0.25"/>
    <row r="41299" ht="30" hidden="1" customHeight="1" x14ac:dyDescent="0.25"/>
    <row r="41300" ht="30" hidden="1" customHeight="1" x14ac:dyDescent="0.25"/>
    <row r="41301" ht="30" hidden="1" customHeight="1" x14ac:dyDescent="0.25"/>
    <row r="41302" ht="30" hidden="1" customHeight="1" x14ac:dyDescent="0.25"/>
    <row r="41303" ht="30" hidden="1" customHeight="1" x14ac:dyDescent="0.25"/>
    <row r="41304" ht="30" hidden="1" customHeight="1" x14ac:dyDescent="0.25"/>
    <row r="41305" ht="30" hidden="1" customHeight="1" x14ac:dyDescent="0.25"/>
    <row r="41306" ht="30" hidden="1" customHeight="1" x14ac:dyDescent="0.25"/>
    <row r="41307" ht="30" hidden="1" customHeight="1" x14ac:dyDescent="0.25"/>
    <row r="41308" ht="30" hidden="1" customHeight="1" x14ac:dyDescent="0.25"/>
    <row r="41309" ht="30" hidden="1" customHeight="1" x14ac:dyDescent="0.25"/>
    <row r="41310" ht="30" hidden="1" customHeight="1" x14ac:dyDescent="0.25"/>
    <row r="41311" ht="30" hidden="1" customHeight="1" x14ac:dyDescent="0.25"/>
    <row r="41312" ht="30" hidden="1" customHeight="1" x14ac:dyDescent="0.25"/>
    <row r="41313" ht="30" hidden="1" customHeight="1" x14ac:dyDescent="0.25"/>
    <row r="41314" ht="30" hidden="1" customHeight="1" x14ac:dyDescent="0.25"/>
    <row r="41315" ht="30" hidden="1" customHeight="1" x14ac:dyDescent="0.25"/>
    <row r="41316" ht="30" hidden="1" customHeight="1" x14ac:dyDescent="0.25"/>
    <row r="41317" ht="30" hidden="1" customHeight="1" x14ac:dyDescent="0.25"/>
    <row r="41318" ht="30" hidden="1" customHeight="1" x14ac:dyDescent="0.25"/>
    <row r="41319" ht="30" hidden="1" customHeight="1" x14ac:dyDescent="0.25"/>
    <row r="41320" ht="30" hidden="1" customHeight="1" x14ac:dyDescent="0.25"/>
    <row r="41321" ht="30" hidden="1" customHeight="1" x14ac:dyDescent="0.25"/>
    <row r="41322" ht="30" hidden="1" customHeight="1" x14ac:dyDescent="0.25"/>
    <row r="41323" ht="30" hidden="1" customHeight="1" x14ac:dyDescent="0.25"/>
    <row r="41324" ht="30" hidden="1" customHeight="1" x14ac:dyDescent="0.25"/>
    <row r="41325" ht="30" hidden="1" customHeight="1" x14ac:dyDescent="0.25"/>
    <row r="41326" ht="30" hidden="1" customHeight="1" x14ac:dyDescent="0.25"/>
    <row r="41327" ht="30" hidden="1" customHeight="1" x14ac:dyDescent="0.25"/>
    <row r="41328" ht="30" hidden="1" customHeight="1" x14ac:dyDescent="0.25"/>
    <row r="41329" ht="30" hidden="1" customHeight="1" x14ac:dyDescent="0.25"/>
    <row r="41330" ht="30" hidden="1" customHeight="1" x14ac:dyDescent="0.25"/>
    <row r="41331" ht="30" hidden="1" customHeight="1" x14ac:dyDescent="0.25"/>
    <row r="41332" ht="30" hidden="1" customHeight="1" x14ac:dyDescent="0.25"/>
    <row r="41333" ht="30" hidden="1" customHeight="1" x14ac:dyDescent="0.25"/>
    <row r="41334" ht="30" hidden="1" customHeight="1" x14ac:dyDescent="0.25"/>
    <row r="41335" ht="30" hidden="1" customHeight="1" x14ac:dyDescent="0.25"/>
    <row r="41336" ht="30" hidden="1" customHeight="1" x14ac:dyDescent="0.25"/>
    <row r="41337" ht="30" hidden="1" customHeight="1" x14ac:dyDescent="0.25"/>
    <row r="41338" ht="30" hidden="1" customHeight="1" x14ac:dyDescent="0.25"/>
    <row r="41339" ht="30" hidden="1" customHeight="1" x14ac:dyDescent="0.25"/>
    <row r="41340" ht="30" hidden="1" customHeight="1" x14ac:dyDescent="0.25"/>
    <row r="41341" ht="30" hidden="1" customHeight="1" x14ac:dyDescent="0.25"/>
    <row r="41342" ht="30" hidden="1" customHeight="1" x14ac:dyDescent="0.25"/>
    <row r="41343" ht="30" hidden="1" customHeight="1" x14ac:dyDescent="0.25"/>
    <row r="41344" ht="30" hidden="1" customHeight="1" x14ac:dyDescent="0.25"/>
    <row r="41345" ht="30" hidden="1" customHeight="1" x14ac:dyDescent="0.25"/>
    <row r="41346" ht="30" hidden="1" customHeight="1" x14ac:dyDescent="0.25"/>
    <row r="41347" ht="30" hidden="1" customHeight="1" x14ac:dyDescent="0.25"/>
    <row r="41348" ht="30" hidden="1" customHeight="1" x14ac:dyDescent="0.25"/>
    <row r="41349" ht="30" hidden="1" customHeight="1" x14ac:dyDescent="0.25"/>
    <row r="41350" ht="30" hidden="1" customHeight="1" x14ac:dyDescent="0.25"/>
    <row r="41351" ht="30" hidden="1" customHeight="1" x14ac:dyDescent="0.25"/>
    <row r="41352" ht="30" hidden="1" customHeight="1" x14ac:dyDescent="0.25"/>
    <row r="41353" ht="30" hidden="1" customHeight="1" x14ac:dyDescent="0.25"/>
    <row r="41354" ht="30" hidden="1" customHeight="1" x14ac:dyDescent="0.25"/>
    <row r="41355" ht="30" hidden="1" customHeight="1" x14ac:dyDescent="0.25"/>
    <row r="41356" ht="30" hidden="1" customHeight="1" x14ac:dyDescent="0.25"/>
    <row r="41357" ht="30" hidden="1" customHeight="1" x14ac:dyDescent="0.25"/>
    <row r="41358" ht="30" hidden="1" customHeight="1" x14ac:dyDescent="0.25"/>
    <row r="41359" ht="30" hidden="1" customHeight="1" x14ac:dyDescent="0.25"/>
    <row r="41360" ht="30" hidden="1" customHeight="1" x14ac:dyDescent="0.25"/>
    <row r="41361" ht="30" hidden="1" customHeight="1" x14ac:dyDescent="0.25"/>
    <row r="41362" ht="30" hidden="1" customHeight="1" x14ac:dyDescent="0.25"/>
    <row r="41363" ht="30" hidden="1" customHeight="1" x14ac:dyDescent="0.25"/>
    <row r="41364" ht="30" hidden="1" customHeight="1" x14ac:dyDescent="0.25"/>
    <row r="41365" ht="30" hidden="1" customHeight="1" x14ac:dyDescent="0.25"/>
    <row r="41366" ht="30" hidden="1" customHeight="1" x14ac:dyDescent="0.25"/>
    <row r="41367" ht="30" hidden="1" customHeight="1" x14ac:dyDescent="0.25"/>
    <row r="41368" ht="30" hidden="1" customHeight="1" x14ac:dyDescent="0.25"/>
    <row r="41369" ht="30" hidden="1" customHeight="1" x14ac:dyDescent="0.25"/>
    <row r="41370" ht="30" hidden="1" customHeight="1" x14ac:dyDescent="0.25"/>
    <row r="41371" ht="30" hidden="1" customHeight="1" x14ac:dyDescent="0.25"/>
    <row r="41372" ht="30" hidden="1" customHeight="1" x14ac:dyDescent="0.25"/>
    <row r="41373" ht="30" hidden="1" customHeight="1" x14ac:dyDescent="0.25"/>
    <row r="41374" ht="30" hidden="1" customHeight="1" x14ac:dyDescent="0.25"/>
    <row r="41375" ht="30" hidden="1" customHeight="1" x14ac:dyDescent="0.25"/>
    <row r="41376" ht="30" hidden="1" customHeight="1" x14ac:dyDescent="0.25"/>
    <row r="41377" ht="30" hidden="1" customHeight="1" x14ac:dyDescent="0.25"/>
    <row r="41378" ht="30" hidden="1" customHeight="1" x14ac:dyDescent="0.25"/>
    <row r="41379" ht="30" hidden="1" customHeight="1" x14ac:dyDescent="0.25"/>
    <row r="41380" ht="30" hidden="1" customHeight="1" x14ac:dyDescent="0.25"/>
    <row r="41381" ht="30" hidden="1" customHeight="1" x14ac:dyDescent="0.25"/>
    <row r="41382" ht="30" hidden="1" customHeight="1" x14ac:dyDescent="0.25"/>
    <row r="41383" ht="30" hidden="1" customHeight="1" x14ac:dyDescent="0.25"/>
    <row r="41384" ht="30" hidden="1" customHeight="1" x14ac:dyDescent="0.25"/>
    <row r="41385" ht="30" hidden="1" customHeight="1" x14ac:dyDescent="0.25"/>
    <row r="41386" ht="30" hidden="1" customHeight="1" x14ac:dyDescent="0.25"/>
    <row r="41387" ht="30" hidden="1" customHeight="1" x14ac:dyDescent="0.25"/>
    <row r="41388" ht="30" hidden="1" customHeight="1" x14ac:dyDescent="0.25"/>
    <row r="41389" ht="30" hidden="1" customHeight="1" x14ac:dyDescent="0.25"/>
    <row r="41390" ht="30" hidden="1" customHeight="1" x14ac:dyDescent="0.25"/>
    <row r="41391" ht="30" hidden="1" customHeight="1" x14ac:dyDescent="0.25"/>
    <row r="41392" ht="30" hidden="1" customHeight="1" x14ac:dyDescent="0.25"/>
    <row r="41393" ht="30" hidden="1" customHeight="1" x14ac:dyDescent="0.25"/>
    <row r="41394" ht="30" hidden="1" customHeight="1" x14ac:dyDescent="0.25"/>
    <row r="41395" ht="30" hidden="1" customHeight="1" x14ac:dyDescent="0.25"/>
    <row r="41396" ht="30" hidden="1" customHeight="1" x14ac:dyDescent="0.25"/>
    <row r="41397" ht="30" hidden="1" customHeight="1" x14ac:dyDescent="0.25"/>
    <row r="41398" ht="30" hidden="1" customHeight="1" x14ac:dyDescent="0.25"/>
    <row r="41399" ht="30" hidden="1" customHeight="1" x14ac:dyDescent="0.25"/>
    <row r="41400" ht="30" hidden="1" customHeight="1" x14ac:dyDescent="0.25"/>
    <row r="41401" ht="30" hidden="1" customHeight="1" x14ac:dyDescent="0.25"/>
    <row r="41402" ht="30" hidden="1" customHeight="1" x14ac:dyDescent="0.25"/>
    <row r="41403" ht="30" hidden="1" customHeight="1" x14ac:dyDescent="0.25"/>
    <row r="41404" ht="30" hidden="1" customHeight="1" x14ac:dyDescent="0.25"/>
    <row r="41405" ht="30" hidden="1" customHeight="1" x14ac:dyDescent="0.25"/>
    <row r="41406" ht="30" hidden="1" customHeight="1" x14ac:dyDescent="0.25"/>
    <row r="41407" ht="30" hidden="1" customHeight="1" x14ac:dyDescent="0.25"/>
    <row r="41408" ht="30" hidden="1" customHeight="1" x14ac:dyDescent="0.25"/>
    <row r="41409" ht="30" hidden="1" customHeight="1" x14ac:dyDescent="0.25"/>
    <row r="41410" ht="30" hidden="1" customHeight="1" x14ac:dyDescent="0.25"/>
    <row r="41411" ht="30" hidden="1" customHeight="1" x14ac:dyDescent="0.25"/>
    <row r="41412" ht="30" hidden="1" customHeight="1" x14ac:dyDescent="0.25"/>
    <row r="41413" ht="30" hidden="1" customHeight="1" x14ac:dyDescent="0.25"/>
    <row r="41414" ht="30" hidden="1" customHeight="1" x14ac:dyDescent="0.25"/>
    <row r="41415" ht="30" hidden="1" customHeight="1" x14ac:dyDescent="0.25"/>
    <row r="41416" ht="30" hidden="1" customHeight="1" x14ac:dyDescent="0.25"/>
    <row r="41417" ht="30" hidden="1" customHeight="1" x14ac:dyDescent="0.25"/>
    <row r="41418" ht="30" hidden="1" customHeight="1" x14ac:dyDescent="0.25"/>
    <row r="41419" ht="30" hidden="1" customHeight="1" x14ac:dyDescent="0.25"/>
    <row r="41420" ht="30" hidden="1" customHeight="1" x14ac:dyDescent="0.25"/>
    <row r="41421" ht="30" hidden="1" customHeight="1" x14ac:dyDescent="0.25"/>
    <row r="41422" ht="30" hidden="1" customHeight="1" x14ac:dyDescent="0.25"/>
    <row r="41423" ht="30" hidden="1" customHeight="1" x14ac:dyDescent="0.25"/>
    <row r="41424" ht="30" hidden="1" customHeight="1" x14ac:dyDescent="0.25"/>
    <row r="41425" ht="30" hidden="1" customHeight="1" x14ac:dyDescent="0.25"/>
    <row r="41426" ht="30" hidden="1" customHeight="1" x14ac:dyDescent="0.25"/>
    <row r="41427" ht="30" hidden="1" customHeight="1" x14ac:dyDescent="0.25"/>
    <row r="41428" ht="30" hidden="1" customHeight="1" x14ac:dyDescent="0.25"/>
    <row r="41429" ht="30" hidden="1" customHeight="1" x14ac:dyDescent="0.25"/>
    <row r="41430" ht="30" hidden="1" customHeight="1" x14ac:dyDescent="0.25"/>
    <row r="41431" ht="30" hidden="1" customHeight="1" x14ac:dyDescent="0.25"/>
    <row r="41432" ht="30" hidden="1" customHeight="1" x14ac:dyDescent="0.25"/>
    <row r="41433" ht="30" hidden="1" customHeight="1" x14ac:dyDescent="0.25"/>
    <row r="41434" ht="30" hidden="1" customHeight="1" x14ac:dyDescent="0.25"/>
    <row r="41435" ht="30" hidden="1" customHeight="1" x14ac:dyDescent="0.25"/>
    <row r="41436" ht="30" hidden="1" customHeight="1" x14ac:dyDescent="0.25"/>
    <row r="41437" ht="30" hidden="1" customHeight="1" x14ac:dyDescent="0.25"/>
    <row r="41438" ht="30" hidden="1" customHeight="1" x14ac:dyDescent="0.25"/>
    <row r="41439" ht="30" hidden="1" customHeight="1" x14ac:dyDescent="0.25"/>
    <row r="41440" ht="30" hidden="1" customHeight="1" x14ac:dyDescent="0.25"/>
    <row r="41441" ht="30" hidden="1" customHeight="1" x14ac:dyDescent="0.25"/>
    <row r="41442" ht="30" hidden="1" customHeight="1" x14ac:dyDescent="0.25"/>
    <row r="41443" ht="30" hidden="1" customHeight="1" x14ac:dyDescent="0.25"/>
    <row r="41444" ht="30" hidden="1" customHeight="1" x14ac:dyDescent="0.25"/>
    <row r="41445" ht="30" hidden="1" customHeight="1" x14ac:dyDescent="0.25"/>
    <row r="41446" ht="30" hidden="1" customHeight="1" x14ac:dyDescent="0.25"/>
    <row r="41447" ht="30" hidden="1" customHeight="1" x14ac:dyDescent="0.25"/>
    <row r="41448" ht="30" hidden="1" customHeight="1" x14ac:dyDescent="0.25"/>
    <row r="41449" ht="30" hidden="1" customHeight="1" x14ac:dyDescent="0.25"/>
    <row r="41450" ht="30" hidden="1" customHeight="1" x14ac:dyDescent="0.25"/>
    <row r="41451" ht="30" hidden="1" customHeight="1" x14ac:dyDescent="0.25"/>
    <row r="41452" ht="30" hidden="1" customHeight="1" x14ac:dyDescent="0.25"/>
    <row r="41453" ht="30" hidden="1" customHeight="1" x14ac:dyDescent="0.25"/>
    <row r="41454" ht="30" hidden="1" customHeight="1" x14ac:dyDescent="0.25"/>
    <row r="41455" ht="30" hidden="1" customHeight="1" x14ac:dyDescent="0.25"/>
    <row r="41456" ht="30" hidden="1" customHeight="1" x14ac:dyDescent="0.25"/>
    <row r="41457" ht="30" hidden="1" customHeight="1" x14ac:dyDescent="0.25"/>
    <row r="41458" ht="30" hidden="1" customHeight="1" x14ac:dyDescent="0.25"/>
    <row r="41459" ht="30" hidden="1" customHeight="1" x14ac:dyDescent="0.25"/>
    <row r="41460" ht="30" hidden="1" customHeight="1" x14ac:dyDescent="0.25"/>
    <row r="41461" ht="30" hidden="1" customHeight="1" x14ac:dyDescent="0.25"/>
    <row r="41462" ht="30" hidden="1" customHeight="1" x14ac:dyDescent="0.25"/>
    <row r="41463" ht="30" hidden="1" customHeight="1" x14ac:dyDescent="0.25"/>
    <row r="41464" ht="30" hidden="1" customHeight="1" x14ac:dyDescent="0.25"/>
    <row r="41465" ht="30" hidden="1" customHeight="1" x14ac:dyDescent="0.25"/>
    <row r="41466" ht="30" hidden="1" customHeight="1" x14ac:dyDescent="0.25"/>
    <row r="41467" ht="30" hidden="1" customHeight="1" x14ac:dyDescent="0.25"/>
    <row r="41468" ht="30" hidden="1" customHeight="1" x14ac:dyDescent="0.25"/>
    <row r="41469" ht="30" hidden="1" customHeight="1" x14ac:dyDescent="0.25"/>
    <row r="41470" ht="30" hidden="1" customHeight="1" x14ac:dyDescent="0.25"/>
    <row r="41471" ht="30" hidden="1" customHeight="1" x14ac:dyDescent="0.25"/>
    <row r="41472" ht="30" hidden="1" customHeight="1" x14ac:dyDescent="0.25"/>
    <row r="41473" ht="30" hidden="1" customHeight="1" x14ac:dyDescent="0.25"/>
    <row r="41474" ht="30" hidden="1" customHeight="1" x14ac:dyDescent="0.25"/>
    <row r="41475" ht="30" hidden="1" customHeight="1" x14ac:dyDescent="0.25"/>
    <row r="41476" ht="30" hidden="1" customHeight="1" x14ac:dyDescent="0.25"/>
    <row r="41477" ht="30" hidden="1" customHeight="1" x14ac:dyDescent="0.25"/>
    <row r="41478" ht="30" hidden="1" customHeight="1" x14ac:dyDescent="0.25"/>
    <row r="41479" ht="30" hidden="1" customHeight="1" x14ac:dyDescent="0.25"/>
    <row r="41480" ht="30" hidden="1" customHeight="1" x14ac:dyDescent="0.25"/>
    <row r="41481" ht="30" hidden="1" customHeight="1" x14ac:dyDescent="0.25"/>
    <row r="41482" ht="30" hidden="1" customHeight="1" x14ac:dyDescent="0.25"/>
    <row r="41483" ht="30" hidden="1" customHeight="1" x14ac:dyDescent="0.25"/>
    <row r="41484" ht="30" hidden="1" customHeight="1" x14ac:dyDescent="0.25"/>
    <row r="41485" ht="30" hidden="1" customHeight="1" x14ac:dyDescent="0.25"/>
    <row r="41486" ht="30" hidden="1" customHeight="1" x14ac:dyDescent="0.25"/>
    <row r="41487" ht="30" hidden="1" customHeight="1" x14ac:dyDescent="0.25"/>
    <row r="41488" ht="30" hidden="1" customHeight="1" x14ac:dyDescent="0.25"/>
    <row r="41489" ht="30" hidden="1" customHeight="1" x14ac:dyDescent="0.25"/>
    <row r="41490" ht="30" hidden="1" customHeight="1" x14ac:dyDescent="0.25"/>
    <row r="41491" ht="30" hidden="1" customHeight="1" x14ac:dyDescent="0.25"/>
    <row r="41492" ht="30" hidden="1" customHeight="1" x14ac:dyDescent="0.25"/>
    <row r="41493" ht="30" hidden="1" customHeight="1" x14ac:dyDescent="0.25"/>
    <row r="41494" ht="30" hidden="1" customHeight="1" x14ac:dyDescent="0.25"/>
    <row r="41495" ht="30" hidden="1" customHeight="1" x14ac:dyDescent="0.25"/>
    <row r="41496" ht="30" hidden="1" customHeight="1" x14ac:dyDescent="0.25"/>
    <row r="41497" ht="30" hidden="1" customHeight="1" x14ac:dyDescent="0.25"/>
    <row r="41498" ht="30" hidden="1" customHeight="1" x14ac:dyDescent="0.25"/>
    <row r="41499" ht="30" hidden="1" customHeight="1" x14ac:dyDescent="0.25"/>
    <row r="41500" ht="30" hidden="1" customHeight="1" x14ac:dyDescent="0.25"/>
    <row r="41501" ht="30" hidden="1" customHeight="1" x14ac:dyDescent="0.25"/>
    <row r="41502" ht="30" hidden="1" customHeight="1" x14ac:dyDescent="0.25"/>
    <row r="41503" ht="30" hidden="1" customHeight="1" x14ac:dyDescent="0.25"/>
    <row r="41504" ht="30" hidden="1" customHeight="1" x14ac:dyDescent="0.25"/>
    <row r="41505" ht="30" hidden="1" customHeight="1" x14ac:dyDescent="0.25"/>
    <row r="41506" ht="30" hidden="1" customHeight="1" x14ac:dyDescent="0.25"/>
    <row r="41507" ht="30" hidden="1" customHeight="1" x14ac:dyDescent="0.25"/>
    <row r="41508" ht="30" hidden="1" customHeight="1" x14ac:dyDescent="0.25"/>
    <row r="41509" ht="30" hidden="1" customHeight="1" x14ac:dyDescent="0.25"/>
    <row r="41510" ht="30" hidden="1" customHeight="1" x14ac:dyDescent="0.25"/>
    <row r="41511" ht="30" hidden="1" customHeight="1" x14ac:dyDescent="0.25"/>
    <row r="41512" ht="30" hidden="1" customHeight="1" x14ac:dyDescent="0.25"/>
    <row r="41513" ht="30" hidden="1" customHeight="1" x14ac:dyDescent="0.25"/>
    <row r="41514" ht="30" hidden="1" customHeight="1" x14ac:dyDescent="0.25"/>
    <row r="41515" ht="30" hidden="1" customHeight="1" x14ac:dyDescent="0.25"/>
    <row r="41516" ht="30" hidden="1" customHeight="1" x14ac:dyDescent="0.25"/>
    <row r="41517" ht="30" hidden="1" customHeight="1" x14ac:dyDescent="0.25"/>
    <row r="41518" ht="30" hidden="1" customHeight="1" x14ac:dyDescent="0.25"/>
    <row r="41519" ht="30" hidden="1" customHeight="1" x14ac:dyDescent="0.25"/>
    <row r="41520" ht="30" hidden="1" customHeight="1" x14ac:dyDescent="0.25"/>
    <row r="41521" ht="30" hidden="1" customHeight="1" x14ac:dyDescent="0.25"/>
    <row r="41522" ht="30" hidden="1" customHeight="1" x14ac:dyDescent="0.25"/>
    <row r="41523" ht="30" hidden="1" customHeight="1" x14ac:dyDescent="0.25"/>
    <row r="41524" ht="30" hidden="1" customHeight="1" x14ac:dyDescent="0.25"/>
    <row r="41525" ht="30" hidden="1" customHeight="1" x14ac:dyDescent="0.25"/>
    <row r="41526" ht="30" hidden="1" customHeight="1" x14ac:dyDescent="0.25"/>
    <row r="41527" ht="30" hidden="1" customHeight="1" x14ac:dyDescent="0.25"/>
    <row r="41528" ht="30" hidden="1" customHeight="1" x14ac:dyDescent="0.25"/>
    <row r="41529" ht="30" hidden="1" customHeight="1" x14ac:dyDescent="0.25"/>
    <row r="41530" ht="30" hidden="1" customHeight="1" x14ac:dyDescent="0.25"/>
    <row r="41531" ht="30" hidden="1" customHeight="1" x14ac:dyDescent="0.25"/>
    <row r="41532" ht="30" hidden="1" customHeight="1" x14ac:dyDescent="0.25"/>
    <row r="41533" ht="30" hidden="1" customHeight="1" x14ac:dyDescent="0.25"/>
    <row r="41534" ht="30" hidden="1" customHeight="1" x14ac:dyDescent="0.25"/>
    <row r="41535" ht="30" hidden="1" customHeight="1" x14ac:dyDescent="0.25"/>
    <row r="41536" ht="30" hidden="1" customHeight="1" x14ac:dyDescent="0.25"/>
    <row r="41537" ht="30" hidden="1" customHeight="1" x14ac:dyDescent="0.25"/>
    <row r="41538" ht="30" hidden="1" customHeight="1" x14ac:dyDescent="0.25"/>
    <row r="41539" ht="30" hidden="1" customHeight="1" x14ac:dyDescent="0.25"/>
    <row r="41540" ht="30" hidden="1" customHeight="1" x14ac:dyDescent="0.25"/>
    <row r="41541" ht="30" hidden="1" customHeight="1" x14ac:dyDescent="0.25"/>
    <row r="41542" ht="30" hidden="1" customHeight="1" x14ac:dyDescent="0.25"/>
    <row r="41543" ht="30" hidden="1" customHeight="1" x14ac:dyDescent="0.25"/>
    <row r="41544" ht="30" hidden="1" customHeight="1" x14ac:dyDescent="0.25"/>
    <row r="41545" ht="30" hidden="1" customHeight="1" x14ac:dyDescent="0.25"/>
    <row r="41546" ht="30" hidden="1" customHeight="1" x14ac:dyDescent="0.25"/>
    <row r="41547" ht="30" hidden="1" customHeight="1" x14ac:dyDescent="0.25"/>
    <row r="41548" ht="30" hidden="1" customHeight="1" x14ac:dyDescent="0.25"/>
    <row r="41549" ht="30" hidden="1" customHeight="1" x14ac:dyDescent="0.25"/>
    <row r="41550" ht="30" hidden="1" customHeight="1" x14ac:dyDescent="0.25"/>
    <row r="41551" ht="30" hidden="1" customHeight="1" x14ac:dyDescent="0.25"/>
    <row r="41552" ht="30" hidden="1" customHeight="1" x14ac:dyDescent="0.25"/>
    <row r="41553" ht="30" hidden="1" customHeight="1" x14ac:dyDescent="0.25"/>
    <row r="41554" ht="30" hidden="1" customHeight="1" x14ac:dyDescent="0.25"/>
    <row r="41555" ht="30" hidden="1" customHeight="1" x14ac:dyDescent="0.25"/>
    <row r="41556" ht="30" hidden="1" customHeight="1" x14ac:dyDescent="0.25"/>
    <row r="41557" ht="30" hidden="1" customHeight="1" x14ac:dyDescent="0.25"/>
    <row r="41558" ht="30" hidden="1" customHeight="1" x14ac:dyDescent="0.25"/>
    <row r="41559" ht="30" hidden="1" customHeight="1" x14ac:dyDescent="0.25"/>
    <row r="41560" ht="30" hidden="1" customHeight="1" x14ac:dyDescent="0.25"/>
    <row r="41561" ht="30" hidden="1" customHeight="1" x14ac:dyDescent="0.25"/>
    <row r="41562" ht="30" hidden="1" customHeight="1" x14ac:dyDescent="0.25"/>
    <row r="41563" ht="30" hidden="1" customHeight="1" x14ac:dyDescent="0.25"/>
    <row r="41564" ht="30" hidden="1" customHeight="1" x14ac:dyDescent="0.25"/>
    <row r="41565" ht="30" hidden="1" customHeight="1" x14ac:dyDescent="0.25"/>
    <row r="41566" ht="30" hidden="1" customHeight="1" x14ac:dyDescent="0.25"/>
    <row r="41567" ht="30" hidden="1" customHeight="1" x14ac:dyDescent="0.25"/>
    <row r="41568" ht="30" hidden="1" customHeight="1" x14ac:dyDescent="0.25"/>
    <row r="41569" ht="30" hidden="1" customHeight="1" x14ac:dyDescent="0.25"/>
    <row r="41570" ht="30" hidden="1" customHeight="1" x14ac:dyDescent="0.25"/>
    <row r="41571" ht="30" hidden="1" customHeight="1" x14ac:dyDescent="0.25"/>
    <row r="41572" ht="30" hidden="1" customHeight="1" x14ac:dyDescent="0.25"/>
    <row r="41573" ht="30" hidden="1" customHeight="1" x14ac:dyDescent="0.25"/>
    <row r="41574" ht="30" hidden="1" customHeight="1" x14ac:dyDescent="0.25"/>
    <row r="41575" ht="30" hidden="1" customHeight="1" x14ac:dyDescent="0.25"/>
    <row r="41576" ht="30" hidden="1" customHeight="1" x14ac:dyDescent="0.25"/>
    <row r="41577" ht="30" hidden="1" customHeight="1" x14ac:dyDescent="0.25"/>
    <row r="41578" ht="30" hidden="1" customHeight="1" x14ac:dyDescent="0.25"/>
    <row r="41579" ht="30" hidden="1" customHeight="1" x14ac:dyDescent="0.25"/>
    <row r="41580" ht="30" hidden="1" customHeight="1" x14ac:dyDescent="0.25"/>
    <row r="41581" ht="30" hidden="1" customHeight="1" x14ac:dyDescent="0.25"/>
    <row r="41582" ht="30" hidden="1" customHeight="1" x14ac:dyDescent="0.25"/>
    <row r="41583" ht="30" hidden="1" customHeight="1" x14ac:dyDescent="0.25"/>
    <row r="41584" ht="30" hidden="1" customHeight="1" x14ac:dyDescent="0.25"/>
    <row r="41585" ht="30" hidden="1" customHeight="1" x14ac:dyDescent="0.25"/>
    <row r="41586" ht="30" hidden="1" customHeight="1" x14ac:dyDescent="0.25"/>
    <row r="41587" ht="30" hidden="1" customHeight="1" x14ac:dyDescent="0.25"/>
    <row r="41588" ht="30" hidden="1" customHeight="1" x14ac:dyDescent="0.25"/>
    <row r="41589" ht="30" hidden="1" customHeight="1" x14ac:dyDescent="0.25"/>
    <row r="41590" ht="30" hidden="1" customHeight="1" x14ac:dyDescent="0.25"/>
    <row r="41591" ht="30" hidden="1" customHeight="1" x14ac:dyDescent="0.25"/>
    <row r="41592" ht="30" hidden="1" customHeight="1" x14ac:dyDescent="0.25"/>
    <row r="41593" ht="30" hidden="1" customHeight="1" x14ac:dyDescent="0.25"/>
    <row r="41594" ht="30" hidden="1" customHeight="1" x14ac:dyDescent="0.25"/>
    <row r="41595" ht="30" hidden="1" customHeight="1" x14ac:dyDescent="0.25"/>
    <row r="41596" ht="30" hidden="1" customHeight="1" x14ac:dyDescent="0.25"/>
    <row r="41597" ht="30" hidden="1" customHeight="1" x14ac:dyDescent="0.25"/>
    <row r="41598" ht="30" hidden="1" customHeight="1" x14ac:dyDescent="0.25"/>
    <row r="41599" ht="30" hidden="1" customHeight="1" x14ac:dyDescent="0.25"/>
    <row r="41600" ht="30" hidden="1" customHeight="1" x14ac:dyDescent="0.25"/>
    <row r="41601" ht="30" hidden="1" customHeight="1" x14ac:dyDescent="0.25"/>
    <row r="41602" ht="30" hidden="1" customHeight="1" x14ac:dyDescent="0.25"/>
    <row r="41603" ht="30" hidden="1" customHeight="1" x14ac:dyDescent="0.25"/>
    <row r="41604" ht="30" hidden="1" customHeight="1" x14ac:dyDescent="0.25"/>
    <row r="41605" ht="30" hidden="1" customHeight="1" x14ac:dyDescent="0.25"/>
    <row r="41606" ht="30" hidden="1" customHeight="1" x14ac:dyDescent="0.25"/>
    <row r="41607" ht="30" hidden="1" customHeight="1" x14ac:dyDescent="0.25"/>
    <row r="41608" ht="30" hidden="1" customHeight="1" x14ac:dyDescent="0.25"/>
    <row r="41609" ht="30" hidden="1" customHeight="1" x14ac:dyDescent="0.25"/>
    <row r="41610" ht="30" hidden="1" customHeight="1" x14ac:dyDescent="0.25"/>
    <row r="41611" ht="30" hidden="1" customHeight="1" x14ac:dyDescent="0.25"/>
    <row r="41612" ht="30" hidden="1" customHeight="1" x14ac:dyDescent="0.25"/>
    <row r="41613" ht="30" hidden="1" customHeight="1" x14ac:dyDescent="0.25"/>
    <row r="41614" ht="30" hidden="1" customHeight="1" x14ac:dyDescent="0.25"/>
    <row r="41615" ht="30" hidden="1" customHeight="1" x14ac:dyDescent="0.25"/>
    <row r="41616" ht="30" hidden="1" customHeight="1" x14ac:dyDescent="0.25"/>
    <row r="41617" ht="30" hidden="1" customHeight="1" x14ac:dyDescent="0.25"/>
    <row r="41618" ht="30" hidden="1" customHeight="1" x14ac:dyDescent="0.25"/>
    <row r="41619" ht="30" hidden="1" customHeight="1" x14ac:dyDescent="0.25"/>
    <row r="41620" ht="30" hidden="1" customHeight="1" x14ac:dyDescent="0.25"/>
    <row r="41621" ht="30" hidden="1" customHeight="1" x14ac:dyDescent="0.25"/>
    <row r="41622" ht="30" hidden="1" customHeight="1" x14ac:dyDescent="0.25"/>
    <row r="41623" ht="30" hidden="1" customHeight="1" x14ac:dyDescent="0.25"/>
    <row r="41624" ht="30" hidden="1" customHeight="1" x14ac:dyDescent="0.25"/>
    <row r="41625" ht="30" hidden="1" customHeight="1" x14ac:dyDescent="0.25"/>
    <row r="41626" ht="30" hidden="1" customHeight="1" x14ac:dyDescent="0.25"/>
    <row r="41627" ht="30" hidden="1" customHeight="1" x14ac:dyDescent="0.25"/>
    <row r="41628" ht="30" hidden="1" customHeight="1" x14ac:dyDescent="0.25"/>
    <row r="41629" ht="30" hidden="1" customHeight="1" x14ac:dyDescent="0.25"/>
    <row r="41630" ht="30" hidden="1" customHeight="1" x14ac:dyDescent="0.25"/>
    <row r="41631" ht="30" hidden="1" customHeight="1" x14ac:dyDescent="0.25"/>
    <row r="41632" ht="30" hidden="1" customHeight="1" x14ac:dyDescent="0.25"/>
    <row r="41633" ht="30" hidden="1" customHeight="1" x14ac:dyDescent="0.25"/>
    <row r="41634" ht="30" hidden="1" customHeight="1" x14ac:dyDescent="0.25"/>
    <row r="41635" ht="30" hidden="1" customHeight="1" x14ac:dyDescent="0.25"/>
    <row r="41636" ht="30" hidden="1" customHeight="1" x14ac:dyDescent="0.25"/>
    <row r="41637" ht="30" hidden="1" customHeight="1" x14ac:dyDescent="0.25"/>
    <row r="41638" ht="30" hidden="1" customHeight="1" x14ac:dyDescent="0.25"/>
    <row r="41639" ht="30" hidden="1" customHeight="1" x14ac:dyDescent="0.25"/>
    <row r="41640" ht="30" hidden="1" customHeight="1" x14ac:dyDescent="0.25"/>
    <row r="41641" ht="30" hidden="1" customHeight="1" x14ac:dyDescent="0.25"/>
    <row r="41642" ht="30" hidden="1" customHeight="1" x14ac:dyDescent="0.25"/>
    <row r="41643" ht="30" hidden="1" customHeight="1" x14ac:dyDescent="0.25"/>
    <row r="41644" ht="30" hidden="1" customHeight="1" x14ac:dyDescent="0.25"/>
    <row r="41645" ht="30" hidden="1" customHeight="1" x14ac:dyDescent="0.25"/>
    <row r="41646" ht="30" hidden="1" customHeight="1" x14ac:dyDescent="0.25"/>
    <row r="41647" ht="30" hidden="1" customHeight="1" x14ac:dyDescent="0.25"/>
    <row r="41648" ht="30" hidden="1" customHeight="1" x14ac:dyDescent="0.25"/>
    <row r="41649" ht="30" hidden="1" customHeight="1" x14ac:dyDescent="0.25"/>
    <row r="41650" ht="30" hidden="1" customHeight="1" x14ac:dyDescent="0.25"/>
    <row r="41651" ht="30" hidden="1" customHeight="1" x14ac:dyDescent="0.25"/>
    <row r="41652" ht="30" hidden="1" customHeight="1" x14ac:dyDescent="0.25"/>
    <row r="41653" ht="30" hidden="1" customHeight="1" x14ac:dyDescent="0.25"/>
    <row r="41654" ht="30" hidden="1" customHeight="1" x14ac:dyDescent="0.25"/>
    <row r="41655" ht="30" hidden="1" customHeight="1" x14ac:dyDescent="0.25"/>
    <row r="41656" ht="30" hidden="1" customHeight="1" x14ac:dyDescent="0.25"/>
    <row r="41657" ht="30" hidden="1" customHeight="1" x14ac:dyDescent="0.25"/>
    <row r="41658" ht="30" hidden="1" customHeight="1" x14ac:dyDescent="0.25"/>
    <row r="41659" ht="30" hidden="1" customHeight="1" x14ac:dyDescent="0.25"/>
    <row r="41660" ht="30" hidden="1" customHeight="1" x14ac:dyDescent="0.25"/>
    <row r="41661" ht="30" hidden="1" customHeight="1" x14ac:dyDescent="0.25"/>
    <row r="41662" ht="30" hidden="1" customHeight="1" x14ac:dyDescent="0.25"/>
    <row r="41663" ht="30" hidden="1" customHeight="1" x14ac:dyDescent="0.25"/>
    <row r="41664" ht="30" hidden="1" customHeight="1" x14ac:dyDescent="0.25"/>
    <row r="41665" ht="30" hidden="1" customHeight="1" x14ac:dyDescent="0.25"/>
    <row r="41666" ht="30" hidden="1" customHeight="1" x14ac:dyDescent="0.25"/>
    <row r="41667" ht="30" hidden="1" customHeight="1" x14ac:dyDescent="0.25"/>
    <row r="41668" ht="30" hidden="1" customHeight="1" x14ac:dyDescent="0.25"/>
    <row r="41669" ht="30" hidden="1" customHeight="1" x14ac:dyDescent="0.25"/>
    <row r="41670" ht="30" hidden="1" customHeight="1" x14ac:dyDescent="0.25"/>
    <row r="41671" ht="30" hidden="1" customHeight="1" x14ac:dyDescent="0.25"/>
    <row r="41672" ht="30" hidden="1" customHeight="1" x14ac:dyDescent="0.25"/>
    <row r="41673" ht="30" hidden="1" customHeight="1" x14ac:dyDescent="0.25"/>
    <row r="41674" ht="30" hidden="1" customHeight="1" x14ac:dyDescent="0.25"/>
    <row r="41675" ht="30" hidden="1" customHeight="1" x14ac:dyDescent="0.25"/>
    <row r="41676" ht="30" hidden="1" customHeight="1" x14ac:dyDescent="0.25"/>
    <row r="41677" ht="30" hidden="1" customHeight="1" x14ac:dyDescent="0.25"/>
    <row r="41678" ht="30" hidden="1" customHeight="1" x14ac:dyDescent="0.25"/>
    <row r="41679" ht="30" hidden="1" customHeight="1" x14ac:dyDescent="0.25"/>
    <row r="41680" ht="30" hidden="1" customHeight="1" x14ac:dyDescent="0.25"/>
    <row r="41681" ht="30" hidden="1" customHeight="1" x14ac:dyDescent="0.25"/>
    <row r="41682" ht="30" hidden="1" customHeight="1" x14ac:dyDescent="0.25"/>
    <row r="41683" ht="30" hidden="1" customHeight="1" x14ac:dyDescent="0.25"/>
    <row r="41684" ht="30" hidden="1" customHeight="1" x14ac:dyDescent="0.25"/>
    <row r="41685" ht="30" hidden="1" customHeight="1" x14ac:dyDescent="0.25"/>
    <row r="41686" ht="30" hidden="1" customHeight="1" x14ac:dyDescent="0.25"/>
    <row r="41687" ht="30" hidden="1" customHeight="1" x14ac:dyDescent="0.25"/>
    <row r="41688" ht="30" hidden="1" customHeight="1" x14ac:dyDescent="0.25"/>
    <row r="41689" ht="30" hidden="1" customHeight="1" x14ac:dyDescent="0.25"/>
    <row r="41690" ht="30" hidden="1" customHeight="1" x14ac:dyDescent="0.25"/>
    <row r="41691" ht="30" hidden="1" customHeight="1" x14ac:dyDescent="0.25"/>
    <row r="41692" ht="30" hidden="1" customHeight="1" x14ac:dyDescent="0.25"/>
    <row r="41693" ht="30" hidden="1" customHeight="1" x14ac:dyDescent="0.25"/>
    <row r="41694" ht="30" hidden="1" customHeight="1" x14ac:dyDescent="0.25"/>
    <row r="41695" ht="30" hidden="1" customHeight="1" x14ac:dyDescent="0.25"/>
    <row r="41696" ht="30" hidden="1" customHeight="1" x14ac:dyDescent="0.25"/>
    <row r="41697" ht="30" hidden="1" customHeight="1" x14ac:dyDescent="0.25"/>
    <row r="41698" ht="30" hidden="1" customHeight="1" x14ac:dyDescent="0.25"/>
    <row r="41699" ht="30" hidden="1" customHeight="1" x14ac:dyDescent="0.25"/>
    <row r="41700" ht="30" hidden="1" customHeight="1" x14ac:dyDescent="0.25"/>
    <row r="41701" ht="30" hidden="1" customHeight="1" x14ac:dyDescent="0.25"/>
    <row r="41702" ht="30" hidden="1" customHeight="1" x14ac:dyDescent="0.25"/>
    <row r="41703" ht="30" hidden="1" customHeight="1" x14ac:dyDescent="0.25"/>
    <row r="41704" ht="30" hidden="1" customHeight="1" x14ac:dyDescent="0.25"/>
    <row r="41705" ht="30" hidden="1" customHeight="1" x14ac:dyDescent="0.25"/>
    <row r="41706" ht="30" hidden="1" customHeight="1" x14ac:dyDescent="0.25"/>
    <row r="41707" ht="30" hidden="1" customHeight="1" x14ac:dyDescent="0.25"/>
    <row r="41708" ht="30" hidden="1" customHeight="1" x14ac:dyDescent="0.25"/>
    <row r="41709" ht="30" hidden="1" customHeight="1" x14ac:dyDescent="0.25"/>
    <row r="41710" ht="30" hidden="1" customHeight="1" x14ac:dyDescent="0.25"/>
    <row r="41711" ht="30" hidden="1" customHeight="1" x14ac:dyDescent="0.25"/>
    <row r="41712" ht="30" hidden="1" customHeight="1" x14ac:dyDescent="0.25"/>
    <row r="41713" ht="30" hidden="1" customHeight="1" x14ac:dyDescent="0.25"/>
    <row r="41714" ht="30" hidden="1" customHeight="1" x14ac:dyDescent="0.25"/>
    <row r="41715" ht="30" hidden="1" customHeight="1" x14ac:dyDescent="0.25"/>
    <row r="41716" ht="30" hidden="1" customHeight="1" x14ac:dyDescent="0.25"/>
    <row r="41717" ht="30" hidden="1" customHeight="1" x14ac:dyDescent="0.25"/>
    <row r="41718" ht="30" hidden="1" customHeight="1" x14ac:dyDescent="0.25"/>
    <row r="41719" ht="30" hidden="1" customHeight="1" x14ac:dyDescent="0.25"/>
    <row r="41720" ht="30" hidden="1" customHeight="1" x14ac:dyDescent="0.25"/>
    <row r="41721" ht="30" hidden="1" customHeight="1" x14ac:dyDescent="0.25"/>
    <row r="41722" ht="30" hidden="1" customHeight="1" x14ac:dyDescent="0.25"/>
    <row r="41723" ht="30" hidden="1" customHeight="1" x14ac:dyDescent="0.25"/>
    <row r="41724" ht="30" hidden="1" customHeight="1" x14ac:dyDescent="0.25"/>
    <row r="41725" ht="30" hidden="1" customHeight="1" x14ac:dyDescent="0.25"/>
    <row r="41726" ht="30" hidden="1" customHeight="1" x14ac:dyDescent="0.25"/>
    <row r="41727" ht="30" hidden="1" customHeight="1" x14ac:dyDescent="0.25"/>
    <row r="41728" ht="30" hidden="1" customHeight="1" x14ac:dyDescent="0.25"/>
    <row r="41729" ht="30" hidden="1" customHeight="1" x14ac:dyDescent="0.25"/>
    <row r="41730" ht="30" hidden="1" customHeight="1" x14ac:dyDescent="0.25"/>
    <row r="41731" ht="30" hidden="1" customHeight="1" x14ac:dyDescent="0.25"/>
    <row r="41732" ht="30" hidden="1" customHeight="1" x14ac:dyDescent="0.25"/>
    <row r="41733" ht="30" hidden="1" customHeight="1" x14ac:dyDescent="0.25"/>
    <row r="41734" ht="30" hidden="1" customHeight="1" x14ac:dyDescent="0.25"/>
    <row r="41735" ht="30" hidden="1" customHeight="1" x14ac:dyDescent="0.25"/>
    <row r="41736" ht="30" hidden="1" customHeight="1" x14ac:dyDescent="0.25"/>
    <row r="41737" ht="30" hidden="1" customHeight="1" x14ac:dyDescent="0.25"/>
    <row r="41738" ht="30" hidden="1" customHeight="1" x14ac:dyDescent="0.25"/>
    <row r="41739" ht="30" hidden="1" customHeight="1" x14ac:dyDescent="0.25"/>
    <row r="41740" ht="30" hidden="1" customHeight="1" x14ac:dyDescent="0.25"/>
    <row r="41741" ht="30" hidden="1" customHeight="1" x14ac:dyDescent="0.25"/>
    <row r="41742" ht="30" hidden="1" customHeight="1" x14ac:dyDescent="0.25"/>
    <row r="41743" ht="30" hidden="1" customHeight="1" x14ac:dyDescent="0.25"/>
    <row r="41744" ht="30" hidden="1" customHeight="1" x14ac:dyDescent="0.25"/>
    <row r="41745" ht="30" hidden="1" customHeight="1" x14ac:dyDescent="0.25"/>
    <row r="41746" ht="30" hidden="1" customHeight="1" x14ac:dyDescent="0.25"/>
    <row r="41747" ht="30" hidden="1" customHeight="1" x14ac:dyDescent="0.25"/>
    <row r="41748" ht="30" hidden="1" customHeight="1" x14ac:dyDescent="0.25"/>
    <row r="41749" ht="30" hidden="1" customHeight="1" x14ac:dyDescent="0.25"/>
    <row r="41750" ht="30" hidden="1" customHeight="1" x14ac:dyDescent="0.25"/>
    <row r="41751" ht="30" hidden="1" customHeight="1" x14ac:dyDescent="0.25"/>
    <row r="41752" ht="30" hidden="1" customHeight="1" x14ac:dyDescent="0.25"/>
    <row r="41753" ht="30" hidden="1" customHeight="1" x14ac:dyDescent="0.25"/>
    <row r="41754" ht="30" hidden="1" customHeight="1" x14ac:dyDescent="0.25"/>
    <row r="41755" ht="30" hidden="1" customHeight="1" x14ac:dyDescent="0.25"/>
    <row r="41756" ht="30" hidden="1" customHeight="1" x14ac:dyDescent="0.25"/>
    <row r="41757" ht="30" hidden="1" customHeight="1" x14ac:dyDescent="0.25"/>
    <row r="41758" ht="30" hidden="1" customHeight="1" x14ac:dyDescent="0.25"/>
    <row r="41759" ht="30" hidden="1" customHeight="1" x14ac:dyDescent="0.25"/>
    <row r="41760" ht="30" hidden="1" customHeight="1" x14ac:dyDescent="0.25"/>
    <row r="41761" ht="30" hidden="1" customHeight="1" x14ac:dyDescent="0.25"/>
    <row r="41762" ht="30" hidden="1" customHeight="1" x14ac:dyDescent="0.25"/>
    <row r="41763" ht="30" hidden="1" customHeight="1" x14ac:dyDescent="0.25"/>
    <row r="41764" ht="30" hidden="1" customHeight="1" x14ac:dyDescent="0.25"/>
    <row r="41765" ht="30" hidden="1" customHeight="1" x14ac:dyDescent="0.25"/>
    <row r="41766" ht="30" hidden="1" customHeight="1" x14ac:dyDescent="0.25"/>
    <row r="41767" ht="30" hidden="1" customHeight="1" x14ac:dyDescent="0.25"/>
    <row r="41768" ht="30" hidden="1" customHeight="1" x14ac:dyDescent="0.25"/>
    <row r="41769" ht="30" hidden="1" customHeight="1" x14ac:dyDescent="0.25"/>
    <row r="41770" ht="30" hidden="1" customHeight="1" x14ac:dyDescent="0.25"/>
    <row r="41771" ht="30" hidden="1" customHeight="1" x14ac:dyDescent="0.25"/>
    <row r="41772" ht="30" hidden="1" customHeight="1" x14ac:dyDescent="0.25"/>
    <row r="41773" ht="30" hidden="1" customHeight="1" x14ac:dyDescent="0.25"/>
    <row r="41774" ht="30" hidden="1" customHeight="1" x14ac:dyDescent="0.25"/>
    <row r="41775" ht="30" hidden="1" customHeight="1" x14ac:dyDescent="0.25"/>
    <row r="41776" ht="30" hidden="1" customHeight="1" x14ac:dyDescent="0.25"/>
    <row r="41777" ht="30" hidden="1" customHeight="1" x14ac:dyDescent="0.25"/>
    <row r="41778" ht="30" hidden="1" customHeight="1" x14ac:dyDescent="0.25"/>
    <row r="41779" ht="30" hidden="1" customHeight="1" x14ac:dyDescent="0.25"/>
    <row r="41780" ht="30" hidden="1" customHeight="1" x14ac:dyDescent="0.25"/>
    <row r="41781" ht="30" hidden="1" customHeight="1" x14ac:dyDescent="0.25"/>
    <row r="41782" ht="30" hidden="1" customHeight="1" x14ac:dyDescent="0.25"/>
    <row r="41783" ht="30" hidden="1" customHeight="1" x14ac:dyDescent="0.25"/>
    <row r="41784" ht="30" hidden="1" customHeight="1" x14ac:dyDescent="0.25"/>
    <row r="41785" ht="30" hidden="1" customHeight="1" x14ac:dyDescent="0.25"/>
    <row r="41786" ht="30" hidden="1" customHeight="1" x14ac:dyDescent="0.25"/>
    <row r="41787" ht="30" hidden="1" customHeight="1" x14ac:dyDescent="0.25"/>
    <row r="41788" ht="30" hidden="1" customHeight="1" x14ac:dyDescent="0.25"/>
    <row r="41789" ht="30" hidden="1" customHeight="1" x14ac:dyDescent="0.25"/>
    <row r="41790" ht="30" hidden="1" customHeight="1" x14ac:dyDescent="0.25"/>
    <row r="41791" ht="30" hidden="1" customHeight="1" x14ac:dyDescent="0.25"/>
    <row r="41792" ht="30" hidden="1" customHeight="1" x14ac:dyDescent="0.25"/>
    <row r="41793" ht="30" hidden="1" customHeight="1" x14ac:dyDescent="0.25"/>
    <row r="41794" ht="30" hidden="1" customHeight="1" x14ac:dyDescent="0.25"/>
    <row r="41795" ht="30" hidden="1" customHeight="1" x14ac:dyDescent="0.25"/>
    <row r="41796" ht="30" hidden="1" customHeight="1" x14ac:dyDescent="0.25"/>
    <row r="41797" ht="30" hidden="1" customHeight="1" x14ac:dyDescent="0.25"/>
    <row r="41798" ht="30" hidden="1" customHeight="1" x14ac:dyDescent="0.25"/>
    <row r="41799" ht="30" hidden="1" customHeight="1" x14ac:dyDescent="0.25"/>
    <row r="41800" ht="30" hidden="1" customHeight="1" x14ac:dyDescent="0.25"/>
    <row r="41801" ht="30" hidden="1" customHeight="1" x14ac:dyDescent="0.25"/>
    <row r="41802" ht="30" hidden="1" customHeight="1" x14ac:dyDescent="0.25"/>
    <row r="41803" ht="30" hidden="1" customHeight="1" x14ac:dyDescent="0.25"/>
    <row r="41804" ht="30" hidden="1" customHeight="1" x14ac:dyDescent="0.25"/>
    <row r="41805" ht="30" hidden="1" customHeight="1" x14ac:dyDescent="0.25"/>
    <row r="41806" ht="30" hidden="1" customHeight="1" x14ac:dyDescent="0.25"/>
    <row r="41807" ht="30" hidden="1" customHeight="1" x14ac:dyDescent="0.25"/>
    <row r="41808" ht="30" hidden="1" customHeight="1" x14ac:dyDescent="0.25"/>
    <row r="41809" ht="30" hidden="1" customHeight="1" x14ac:dyDescent="0.25"/>
    <row r="41810" ht="30" hidden="1" customHeight="1" x14ac:dyDescent="0.25"/>
    <row r="41811" ht="30" hidden="1" customHeight="1" x14ac:dyDescent="0.25"/>
    <row r="41812" ht="30" hidden="1" customHeight="1" x14ac:dyDescent="0.25"/>
    <row r="41813" ht="30" hidden="1" customHeight="1" x14ac:dyDescent="0.25"/>
    <row r="41814" ht="30" hidden="1" customHeight="1" x14ac:dyDescent="0.25"/>
    <row r="41815" ht="30" hidden="1" customHeight="1" x14ac:dyDescent="0.25"/>
    <row r="41816" ht="30" hidden="1" customHeight="1" x14ac:dyDescent="0.25"/>
    <row r="41817" ht="30" hidden="1" customHeight="1" x14ac:dyDescent="0.25"/>
    <row r="41818" ht="30" hidden="1" customHeight="1" x14ac:dyDescent="0.25"/>
    <row r="41819" ht="30" hidden="1" customHeight="1" x14ac:dyDescent="0.25"/>
    <row r="41820" ht="30" hidden="1" customHeight="1" x14ac:dyDescent="0.25"/>
    <row r="41821" ht="30" hidden="1" customHeight="1" x14ac:dyDescent="0.25"/>
    <row r="41822" ht="30" hidden="1" customHeight="1" x14ac:dyDescent="0.25"/>
    <row r="41823" ht="30" hidden="1" customHeight="1" x14ac:dyDescent="0.25"/>
    <row r="41824" ht="30" hidden="1" customHeight="1" x14ac:dyDescent="0.25"/>
    <row r="41825" ht="30" hidden="1" customHeight="1" x14ac:dyDescent="0.25"/>
    <row r="41826" ht="30" hidden="1" customHeight="1" x14ac:dyDescent="0.25"/>
    <row r="41827" ht="30" hidden="1" customHeight="1" x14ac:dyDescent="0.25"/>
    <row r="41828" ht="30" hidden="1" customHeight="1" x14ac:dyDescent="0.25"/>
    <row r="41829" ht="30" hidden="1" customHeight="1" x14ac:dyDescent="0.25"/>
    <row r="41830" ht="30" hidden="1" customHeight="1" x14ac:dyDescent="0.25"/>
    <row r="41831" ht="30" hidden="1" customHeight="1" x14ac:dyDescent="0.25"/>
    <row r="41832" ht="30" hidden="1" customHeight="1" x14ac:dyDescent="0.25"/>
    <row r="41833" ht="30" hidden="1" customHeight="1" x14ac:dyDescent="0.25"/>
    <row r="41834" ht="30" hidden="1" customHeight="1" x14ac:dyDescent="0.25"/>
    <row r="41835" ht="30" hidden="1" customHeight="1" x14ac:dyDescent="0.25"/>
    <row r="41836" ht="30" hidden="1" customHeight="1" x14ac:dyDescent="0.25"/>
    <row r="41837" ht="30" hidden="1" customHeight="1" x14ac:dyDescent="0.25"/>
    <row r="41838" ht="30" hidden="1" customHeight="1" x14ac:dyDescent="0.25"/>
    <row r="41839" ht="30" hidden="1" customHeight="1" x14ac:dyDescent="0.25"/>
    <row r="41840" ht="30" hidden="1" customHeight="1" x14ac:dyDescent="0.25"/>
    <row r="41841" ht="30" hidden="1" customHeight="1" x14ac:dyDescent="0.25"/>
    <row r="41842" ht="30" hidden="1" customHeight="1" x14ac:dyDescent="0.25"/>
    <row r="41843" ht="30" hidden="1" customHeight="1" x14ac:dyDescent="0.25"/>
    <row r="41844" ht="30" hidden="1" customHeight="1" x14ac:dyDescent="0.25"/>
    <row r="41845" ht="30" hidden="1" customHeight="1" x14ac:dyDescent="0.25"/>
    <row r="41846" ht="30" hidden="1" customHeight="1" x14ac:dyDescent="0.25"/>
    <row r="41847" ht="30" hidden="1" customHeight="1" x14ac:dyDescent="0.25"/>
    <row r="41848" ht="30" hidden="1" customHeight="1" x14ac:dyDescent="0.25"/>
    <row r="41849" ht="30" hidden="1" customHeight="1" x14ac:dyDescent="0.25"/>
    <row r="41850" ht="30" hidden="1" customHeight="1" x14ac:dyDescent="0.25"/>
    <row r="41851" ht="30" hidden="1" customHeight="1" x14ac:dyDescent="0.25"/>
    <row r="41852" ht="30" hidden="1" customHeight="1" x14ac:dyDescent="0.25"/>
    <row r="41853" ht="30" hidden="1" customHeight="1" x14ac:dyDescent="0.25"/>
    <row r="41854" ht="30" hidden="1" customHeight="1" x14ac:dyDescent="0.25"/>
    <row r="41855" ht="30" hidden="1" customHeight="1" x14ac:dyDescent="0.25"/>
    <row r="41856" ht="30" hidden="1" customHeight="1" x14ac:dyDescent="0.25"/>
    <row r="41857" ht="30" hidden="1" customHeight="1" x14ac:dyDescent="0.25"/>
    <row r="41858" ht="30" hidden="1" customHeight="1" x14ac:dyDescent="0.25"/>
    <row r="41859" ht="30" hidden="1" customHeight="1" x14ac:dyDescent="0.25"/>
    <row r="41860" ht="30" hidden="1" customHeight="1" x14ac:dyDescent="0.25"/>
    <row r="41861" ht="30" hidden="1" customHeight="1" x14ac:dyDescent="0.25"/>
    <row r="41862" ht="30" hidden="1" customHeight="1" x14ac:dyDescent="0.25"/>
    <row r="41863" ht="30" hidden="1" customHeight="1" x14ac:dyDescent="0.25"/>
    <row r="41864" ht="30" hidden="1" customHeight="1" x14ac:dyDescent="0.25"/>
    <row r="41865" ht="30" hidden="1" customHeight="1" x14ac:dyDescent="0.25"/>
    <row r="41866" ht="30" hidden="1" customHeight="1" x14ac:dyDescent="0.25"/>
    <row r="41867" ht="30" hidden="1" customHeight="1" x14ac:dyDescent="0.25"/>
    <row r="41868" ht="30" hidden="1" customHeight="1" x14ac:dyDescent="0.25"/>
    <row r="41869" ht="30" hidden="1" customHeight="1" x14ac:dyDescent="0.25"/>
    <row r="41870" ht="30" hidden="1" customHeight="1" x14ac:dyDescent="0.25"/>
    <row r="41871" ht="30" hidden="1" customHeight="1" x14ac:dyDescent="0.25"/>
    <row r="41872" ht="30" hidden="1" customHeight="1" x14ac:dyDescent="0.25"/>
    <row r="41873" ht="30" hidden="1" customHeight="1" x14ac:dyDescent="0.25"/>
    <row r="41874" ht="30" hidden="1" customHeight="1" x14ac:dyDescent="0.25"/>
    <row r="41875" ht="30" hidden="1" customHeight="1" x14ac:dyDescent="0.25"/>
    <row r="41876" ht="30" hidden="1" customHeight="1" x14ac:dyDescent="0.25"/>
    <row r="41877" ht="30" hidden="1" customHeight="1" x14ac:dyDescent="0.25"/>
    <row r="41878" ht="30" hidden="1" customHeight="1" x14ac:dyDescent="0.25"/>
    <row r="41879" ht="30" hidden="1" customHeight="1" x14ac:dyDescent="0.25"/>
    <row r="41880" ht="30" hidden="1" customHeight="1" x14ac:dyDescent="0.25"/>
    <row r="41881" ht="30" hidden="1" customHeight="1" x14ac:dyDescent="0.25"/>
    <row r="41882" ht="30" hidden="1" customHeight="1" x14ac:dyDescent="0.25"/>
    <row r="41883" ht="30" hidden="1" customHeight="1" x14ac:dyDescent="0.25"/>
    <row r="41884" ht="30" hidden="1" customHeight="1" x14ac:dyDescent="0.25"/>
    <row r="41885" ht="30" hidden="1" customHeight="1" x14ac:dyDescent="0.25"/>
    <row r="41886" ht="30" hidden="1" customHeight="1" x14ac:dyDescent="0.25"/>
    <row r="41887" ht="30" hidden="1" customHeight="1" x14ac:dyDescent="0.25"/>
    <row r="41888" ht="30" hidden="1" customHeight="1" x14ac:dyDescent="0.25"/>
    <row r="41889" ht="30" hidden="1" customHeight="1" x14ac:dyDescent="0.25"/>
    <row r="41890" ht="30" hidden="1" customHeight="1" x14ac:dyDescent="0.25"/>
    <row r="41891" ht="30" hidden="1" customHeight="1" x14ac:dyDescent="0.25"/>
    <row r="41892" ht="30" hidden="1" customHeight="1" x14ac:dyDescent="0.25"/>
    <row r="41893" ht="30" hidden="1" customHeight="1" x14ac:dyDescent="0.25"/>
    <row r="41894" ht="30" hidden="1" customHeight="1" x14ac:dyDescent="0.25"/>
    <row r="41895" ht="30" hidden="1" customHeight="1" x14ac:dyDescent="0.25"/>
    <row r="41896" ht="30" hidden="1" customHeight="1" x14ac:dyDescent="0.25"/>
    <row r="41897" ht="30" hidden="1" customHeight="1" x14ac:dyDescent="0.25"/>
    <row r="41898" ht="30" hidden="1" customHeight="1" x14ac:dyDescent="0.25"/>
    <row r="41899" ht="30" hidden="1" customHeight="1" x14ac:dyDescent="0.25"/>
    <row r="41900" ht="30" hidden="1" customHeight="1" x14ac:dyDescent="0.25"/>
    <row r="41901" ht="30" hidden="1" customHeight="1" x14ac:dyDescent="0.25"/>
    <row r="41902" ht="30" hidden="1" customHeight="1" x14ac:dyDescent="0.25"/>
    <row r="41903" ht="30" hidden="1" customHeight="1" x14ac:dyDescent="0.25"/>
    <row r="41904" ht="30" hidden="1" customHeight="1" x14ac:dyDescent="0.25"/>
    <row r="41905" ht="30" hidden="1" customHeight="1" x14ac:dyDescent="0.25"/>
    <row r="41906" ht="30" hidden="1" customHeight="1" x14ac:dyDescent="0.25"/>
    <row r="41907" ht="30" hidden="1" customHeight="1" x14ac:dyDescent="0.25"/>
    <row r="41908" ht="30" hidden="1" customHeight="1" x14ac:dyDescent="0.25"/>
    <row r="41909" ht="30" hidden="1" customHeight="1" x14ac:dyDescent="0.25"/>
    <row r="41910" ht="30" hidden="1" customHeight="1" x14ac:dyDescent="0.25"/>
    <row r="41911" ht="30" hidden="1" customHeight="1" x14ac:dyDescent="0.25"/>
    <row r="41912" ht="30" hidden="1" customHeight="1" x14ac:dyDescent="0.25"/>
    <row r="41913" ht="30" hidden="1" customHeight="1" x14ac:dyDescent="0.25"/>
    <row r="41914" ht="30" hidden="1" customHeight="1" x14ac:dyDescent="0.25"/>
    <row r="41915" ht="30" hidden="1" customHeight="1" x14ac:dyDescent="0.25"/>
    <row r="41916" ht="30" hidden="1" customHeight="1" x14ac:dyDescent="0.25"/>
    <row r="41917" ht="30" hidden="1" customHeight="1" x14ac:dyDescent="0.25"/>
    <row r="41918" ht="30" hidden="1" customHeight="1" x14ac:dyDescent="0.25"/>
    <row r="41919" ht="30" hidden="1" customHeight="1" x14ac:dyDescent="0.25"/>
    <row r="41920" ht="30" hidden="1" customHeight="1" x14ac:dyDescent="0.25"/>
    <row r="41921" ht="30" hidden="1" customHeight="1" x14ac:dyDescent="0.25"/>
    <row r="41922" ht="30" hidden="1" customHeight="1" x14ac:dyDescent="0.25"/>
    <row r="41923" ht="30" hidden="1" customHeight="1" x14ac:dyDescent="0.25"/>
    <row r="41924" ht="30" hidden="1" customHeight="1" x14ac:dyDescent="0.25"/>
    <row r="41925" ht="30" hidden="1" customHeight="1" x14ac:dyDescent="0.25"/>
    <row r="41926" ht="30" hidden="1" customHeight="1" x14ac:dyDescent="0.25"/>
    <row r="41927" ht="30" hidden="1" customHeight="1" x14ac:dyDescent="0.25"/>
    <row r="41928" ht="30" hidden="1" customHeight="1" x14ac:dyDescent="0.25"/>
    <row r="41929" ht="30" hidden="1" customHeight="1" x14ac:dyDescent="0.25"/>
    <row r="41930" ht="30" hidden="1" customHeight="1" x14ac:dyDescent="0.25"/>
    <row r="41931" ht="30" hidden="1" customHeight="1" x14ac:dyDescent="0.25"/>
    <row r="41932" ht="30" hidden="1" customHeight="1" x14ac:dyDescent="0.25"/>
    <row r="41933" ht="30" hidden="1" customHeight="1" x14ac:dyDescent="0.25"/>
    <row r="41934" ht="30" hidden="1" customHeight="1" x14ac:dyDescent="0.25"/>
    <row r="41935" ht="30" hidden="1" customHeight="1" x14ac:dyDescent="0.25"/>
    <row r="41936" ht="30" hidden="1" customHeight="1" x14ac:dyDescent="0.25"/>
    <row r="41937" ht="30" hidden="1" customHeight="1" x14ac:dyDescent="0.25"/>
    <row r="41938" ht="30" hidden="1" customHeight="1" x14ac:dyDescent="0.25"/>
    <row r="41939" ht="30" hidden="1" customHeight="1" x14ac:dyDescent="0.25"/>
    <row r="41940" ht="30" hidden="1" customHeight="1" x14ac:dyDescent="0.25"/>
    <row r="41941" ht="30" hidden="1" customHeight="1" x14ac:dyDescent="0.25"/>
    <row r="41942" ht="30" hidden="1" customHeight="1" x14ac:dyDescent="0.25"/>
    <row r="41943" ht="30" hidden="1" customHeight="1" x14ac:dyDescent="0.25"/>
    <row r="41944" ht="30" hidden="1" customHeight="1" x14ac:dyDescent="0.25"/>
    <row r="41945" ht="30" hidden="1" customHeight="1" x14ac:dyDescent="0.25"/>
    <row r="41946" ht="30" hidden="1" customHeight="1" x14ac:dyDescent="0.25"/>
    <row r="41947" ht="30" hidden="1" customHeight="1" x14ac:dyDescent="0.25"/>
    <row r="41948" ht="30" hidden="1" customHeight="1" x14ac:dyDescent="0.25"/>
    <row r="41949" ht="30" hidden="1" customHeight="1" x14ac:dyDescent="0.25"/>
    <row r="41950" ht="30" hidden="1" customHeight="1" x14ac:dyDescent="0.25"/>
    <row r="41951" ht="30" hidden="1" customHeight="1" x14ac:dyDescent="0.25"/>
    <row r="41952" ht="30" hidden="1" customHeight="1" x14ac:dyDescent="0.25"/>
    <row r="41953" ht="30" hidden="1" customHeight="1" x14ac:dyDescent="0.25"/>
    <row r="41954" ht="30" hidden="1" customHeight="1" x14ac:dyDescent="0.25"/>
    <row r="41955" ht="30" hidden="1" customHeight="1" x14ac:dyDescent="0.25"/>
    <row r="41956" ht="30" hidden="1" customHeight="1" x14ac:dyDescent="0.25"/>
    <row r="41957" ht="30" hidden="1" customHeight="1" x14ac:dyDescent="0.25"/>
    <row r="41958" ht="30" hidden="1" customHeight="1" x14ac:dyDescent="0.25"/>
    <row r="41959" ht="30" hidden="1" customHeight="1" x14ac:dyDescent="0.25"/>
    <row r="41960" ht="30" hidden="1" customHeight="1" x14ac:dyDescent="0.25"/>
    <row r="41961" ht="30" hidden="1" customHeight="1" x14ac:dyDescent="0.25"/>
    <row r="41962" ht="30" hidden="1" customHeight="1" x14ac:dyDescent="0.25"/>
    <row r="41963" ht="30" hidden="1" customHeight="1" x14ac:dyDescent="0.25"/>
    <row r="41964" ht="30" hidden="1" customHeight="1" x14ac:dyDescent="0.25"/>
    <row r="41965" ht="30" hidden="1" customHeight="1" x14ac:dyDescent="0.25"/>
    <row r="41966" ht="30" hidden="1" customHeight="1" x14ac:dyDescent="0.25"/>
    <row r="41967" ht="30" hidden="1" customHeight="1" x14ac:dyDescent="0.25"/>
    <row r="41968" ht="30" hidden="1" customHeight="1" x14ac:dyDescent="0.25"/>
    <row r="41969" ht="30" hidden="1" customHeight="1" x14ac:dyDescent="0.25"/>
    <row r="41970" ht="30" hidden="1" customHeight="1" x14ac:dyDescent="0.25"/>
    <row r="41971" ht="30" hidden="1" customHeight="1" x14ac:dyDescent="0.25"/>
    <row r="41972" ht="30" hidden="1" customHeight="1" x14ac:dyDescent="0.25"/>
    <row r="41973" ht="30" hidden="1" customHeight="1" x14ac:dyDescent="0.25"/>
    <row r="41974" ht="30" hidden="1" customHeight="1" x14ac:dyDescent="0.25"/>
    <row r="41975" ht="30" hidden="1" customHeight="1" x14ac:dyDescent="0.25"/>
    <row r="41976" ht="30" hidden="1" customHeight="1" x14ac:dyDescent="0.25"/>
    <row r="41977" ht="30" hidden="1" customHeight="1" x14ac:dyDescent="0.25"/>
    <row r="41978" ht="30" hidden="1" customHeight="1" x14ac:dyDescent="0.25"/>
    <row r="41979" ht="30" hidden="1" customHeight="1" x14ac:dyDescent="0.25"/>
    <row r="41980" ht="30" hidden="1" customHeight="1" x14ac:dyDescent="0.25"/>
    <row r="41981" ht="30" hidden="1" customHeight="1" x14ac:dyDescent="0.25"/>
    <row r="41982" ht="30" hidden="1" customHeight="1" x14ac:dyDescent="0.25"/>
    <row r="41983" ht="30" hidden="1" customHeight="1" x14ac:dyDescent="0.25"/>
    <row r="41984" ht="30" hidden="1" customHeight="1" x14ac:dyDescent="0.25"/>
    <row r="41985" ht="30" hidden="1" customHeight="1" x14ac:dyDescent="0.25"/>
    <row r="41986" ht="30" hidden="1" customHeight="1" x14ac:dyDescent="0.25"/>
    <row r="41987" ht="30" hidden="1" customHeight="1" x14ac:dyDescent="0.25"/>
    <row r="41988" ht="30" hidden="1" customHeight="1" x14ac:dyDescent="0.25"/>
    <row r="41989" ht="30" hidden="1" customHeight="1" x14ac:dyDescent="0.25"/>
    <row r="41990" ht="30" hidden="1" customHeight="1" x14ac:dyDescent="0.25"/>
    <row r="41991" ht="30" hidden="1" customHeight="1" x14ac:dyDescent="0.25"/>
    <row r="41992" ht="30" hidden="1" customHeight="1" x14ac:dyDescent="0.25"/>
    <row r="41993" ht="30" hidden="1" customHeight="1" x14ac:dyDescent="0.25"/>
    <row r="41994" ht="30" hidden="1" customHeight="1" x14ac:dyDescent="0.25"/>
    <row r="41995" ht="30" hidden="1" customHeight="1" x14ac:dyDescent="0.25"/>
    <row r="41996" ht="30" hidden="1" customHeight="1" x14ac:dyDescent="0.25"/>
    <row r="41997" ht="30" hidden="1" customHeight="1" x14ac:dyDescent="0.25"/>
    <row r="41998" ht="30" hidden="1" customHeight="1" x14ac:dyDescent="0.25"/>
    <row r="41999" ht="30" hidden="1" customHeight="1" x14ac:dyDescent="0.25"/>
    <row r="42000" ht="30" hidden="1" customHeight="1" x14ac:dyDescent="0.25"/>
    <row r="42001" ht="30" hidden="1" customHeight="1" x14ac:dyDescent="0.25"/>
    <row r="42002" ht="30" hidden="1" customHeight="1" x14ac:dyDescent="0.25"/>
    <row r="42003" ht="30" hidden="1" customHeight="1" x14ac:dyDescent="0.25"/>
    <row r="42004" ht="30" hidden="1" customHeight="1" x14ac:dyDescent="0.25"/>
    <row r="42005" ht="30" hidden="1" customHeight="1" x14ac:dyDescent="0.25"/>
    <row r="42006" ht="30" hidden="1" customHeight="1" x14ac:dyDescent="0.25"/>
    <row r="42007" ht="30" hidden="1" customHeight="1" x14ac:dyDescent="0.25"/>
    <row r="42008" ht="30" hidden="1" customHeight="1" x14ac:dyDescent="0.25"/>
    <row r="42009" ht="30" hidden="1" customHeight="1" x14ac:dyDescent="0.25"/>
    <row r="42010" ht="30" hidden="1" customHeight="1" x14ac:dyDescent="0.25"/>
    <row r="42011" ht="30" hidden="1" customHeight="1" x14ac:dyDescent="0.25"/>
    <row r="42012" ht="30" hidden="1" customHeight="1" x14ac:dyDescent="0.25"/>
    <row r="42013" ht="30" hidden="1" customHeight="1" x14ac:dyDescent="0.25"/>
    <row r="42014" ht="30" hidden="1" customHeight="1" x14ac:dyDescent="0.25"/>
    <row r="42015" ht="30" hidden="1" customHeight="1" x14ac:dyDescent="0.25"/>
    <row r="42016" ht="30" hidden="1" customHeight="1" x14ac:dyDescent="0.25"/>
    <row r="42017" ht="30" hidden="1" customHeight="1" x14ac:dyDescent="0.25"/>
    <row r="42018" ht="30" hidden="1" customHeight="1" x14ac:dyDescent="0.25"/>
    <row r="42019" ht="30" hidden="1" customHeight="1" x14ac:dyDescent="0.25"/>
    <row r="42020" ht="30" hidden="1" customHeight="1" x14ac:dyDescent="0.25"/>
    <row r="42021" ht="30" hidden="1" customHeight="1" x14ac:dyDescent="0.25"/>
    <row r="42022" ht="30" hidden="1" customHeight="1" x14ac:dyDescent="0.25"/>
    <row r="42023" ht="30" hidden="1" customHeight="1" x14ac:dyDescent="0.25"/>
    <row r="42024" ht="30" hidden="1" customHeight="1" x14ac:dyDescent="0.25"/>
    <row r="42025" ht="30" hidden="1" customHeight="1" x14ac:dyDescent="0.25"/>
    <row r="42026" ht="30" hidden="1" customHeight="1" x14ac:dyDescent="0.25"/>
    <row r="42027" ht="30" hidden="1" customHeight="1" x14ac:dyDescent="0.25"/>
    <row r="42028" ht="30" hidden="1" customHeight="1" x14ac:dyDescent="0.25"/>
    <row r="42029" ht="30" hidden="1" customHeight="1" x14ac:dyDescent="0.25"/>
    <row r="42030" ht="30" hidden="1" customHeight="1" x14ac:dyDescent="0.25"/>
    <row r="42031" ht="30" hidden="1" customHeight="1" x14ac:dyDescent="0.25"/>
    <row r="42032" ht="30" hidden="1" customHeight="1" x14ac:dyDescent="0.25"/>
    <row r="42033" ht="30" hidden="1" customHeight="1" x14ac:dyDescent="0.25"/>
    <row r="42034" ht="30" hidden="1" customHeight="1" x14ac:dyDescent="0.25"/>
    <row r="42035" ht="30" hidden="1" customHeight="1" x14ac:dyDescent="0.25"/>
    <row r="42036" ht="30" hidden="1" customHeight="1" x14ac:dyDescent="0.25"/>
    <row r="42037" ht="30" hidden="1" customHeight="1" x14ac:dyDescent="0.25"/>
    <row r="42038" ht="30" hidden="1" customHeight="1" x14ac:dyDescent="0.25"/>
    <row r="42039" ht="30" hidden="1" customHeight="1" x14ac:dyDescent="0.25"/>
    <row r="42040" ht="30" hidden="1" customHeight="1" x14ac:dyDescent="0.25"/>
    <row r="42041" ht="30" hidden="1" customHeight="1" x14ac:dyDescent="0.25"/>
    <row r="42042" ht="30" hidden="1" customHeight="1" x14ac:dyDescent="0.25"/>
    <row r="42043" ht="30" hidden="1" customHeight="1" x14ac:dyDescent="0.25"/>
    <row r="42044" ht="30" hidden="1" customHeight="1" x14ac:dyDescent="0.25"/>
    <row r="42045" ht="30" hidden="1" customHeight="1" x14ac:dyDescent="0.25"/>
    <row r="42046" ht="30" hidden="1" customHeight="1" x14ac:dyDescent="0.25"/>
    <row r="42047" ht="30" hidden="1" customHeight="1" x14ac:dyDescent="0.25"/>
    <row r="42048" ht="30" hidden="1" customHeight="1" x14ac:dyDescent="0.25"/>
    <row r="42049" ht="30" hidden="1" customHeight="1" x14ac:dyDescent="0.25"/>
    <row r="42050" ht="30" hidden="1" customHeight="1" x14ac:dyDescent="0.25"/>
    <row r="42051" ht="30" hidden="1" customHeight="1" x14ac:dyDescent="0.25"/>
    <row r="42052" ht="30" hidden="1" customHeight="1" x14ac:dyDescent="0.25"/>
    <row r="42053" ht="30" hidden="1" customHeight="1" x14ac:dyDescent="0.25"/>
    <row r="42054" ht="30" hidden="1" customHeight="1" x14ac:dyDescent="0.25"/>
    <row r="42055" ht="30" hidden="1" customHeight="1" x14ac:dyDescent="0.25"/>
    <row r="42056" ht="30" hidden="1" customHeight="1" x14ac:dyDescent="0.25"/>
    <row r="42057" ht="30" hidden="1" customHeight="1" x14ac:dyDescent="0.25"/>
    <row r="42058" ht="30" hidden="1" customHeight="1" x14ac:dyDescent="0.25"/>
    <row r="42059" ht="30" hidden="1" customHeight="1" x14ac:dyDescent="0.25"/>
    <row r="42060" ht="30" hidden="1" customHeight="1" x14ac:dyDescent="0.25"/>
    <row r="42061" ht="30" hidden="1" customHeight="1" x14ac:dyDescent="0.25"/>
    <row r="42062" ht="30" hidden="1" customHeight="1" x14ac:dyDescent="0.25"/>
    <row r="42063" ht="30" hidden="1" customHeight="1" x14ac:dyDescent="0.25"/>
    <row r="42064" ht="30" hidden="1" customHeight="1" x14ac:dyDescent="0.25"/>
    <row r="42065" ht="30" hidden="1" customHeight="1" x14ac:dyDescent="0.25"/>
    <row r="42066" ht="30" hidden="1" customHeight="1" x14ac:dyDescent="0.25"/>
    <row r="42067" ht="30" hidden="1" customHeight="1" x14ac:dyDescent="0.25"/>
    <row r="42068" ht="30" hidden="1" customHeight="1" x14ac:dyDescent="0.25"/>
    <row r="42069" ht="30" hidden="1" customHeight="1" x14ac:dyDescent="0.25"/>
    <row r="42070" ht="30" hidden="1" customHeight="1" x14ac:dyDescent="0.25"/>
    <row r="42071" ht="30" hidden="1" customHeight="1" x14ac:dyDescent="0.25"/>
    <row r="42072" ht="30" hidden="1" customHeight="1" x14ac:dyDescent="0.25"/>
    <row r="42073" ht="30" hidden="1" customHeight="1" x14ac:dyDescent="0.25"/>
    <row r="42074" ht="30" hidden="1" customHeight="1" x14ac:dyDescent="0.25"/>
    <row r="42075" ht="30" hidden="1" customHeight="1" x14ac:dyDescent="0.25"/>
    <row r="42076" ht="30" hidden="1" customHeight="1" x14ac:dyDescent="0.25"/>
    <row r="42077" ht="30" hidden="1" customHeight="1" x14ac:dyDescent="0.25"/>
    <row r="42078" ht="30" hidden="1" customHeight="1" x14ac:dyDescent="0.25"/>
    <row r="42079" ht="30" hidden="1" customHeight="1" x14ac:dyDescent="0.25"/>
    <row r="42080" ht="30" hidden="1" customHeight="1" x14ac:dyDescent="0.25"/>
    <row r="42081" ht="30" hidden="1" customHeight="1" x14ac:dyDescent="0.25"/>
    <row r="42082" ht="30" hidden="1" customHeight="1" x14ac:dyDescent="0.25"/>
    <row r="42083" ht="30" hidden="1" customHeight="1" x14ac:dyDescent="0.25"/>
    <row r="42084" ht="30" hidden="1" customHeight="1" x14ac:dyDescent="0.25"/>
    <row r="42085" ht="30" hidden="1" customHeight="1" x14ac:dyDescent="0.25"/>
    <row r="42086" ht="30" hidden="1" customHeight="1" x14ac:dyDescent="0.25"/>
    <row r="42087" ht="30" hidden="1" customHeight="1" x14ac:dyDescent="0.25"/>
    <row r="42088" ht="30" hidden="1" customHeight="1" x14ac:dyDescent="0.25"/>
    <row r="42089" ht="30" hidden="1" customHeight="1" x14ac:dyDescent="0.25"/>
    <row r="42090" ht="30" hidden="1" customHeight="1" x14ac:dyDescent="0.25"/>
    <row r="42091" ht="30" hidden="1" customHeight="1" x14ac:dyDescent="0.25"/>
    <row r="42092" ht="30" hidden="1" customHeight="1" x14ac:dyDescent="0.25"/>
    <row r="42093" ht="30" hidden="1" customHeight="1" x14ac:dyDescent="0.25"/>
    <row r="42094" ht="30" hidden="1" customHeight="1" x14ac:dyDescent="0.25"/>
    <row r="42095" ht="30" hidden="1" customHeight="1" x14ac:dyDescent="0.25"/>
    <row r="42096" ht="30" hidden="1" customHeight="1" x14ac:dyDescent="0.25"/>
    <row r="42097" ht="30" hidden="1" customHeight="1" x14ac:dyDescent="0.25"/>
    <row r="42098" ht="30" hidden="1" customHeight="1" x14ac:dyDescent="0.25"/>
    <row r="42099" ht="30" hidden="1" customHeight="1" x14ac:dyDescent="0.25"/>
    <row r="42100" ht="30" hidden="1" customHeight="1" x14ac:dyDescent="0.25"/>
    <row r="42101" ht="30" hidden="1" customHeight="1" x14ac:dyDescent="0.25"/>
    <row r="42102" ht="30" hidden="1" customHeight="1" x14ac:dyDescent="0.25"/>
    <row r="42103" ht="30" hidden="1" customHeight="1" x14ac:dyDescent="0.25"/>
    <row r="42104" ht="30" hidden="1" customHeight="1" x14ac:dyDescent="0.25"/>
    <row r="42105" ht="30" hidden="1" customHeight="1" x14ac:dyDescent="0.25"/>
    <row r="42106" ht="30" hidden="1" customHeight="1" x14ac:dyDescent="0.25"/>
    <row r="42107" ht="30" hidden="1" customHeight="1" x14ac:dyDescent="0.25"/>
    <row r="42108" ht="30" hidden="1" customHeight="1" x14ac:dyDescent="0.25"/>
    <row r="42109" ht="30" hidden="1" customHeight="1" x14ac:dyDescent="0.25"/>
    <row r="42110" ht="30" hidden="1" customHeight="1" x14ac:dyDescent="0.25"/>
    <row r="42111" ht="30" hidden="1" customHeight="1" x14ac:dyDescent="0.25"/>
    <row r="42112" ht="30" hidden="1" customHeight="1" x14ac:dyDescent="0.25"/>
    <row r="42113" ht="30" hidden="1" customHeight="1" x14ac:dyDescent="0.25"/>
    <row r="42114" ht="30" hidden="1" customHeight="1" x14ac:dyDescent="0.25"/>
    <row r="42115" ht="30" hidden="1" customHeight="1" x14ac:dyDescent="0.25"/>
    <row r="42116" ht="30" hidden="1" customHeight="1" x14ac:dyDescent="0.25"/>
    <row r="42117" ht="30" hidden="1" customHeight="1" x14ac:dyDescent="0.25"/>
    <row r="42118" ht="30" hidden="1" customHeight="1" x14ac:dyDescent="0.25"/>
    <row r="42119" ht="30" hidden="1" customHeight="1" x14ac:dyDescent="0.25"/>
    <row r="42120" ht="30" hidden="1" customHeight="1" x14ac:dyDescent="0.25"/>
    <row r="42121" ht="30" hidden="1" customHeight="1" x14ac:dyDescent="0.25"/>
    <row r="42122" ht="30" hidden="1" customHeight="1" x14ac:dyDescent="0.25"/>
    <row r="42123" ht="30" hidden="1" customHeight="1" x14ac:dyDescent="0.25"/>
    <row r="42124" ht="30" hidden="1" customHeight="1" x14ac:dyDescent="0.25"/>
    <row r="42125" ht="30" hidden="1" customHeight="1" x14ac:dyDescent="0.25"/>
    <row r="42126" ht="30" hidden="1" customHeight="1" x14ac:dyDescent="0.25"/>
    <row r="42127" ht="30" hidden="1" customHeight="1" x14ac:dyDescent="0.25"/>
    <row r="42128" ht="30" hidden="1" customHeight="1" x14ac:dyDescent="0.25"/>
    <row r="42129" ht="30" hidden="1" customHeight="1" x14ac:dyDescent="0.25"/>
    <row r="42130" ht="30" hidden="1" customHeight="1" x14ac:dyDescent="0.25"/>
    <row r="42131" ht="30" hidden="1" customHeight="1" x14ac:dyDescent="0.25"/>
    <row r="42132" ht="30" hidden="1" customHeight="1" x14ac:dyDescent="0.25"/>
    <row r="42133" ht="30" hidden="1" customHeight="1" x14ac:dyDescent="0.25"/>
    <row r="42134" ht="30" hidden="1" customHeight="1" x14ac:dyDescent="0.25"/>
    <row r="42135" ht="30" hidden="1" customHeight="1" x14ac:dyDescent="0.25"/>
    <row r="42136" ht="30" hidden="1" customHeight="1" x14ac:dyDescent="0.25"/>
    <row r="42137" ht="30" hidden="1" customHeight="1" x14ac:dyDescent="0.25"/>
    <row r="42138" ht="30" hidden="1" customHeight="1" x14ac:dyDescent="0.25"/>
    <row r="42139" ht="30" hidden="1" customHeight="1" x14ac:dyDescent="0.25"/>
    <row r="42140" ht="30" hidden="1" customHeight="1" x14ac:dyDescent="0.25"/>
    <row r="42141" ht="30" hidden="1" customHeight="1" x14ac:dyDescent="0.25"/>
    <row r="42142" ht="30" hidden="1" customHeight="1" x14ac:dyDescent="0.25"/>
    <row r="42143" ht="30" hidden="1" customHeight="1" x14ac:dyDescent="0.25"/>
    <row r="42144" ht="30" hidden="1" customHeight="1" x14ac:dyDescent="0.25"/>
    <row r="42145" ht="30" hidden="1" customHeight="1" x14ac:dyDescent="0.25"/>
    <row r="42146" ht="30" hidden="1" customHeight="1" x14ac:dyDescent="0.25"/>
    <row r="42147" ht="30" hidden="1" customHeight="1" x14ac:dyDescent="0.25"/>
    <row r="42148" ht="30" hidden="1" customHeight="1" x14ac:dyDescent="0.25"/>
    <row r="42149" ht="30" hidden="1" customHeight="1" x14ac:dyDescent="0.25"/>
    <row r="42150" ht="30" hidden="1" customHeight="1" x14ac:dyDescent="0.25"/>
    <row r="42151" ht="30" hidden="1" customHeight="1" x14ac:dyDescent="0.25"/>
    <row r="42152" ht="30" hidden="1" customHeight="1" x14ac:dyDescent="0.25"/>
    <row r="42153" ht="30" hidden="1" customHeight="1" x14ac:dyDescent="0.25"/>
    <row r="42154" ht="30" hidden="1" customHeight="1" x14ac:dyDescent="0.25"/>
    <row r="42155" ht="30" hidden="1" customHeight="1" x14ac:dyDescent="0.25"/>
    <row r="42156" ht="30" hidden="1" customHeight="1" x14ac:dyDescent="0.25"/>
    <row r="42157" ht="30" hidden="1" customHeight="1" x14ac:dyDescent="0.25"/>
    <row r="42158" ht="30" hidden="1" customHeight="1" x14ac:dyDescent="0.25"/>
    <row r="42159" ht="30" hidden="1" customHeight="1" x14ac:dyDescent="0.25"/>
    <row r="42160" ht="30" hidden="1" customHeight="1" x14ac:dyDescent="0.25"/>
    <row r="42161" ht="30" hidden="1" customHeight="1" x14ac:dyDescent="0.25"/>
    <row r="42162" ht="30" hidden="1" customHeight="1" x14ac:dyDescent="0.25"/>
    <row r="42163" ht="30" hidden="1" customHeight="1" x14ac:dyDescent="0.25"/>
    <row r="42164" ht="30" hidden="1" customHeight="1" x14ac:dyDescent="0.25"/>
    <row r="42165" ht="30" hidden="1" customHeight="1" x14ac:dyDescent="0.25"/>
    <row r="42166" ht="30" hidden="1" customHeight="1" x14ac:dyDescent="0.25"/>
    <row r="42167" ht="30" hidden="1" customHeight="1" x14ac:dyDescent="0.25"/>
    <row r="42168" ht="30" hidden="1" customHeight="1" x14ac:dyDescent="0.25"/>
    <row r="42169" ht="30" hidden="1" customHeight="1" x14ac:dyDescent="0.25"/>
    <row r="42170" ht="30" hidden="1" customHeight="1" x14ac:dyDescent="0.25"/>
    <row r="42171" ht="30" hidden="1" customHeight="1" x14ac:dyDescent="0.25"/>
    <row r="42172" ht="30" hidden="1" customHeight="1" x14ac:dyDescent="0.25"/>
    <row r="42173" ht="30" hidden="1" customHeight="1" x14ac:dyDescent="0.25"/>
    <row r="42174" ht="30" hidden="1" customHeight="1" x14ac:dyDescent="0.25"/>
    <row r="42175" ht="30" hidden="1" customHeight="1" x14ac:dyDescent="0.25"/>
    <row r="42176" ht="30" hidden="1" customHeight="1" x14ac:dyDescent="0.25"/>
    <row r="42177" ht="30" hidden="1" customHeight="1" x14ac:dyDescent="0.25"/>
    <row r="42178" ht="30" hidden="1" customHeight="1" x14ac:dyDescent="0.25"/>
    <row r="42179" ht="30" hidden="1" customHeight="1" x14ac:dyDescent="0.25"/>
    <row r="42180" ht="30" hidden="1" customHeight="1" x14ac:dyDescent="0.25"/>
    <row r="42181" ht="30" hidden="1" customHeight="1" x14ac:dyDescent="0.25"/>
    <row r="42182" ht="30" hidden="1" customHeight="1" x14ac:dyDescent="0.25"/>
    <row r="42183" ht="30" hidden="1" customHeight="1" x14ac:dyDescent="0.25"/>
    <row r="42184" ht="30" hidden="1" customHeight="1" x14ac:dyDescent="0.25"/>
    <row r="42185" ht="30" hidden="1" customHeight="1" x14ac:dyDescent="0.25"/>
    <row r="42186" ht="30" hidden="1" customHeight="1" x14ac:dyDescent="0.25"/>
    <row r="42187" ht="30" hidden="1" customHeight="1" x14ac:dyDescent="0.25"/>
    <row r="42188" ht="30" hidden="1" customHeight="1" x14ac:dyDescent="0.25"/>
    <row r="42189" ht="30" hidden="1" customHeight="1" x14ac:dyDescent="0.25"/>
    <row r="42190" ht="30" hidden="1" customHeight="1" x14ac:dyDescent="0.25"/>
    <row r="42191" ht="30" hidden="1" customHeight="1" x14ac:dyDescent="0.25"/>
    <row r="42192" ht="30" hidden="1" customHeight="1" x14ac:dyDescent="0.25"/>
    <row r="42193" ht="30" hidden="1" customHeight="1" x14ac:dyDescent="0.25"/>
    <row r="42194" ht="30" hidden="1" customHeight="1" x14ac:dyDescent="0.25"/>
    <row r="42195" ht="30" hidden="1" customHeight="1" x14ac:dyDescent="0.25"/>
    <row r="42196" ht="30" hidden="1" customHeight="1" x14ac:dyDescent="0.25"/>
    <row r="42197" ht="30" hidden="1" customHeight="1" x14ac:dyDescent="0.25"/>
    <row r="42198" ht="30" hidden="1" customHeight="1" x14ac:dyDescent="0.25"/>
    <row r="42199" ht="30" hidden="1" customHeight="1" x14ac:dyDescent="0.25"/>
    <row r="42200" ht="30" hidden="1" customHeight="1" x14ac:dyDescent="0.25"/>
    <row r="42201" ht="30" hidden="1" customHeight="1" x14ac:dyDescent="0.25"/>
    <row r="42202" ht="30" hidden="1" customHeight="1" x14ac:dyDescent="0.25"/>
    <row r="42203" ht="30" hidden="1" customHeight="1" x14ac:dyDescent="0.25"/>
    <row r="42204" ht="30" hidden="1" customHeight="1" x14ac:dyDescent="0.25"/>
    <row r="42205" ht="30" hidden="1" customHeight="1" x14ac:dyDescent="0.25"/>
    <row r="42206" ht="30" hidden="1" customHeight="1" x14ac:dyDescent="0.25"/>
    <row r="42207" ht="30" hidden="1" customHeight="1" x14ac:dyDescent="0.25"/>
    <row r="42208" ht="30" hidden="1" customHeight="1" x14ac:dyDescent="0.25"/>
    <row r="42209" ht="30" hidden="1" customHeight="1" x14ac:dyDescent="0.25"/>
    <row r="42210" ht="30" hidden="1" customHeight="1" x14ac:dyDescent="0.25"/>
    <row r="42211" ht="30" hidden="1" customHeight="1" x14ac:dyDescent="0.25"/>
    <row r="42212" ht="30" hidden="1" customHeight="1" x14ac:dyDescent="0.25"/>
    <row r="42213" ht="30" hidden="1" customHeight="1" x14ac:dyDescent="0.25"/>
    <row r="42214" ht="30" hidden="1" customHeight="1" x14ac:dyDescent="0.25"/>
    <row r="42215" ht="30" hidden="1" customHeight="1" x14ac:dyDescent="0.25"/>
    <row r="42216" ht="30" hidden="1" customHeight="1" x14ac:dyDescent="0.25"/>
    <row r="42217" ht="30" hidden="1" customHeight="1" x14ac:dyDescent="0.25"/>
    <row r="42218" ht="30" hidden="1" customHeight="1" x14ac:dyDescent="0.25"/>
    <row r="42219" ht="30" hidden="1" customHeight="1" x14ac:dyDescent="0.25"/>
    <row r="42220" ht="30" hidden="1" customHeight="1" x14ac:dyDescent="0.25"/>
    <row r="42221" ht="30" hidden="1" customHeight="1" x14ac:dyDescent="0.25"/>
    <row r="42222" ht="30" hidden="1" customHeight="1" x14ac:dyDescent="0.25"/>
    <row r="42223" ht="30" hidden="1" customHeight="1" x14ac:dyDescent="0.25"/>
    <row r="42224" ht="30" hidden="1" customHeight="1" x14ac:dyDescent="0.25"/>
    <row r="42225" ht="30" hidden="1" customHeight="1" x14ac:dyDescent="0.25"/>
    <row r="42226" ht="30" hidden="1" customHeight="1" x14ac:dyDescent="0.25"/>
    <row r="42227" ht="30" hidden="1" customHeight="1" x14ac:dyDescent="0.25"/>
    <row r="42228" ht="30" hidden="1" customHeight="1" x14ac:dyDescent="0.25"/>
    <row r="42229" ht="30" hidden="1" customHeight="1" x14ac:dyDescent="0.25"/>
    <row r="42230" ht="30" hidden="1" customHeight="1" x14ac:dyDescent="0.25"/>
    <row r="42231" ht="30" hidden="1" customHeight="1" x14ac:dyDescent="0.25"/>
    <row r="42232" ht="30" hidden="1" customHeight="1" x14ac:dyDescent="0.25"/>
    <row r="42233" ht="30" hidden="1" customHeight="1" x14ac:dyDescent="0.25"/>
    <row r="42234" ht="30" hidden="1" customHeight="1" x14ac:dyDescent="0.25"/>
    <row r="42235" ht="30" hidden="1" customHeight="1" x14ac:dyDescent="0.25"/>
    <row r="42236" ht="30" hidden="1" customHeight="1" x14ac:dyDescent="0.25"/>
    <row r="42237" ht="30" hidden="1" customHeight="1" x14ac:dyDescent="0.25"/>
    <row r="42238" ht="30" hidden="1" customHeight="1" x14ac:dyDescent="0.25"/>
    <row r="42239" ht="30" hidden="1" customHeight="1" x14ac:dyDescent="0.25"/>
    <row r="42240" ht="30" hidden="1" customHeight="1" x14ac:dyDescent="0.25"/>
    <row r="42241" ht="30" hidden="1" customHeight="1" x14ac:dyDescent="0.25"/>
    <row r="42242" ht="30" hidden="1" customHeight="1" x14ac:dyDescent="0.25"/>
    <row r="42243" ht="30" hidden="1" customHeight="1" x14ac:dyDescent="0.25"/>
    <row r="42244" ht="30" hidden="1" customHeight="1" x14ac:dyDescent="0.25"/>
    <row r="42245" ht="30" hidden="1" customHeight="1" x14ac:dyDescent="0.25"/>
    <row r="42246" ht="30" hidden="1" customHeight="1" x14ac:dyDescent="0.25"/>
    <row r="42247" ht="30" hidden="1" customHeight="1" x14ac:dyDescent="0.25"/>
    <row r="42248" ht="30" hidden="1" customHeight="1" x14ac:dyDescent="0.25"/>
    <row r="42249" ht="30" hidden="1" customHeight="1" x14ac:dyDescent="0.25"/>
    <row r="42250" ht="30" hidden="1" customHeight="1" x14ac:dyDescent="0.25"/>
    <row r="42251" ht="30" hidden="1" customHeight="1" x14ac:dyDescent="0.25"/>
    <row r="42252" ht="30" hidden="1" customHeight="1" x14ac:dyDescent="0.25"/>
    <row r="42253" ht="30" hidden="1" customHeight="1" x14ac:dyDescent="0.25"/>
    <row r="42254" ht="30" hidden="1" customHeight="1" x14ac:dyDescent="0.25"/>
    <row r="42255" ht="30" hidden="1" customHeight="1" x14ac:dyDescent="0.25"/>
    <row r="42256" ht="30" hidden="1" customHeight="1" x14ac:dyDescent="0.25"/>
    <row r="42257" ht="30" hidden="1" customHeight="1" x14ac:dyDescent="0.25"/>
    <row r="42258" ht="30" hidden="1" customHeight="1" x14ac:dyDescent="0.25"/>
    <row r="42259" ht="30" hidden="1" customHeight="1" x14ac:dyDescent="0.25"/>
    <row r="42260" ht="30" hidden="1" customHeight="1" x14ac:dyDescent="0.25"/>
    <row r="42261" ht="30" hidden="1" customHeight="1" x14ac:dyDescent="0.25"/>
    <row r="42262" ht="30" hidden="1" customHeight="1" x14ac:dyDescent="0.25"/>
    <row r="42263" ht="30" hidden="1" customHeight="1" x14ac:dyDescent="0.25"/>
    <row r="42264" ht="30" hidden="1" customHeight="1" x14ac:dyDescent="0.25"/>
    <row r="42265" ht="30" hidden="1" customHeight="1" x14ac:dyDescent="0.25"/>
    <row r="42266" ht="30" hidden="1" customHeight="1" x14ac:dyDescent="0.25"/>
    <row r="42267" ht="30" hidden="1" customHeight="1" x14ac:dyDescent="0.25"/>
    <row r="42268" ht="30" hidden="1" customHeight="1" x14ac:dyDescent="0.25"/>
    <row r="42269" ht="30" hidden="1" customHeight="1" x14ac:dyDescent="0.25"/>
    <row r="42270" ht="30" hidden="1" customHeight="1" x14ac:dyDescent="0.25"/>
    <row r="42271" ht="30" hidden="1" customHeight="1" x14ac:dyDescent="0.25"/>
    <row r="42272" ht="30" hidden="1" customHeight="1" x14ac:dyDescent="0.25"/>
    <row r="42273" ht="30" hidden="1" customHeight="1" x14ac:dyDescent="0.25"/>
    <row r="42274" ht="30" hidden="1" customHeight="1" x14ac:dyDescent="0.25"/>
    <row r="42275" ht="30" hidden="1" customHeight="1" x14ac:dyDescent="0.25"/>
    <row r="42276" ht="30" hidden="1" customHeight="1" x14ac:dyDescent="0.25"/>
    <row r="42277" ht="30" hidden="1" customHeight="1" x14ac:dyDescent="0.25"/>
    <row r="42278" ht="30" hidden="1" customHeight="1" x14ac:dyDescent="0.25"/>
    <row r="42279" ht="30" hidden="1" customHeight="1" x14ac:dyDescent="0.25"/>
    <row r="42280" ht="30" hidden="1" customHeight="1" x14ac:dyDescent="0.25"/>
    <row r="42281" ht="30" hidden="1" customHeight="1" x14ac:dyDescent="0.25"/>
    <row r="42282" ht="30" hidden="1" customHeight="1" x14ac:dyDescent="0.25"/>
    <row r="42283" ht="30" hidden="1" customHeight="1" x14ac:dyDescent="0.25"/>
    <row r="42284" ht="30" hidden="1" customHeight="1" x14ac:dyDescent="0.25"/>
    <row r="42285" ht="30" hidden="1" customHeight="1" x14ac:dyDescent="0.25"/>
    <row r="42286" ht="30" hidden="1" customHeight="1" x14ac:dyDescent="0.25"/>
    <row r="42287" ht="30" hidden="1" customHeight="1" x14ac:dyDescent="0.25"/>
    <row r="42288" ht="30" hidden="1" customHeight="1" x14ac:dyDescent="0.25"/>
    <row r="42289" ht="30" hidden="1" customHeight="1" x14ac:dyDescent="0.25"/>
    <row r="42290" ht="30" hidden="1" customHeight="1" x14ac:dyDescent="0.25"/>
    <row r="42291" ht="30" hidden="1" customHeight="1" x14ac:dyDescent="0.25"/>
    <row r="42292" ht="30" hidden="1" customHeight="1" x14ac:dyDescent="0.25"/>
    <row r="42293" ht="30" hidden="1" customHeight="1" x14ac:dyDescent="0.25"/>
    <row r="42294" ht="30" hidden="1" customHeight="1" x14ac:dyDescent="0.25"/>
    <row r="42295" ht="30" hidden="1" customHeight="1" x14ac:dyDescent="0.25"/>
    <row r="42296" ht="30" hidden="1" customHeight="1" x14ac:dyDescent="0.25"/>
    <row r="42297" ht="30" hidden="1" customHeight="1" x14ac:dyDescent="0.25"/>
    <row r="42298" ht="30" hidden="1" customHeight="1" x14ac:dyDescent="0.25"/>
    <row r="42299" ht="30" hidden="1" customHeight="1" x14ac:dyDescent="0.25"/>
    <row r="42300" ht="30" hidden="1" customHeight="1" x14ac:dyDescent="0.25"/>
    <row r="42301" ht="30" hidden="1" customHeight="1" x14ac:dyDescent="0.25"/>
    <row r="42302" ht="30" hidden="1" customHeight="1" x14ac:dyDescent="0.25"/>
    <row r="42303" ht="30" hidden="1" customHeight="1" x14ac:dyDescent="0.25"/>
    <row r="42304" ht="30" hidden="1" customHeight="1" x14ac:dyDescent="0.25"/>
    <row r="42305" ht="30" hidden="1" customHeight="1" x14ac:dyDescent="0.25"/>
    <row r="42306" ht="30" hidden="1" customHeight="1" x14ac:dyDescent="0.25"/>
    <row r="42307" ht="30" hidden="1" customHeight="1" x14ac:dyDescent="0.25"/>
    <row r="42308" ht="30" hidden="1" customHeight="1" x14ac:dyDescent="0.25"/>
    <row r="42309" ht="30" hidden="1" customHeight="1" x14ac:dyDescent="0.25"/>
    <row r="42310" ht="30" hidden="1" customHeight="1" x14ac:dyDescent="0.25"/>
    <row r="42311" ht="30" hidden="1" customHeight="1" x14ac:dyDescent="0.25"/>
    <row r="42312" ht="30" hidden="1" customHeight="1" x14ac:dyDescent="0.25"/>
    <row r="42313" ht="30" hidden="1" customHeight="1" x14ac:dyDescent="0.25"/>
    <row r="42314" ht="30" hidden="1" customHeight="1" x14ac:dyDescent="0.25"/>
    <row r="42315" ht="30" hidden="1" customHeight="1" x14ac:dyDescent="0.25"/>
    <row r="42316" ht="30" hidden="1" customHeight="1" x14ac:dyDescent="0.25"/>
    <row r="42317" ht="30" hidden="1" customHeight="1" x14ac:dyDescent="0.25"/>
    <row r="42318" ht="30" hidden="1" customHeight="1" x14ac:dyDescent="0.25"/>
    <row r="42319" ht="30" hidden="1" customHeight="1" x14ac:dyDescent="0.25"/>
    <row r="42320" ht="30" hidden="1" customHeight="1" x14ac:dyDescent="0.25"/>
    <row r="42321" ht="30" hidden="1" customHeight="1" x14ac:dyDescent="0.25"/>
    <row r="42322" ht="30" hidden="1" customHeight="1" x14ac:dyDescent="0.25"/>
    <row r="42323" ht="30" hidden="1" customHeight="1" x14ac:dyDescent="0.25"/>
    <row r="42324" ht="30" hidden="1" customHeight="1" x14ac:dyDescent="0.25"/>
    <row r="42325" ht="30" hidden="1" customHeight="1" x14ac:dyDescent="0.25"/>
    <row r="42326" ht="30" hidden="1" customHeight="1" x14ac:dyDescent="0.25"/>
    <row r="42327" ht="30" hidden="1" customHeight="1" x14ac:dyDescent="0.25"/>
    <row r="42328" ht="30" hidden="1" customHeight="1" x14ac:dyDescent="0.25"/>
    <row r="42329" ht="30" hidden="1" customHeight="1" x14ac:dyDescent="0.25"/>
    <row r="42330" ht="30" hidden="1" customHeight="1" x14ac:dyDescent="0.25"/>
    <row r="42331" ht="30" hidden="1" customHeight="1" x14ac:dyDescent="0.25"/>
    <row r="42332" ht="30" hidden="1" customHeight="1" x14ac:dyDescent="0.25"/>
    <row r="42333" ht="30" hidden="1" customHeight="1" x14ac:dyDescent="0.25"/>
    <row r="42334" ht="30" hidden="1" customHeight="1" x14ac:dyDescent="0.25"/>
    <row r="42335" ht="30" hidden="1" customHeight="1" x14ac:dyDescent="0.25"/>
    <row r="42336" ht="30" hidden="1" customHeight="1" x14ac:dyDescent="0.25"/>
    <row r="42337" ht="30" hidden="1" customHeight="1" x14ac:dyDescent="0.25"/>
    <row r="42338" ht="30" hidden="1" customHeight="1" x14ac:dyDescent="0.25"/>
    <row r="42339" ht="30" hidden="1" customHeight="1" x14ac:dyDescent="0.25"/>
    <row r="42340" ht="30" hidden="1" customHeight="1" x14ac:dyDescent="0.25"/>
    <row r="42341" ht="30" hidden="1" customHeight="1" x14ac:dyDescent="0.25"/>
    <row r="42342" ht="30" hidden="1" customHeight="1" x14ac:dyDescent="0.25"/>
    <row r="42343" ht="30" hidden="1" customHeight="1" x14ac:dyDescent="0.25"/>
    <row r="42344" ht="30" hidden="1" customHeight="1" x14ac:dyDescent="0.25"/>
    <row r="42345" ht="30" hidden="1" customHeight="1" x14ac:dyDescent="0.25"/>
    <row r="42346" ht="30" hidden="1" customHeight="1" x14ac:dyDescent="0.25"/>
    <row r="42347" ht="30" hidden="1" customHeight="1" x14ac:dyDescent="0.25"/>
    <row r="42348" ht="30" hidden="1" customHeight="1" x14ac:dyDescent="0.25"/>
    <row r="42349" ht="30" hidden="1" customHeight="1" x14ac:dyDescent="0.25"/>
    <row r="42350" ht="30" hidden="1" customHeight="1" x14ac:dyDescent="0.25"/>
    <row r="42351" ht="30" hidden="1" customHeight="1" x14ac:dyDescent="0.25"/>
    <row r="42352" ht="30" hidden="1" customHeight="1" x14ac:dyDescent="0.25"/>
    <row r="42353" ht="30" hidden="1" customHeight="1" x14ac:dyDescent="0.25"/>
    <row r="42354" ht="30" hidden="1" customHeight="1" x14ac:dyDescent="0.25"/>
    <row r="42355" ht="30" hidden="1" customHeight="1" x14ac:dyDescent="0.25"/>
    <row r="42356" ht="30" hidden="1" customHeight="1" x14ac:dyDescent="0.25"/>
    <row r="42357" ht="30" hidden="1" customHeight="1" x14ac:dyDescent="0.25"/>
    <row r="42358" ht="30" hidden="1" customHeight="1" x14ac:dyDescent="0.25"/>
    <row r="42359" ht="30" hidden="1" customHeight="1" x14ac:dyDescent="0.25"/>
    <row r="42360" ht="30" hidden="1" customHeight="1" x14ac:dyDescent="0.25"/>
    <row r="42361" ht="30" hidden="1" customHeight="1" x14ac:dyDescent="0.25"/>
    <row r="42362" ht="30" hidden="1" customHeight="1" x14ac:dyDescent="0.25"/>
    <row r="42363" ht="30" hidden="1" customHeight="1" x14ac:dyDescent="0.25"/>
    <row r="42364" ht="30" hidden="1" customHeight="1" x14ac:dyDescent="0.25"/>
    <row r="42365" ht="30" hidden="1" customHeight="1" x14ac:dyDescent="0.25"/>
    <row r="42366" ht="30" hidden="1" customHeight="1" x14ac:dyDescent="0.25"/>
    <row r="42367" ht="30" hidden="1" customHeight="1" x14ac:dyDescent="0.25"/>
    <row r="42368" ht="30" hidden="1" customHeight="1" x14ac:dyDescent="0.25"/>
    <row r="42369" ht="30" hidden="1" customHeight="1" x14ac:dyDescent="0.25"/>
    <row r="42370" ht="30" hidden="1" customHeight="1" x14ac:dyDescent="0.25"/>
    <row r="42371" ht="30" hidden="1" customHeight="1" x14ac:dyDescent="0.25"/>
    <row r="42372" ht="30" hidden="1" customHeight="1" x14ac:dyDescent="0.25"/>
    <row r="42373" ht="30" hidden="1" customHeight="1" x14ac:dyDescent="0.25"/>
    <row r="42374" ht="30" hidden="1" customHeight="1" x14ac:dyDescent="0.25"/>
    <row r="42375" ht="30" hidden="1" customHeight="1" x14ac:dyDescent="0.25"/>
    <row r="42376" ht="30" hidden="1" customHeight="1" x14ac:dyDescent="0.25"/>
    <row r="42377" ht="30" hidden="1" customHeight="1" x14ac:dyDescent="0.25"/>
    <row r="42378" ht="30" hidden="1" customHeight="1" x14ac:dyDescent="0.25"/>
    <row r="42379" ht="30" hidden="1" customHeight="1" x14ac:dyDescent="0.25"/>
    <row r="42380" ht="30" hidden="1" customHeight="1" x14ac:dyDescent="0.25"/>
    <row r="42381" ht="30" hidden="1" customHeight="1" x14ac:dyDescent="0.25"/>
    <row r="42382" ht="30" hidden="1" customHeight="1" x14ac:dyDescent="0.25"/>
    <row r="42383" ht="30" hidden="1" customHeight="1" x14ac:dyDescent="0.25"/>
    <row r="42384" ht="30" hidden="1" customHeight="1" x14ac:dyDescent="0.25"/>
    <row r="42385" ht="30" hidden="1" customHeight="1" x14ac:dyDescent="0.25"/>
    <row r="42386" ht="30" hidden="1" customHeight="1" x14ac:dyDescent="0.25"/>
    <row r="42387" ht="30" hidden="1" customHeight="1" x14ac:dyDescent="0.25"/>
    <row r="42388" ht="30" hidden="1" customHeight="1" x14ac:dyDescent="0.25"/>
    <row r="42389" ht="30" hidden="1" customHeight="1" x14ac:dyDescent="0.25"/>
    <row r="42390" ht="30" hidden="1" customHeight="1" x14ac:dyDescent="0.25"/>
    <row r="42391" ht="30" hidden="1" customHeight="1" x14ac:dyDescent="0.25"/>
    <row r="42392" ht="30" hidden="1" customHeight="1" x14ac:dyDescent="0.25"/>
    <row r="42393" ht="30" hidden="1" customHeight="1" x14ac:dyDescent="0.25"/>
    <row r="42394" ht="30" hidden="1" customHeight="1" x14ac:dyDescent="0.25"/>
    <row r="42395" ht="30" hidden="1" customHeight="1" x14ac:dyDescent="0.25"/>
    <row r="42396" ht="30" hidden="1" customHeight="1" x14ac:dyDescent="0.25"/>
    <row r="42397" ht="30" hidden="1" customHeight="1" x14ac:dyDescent="0.25"/>
    <row r="42398" ht="30" hidden="1" customHeight="1" x14ac:dyDescent="0.25"/>
    <row r="42399" ht="30" hidden="1" customHeight="1" x14ac:dyDescent="0.25"/>
    <row r="42400" ht="30" hidden="1" customHeight="1" x14ac:dyDescent="0.25"/>
    <row r="42401" ht="30" hidden="1" customHeight="1" x14ac:dyDescent="0.25"/>
    <row r="42402" ht="30" hidden="1" customHeight="1" x14ac:dyDescent="0.25"/>
    <row r="42403" ht="30" hidden="1" customHeight="1" x14ac:dyDescent="0.25"/>
    <row r="42404" ht="30" hidden="1" customHeight="1" x14ac:dyDescent="0.25"/>
    <row r="42405" ht="30" hidden="1" customHeight="1" x14ac:dyDescent="0.25"/>
    <row r="42406" ht="30" hidden="1" customHeight="1" x14ac:dyDescent="0.25"/>
    <row r="42407" ht="30" hidden="1" customHeight="1" x14ac:dyDescent="0.25"/>
    <row r="42408" ht="30" hidden="1" customHeight="1" x14ac:dyDescent="0.25"/>
    <row r="42409" ht="30" hidden="1" customHeight="1" x14ac:dyDescent="0.25"/>
    <row r="42410" ht="30" hidden="1" customHeight="1" x14ac:dyDescent="0.25"/>
    <row r="42411" ht="30" hidden="1" customHeight="1" x14ac:dyDescent="0.25"/>
    <row r="42412" ht="30" hidden="1" customHeight="1" x14ac:dyDescent="0.25"/>
    <row r="42413" ht="30" hidden="1" customHeight="1" x14ac:dyDescent="0.25"/>
    <row r="42414" ht="30" hidden="1" customHeight="1" x14ac:dyDescent="0.25"/>
    <row r="42415" ht="30" hidden="1" customHeight="1" x14ac:dyDescent="0.25"/>
    <row r="42416" ht="30" hidden="1" customHeight="1" x14ac:dyDescent="0.25"/>
    <row r="42417" ht="30" hidden="1" customHeight="1" x14ac:dyDescent="0.25"/>
    <row r="42418" ht="30" hidden="1" customHeight="1" x14ac:dyDescent="0.25"/>
    <row r="42419" ht="30" hidden="1" customHeight="1" x14ac:dyDescent="0.25"/>
    <row r="42420" ht="30" hidden="1" customHeight="1" x14ac:dyDescent="0.25"/>
    <row r="42421" ht="30" hidden="1" customHeight="1" x14ac:dyDescent="0.25"/>
    <row r="42422" ht="30" hidden="1" customHeight="1" x14ac:dyDescent="0.25"/>
    <row r="42423" ht="30" hidden="1" customHeight="1" x14ac:dyDescent="0.25"/>
    <row r="42424" ht="30" hidden="1" customHeight="1" x14ac:dyDescent="0.25"/>
    <row r="42425" ht="30" hidden="1" customHeight="1" x14ac:dyDescent="0.25"/>
    <row r="42426" ht="30" hidden="1" customHeight="1" x14ac:dyDescent="0.25"/>
    <row r="42427" ht="30" hidden="1" customHeight="1" x14ac:dyDescent="0.25"/>
    <row r="42428" ht="30" hidden="1" customHeight="1" x14ac:dyDescent="0.25"/>
    <row r="42429" ht="30" hidden="1" customHeight="1" x14ac:dyDescent="0.25"/>
    <row r="42430" ht="30" hidden="1" customHeight="1" x14ac:dyDescent="0.25"/>
    <row r="42431" ht="30" hidden="1" customHeight="1" x14ac:dyDescent="0.25"/>
    <row r="42432" ht="30" hidden="1" customHeight="1" x14ac:dyDescent="0.25"/>
    <row r="42433" ht="30" hidden="1" customHeight="1" x14ac:dyDescent="0.25"/>
    <row r="42434" ht="30" hidden="1" customHeight="1" x14ac:dyDescent="0.25"/>
    <row r="42435" ht="30" hidden="1" customHeight="1" x14ac:dyDescent="0.25"/>
    <row r="42436" ht="30" hidden="1" customHeight="1" x14ac:dyDescent="0.25"/>
    <row r="42437" ht="30" hidden="1" customHeight="1" x14ac:dyDescent="0.25"/>
    <row r="42438" ht="30" hidden="1" customHeight="1" x14ac:dyDescent="0.25"/>
    <row r="42439" ht="30" hidden="1" customHeight="1" x14ac:dyDescent="0.25"/>
    <row r="42440" ht="30" hidden="1" customHeight="1" x14ac:dyDescent="0.25"/>
    <row r="42441" ht="30" hidden="1" customHeight="1" x14ac:dyDescent="0.25"/>
    <row r="42442" ht="30" hidden="1" customHeight="1" x14ac:dyDescent="0.25"/>
    <row r="42443" ht="30" hidden="1" customHeight="1" x14ac:dyDescent="0.25"/>
    <row r="42444" ht="30" hidden="1" customHeight="1" x14ac:dyDescent="0.25"/>
    <row r="42445" ht="30" hidden="1" customHeight="1" x14ac:dyDescent="0.25"/>
    <row r="42446" ht="30" hidden="1" customHeight="1" x14ac:dyDescent="0.25"/>
    <row r="42447" ht="30" hidden="1" customHeight="1" x14ac:dyDescent="0.25"/>
    <row r="42448" ht="30" hidden="1" customHeight="1" x14ac:dyDescent="0.25"/>
    <row r="42449" ht="30" hidden="1" customHeight="1" x14ac:dyDescent="0.25"/>
    <row r="42450" ht="30" hidden="1" customHeight="1" x14ac:dyDescent="0.25"/>
    <row r="42451" ht="30" hidden="1" customHeight="1" x14ac:dyDescent="0.25"/>
    <row r="42452" ht="30" hidden="1" customHeight="1" x14ac:dyDescent="0.25"/>
    <row r="42453" ht="30" hidden="1" customHeight="1" x14ac:dyDescent="0.25"/>
    <row r="42454" ht="30" hidden="1" customHeight="1" x14ac:dyDescent="0.25"/>
    <row r="42455" ht="30" hidden="1" customHeight="1" x14ac:dyDescent="0.25"/>
    <row r="42456" ht="30" hidden="1" customHeight="1" x14ac:dyDescent="0.25"/>
    <row r="42457" ht="30" hidden="1" customHeight="1" x14ac:dyDescent="0.25"/>
    <row r="42458" ht="30" hidden="1" customHeight="1" x14ac:dyDescent="0.25"/>
    <row r="42459" ht="30" hidden="1" customHeight="1" x14ac:dyDescent="0.25"/>
    <row r="42460" ht="30" hidden="1" customHeight="1" x14ac:dyDescent="0.25"/>
    <row r="42461" ht="30" hidden="1" customHeight="1" x14ac:dyDescent="0.25"/>
    <row r="42462" ht="30" hidden="1" customHeight="1" x14ac:dyDescent="0.25"/>
    <row r="42463" ht="30" hidden="1" customHeight="1" x14ac:dyDescent="0.25"/>
    <row r="42464" ht="30" hidden="1" customHeight="1" x14ac:dyDescent="0.25"/>
    <row r="42465" ht="30" hidden="1" customHeight="1" x14ac:dyDescent="0.25"/>
    <row r="42466" ht="30" hidden="1" customHeight="1" x14ac:dyDescent="0.25"/>
    <row r="42467" ht="30" hidden="1" customHeight="1" x14ac:dyDescent="0.25"/>
    <row r="42468" ht="30" hidden="1" customHeight="1" x14ac:dyDescent="0.25"/>
    <row r="42469" ht="30" hidden="1" customHeight="1" x14ac:dyDescent="0.25"/>
    <row r="42470" ht="30" hidden="1" customHeight="1" x14ac:dyDescent="0.25"/>
    <row r="42471" ht="30" hidden="1" customHeight="1" x14ac:dyDescent="0.25"/>
    <row r="42472" ht="30" hidden="1" customHeight="1" x14ac:dyDescent="0.25"/>
    <row r="42473" ht="30" hidden="1" customHeight="1" x14ac:dyDescent="0.25"/>
    <row r="42474" ht="30" hidden="1" customHeight="1" x14ac:dyDescent="0.25"/>
    <row r="42475" ht="30" hidden="1" customHeight="1" x14ac:dyDescent="0.25"/>
    <row r="42476" ht="30" hidden="1" customHeight="1" x14ac:dyDescent="0.25"/>
    <row r="42477" ht="30" hidden="1" customHeight="1" x14ac:dyDescent="0.25"/>
    <row r="42478" ht="30" hidden="1" customHeight="1" x14ac:dyDescent="0.25"/>
    <row r="42479" ht="30" hidden="1" customHeight="1" x14ac:dyDescent="0.25"/>
    <row r="42480" ht="30" hidden="1" customHeight="1" x14ac:dyDescent="0.25"/>
    <row r="42481" ht="30" hidden="1" customHeight="1" x14ac:dyDescent="0.25"/>
    <row r="42482" ht="30" hidden="1" customHeight="1" x14ac:dyDescent="0.25"/>
    <row r="42483" ht="30" hidden="1" customHeight="1" x14ac:dyDescent="0.25"/>
    <row r="42484" ht="30" hidden="1" customHeight="1" x14ac:dyDescent="0.25"/>
    <row r="42485" ht="30" hidden="1" customHeight="1" x14ac:dyDescent="0.25"/>
    <row r="42486" ht="30" hidden="1" customHeight="1" x14ac:dyDescent="0.25"/>
    <row r="42487" ht="30" hidden="1" customHeight="1" x14ac:dyDescent="0.25"/>
    <row r="42488" ht="30" hidden="1" customHeight="1" x14ac:dyDescent="0.25"/>
    <row r="42489" ht="30" hidden="1" customHeight="1" x14ac:dyDescent="0.25"/>
    <row r="42490" ht="30" hidden="1" customHeight="1" x14ac:dyDescent="0.25"/>
    <row r="42491" ht="30" hidden="1" customHeight="1" x14ac:dyDescent="0.25"/>
    <row r="42492" ht="30" hidden="1" customHeight="1" x14ac:dyDescent="0.25"/>
    <row r="42493" ht="30" hidden="1" customHeight="1" x14ac:dyDescent="0.25"/>
    <row r="42494" ht="30" hidden="1" customHeight="1" x14ac:dyDescent="0.25"/>
    <row r="42495" ht="30" hidden="1" customHeight="1" x14ac:dyDescent="0.25"/>
    <row r="42496" ht="30" hidden="1" customHeight="1" x14ac:dyDescent="0.25"/>
    <row r="42497" ht="30" hidden="1" customHeight="1" x14ac:dyDescent="0.25"/>
    <row r="42498" ht="30" hidden="1" customHeight="1" x14ac:dyDescent="0.25"/>
    <row r="42499" ht="30" hidden="1" customHeight="1" x14ac:dyDescent="0.25"/>
    <row r="42500" ht="30" hidden="1" customHeight="1" x14ac:dyDescent="0.25"/>
    <row r="42501" ht="30" hidden="1" customHeight="1" x14ac:dyDescent="0.25"/>
    <row r="42502" ht="30" hidden="1" customHeight="1" x14ac:dyDescent="0.25"/>
    <row r="42503" ht="30" hidden="1" customHeight="1" x14ac:dyDescent="0.25"/>
    <row r="42504" ht="30" hidden="1" customHeight="1" x14ac:dyDescent="0.25"/>
    <row r="42505" ht="30" hidden="1" customHeight="1" x14ac:dyDescent="0.25"/>
    <row r="42506" ht="30" hidden="1" customHeight="1" x14ac:dyDescent="0.25"/>
    <row r="42507" ht="30" hidden="1" customHeight="1" x14ac:dyDescent="0.25"/>
    <row r="42508" ht="30" hidden="1" customHeight="1" x14ac:dyDescent="0.25"/>
    <row r="42509" ht="30" hidden="1" customHeight="1" x14ac:dyDescent="0.25"/>
    <row r="42510" ht="30" hidden="1" customHeight="1" x14ac:dyDescent="0.25"/>
    <row r="42511" ht="30" hidden="1" customHeight="1" x14ac:dyDescent="0.25"/>
    <row r="42512" ht="30" hidden="1" customHeight="1" x14ac:dyDescent="0.25"/>
    <row r="42513" ht="30" hidden="1" customHeight="1" x14ac:dyDescent="0.25"/>
    <row r="42514" ht="30" hidden="1" customHeight="1" x14ac:dyDescent="0.25"/>
    <row r="42515" ht="30" hidden="1" customHeight="1" x14ac:dyDescent="0.25"/>
    <row r="42516" ht="30" hidden="1" customHeight="1" x14ac:dyDescent="0.25"/>
    <row r="42517" ht="30" hidden="1" customHeight="1" x14ac:dyDescent="0.25"/>
    <row r="42518" ht="30" hidden="1" customHeight="1" x14ac:dyDescent="0.25"/>
    <row r="42519" ht="30" hidden="1" customHeight="1" x14ac:dyDescent="0.25"/>
    <row r="42520" ht="30" hidden="1" customHeight="1" x14ac:dyDescent="0.25"/>
    <row r="42521" ht="30" hidden="1" customHeight="1" x14ac:dyDescent="0.25"/>
    <row r="42522" ht="30" hidden="1" customHeight="1" x14ac:dyDescent="0.25"/>
    <row r="42523" ht="30" hidden="1" customHeight="1" x14ac:dyDescent="0.25"/>
    <row r="42524" ht="30" hidden="1" customHeight="1" x14ac:dyDescent="0.25"/>
    <row r="42525" ht="30" hidden="1" customHeight="1" x14ac:dyDescent="0.25"/>
    <row r="42526" ht="30" hidden="1" customHeight="1" x14ac:dyDescent="0.25"/>
    <row r="42527" ht="30" hidden="1" customHeight="1" x14ac:dyDescent="0.25"/>
    <row r="42528" ht="30" hidden="1" customHeight="1" x14ac:dyDescent="0.25"/>
    <row r="42529" ht="30" hidden="1" customHeight="1" x14ac:dyDescent="0.25"/>
    <row r="42530" ht="30" hidden="1" customHeight="1" x14ac:dyDescent="0.25"/>
    <row r="42531" ht="30" hidden="1" customHeight="1" x14ac:dyDescent="0.25"/>
    <row r="42532" ht="30" hidden="1" customHeight="1" x14ac:dyDescent="0.25"/>
    <row r="42533" ht="30" hidden="1" customHeight="1" x14ac:dyDescent="0.25"/>
    <row r="42534" ht="30" hidden="1" customHeight="1" x14ac:dyDescent="0.25"/>
    <row r="42535" ht="30" hidden="1" customHeight="1" x14ac:dyDescent="0.25"/>
    <row r="42536" ht="30" hidden="1" customHeight="1" x14ac:dyDescent="0.25"/>
    <row r="42537" ht="30" hidden="1" customHeight="1" x14ac:dyDescent="0.25"/>
    <row r="42538" ht="30" hidden="1" customHeight="1" x14ac:dyDescent="0.25"/>
    <row r="42539" ht="30" hidden="1" customHeight="1" x14ac:dyDescent="0.25"/>
    <row r="42540" ht="30" hidden="1" customHeight="1" x14ac:dyDescent="0.25"/>
    <row r="42541" ht="30" hidden="1" customHeight="1" x14ac:dyDescent="0.25"/>
    <row r="42542" ht="30" hidden="1" customHeight="1" x14ac:dyDescent="0.25"/>
    <row r="42543" ht="30" hidden="1" customHeight="1" x14ac:dyDescent="0.25"/>
    <row r="42544" ht="30" hidden="1" customHeight="1" x14ac:dyDescent="0.25"/>
    <row r="42545" ht="30" hidden="1" customHeight="1" x14ac:dyDescent="0.25"/>
    <row r="42546" ht="30" hidden="1" customHeight="1" x14ac:dyDescent="0.25"/>
    <row r="42547" ht="30" hidden="1" customHeight="1" x14ac:dyDescent="0.25"/>
    <row r="42548" ht="30" hidden="1" customHeight="1" x14ac:dyDescent="0.25"/>
    <row r="42549" ht="30" hidden="1" customHeight="1" x14ac:dyDescent="0.25"/>
    <row r="42550" ht="30" hidden="1" customHeight="1" x14ac:dyDescent="0.25"/>
    <row r="42551" ht="30" hidden="1" customHeight="1" x14ac:dyDescent="0.25"/>
    <row r="42552" ht="30" hidden="1" customHeight="1" x14ac:dyDescent="0.25"/>
    <row r="42553" ht="30" hidden="1" customHeight="1" x14ac:dyDescent="0.25"/>
    <row r="42554" ht="30" hidden="1" customHeight="1" x14ac:dyDescent="0.25"/>
    <row r="42555" ht="30" hidden="1" customHeight="1" x14ac:dyDescent="0.25"/>
    <row r="42556" ht="30" hidden="1" customHeight="1" x14ac:dyDescent="0.25"/>
    <row r="42557" ht="30" hidden="1" customHeight="1" x14ac:dyDescent="0.25"/>
    <row r="42558" ht="30" hidden="1" customHeight="1" x14ac:dyDescent="0.25"/>
    <row r="42559" ht="30" hidden="1" customHeight="1" x14ac:dyDescent="0.25"/>
    <row r="42560" ht="30" hidden="1" customHeight="1" x14ac:dyDescent="0.25"/>
    <row r="42561" ht="30" hidden="1" customHeight="1" x14ac:dyDescent="0.25"/>
    <row r="42562" ht="30" hidden="1" customHeight="1" x14ac:dyDescent="0.25"/>
    <row r="42563" ht="30" hidden="1" customHeight="1" x14ac:dyDescent="0.25"/>
    <row r="42564" ht="30" hidden="1" customHeight="1" x14ac:dyDescent="0.25"/>
    <row r="42565" ht="30" hidden="1" customHeight="1" x14ac:dyDescent="0.25"/>
    <row r="42566" ht="30" hidden="1" customHeight="1" x14ac:dyDescent="0.25"/>
    <row r="42567" ht="30" hidden="1" customHeight="1" x14ac:dyDescent="0.25"/>
    <row r="42568" ht="30" hidden="1" customHeight="1" x14ac:dyDescent="0.25"/>
    <row r="42569" ht="30" hidden="1" customHeight="1" x14ac:dyDescent="0.25"/>
    <row r="42570" ht="30" hidden="1" customHeight="1" x14ac:dyDescent="0.25"/>
    <row r="42571" ht="30" hidden="1" customHeight="1" x14ac:dyDescent="0.25"/>
    <row r="42572" ht="30" hidden="1" customHeight="1" x14ac:dyDescent="0.25"/>
    <row r="42573" ht="30" hidden="1" customHeight="1" x14ac:dyDescent="0.25"/>
    <row r="42574" ht="30" hidden="1" customHeight="1" x14ac:dyDescent="0.25"/>
    <row r="42575" ht="30" hidden="1" customHeight="1" x14ac:dyDescent="0.25"/>
    <row r="42576" ht="30" hidden="1" customHeight="1" x14ac:dyDescent="0.25"/>
    <row r="42577" ht="30" hidden="1" customHeight="1" x14ac:dyDescent="0.25"/>
    <row r="42578" ht="30" hidden="1" customHeight="1" x14ac:dyDescent="0.25"/>
    <row r="42579" ht="30" hidden="1" customHeight="1" x14ac:dyDescent="0.25"/>
    <row r="42580" ht="30" hidden="1" customHeight="1" x14ac:dyDescent="0.25"/>
    <row r="42581" ht="30" hidden="1" customHeight="1" x14ac:dyDescent="0.25"/>
    <row r="42582" ht="30" hidden="1" customHeight="1" x14ac:dyDescent="0.25"/>
    <row r="42583" ht="30" hidden="1" customHeight="1" x14ac:dyDescent="0.25"/>
    <row r="42584" ht="30" hidden="1" customHeight="1" x14ac:dyDescent="0.25"/>
    <row r="42585" ht="30" hidden="1" customHeight="1" x14ac:dyDescent="0.25"/>
    <row r="42586" ht="30" hidden="1" customHeight="1" x14ac:dyDescent="0.25"/>
    <row r="42587" ht="30" hidden="1" customHeight="1" x14ac:dyDescent="0.25"/>
    <row r="42588" ht="30" hidden="1" customHeight="1" x14ac:dyDescent="0.25"/>
    <row r="42589" ht="30" hidden="1" customHeight="1" x14ac:dyDescent="0.25"/>
    <row r="42590" ht="30" hidden="1" customHeight="1" x14ac:dyDescent="0.25"/>
    <row r="42591" ht="30" hidden="1" customHeight="1" x14ac:dyDescent="0.25"/>
    <row r="42592" ht="30" hidden="1" customHeight="1" x14ac:dyDescent="0.25"/>
    <row r="42593" ht="30" hidden="1" customHeight="1" x14ac:dyDescent="0.25"/>
    <row r="42594" ht="30" hidden="1" customHeight="1" x14ac:dyDescent="0.25"/>
    <row r="42595" ht="30" hidden="1" customHeight="1" x14ac:dyDescent="0.25"/>
    <row r="42596" ht="30" hidden="1" customHeight="1" x14ac:dyDescent="0.25"/>
    <row r="42597" ht="30" hidden="1" customHeight="1" x14ac:dyDescent="0.25"/>
    <row r="42598" ht="30" hidden="1" customHeight="1" x14ac:dyDescent="0.25"/>
    <row r="42599" ht="30" hidden="1" customHeight="1" x14ac:dyDescent="0.25"/>
    <row r="42600" ht="30" hidden="1" customHeight="1" x14ac:dyDescent="0.25"/>
    <row r="42601" ht="30" hidden="1" customHeight="1" x14ac:dyDescent="0.25"/>
    <row r="42602" ht="30" hidden="1" customHeight="1" x14ac:dyDescent="0.25"/>
    <row r="42603" ht="30" hidden="1" customHeight="1" x14ac:dyDescent="0.25"/>
    <row r="42604" ht="30" hidden="1" customHeight="1" x14ac:dyDescent="0.25"/>
    <row r="42605" ht="30" hidden="1" customHeight="1" x14ac:dyDescent="0.25"/>
    <row r="42606" ht="30" hidden="1" customHeight="1" x14ac:dyDescent="0.25"/>
    <row r="42607" ht="30" hidden="1" customHeight="1" x14ac:dyDescent="0.25"/>
    <row r="42608" ht="30" hidden="1" customHeight="1" x14ac:dyDescent="0.25"/>
    <row r="42609" ht="30" hidden="1" customHeight="1" x14ac:dyDescent="0.25"/>
    <row r="42610" ht="30" hidden="1" customHeight="1" x14ac:dyDescent="0.25"/>
    <row r="42611" ht="30" hidden="1" customHeight="1" x14ac:dyDescent="0.25"/>
    <row r="42612" ht="30" hidden="1" customHeight="1" x14ac:dyDescent="0.25"/>
    <row r="42613" ht="30" hidden="1" customHeight="1" x14ac:dyDescent="0.25"/>
    <row r="42614" ht="30" hidden="1" customHeight="1" x14ac:dyDescent="0.25"/>
    <row r="42615" ht="30" hidden="1" customHeight="1" x14ac:dyDescent="0.25"/>
    <row r="42616" ht="30" hidden="1" customHeight="1" x14ac:dyDescent="0.25"/>
    <row r="42617" ht="30" hidden="1" customHeight="1" x14ac:dyDescent="0.25"/>
    <row r="42618" ht="30" hidden="1" customHeight="1" x14ac:dyDescent="0.25"/>
    <row r="42619" ht="30" hidden="1" customHeight="1" x14ac:dyDescent="0.25"/>
    <row r="42620" ht="30" hidden="1" customHeight="1" x14ac:dyDescent="0.25"/>
    <row r="42621" ht="30" hidden="1" customHeight="1" x14ac:dyDescent="0.25"/>
    <row r="42622" ht="30" hidden="1" customHeight="1" x14ac:dyDescent="0.25"/>
    <row r="42623" ht="30" hidden="1" customHeight="1" x14ac:dyDescent="0.25"/>
    <row r="42624" ht="30" hidden="1" customHeight="1" x14ac:dyDescent="0.25"/>
    <row r="42625" ht="30" hidden="1" customHeight="1" x14ac:dyDescent="0.25"/>
    <row r="42626" ht="30" hidden="1" customHeight="1" x14ac:dyDescent="0.25"/>
    <row r="42627" ht="30" hidden="1" customHeight="1" x14ac:dyDescent="0.25"/>
    <row r="42628" ht="30" hidden="1" customHeight="1" x14ac:dyDescent="0.25"/>
    <row r="42629" ht="30" hidden="1" customHeight="1" x14ac:dyDescent="0.25"/>
    <row r="42630" ht="30" hidden="1" customHeight="1" x14ac:dyDescent="0.25"/>
    <row r="42631" ht="30" hidden="1" customHeight="1" x14ac:dyDescent="0.25"/>
    <row r="42632" ht="30" hidden="1" customHeight="1" x14ac:dyDescent="0.25"/>
    <row r="42633" ht="30" hidden="1" customHeight="1" x14ac:dyDescent="0.25"/>
    <row r="42634" ht="30" hidden="1" customHeight="1" x14ac:dyDescent="0.25"/>
    <row r="42635" ht="30" hidden="1" customHeight="1" x14ac:dyDescent="0.25"/>
    <row r="42636" ht="30" hidden="1" customHeight="1" x14ac:dyDescent="0.25"/>
    <row r="42637" ht="30" hidden="1" customHeight="1" x14ac:dyDescent="0.25"/>
    <row r="42638" ht="30" hidden="1" customHeight="1" x14ac:dyDescent="0.25"/>
    <row r="42639" ht="30" hidden="1" customHeight="1" x14ac:dyDescent="0.25"/>
    <row r="42640" ht="30" hidden="1" customHeight="1" x14ac:dyDescent="0.25"/>
    <row r="42641" ht="30" hidden="1" customHeight="1" x14ac:dyDescent="0.25"/>
    <row r="42642" ht="30" hidden="1" customHeight="1" x14ac:dyDescent="0.25"/>
    <row r="42643" ht="30" hidden="1" customHeight="1" x14ac:dyDescent="0.25"/>
    <row r="42644" ht="30" hidden="1" customHeight="1" x14ac:dyDescent="0.25"/>
    <row r="42645" ht="30" hidden="1" customHeight="1" x14ac:dyDescent="0.25"/>
    <row r="42646" ht="30" hidden="1" customHeight="1" x14ac:dyDescent="0.25"/>
    <row r="42647" ht="30" hidden="1" customHeight="1" x14ac:dyDescent="0.25"/>
    <row r="42648" ht="30" hidden="1" customHeight="1" x14ac:dyDescent="0.25"/>
    <row r="42649" ht="30" hidden="1" customHeight="1" x14ac:dyDescent="0.25"/>
    <row r="42650" ht="30" hidden="1" customHeight="1" x14ac:dyDescent="0.25"/>
    <row r="42651" ht="30" hidden="1" customHeight="1" x14ac:dyDescent="0.25"/>
    <row r="42652" ht="30" hidden="1" customHeight="1" x14ac:dyDescent="0.25"/>
    <row r="42653" ht="30" hidden="1" customHeight="1" x14ac:dyDescent="0.25"/>
    <row r="42654" ht="30" hidden="1" customHeight="1" x14ac:dyDescent="0.25"/>
    <row r="42655" ht="30" hidden="1" customHeight="1" x14ac:dyDescent="0.25"/>
    <row r="42656" ht="30" hidden="1" customHeight="1" x14ac:dyDescent="0.25"/>
    <row r="42657" ht="30" hidden="1" customHeight="1" x14ac:dyDescent="0.25"/>
    <row r="42658" ht="30" hidden="1" customHeight="1" x14ac:dyDescent="0.25"/>
    <row r="42659" ht="30" hidden="1" customHeight="1" x14ac:dyDescent="0.25"/>
    <row r="42660" ht="30" hidden="1" customHeight="1" x14ac:dyDescent="0.25"/>
    <row r="42661" ht="30" hidden="1" customHeight="1" x14ac:dyDescent="0.25"/>
    <row r="42662" ht="30" hidden="1" customHeight="1" x14ac:dyDescent="0.25"/>
    <row r="42663" ht="30" hidden="1" customHeight="1" x14ac:dyDescent="0.25"/>
    <row r="42664" ht="30" hidden="1" customHeight="1" x14ac:dyDescent="0.25"/>
    <row r="42665" ht="30" hidden="1" customHeight="1" x14ac:dyDescent="0.25"/>
    <row r="42666" ht="30" hidden="1" customHeight="1" x14ac:dyDescent="0.25"/>
    <row r="42667" ht="30" hidden="1" customHeight="1" x14ac:dyDescent="0.25"/>
    <row r="42668" ht="30" hidden="1" customHeight="1" x14ac:dyDescent="0.25"/>
    <row r="42669" ht="30" hidden="1" customHeight="1" x14ac:dyDescent="0.25"/>
    <row r="42670" ht="30" hidden="1" customHeight="1" x14ac:dyDescent="0.25"/>
    <row r="42671" ht="30" hidden="1" customHeight="1" x14ac:dyDescent="0.25"/>
    <row r="42672" ht="30" hidden="1" customHeight="1" x14ac:dyDescent="0.25"/>
    <row r="42673" ht="30" hidden="1" customHeight="1" x14ac:dyDescent="0.25"/>
    <row r="42674" ht="30" hidden="1" customHeight="1" x14ac:dyDescent="0.25"/>
    <row r="42675" ht="30" hidden="1" customHeight="1" x14ac:dyDescent="0.25"/>
    <row r="42676" ht="30" hidden="1" customHeight="1" x14ac:dyDescent="0.25"/>
    <row r="42677" ht="30" hidden="1" customHeight="1" x14ac:dyDescent="0.25"/>
    <row r="42678" ht="30" hidden="1" customHeight="1" x14ac:dyDescent="0.25"/>
    <row r="42679" ht="30" hidden="1" customHeight="1" x14ac:dyDescent="0.25"/>
    <row r="42680" ht="30" hidden="1" customHeight="1" x14ac:dyDescent="0.25"/>
    <row r="42681" ht="30" hidden="1" customHeight="1" x14ac:dyDescent="0.25"/>
    <row r="42682" ht="30" hidden="1" customHeight="1" x14ac:dyDescent="0.25"/>
    <row r="42683" ht="30" hidden="1" customHeight="1" x14ac:dyDescent="0.25"/>
    <row r="42684" ht="30" hidden="1" customHeight="1" x14ac:dyDescent="0.25"/>
    <row r="42685" ht="30" hidden="1" customHeight="1" x14ac:dyDescent="0.25"/>
    <row r="42686" ht="30" hidden="1" customHeight="1" x14ac:dyDescent="0.25"/>
    <row r="42687" ht="30" hidden="1" customHeight="1" x14ac:dyDescent="0.25"/>
    <row r="42688" ht="30" hidden="1" customHeight="1" x14ac:dyDescent="0.25"/>
    <row r="42689" ht="30" hidden="1" customHeight="1" x14ac:dyDescent="0.25"/>
    <row r="42690" ht="30" hidden="1" customHeight="1" x14ac:dyDescent="0.25"/>
    <row r="42691" ht="30" hidden="1" customHeight="1" x14ac:dyDescent="0.25"/>
    <row r="42692" ht="30" hidden="1" customHeight="1" x14ac:dyDescent="0.25"/>
    <row r="42693" ht="30" hidden="1" customHeight="1" x14ac:dyDescent="0.25"/>
    <row r="42694" ht="30" hidden="1" customHeight="1" x14ac:dyDescent="0.25"/>
    <row r="42695" ht="30" hidden="1" customHeight="1" x14ac:dyDescent="0.25"/>
    <row r="42696" ht="30" hidden="1" customHeight="1" x14ac:dyDescent="0.25"/>
    <row r="42697" ht="30" hidden="1" customHeight="1" x14ac:dyDescent="0.25"/>
    <row r="42698" ht="30" hidden="1" customHeight="1" x14ac:dyDescent="0.25"/>
    <row r="42699" ht="30" hidden="1" customHeight="1" x14ac:dyDescent="0.25"/>
    <row r="42700" ht="30" hidden="1" customHeight="1" x14ac:dyDescent="0.25"/>
    <row r="42701" ht="30" hidden="1" customHeight="1" x14ac:dyDescent="0.25"/>
    <row r="42702" ht="30" hidden="1" customHeight="1" x14ac:dyDescent="0.25"/>
    <row r="42703" ht="30" hidden="1" customHeight="1" x14ac:dyDescent="0.25"/>
    <row r="42704" ht="30" hidden="1" customHeight="1" x14ac:dyDescent="0.25"/>
    <row r="42705" ht="30" hidden="1" customHeight="1" x14ac:dyDescent="0.25"/>
    <row r="42706" ht="30" hidden="1" customHeight="1" x14ac:dyDescent="0.25"/>
    <row r="42707" ht="30" hidden="1" customHeight="1" x14ac:dyDescent="0.25"/>
    <row r="42708" ht="30" hidden="1" customHeight="1" x14ac:dyDescent="0.25"/>
    <row r="42709" ht="30" hidden="1" customHeight="1" x14ac:dyDescent="0.25"/>
    <row r="42710" ht="30" hidden="1" customHeight="1" x14ac:dyDescent="0.25"/>
    <row r="42711" ht="30" hidden="1" customHeight="1" x14ac:dyDescent="0.25"/>
    <row r="42712" ht="30" hidden="1" customHeight="1" x14ac:dyDescent="0.25"/>
    <row r="42713" ht="30" hidden="1" customHeight="1" x14ac:dyDescent="0.25"/>
    <row r="42714" ht="30" hidden="1" customHeight="1" x14ac:dyDescent="0.25"/>
    <row r="42715" ht="30" hidden="1" customHeight="1" x14ac:dyDescent="0.25"/>
    <row r="42716" ht="30" hidden="1" customHeight="1" x14ac:dyDescent="0.25"/>
    <row r="42717" ht="30" hidden="1" customHeight="1" x14ac:dyDescent="0.25"/>
    <row r="42718" ht="30" hidden="1" customHeight="1" x14ac:dyDescent="0.25"/>
    <row r="42719" ht="30" hidden="1" customHeight="1" x14ac:dyDescent="0.25"/>
    <row r="42720" ht="30" hidden="1" customHeight="1" x14ac:dyDescent="0.25"/>
    <row r="42721" ht="30" hidden="1" customHeight="1" x14ac:dyDescent="0.25"/>
    <row r="42722" ht="30" hidden="1" customHeight="1" x14ac:dyDescent="0.25"/>
    <row r="42723" ht="30" hidden="1" customHeight="1" x14ac:dyDescent="0.25"/>
    <row r="42724" ht="30" hidden="1" customHeight="1" x14ac:dyDescent="0.25"/>
    <row r="42725" ht="30" hidden="1" customHeight="1" x14ac:dyDescent="0.25"/>
    <row r="42726" ht="30" hidden="1" customHeight="1" x14ac:dyDescent="0.25"/>
    <row r="42727" ht="30" hidden="1" customHeight="1" x14ac:dyDescent="0.25"/>
    <row r="42728" ht="30" hidden="1" customHeight="1" x14ac:dyDescent="0.25"/>
    <row r="42729" ht="30" hidden="1" customHeight="1" x14ac:dyDescent="0.25"/>
    <row r="42730" ht="30" hidden="1" customHeight="1" x14ac:dyDescent="0.25"/>
    <row r="42731" ht="30" hidden="1" customHeight="1" x14ac:dyDescent="0.25"/>
    <row r="42732" ht="30" hidden="1" customHeight="1" x14ac:dyDescent="0.25"/>
    <row r="42733" ht="30" hidden="1" customHeight="1" x14ac:dyDescent="0.25"/>
    <row r="42734" ht="30" hidden="1" customHeight="1" x14ac:dyDescent="0.25"/>
    <row r="42735" ht="30" hidden="1" customHeight="1" x14ac:dyDescent="0.25"/>
    <row r="42736" ht="30" hidden="1" customHeight="1" x14ac:dyDescent="0.25"/>
    <row r="42737" ht="30" hidden="1" customHeight="1" x14ac:dyDescent="0.25"/>
    <row r="42738" ht="30" hidden="1" customHeight="1" x14ac:dyDescent="0.25"/>
    <row r="42739" ht="30" hidden="1" customHeight="1" x14ac:dyDescent="0.25"/>
    <row r="42740" ht="30" hidden="1" customHeight="1" x14ac:dyDescent="0.25"/>
    <row r="42741" ht="30" hidden="1" customHeight="1" x14ac:dyDescent="0.25"/>
    <row r="42742" ht="30" hidden="1" customHeight="1" x14ac:dyDescent="0.25"/>
    <row r="42743" ht="30" hidden="1" customHeight="1" x14ac:dyDescent="0.25"/>
    <row r="42744" ht="30" hidden="1" customHeight="1" x14ac:dyDescent="0.25"/>
    <row r="42745" ht="30" hidden="1" customHeight="1" x14ac:dyDescent="0.25"/>
    <row r="42746" ht="30" hidden="1" customHeight="1" x14ac:dyDescent="0.25"/>
    <row r="42747" ht="30" hidden="1" customHeight="1" x14ac:dyDescent="0.25"/>
    <row r="42748" ht="30" hidden="1" customHeight="1" x14ac:dyDescent="0.25"/>
    <row r="42749" ht="30" hidden="1" customHeight="1" x14ac:dyDescent="0.25"/>
    <row r="42750" ht="30" hidden="1" customHeight="1" x14ac:dyDescent="0.25"/>
    <row r="42751" ht="30" hidden="1" customHeight="1" x14ac:dyDescent="0.25"/>
    <row r="42752" ht="30" hidden="1" customHeight="1" x14ac:dyDescent="0.25"/>
    <row r="42753" ht="30" hidden="1" customHeight="1" x14ac:dyDescent="0.25"/>
    <row r="42754" ht="30" hidden="1" customHeight="1" x14ac:dyDescent="0.25"/>
    <row r="42755" ht="30" hidden="1" customHeight="1" x14ac:dyDescent="0.25"/>
    <row r="42756" ht="30" hidden="1" customHeight="1" x14ac:dyDescent="0.25"/>
    <row r="42757" ht="30" hidden="1" customHeight="1" x14ac:dyDescent="0.25"/>
    <row r="42758" ht="30" hidden="1" customHeight="1" x14ac:dyDescent="0.25"/>
    <row r="42759" ht="30" hidden="1" customHeight="1" x14ac:dyDescent="0.25"/>
    <row r="42760" ht="30" hidden="1" customHeight="1" x14ac:dyDescent="0.25"/>
    <row r="42761" ht="30" hidden="1" customHeight="1" x14ac:dyDescent="0.25"/>
    <row r="42762" ht="30" hidden="1" customHeight="1" x14ac:dyDescent="0.25"/>
    <row r="42763" ht="30" hidden="1" customHeight="1" x14ac:dyDescent="0.25"/>
    <row r="42764" ht="30" hidden="1" customHeight="1" x14ac:dyDescent="0.25"/>
    <row r="42765" ht="30" hidden="1" customHeight="1" x14ac:dyDescent="0.25"/>
    <row r="42766" ht="30" hidden="1" customHeight="1" x14ac:dyDescent="0.25"/>
    <row r="42767" ht="30" hidden="1" customHeight="1" x14ac:dyDescent="0.25"/>
    <row r="42768" ht="30" hidden="1" customHeight="1" x14ac:dyDescent="0.25"/>
    <row r="42769" ht="30" hidden="1" customHeight="1" x14ac:dyDescent="0.25"/>
    <row r="42770" ht="30" hidden="1" customHeight="1" x14ac:dyDescent="0.25"/>
    <row r="42771" ht="30" hidden="1" customHeight="1" x14ac:dyDescent="0.25"/>
    <row r="42772" ht="30" hidden="1" customHeight="1" x14ac:dyDescent="0.25"/>
    <row r="42773" ht="30" hidden="1" customHeight="1" x14ac:dyDescent="0.25"/>
    <row r="42774" ht="30" hidden="1" customHeight="1" x14ac:dyDescent="0.25"/>
    <row r="42775" ht="30" hidden="1" customHeight="1" x14ac:dyDescent="0.25"/>
    <row r="42776" ht="30" hidden="1" customHeight="1" x14ac:dyDescent="0.25"/>
    <row r="42777" ht="30" hidden="1" customHeight="1" x14ac:dyDescent="0.25"/>
    <row r="42778" ht="30" hidden="1" customHeight="1" x14ac:dyDescent="0.25"/>
    <row r="42779" ht="30" hidden="1" customHeight="1" x14ac:dyDescent="0.25"/>
    <row r="42780" ht="30" hidden="1" customHeight="1" x14ac:dyDescent="0.25"/>
    <row r="42781" ht="30" hidden="1" customHeight="1" x14ac:dyDescent="0.25"/>
    <row r="42782" ht="30" hidden="1" customHeight="1" x14ac:dyDescent="0.25"/>
    <row r="42783" ht="30" hidden="1" customHeight="1" x14ac:dyDescent="0.25"/>
    <row r="42784" ht="30" hidden="1" customHeight="1" x14ac:dyDescent="0.25"/>
    <row r="42785" ht="30" hidden="1" customHeight="1" x14ac:dyDescent="0.25"/>
    <row r="42786" ht="30" hidden="1" customHeight="1" x14ac:dyDescent="0.25"/>
    <row r="42787" ht="30" hidden="1" customHeight="1" x14ac:dyDescent="0.25"/>
    <row r="42788" ht="30" hidden="1" customHeight="1" x14ac:dyDescent="0.25"/>
    <row r="42789" ht="30" hidden="1" customHeight="1" x14ac:dyDescent="0.25"/>
    <row r="42790" ht="30" hidden="1" customHeight="1" x14ac:dyDescent="0.25"/>
    <row r="42791" ht="30" hidden="1" customHeight="1" x14ac:dyDescent="0.25"/>
    <row r="42792" ht="30" hidden="1" customHeight="1" x14ac:dyDescent="0.25"/>
    <row r="42793" ht="30" hidden="1" customHeight="1" x14ac:dyDescent="0.25"/>
    <row r="42794" ht="30" hidden="1" customHeight="1" x14ac:dyDescent="0.25"/>
    <row r="42795" ht="30" hidden="1" customHeight="1" x14ac:dyDescent="0.25"/>
    <row r="42796" ht="30" hidden="1" customHeight="1" x14ac:dyDescent="0.25"/>
    <row r="42797" ht="30" hidden="1" customHeight="1" x14ac:dyDescent="0.25"/>
    <row r="42798" ht="30" hidden="1" customHeight="1" x14ac:dyDescent="0.25"/>
    <row r="42799" ht="30" hidden="1" customHeight="1" x14ac:dyDescent="0.25"/>
    <row r="42800" ht="30" hidden="1" customHeight="1" x14ac:dyDescent="0.25"/>
    <row r="42801" ht="30" hidden="1" customHeight="1" x14ac:dyDescent="0.25"/>
    <row r="42802" ht="30" hidden="1" customHeight="1" x14ac:dyDescent="0.25"/>
    <row r="42803" ht="30" hidden="1" customHeight="1" x14ac:dyDescent="0.25"/>
    <row r="42804" ht="30" hidden="1" customHeight="1" x14ac:dyDescent="0.25"/>
    <row r="42805" ht="30" hidden="1" customHeight="1" x14ac:dyDescent="0.25"/>
    <row r="42806" ht="30" hidden="1" customHeight="1" x14ac:dyDescent="0.25"/>
    <row r="42807" ht="30" hidden="1" customHeight="1" x14ac:dyDescent="0.25"/>
    <row r="42808" ht="30" hidden="1" customHeight="1" x14ac:dyDescent="0.25"/>
    <row r="42809" ht="30" hidden="1" customHeight="1" x14ac:dyDescent="0.25"/>
    <row r="42810" ht="30" hidden="1" customHeight="1" x14ac:dyDescent="0.25"/>
    <row r="42811" ht="30" hidden="1" customHeight="1" x14ac:dyDescent="0.25"/>
    <row r="42812" ht="30" hidden="1" customHeight="1" x14ac:dyDescent="0.25"/>
    <row r="42813" ht="30" hidden="1" customHeight="1" x14ac:dyDescent="0.25"/>
    <row r="42814" ht="30" hidden="1" customHeight="1" x14ac:dyDescent="0.25"/>
    <row r="42815" ht="30" hidden="1" customHeight="1" x14ac:dyDescent="0.25"/>
    <row r="42816" ht="30" hidden="1" customHeight="1" x14ac:dyDescent="0.25"/>
    <row r="42817" ht="30" hidden="1" customHeight="1" x14ac:dyDescent="0.25"/>
    <row r="42818" ht="30" hidden="1" customHeight="1" x14ac:dyDescent="0.25"/>
    <row r="42819" ht="30" hidden="1" customHeight="1" x14ac:dyDescent="0.25"/>
    <row r="42820" ht="30" hidden="1" customHeight="1" x14ac:dyDescent="0.25"/>
    <row r="42821" ht="30" hidden="1" customHeight="1" x14ac:dyDescent="0.25"/>
    <row r="42822" ht="30" hidden="1" customHeight="1" x14ac:dyDescent="0.25"/>
    <row r="42823" ht="30" hidden="1" customHeight="1" x14ac:dyDescent="0.25"/>
    <row r="42824" ht="30" hidden="1" customHeight="1" x14ac:dyDescent="0.25"/>
    <row r="42825" ht="30" hidden="1" customHeight="1" x14ac:dyDescent="0.25"/>
    <row r="42826" ht="30" hidden="1" customHeight="1" x14ac:dyDescent="0.25"/>
    <row r="42827" ht="30" hidden="1" customHeight="1" x14ac:dyDescent="0.25"/>
    <row r="42828" ht="30" hidden="1" customHeight="1" x14ac:dyDescent="0.25"/>
    <row r="42829" ht="30" hidden="1" customHeight="1" x14ac:dyDescent="0.25"/>
    <row r="42830" ht="30" hidden="1" customHeight="1" x14ac:dyDescent="0.25"/>
    <row r="42831" ht="30" hidden="1" customHeight="1" x14ac:dyDescent="0.25"/>
    <row r="42832" ht="30" hidden="1" customHeight="1" x14ac:dyDescent="0.25"/>
    <row r="42833" ht="30" hidden="1" customHeight="1" x14ac:dyDescent="0.25"/>
    <row r="42834" ht="30" hidden="1" customHeight="1" x14ac:dyDescent="0.25"/>
    <row r="42835" ht="30" hidden="1" customHeight="1" x14ac:dyDescent="0.25"/>
    <row r="42836" ht="30" hidden="1" customHeight="1" x14ac:dyDescent="0.25"/>
    <row r="42837" ht="30" hidden="1" customHeight="1" x14ac:dyDescent="0.25"/>
    <row r="42838" ht="30" hidden="1" customHeight="1" x14ac:dyDescent="0.25"/>
    <row r="42839" ht="30" hidden="1" customHeight="1" x14ac:dyDescent="0.25"/>
    <row r="42840" ht="30" hidden="1" customHeight="1" x14ac:dyDescent="0.25"/>
    <row r="42841" ht="30" hidden="1" customHeight="1" x14ac:dyDescent="0.25"/>
    <row r="42842" ht="30" hidden="1" customHeight="1" x14ac:dyDescent="0.25"/>
    <row r="42843" ht="30" hidden="1" customHeight="1" x14ac:dyDescent="0.25"/>
    <row r="42844" ht="30" hidden="1" customHeight="1" x14ac:dyDescent="0.25"/>
    <row r="42845" ht="30" hidden="1" customHeight="1" x14ac:dyDescent="0.25"/>
    <row r="42846" ht="30" hidden="1" customHeight="1" x14ac:dyDescent="0.25"/>
    <row r="42847" ht="30" hidden="1" customHeight="1" x14ac:dyDescent="0.25"/>
    <row r="42848" ht="30" hidden="1" customHeight="1" x14ac:dyDescent="0.25"/>
    <row r="42849" ht="30" hidden="1" customHeight="1" x14ac:dyDescent="0.25"/>
    <row r="42850" ht="30" hidden="1" customHeight="1" x14ac:dyDescent="0.25"/>
    <row r="42851" ht="30" hidden="1" customHeight="1" x14ac:dyDescent="0.25"/>
    <row r="42852" ht="30" hidden="1" customHeight="1" x14ac:dyDescent="0.25"/>
    <row r="42853" ht="30" hidden="1" customHeight="1" x14ac:dyDescent="0.25"/>
    <row r="42854" ht="30" hidden="1" customHeight="1" x14ac:dyDescent="0.25"/>
    <row r="42855" ht="30" hidden="1" customHeight="1" x14ac:dyDescent="0.25"/>
    <row r="42856" ht="30" hidden="1" customHeight="1" x14ac:dyDescent="0.25"/>
    <row r="42857" ht="30" hidden="1" customHeight="1" x14ac:dyDescent="0.25"/>
    <row r="42858" ht="30" hidden="1" customHeight="1" x14ac:dyDescent="0.25"/>
    <row r="42859" ht="30" hidden="1" customHeight="1" x14ac:dyDescent="0.25"/>
    <row r="42860" ht="30" hidden="1" customHeight="1" x14ac:dyDescent="0.25"/>
    <row r="42861" ht="30" hidden="1" customHeight="1" x14ac:dyDescent="0.25"/>
    <row r="42862" ht="30" hidden="1" customHeight="1" x14ac:dyDescent="0.25"/>
    <row r="42863" ht="30" hidden="1" customHeight="1" x14ac:dyDescent="0.25"/>
    <row r="42864" ht="30" hidden="1" customHeight="1" x14ac:dyDescent="0.25"/>
    <row r="42865" ht="30" hidden="1" customHeight="1" x14ac:dyDescent="0.25"/>
    <row r="42866" ht="30" hidden="1" customHeight="1" x14ac:dyDescent="0.25"/>
    <row r="42867" ht="30" hidden="1" customHeight="1" x14ac:dyDescent="0.25"/>
    <row r="42868" ht="30" hidden="1" customHeight="1" x14ac:dyDescent="0.25"/>
    <row r="42869" ht="30" hidden="1" customHeight="1" x14ac:dyDescent="0.25"/>
    <row r="42870" ht="30" hidden="1" customHeight="1" x14ac:dyDescent="0.25"/>
    <row r="42871" ht="30" hidden="1" customHeight="1" x14ac:dyDescent="0.25"/>
    <row r="42872" ht="30" hidden="1" customHeight="1" x14ac:dyDescent="0.25"/>
    <row r="42873" ht="30" hidden="1" customHeight="1" x14ac:dyDescent="0.25"/>
    <row r="42874" ht="30" hidden="1" customHeight="1" x14ac:dyDescent="0.25"/>
    <row r="42875" ht="30" hidden="1" customHeight="1" x14ac:dyDescent="0.25"/>
    <row r="42876" ht="30" hidden="1" customHeight="1" x14ac:dyDescent="0.25"/>
    <row r="42877" ht="30" hidden="1" customHeight="1" x14ac:dyDescent="0.25"/>
    <row r="42878" ht="30" hidden="1" customHeight="1" x14ac:dyDescent="0.25"/>
    <row r="42879" ht="30" hidden="1" customHeight="1" x14ac:dyDescent="0.25"/>
    <row r="42880" ht="30" hidden="1" customHeight="1" x14ac:dyDescent="0.25"/>
    <row r="42881" ht="30" hidden="1" customHeight="1" x14ac:dyDescent="0.25"/>
    <row r="42882" ht="30" hidden="1" customHeight="1" x14ac:dyDescent="0.25"/>
    <row r="42883" ht="30" hidden="1" customHeight="1" x14ac:dyDescent="0.25"/>
    <row r="42884" ht="30" hidden="1" customHeight="1" x14ac:dyDescent="0.25"/>
    <row r="42885" ht="30" hidden="1" customHeight="1" x14ac:dyDescent="0.25"/>
    <row r="42886" ht="30" hidden="1" customHeight="1" x14ac:dyDescent="0.25"/>
    <row r="42887" ht="30" hidden="1" customHeight="1" x14ac:dyDescent="0.25"/>
    <row r="42888" ht="30" hidden="1" customHeight="1" x14ac:dyDescent="0.25"/>
    <row r="42889" ht="30" hidden="1" customHeight="1" x14ac:dyDescent="0.25"/>
    <row r="42890" ht="30" hidden="1" customHeight="1" x14ac:dyDescent="0.25"/>
    <row r="42891" ht="30" hidden="1" customHeight="1" x14ac:dyDescent="0.25"/>
    <row r="42892" ht="30" hidden="1" customHeight="1" x14ac:dyDescent="0.25"/>
    <row r="42893" ht="30" hidden="1" customHeight="1" x14ac:dyDescent="0.25"/>
    <row r="42894" ht="30" hidden="1" customHeight="1" x14ac:dyDescent="0.25"/>
    <row r="42895" ht="30" hidden="1" customHeight="1" x14ac:dyDescent="0.25"/>
    <row r="42896" ht="30" hidden="1" customHeight="1" x14ac:dyDescent="0.25"/>
    <row r="42897" ht="30" hidden="1" customHeight="1" x14ac:dyDescent="0.25"/>
    <row r="42898" ht="30" hidden="1" customHeight="1" x14ac:dyDescent="0.25"/>
    <row r="42899" ht="30" hidden="1" customHeight="1" x14ac:dyDescent="0.25"/>
    <row r="42900" ht="30" hidden="1" customHeight="1" x14ac:dyDescent="0.25"/>
    <row r="42901" ht="30" hidden="1" customHeight="1" x14ac:dyDescent="0.25"/>
    <row r="42902" ht="30" hidden="1" customHeight="1" x14ac:dyDescent="0.25"/>
    <row r="42903" ht="30" hidden="1" customHeight="1" x14ac:dyDescent="0.25"/>
    <row r="42904" ht="30" hidden="1" customHeight="1" x14ac:dyDescent="0.25"/>
    <row r="42905" ht="30" hidden="1" customHeight="1" x14ac:dyDescent="0.25"/>
    <row r="42906" ht="30" hidden="1" customHeight="1" x14ac:dyDescent="0.25"/>
    <row r="42907" ht="30" hidden="1" customHeight="1" x14ac:dyDescent="0.25"/>
    <row r="42908" ht="30" hidden="1" customHeight="1" x14ac:dyDescent="0.25"/>
    <row r="42909" ht="30" hidden="1" customHeight="1" x14ac:dyDescent="0.25"/>
    <row r="42910" ht="30" hidden="1" customHeight="1" x14ac:dyDescent="0.25"/>
    <row r="42911" ht="30" hidden="1" customHeight="1" x14ac:dyDescent="0.25"/>
    <row r="42912" ht="30" hidden="1" customHeight="1" x14ac:dyDescent="0.25"/>
    <row r="42913" ht="30" hidden="1" customHeight="1" x14ac:dyDescent="0.25"/>
    <row r="42914" ht="30" hidden="1" customHeight="1" x14ac:dyDescent="0.25"/>
    <row r="42915" ht="30" hidden="1" customHeight="1" x14ac:dyDescent="0.25"/>
    <row r="42916" ht="30" hidden="1" customHeight="1" x14ac:dyDescent="0.25"/>
    <row r="42917" ht="30" hidden="1" customHeight="1" x14ac:dyDescent="0.25"/>
    <row r="42918" ht="30" hidden="1" customHeight="1" x14ac:dyDescent="0.25"/>
    <row r="42919" ht="30" hidden="1" customHeight="1" x14ac:dyDescent="0.25"/>
    <row r="42920" ht="30" hidden="1" customHeight="1" x14ac:dyDescent="0.25"/>
    <row r="42921" ht="30" hidden="1" customHeight="1" x14ac:dyDescent="0.25"/>
    <row r="42922" ht="30" hidden="1" customHeight="1" x14ac:dyDescent="0.25"/>
    <row r="42923" ht="30" hidden="1" customHeight="1" x14ac:dyDescent="0.25"/>
    <row r="42924" ht="30" hidden="1" customHeight="1" x14ac:dyDescent="0.25"/>
    <row r="42925" ht="30" hidden="1" customHeight="1" x14ac:dyDescent="0.25"/>
    <row r="42926" ht="30" hidden="1" customHeight="1" x14ac:dyDescent="0.25"/>
    <row r="42927" ht="30" hidden="1" customHeight="1" x14ac:dyDescent="0.25"/>
    <row r="42928" ht="30" hidden="1" customHeight="1" x14ac:dyDescent="0.25"/>
    <row r="42929" ht="30" hidden="1" customHeight="1" x14ac:dyDescent="0.25"/>
    <row r="42930" ht="30" hidden="1" customHeight="1" x14ac:dyDescent="0.25"/>
    <row r="42931" ht="30" hidden="1" customHeight="1" x14ac:dyDescent="0.25"/>
    <row r="42932" ht="30" hidden="1" customHeight="1" x14ac:dyDescent="0.25"/>
    <row r="42933" ht="30" hidden="1" customHeight="1" x14ac:dyDescent="0.25"/>
    <row r="42934" ht="30" hidden="1" customHeight="1" x14ac:dyDescent="0.25"/>
    <row r="42935" ht="30" hidden="1" customHeight="1" x14ac:dyDescent="0.25"/>
    <row r="42936" ht="30" hidden="1" customHeight="1" x14ac:dyDescent="0.25"/>
    <row r="42937" ht="30" hidden="1" customHeight="1" x14ac:dyDescent="0.25"/>
    <row r="42938" ht="30" hidden="1" customHeight="1" x14ac:dyDescent="0.25"/>
    <row r="42939" ht="30" hidden="1" customHeight="1" x14ac:dyDescent="0.25"/>
    <row r="42940" ht="30" hidden="1" customHeight="1" x14ac:dyDescent="0.25"/>
    <row r="42941" ht="30" hidden="1" customHeight="1" x14ac:dyDescent="0.25"/>
    <row r="42942" ht="30" hidden="1" customHeight="1" x14ac:dyDescent="0.25"/>
    <row r="42943" ht="30" hidden="1" customHeight="1" x14ac:dyDescent="0.25"/>
    <row r="42944" ht="30" hidden="1" customHeight="1" x14ac:dyDescent="0.25"/>
    <row r="42945" ht="30" hidden="1" customHeight="1" x14ac:dyDescent="0.25"/>
    <row r="42946" ht="30" hidden="1" customHeight="1" x14ac:dyDescent="0.25"/>
    <row r="42947" ht="30" hidden="1" customHeight="1" x14ac:dyDescent="0.25"/>
    <row r="42948" ht="30" hidden="1" customHeight="1" x14ac:dyDescent="0.25"/>
    <row r="42949" ht="30" hidden="1" customHeight="1" x14ac:dyDescent="0.25"/>
    <row r="42950" ht="30" hidden="1" customHeight="1" x14ac:dyDescent="0.25"/>
    <row r="42951" ht="30" hidden="1" customHeight="1" x14ac:dyDescent="0.25"/>
    <row r="42952" ht="30" hidden="1" customHeight="1" x14ac:dyDescent="0.25"/>
    <row r="42953" ht="30" hidden="1" customHeight="1" x14ac:dyDescent="0.25"/>
    <row r="42954" ht="30" hidden="1" customHeight="1" x14ac:dyDescent="0.25"/>
    <row r="42955" ht="30" hidden="1" customHeight="1" x14ac:dyDescent="0.25"/>
    <row r="42956" ht="30" hidden="1" customHeight="1" x14ac:dyDescent="0.25"/>
    <row r="42957" ht="30" hidden="1" customHeight="1" x14ac:dyDescent="0.25"/>
    <row r="42958" ht="30" hidden="1" customHeight="1" x14ac:dyDescent="0.25"/>
    <row r="42959" ht="30" hidden="1" customHeight="1" x14ac:dyDescent="0.25"/>
    <row r="42960" ht="30" hidden="1" customHeight="1" x14ac:dyDescent="0.25"/>
    <row r="42961" ht="30" hidden="1" customHeight="1" x14ac:dyDescent="0.25"/>
    <row r="42962" ht="30" hidden="1" customHeight="1" x14ac:dyDescent="0.25"/>
    <row r="42963" ht="30" hidden="1" customHeight="1" x14ac:dyDescent="0.25"/>
    <row r="42964" ht="30" hidden="1" customHeight="1" x14ac:dyDescent="0.25"/>
    <row r="42965" ht="30" hidden="1" customHeight="1" x14ac:dyDescent="0.25"/>
    <row r="42966" ht="30" hidden="1" customHeight="1" x14ac:dyDescent="0.25"/>
    <row r="42967" ht="30" hidden="1" customHeight="1" x14ac:dyDescent="0.25"/>
    <row r="42968" ht="30" hidden="1" customHeight="1" x14ac:dyDescent="0.25"/>
    <row r="42969" ht="30" hidden="1" customHeight="1" x14ac:dyDescent="0.25"/>
    <row r="42970" ht="30" hidden="1" customHeight="1" x14ac:dyDescent="0.25"/>
    <row r="42971" ht="30" hidden="1" customHeight="1" x14ac:dyDescent="0.25"/>
    <row r="42972" ht="30" hidden="1" customHeight="1" x14ac:dyDescent="0.25"/>
    <row r="42973" ht="30" hidden="1" customHeight="1" x14ac:dyDescent="0.25"/>
    <row r="42974" ht="30" hidden="1" customHeight="1" x14ac:dyDescent="0.25"/>
    <row r="42975" ht="30" hidden="1" customHeight="1" x14ac:dyDescent="0.25"/>
    <row r="42976" ht="30" hidden="1" customHeight="1" x14ac:dyDescent="0.25"/>
    <row r="42977" ht="30" hidden="1" customHeight="1" x14ac:dyDescent="0.25"/>
    <row r="42978" ht="30" hidden="1" customHeight="1" x14ac:dyDescent="0.25"/>
    <row r="42979" ht="30" hidden="1" customHeight="1" x14ac:dyDescent="0.25"/>
    <row r="42980" ht="30" hidden="1" customHeight="1" x14ac:dyDescent="0.25"/>
    <row r="42981" ht="30" hidden="1" customHeight="1" x14ac:dyDescent="0.25"/>
    <row r="42982" ht="30" hidden="1" customHeight="1" x14ac:dyDescent="0.25"/>
    <row r="42983" ht="30" hidden="1" customHeight="1" x14ac:dyDescent="0.25"/>
    <row r="42984" ht="30" hidden="1" customHeight="1" x14ac:dyDescent="0.25"/>
    <row r="42985" ht="30" hidden="1" customHeight="1" x14ac:dyDescent="0.25"/>
    <row r="42986" ht="30" hidden="1" customHeight="1" x14ac:dyDescent="0.25"/>
    <row r="42987" ht="30" hidden="1" customHeight="1" x14ac:dyDescent="0.25"/>
    <row r="42988" ht="30" hidden="1" customHeight="1" x14ac:dyDescent="0.25"/>
    <row r="42989" ht="30" hidden="1" customHeight="1" x14ac:dyDescent="0.25"/>
    <row r="42990" ht="30" hidden="1" customHeight="1" x14ac:dyDescent="0.25"/>
    <row r="42991" ht="30" hidden="1" customHeight="1" x14ac:dyDescent="0.25"/>
    <row r="42992" ht="30" hidden="1" customHeight="1" x14ac:dyDescent="0.25"/>
    <row r="42993" ht="30" hidden="1" customHeight="1" x14ac:dyDescent="0.25"/>
    <row r="42994" ht="30" hidden="1" customHeight="1" x14ac:dyDescent="0.25"/>
    <row r="42995" ht="30" hidden="1" customHeight="1" x14ac:dyDescent="0.25"/>
    <row r="42996" ht="30" hidden="1" customHeight="1" x14ac:dyDescent="0.25"/>
    <row r="42997" ht="30" hidden="1" customHeight="1" x14ac:dyDescent="0.25"/>
    <row r="42998" ht="30" hidden="1" customHeight="1" x14ac:dyDescent="0.25"/>
    <row r="42999" ht="30" hidden="1" customHeight="1" x14ac:dyDescent="0.25"/>
    <row r="43000" ht="30" hidden="1" customHeight="1" x14ac:dyDescent="0.25"/>
    <row r="43001" ht="30" hidden="1" customHeight="1" x14ac:dyDescent="0.25"/>
    <row r="43002" ht="30" hidden="1" customHeight="1" x14ac:dyDescent="0.25"/>
    <row r="43003" ht="30" hidden="1" customHeight="1" x14ac:dyDescent="0.25"/>
    <row r="43004" ht="30" hidden="1" customHeight="1" x14ac:dyDescent="0.25"/>
    <row r="43005" ht="30" hidden="1" customHeight="1" x14ac:dyDescent="0.25"/>
    <row r="43006" ht="30" hidden="1" customHeight="1" x14ac:dyDescent="0.25"/>
    <row r="43007" ht="30" hidden="1" customHeight="1" x14ac:dyDescent="0.25"/>
    <row r="43008" ht="30" hidden="1" customHeight="1" x14ac:dyDescent="0.25"/>
    <row r="43009" ht="30" hidden="1" customHeight="1" x14ac:dyDescent="0.25"/>
    <row r="43010" ht="30" hidden="1" customHeight="1" x14ac:dyDescent="0.25"/>
    <row r="43011" ht="30" hidden="1" customHeight="1" x14ac:dyDescent="0.25"/>
    <row r="43012" ht="30" hidden="1" customHeight="1" x14ac:dyDescent="0.25"/>
    <row r="43013" ht="30" hidden="1" customHeight="1" x14ac:dyDescent="0.25"/>
    <row r="43014" ht="30" hidden="1" customHeight="1" x14ac:dyDescent="0.25"/>
    <row r="43015" ht="30" hidden="1" customHeight="1" x14ac:dyDescent="0.25"/>
    <row r="43016" ht="30" hidden="1" customHeight="1" x14ac:dyDescent="0.25"/>
    <row r="43017" ht="30" hidden="1" customHeight="1" x14ac:dyDescent="0.25"/>
    <row r="43018" ht="30" hidden="1" customHeight="1" x14ac:dyDescent="0.25"/>
    <row r="43019" ht="30" hidden="1" customHeight="1" x14ac:dyDescent="0.25"/>
    <row r="43020" ht="30" hidden="1" customHeight="1" x14ac:dyDescent="0.25"/>
    <row r="43021" ht="30" hidden="1" customHeight="1" x14ac:dyDescent="0.25"/>
    <row r="43022" ht="30" hidden="1" customHeight="1" x14ac:dyDescent="0.25"/>
    <row r="43023" ht="30" hidden="1" customHeight="1" x14ac:dyDescent="0.25"/>
    <row r="43024" ht="30" hidden="1" customHeight="1" x14ac:dyDescent="0.25"/>
    <row r="43025" ht="30" hidden="1" customHeight="1" x14ac:dyDescent="0.25"/>
    <row r="43026" ht="30" hidden="1" customHeight="1" x14ac:dyDescent="0.25"/>
    <row r="43027" ht="30" hidden="1" customHeight="1" x14ac:dyDescent="0.25"/>
    <row r="43028" ht="30" hidden="1" customHeight="1" x14ac:dyDescent="0.25"/>
    <row r="43029" ht="30" hidden="1" customHeight="1" x14ac:dyDescent="0.25"/>
    <row r="43030" ht="30" hidden="1" customHeight="1" x14ac:dyDescent="0.25"/>
    <row r="43031" ht="30" hidden="1" customHeight="1" x14ac:dyDescent="0.25"/>
    <row r="43032" ht="30" hidden="1" customHeight="1" x14ac:dyDescent="0.25"/>
    <row r="43033" ht="30" hidden="1" customHeight="1" x14ac:dyDescent="0.25"/>
    <row r="43034" ht="30" hidden="1" customHeight="1" x14ac:dyDescent="0.25"/>
    <row r="43035" ht="30" hidden="1" customHeight="1" x14ac:dyDescent="0.25"/>
    <row r="43036" ht="30" hidden="1" customHeight="1" x14ac:dyDescent="0.25"/>
    <row r="43037" ht="30" hidden="1" customHeight="1" x14ac:dyDescent="0.25"/>
    <row r="43038" ht="30" hidden="1" customHeight="1" x14ac:dyDescent="0.25"/>
    <row r="43039" ht="30" hidden="1" customHeight="1" x14ac:dyDescent="0.25"/>
    <row r="43040" ht="30" hidden="1" customHeight="1" x14ac:dyDescent="0.25"/>
    <row r="43041" ht="30" hidden="1" customHeight="1" x14ac:dyDescent="0.25"/>
    <row r="43042" ht="30" hidden="1" customHeight="1" x14ac:dyDescent="0.25"/>
    <row r="43043" ht="30" hidden="1" customHeight="1" x14ac:dyDescent="0.25"/>
    <row r="43044" ht="30" hidden="1" customHeight="1" x14ac:dyDescent="0.25"/>
    <row r="43045" ht="30" hidden="1" customHeight="1" x14ac:dyDescent="0.25"/>
    <row r="43046" ht="30" hidden="1" customHeight="1" x14ac:dyDescent="0.25"/>
    <row r="43047" ht="30" hidden="1" customHeight="1" x14ac:dyDescent="0.25"/>
    <row r="43048" ht="30" hidden="1" customHeight="1" x14ac:dyDescent="0.25"/>
    <row r="43049" ht="30" hidden="1" customHeight="1" x14ac:dyDescent="0.25"/>
    <row r="43050" ht="30" hidden="1" customHeight="1" x14ac:dyDescent="0.25"/>
    <row r="43051" ht="30" hidden="1" customHeight="1" x14ac:dyDescent="0.25"/>
    <row r="43052" ht="30" hidden="1" customHeight="1" x14ac:dyDescent="0.25"/>
    <row r="43053" ht="30" hidden="1" customHeight="1" x14ac:dyDescent="0.25"/>
    <row r="43054" ht="30" hidden="1" customHeight="1" x14ac:dyDescent="0.25"/>
    <row r="43055" ht="30" hidden="1" customHeight="1" x14ac:dyDescent="0.25"/>
    <row r="43056" ht="30" hidden="1" customHeight="1" x14ac:dyDescent="0.25"/>
    <row r="43057" ht="30" hidden="1" customHeight="1" x14ac:dyDescent="0.25"/>
    <row r="43058" ht="30" hidden="1" customHeight="1" x14ac:dyDescent="0.25"/>
    <row r="43059" ht="30" hidden="1" customHeight="1" x14ac:dyDescent="0.25"/>
    <row r="43060" ht="30" hidden="1" customHeight="1" x14ac:dyDescent="0.25"/>
    <row r="43061" ht="30" hidden="1" customHeight="1" x14ac:dyDescent="0.25"/>
    <row r="43062" ht="30" hidden="1" customHeight="1" x14ac:dyDescent="0.25"/>
    <row r="43063" ht="30" hidden="1" customHeight="1" x14ac:dyDescent="0.25"/>
    <row r="43064" ht="30" hidden="1" customHeight="1" x14ac:dyDescent="0.25"/>
    <row r="43065" ht="30" hidden="1" customHeight="1" x14ac:dyDescent="0.25"/>
    <row r="43066" ht="30" hidden="1" customHeight="1" x14ac:dyDescent="0.25"/>
    <row r="43067" ht="30" hidden="1" customHeight="1" x14ac:dyDescent="0.25"/>
    <row r="43068" ht="30" hidden="1" customHeight="1" x14ac:dyDescent="0.25"/>
    <row r="43069" ht="30" hidden="1" customHeight="1" x14ac:dyDescent="0.25"/>
    <row r="43070" ht="30" hidden="1" customHeight="1" x14ac:dyDescent="0.25"/>
    <row r="43071" ht="30" hidden="1" customHeight="1" x14ac:dyDescent="0.25"/>
    <row r="43072" ht="30" hidden="1" customHeight="1" x14ac:dyDescent="0.25"/>
    <row r="43073" ht="30" hidden="1" customHeight="1" x14ac:dyDescent="0.25"/>
    <row r="43074" ht="30" hidden="1" customHeight="1" x14ac:dyDescent="0.25"/>
    <row r="43075" ht="30" hidden="1" customHeight="1" x14ac:dyDescent="0.25"/>
    <row r="43076" ht="30" hidden="1" customHeight="1" x14ac:dyDescent="0.25"/>
    <row r="43077" ht="30" hidden="1" customHeight="1" x14ac:dyDescent="0.25"/>
    <row r="43078" ht="30" hidden="1" customHeight="1" x14ac:dyDescent="0.25"/>
    <row r="43079" ht="30" hidden="1" customHeight="1" x14ac:dyDescent="0.25"/>
    <row r="43080" ht="30" hidden="1" customHeight="1" x14ac:dyDescent="0.25"/>
    <row r="43081" ht="30" hidden="1" customHeight="1" x14ac:dyDescent="0.25"/>
    <row r="43082" ht="30" hidden="1" customHeight="1" x14ac:dyDescent="0.25"/>
    <row r="43083" ht="30" hidden="1" customHeight="1" x14ac:dyDescent="0.25"/>
    <row r="43084" ht="30" hidden="1" customHeight="1" x14ac:dyDescent="0.25"/>
    <row r="43085" ht="30" hidden="1" customHeight="1" x14ac:dyDescent="0.25"/>
    <row r="43086" ht="30" hidden="1" customHeight="1" x14ac:dyDescent="0.25"/>
    <row r="43087" ht="30" hidden="1" customHeight="1" x14ac:dyDescent="0.25"/>
    <row r="43088" ht="30" hidden="1" customHeight="1" x14ac:dyDescent="0.25"/>
    <row r="43089" ht="30" hidden="1" customHeight="1" x14ac:dyDescent="0.25"/>
    <row r="43090" ht="30" hidden="1" customHeight="1" x14ac:dyDescent="0.25"/>
    <row r="43091" ht="30" hidden="1" customHeight="1" x14ac:dyDescent="0.25"/>
    <row r="43092" ht="30" hidden="1" customHeight="1" x14ac:dyDescent="0.25"/>
    <row r="43093" ht="30" hidden="1" customHeight="1" x14ac:dyDescent="0.25"/>
    <row r="43094" ht="30" hidden="1" customHeight="1" x14ac:dyDescent="0.25"/>
    <row r="43095" ht="30" hidden="1" customHeight="1" x14ac:dyDescent="0.25"/>
    <row r="43096" ht="30" hidden="1" customHeight="1" x14ac:dyDescent="0.25"/>
    <row r="43097" ht="30" hidden="1" customHeight="1" x14ac:dyDescent="0.25"/>
    <row r="43098" ht="30" hidden="1" customHeight="1" x14ac:dyDescent="0.25"/>
    <row r="43099" ht="30" hidden="1" customHeight="1" x14ac:dyDescent="0.25"/>
    <row r="43100" ht="30" hidden="1" customHeight="1" x14ac:dyDescent="0.25"/>
    <row r="43101" ht="30" hidden="1" customHeight="1" x14ac:dyDescent="0.25"/>
    <row r="43102" ht="30" hidden="1" customHeight="1" x14ac:dyDescent="0.25"/>
    <row r="43103" ht="30" hidden="1" customHeight="1" x14ac:dyDescent="0.25"/>
    <row r="43104" ht="30" hidden="1" customHeight="1" x14ac:dyDescent="0.25"/>
    <row r="43105" ht="30" hidden="1" customHeight="1" x14ac:dyDescent="0.25"/>
    <row r="43106" ht="30" hidden="1" customHeight="1" x14ac:dyDescent="0.25"/>
    <row r="43107" ht="30" hidden="1" customHeight="1" x14ac:dyDescent="0.25"/>
    <row r="43108" ht="30" hidden="1" customHeight="1" x14ac:dyDescent="0.25"/>
    <row r="43109" ht="30" hidden="1" customHeight="1" x14ac:dyDescent="0.25"/>
    <row r="43110" ht="30" hidden="1" customHeight="1" x14ac:dyDescent="0.25"/>
    <row r="43111" ht="30" hidden="1" customHeight="1" x14ac:dyDescent="0.25"/>
    <row r="43112" ht="30" hidden="1" customHeight="1" x14ac:dyDescent="0.25"/>
    <row r="43113" ht="30" hidden="1" customHeight="1" x14ac:dyDescent="0.25"/>
    <row r="43114" ht="30" hidden="1" customHeight="1" x14ac:dyDescent="0.25"/>
    <row r="43115" ht="30" hidden="1" customHeight="1" x14ac:dyDescent="0.25"/>
    <row r="43116" ht="30" hidden="1" customHeight="1" x14ac:dyDescent="0.25"/>
    <row r="43117" ht="30" hidden="1" customHeight="1" x14ac:dyDescent="0.25"/>
    <row r="43118" ht="30" hidden="1" customHeight="1" x14ac:dyDescent="0.25"/>
    <row r="43119" ht="30" hidden="1" customHeight="1" x14ac:dyDescent="0.25"/>
    <row r="43120" ht="30" hidden="1" customHeight="1" x14ac:dyDescent="0.25"/>
    <row r="43121" ht="30" hidden="1" customHeight="1" x14ac:dyDescent="0.25"/>
    <row r="43122" ht="30" hidden="1" customHeight="1" x14ac:dyDescent="0.25"/>
    <row r="43123" ht="30" hidden="1" customHeight="1" x14ac:dyDescent="0.25"/>
    <row r="43124" ht="30" hidden="1" customHeight="1" x14ac:dyDescent="0.25"/>
    <row r="43125" ht="30" hidden="1" customHeight="1" x14ac:dyDescent="0.25"/>
    <row r="43126" ht="30" hidden="1" customHeight="1" x14ac:dyDescent="0.25"/>
    <row r="43127" ht="30" hidden="1" customHeight="1" x14ac:dyDescent="0.25"/>
    <row r="43128" ht="30" hidden="1" customHeight="1" x14ac:dyDescent="0.25"/>
    <row r="43129" ht="30" hidden="1" customHeight="1" x14ac:dyDescent="0.25"/>
    <row r="43130" ht="30" hidden="1" customHeight="1" x14ac:dyDescent="0.25"/>
    <row r="43131" ht="30" hidden="1" customHeight="1" x14ac:dyDescent="0.25"/>
    <row r="43132" ht="30" hidden="1" customHeight="1" x14ac:dyDescent="0.25"/>
    <row r="43133" ht="30" hidden="1" customHeight="1" x14ac:dyDescent="0.25"/>
    <row r="43134" ht="30" hidden="1" customHeight="1" x14ac:dyDescent="0.25"/>
    <row r="43135" ht="30" hidden="1" customHeight="1" x14ac:dyDescent="0.25"/>
    <row r="43136" ht="30" hidden="1" customHeight="1" x14ac:dyDescent="0.25"/>
    <row r="43137" ht="30" hidden="1" customHeight="1" x14ac:dyDescent="0.25"/>
    <row r="43138" ht="30" hidden="1" customHeight="1" x14ac:dyDescent="0.25"/>
    <row r="43139" ht="30" hidden="1" customHeight="1" x14ac:dyDescent="0.25"/>
    <row r="43140" ht="30" hidden="1" customHeight="1" x14ac:dyDescent="0.25"/>
    <row r="43141" ht="30" hidden="1" customHeight="1" x14ac:dyDescent="0.25"/>
    <row r="43142" ht="30" hidden="1" customHeight="1" x14ac:dyDescent="0.25"/>
    <row r="43143" ht="30" hidden="1" customHeight="1" x14ac:dyDescent="0.25"/>
    <row r="43144" ht="30" hidden="1" customHeight="1" x14ac:dyDescent="0.25"/>
    <row r="43145" ht="30" hidden="1" customHeight="1" x14ac:dyDescent="0.25"/>
    <row r="43146" ht="30" hidden="1" customHeight="1" x14ac:dyDescent="0.25"/>
    <row r="43147" ht="30" hidden="1" customHeight="1" x14ac:dyDescent="0.25"/>
    <row r="43148" ht="30" hidden="1" customHeight="1" x14ac:dyDescent="0.25"/>
    <row r="43149" ht="30" hidden="1" customHeight="1" x14ac:dyDescent="0.25"/>
    <row r="43150" ht="30" hidden="1" customHeight="1" x14ac:dyDescent="0.25"/>
    <row r="43151" ht="30" hidden="1" customHeight="1" x14ac:dyDescent="0.25"/>
    <row r="43152" ht="30" hidden="1" customHeight="1" x14ac:dyDescent="0.25"/>
    <row r="43153" ht="30" hidden="1" customHeight="1" x14ac:dyDescent="0.25"/>
    <row r="43154" ht="30" hidden="1" customHeight="1" x14ac:dyDescent="0.25"/>
    <row r="43155" ht="30" hidden="1" customHeight="1" x14ac:dyDescent="0.25"/>
    <row r="43156" ht="30" hidden="1" customHeight="1" x14ac:dyDescent="0.25"/>
    <row r="43157" ht="30" hidden="1" customHeight="1" x14ac:dyDescent="0.25"/>
    <row r="43158" ht="30" hidden="1" customHeight="1" x14ac:dyDescent="0.25"/>
    <row r="43159" ht="30" hidden="1" customHeight="1" x14ac:dyDescent="0.25"/>
    <row r="43160" ht="30" hidden="1" customHeight="1" x14ac:dyDescent="0.25"/>
    <row r="43161" ht="30" hidden="1" customHeight="1" x14ac:dyDescent="0.25"/>
    <row r="43162" ht="30" hidden="1" customHeight="1" x14ac:dyDescent="0.25"/>
    <row r="43163" ht="30" hidden="1" customHeight="1" x14ac:dyDescent="0.25"/>
    <row r="43164" ht="30" hidden="1" customHeight="1" x14ac:dyDescent="0.25"/>
    <row r="43165" ht="30" hidden="1" customHeight="1" x14ac:dyDescent="0.25"/>
    <row r="43166" ht="30" hidden="1" customHeight="1" x14ac:dyDescent="0.25"/>
    <row r="43167" ht="30" hidden="1" customHeight="1" x14ac:dyDescent="0.25"/>
    <row r="43168" ht="30" hidden="1" customHeight="1" x14ac:dyDescent="0.25"/>
    <row r="43169" ht="30" hidden="1" customHeight="1" x14ac:dyDescent="0.25"/>
    <row r="43170" ht="30" hidden="1" customHeight="1" x14ac:dyDescent="0.25"/>
    <row r="43171" ht="30" hidden="1" customHeight="1" x14ac:dyDescent="0.25"/>
    <row r="43172" ht="30" hidden="1" customHeight="1" x14ac:dyDescent="0.25"/>
    <row r="43173" ht="30" hidden="1" customHeight="1" x14ac:dyDescent="0.25"/>
    <row r="43174" ht="30" hidden="1" customHeight="1" x14ac:dyDescent="0.25"/>
    <row r="43175" ht="30" hidden="1" customHeight="1" x14ac:dyDescent="0.25"/>
    <row r="43176" ht="30" hidden="1" customHeight="1" x14ac:dyDescent="0.25"/>
    <row r="43177" ht="30" hidden="1" customHeight="1" x14ac:dyDescent="0.25"/>
    <row r="43178" ht="30" hidden="1" customHeight="1" x14ac:dyDescent="0.25"/>
    <row r="43179" ht="30" hidden="1" customHeight="1" x14ac:dyDescent="0.25"/>
    <row r="43180" ht="30" hidden="1" customHeight="1" x14ac:dyDescent="0.25"/>
    <row r="43181" ht="30" hidden="1" customHeight="1" x14ac:dyDescent="0.25"/>
    <row r="43182" ht="30" hidden="1" customHeight="1" x14ac:dyDescent="0.25"/>
    <row r="43183" ht="30" hidden="1" customHeight="1" x14ac:dyDescent="0.25"/>
    <row r="43184" ht="30" hidden="1" customHeight="1" x14ac:dyDescent="0.25"/>
    <row r="43185" ht="30" hidden="1" customHeight="1" x14ac:dyDescent="0.25"/>
    <row r="43186" ht="30" hidden="1" customHeight="1" x14ac:dyDescent="0.25"/>
    <row r="43187" ht="30" hidden="1" customHeight="1" x14ac:dyDescent="0.25"/>
    <row r="43188" ht="30" hidden="1" customHeight="1" x14ac:dyDescent="0.25"/>
    <row r="43189" ht="30" hidden="1" customHeight="1" x14ac:dyDescent="0.25"/>
    <row r="43190" ht="30" hidden="1" customHeight="1" x14ac:dyDescent="0.25"/>
    <row r="43191" ht="30" hidden="1" customHeight="1" x14ac:dyDescent="0.25"/>
    <row r="43192" ht="30" hidden="1" customHeight="1" x14ac:dyDescent="0.25"/>
    <row r="43193" ht="30" hidden="1" customHeight="1" x14ac:dyDescent="0.25"/>
    <row r="43194" ht="30" hidden="1" customHeight="1" x14ac:dyDescent="0.25"/>
    <row r="43195" ht="30" hidden="1" customHeight="1" x14ac:dyDescent="0.25"/>
    <row r="43196" ht="30" hidden="1" customHeight="1" x14ac:dyDescent="0.25"/>
    <row r="43197" ht="30" hidden="1" customHeight="1" x14ac:dyDescent="0.25"/>
    <row r="43198" ht="30" hidden="1" customHeight="1" x14ac:dyDescent="0.25"/>
    <row r="43199" ht="30" hidden="1" customHeight="1" x14ac:dyDescent="0.25"/>
    <row r="43200" ht="30" hidden="1" customHeight="1" x14ac:dyDescent="0.25"/>
    <row r="43201" ht="30" hidden="1" customHeight="1" x14ac:dyDescent="0.25"/>
    <row r="43202" ht="30" hidden="1" customHeight="1" x14ac:dyDescent="0.25"/>
    <row r="43203" ht="30" hidden="1" customHeight="1" x14ac:dyDescent="0.25"/>
    <row r="43204" ht="30" hidden="1" customHeight="1" x14ac:dyDescent="0.25"/>
    <row r="43205" ht="30" hidden="1" customHeight="1" x14ac:dyDescent="0.25"/>
    <row r="43206" ht="30" hidden="1" customHeight="1" x14ac:dyDescent="0.25"/>
    <row r="43207" ht="30" hidden="1" customHeight="1" x14ac:dyDescent="0.25"/>
    <row r="43208" ht="30" hidden="1" customHeight="1" x14ac:dyDescent="0.25"/>
    <row r="43209" ht="30" hidden="1" customHeight="1" x14ac:dyDescent="0.25"/>
    <row r="43210" ht="30" hidden="1" customHeight="1" x14ac:dyDescent="0.25"/>
    <row r="43211" ht="30" hidden="1" customHeight="1" x14ac:dyDescent="0.25"/>
    <row r="43212" ht="30" hidden="1" customHeight="1" x14ac:dyDescent="0.25"/>
    <row r="43213" ht="30" hidden="1" customHeight="1" x14ac:dyDescent="0.25"/>
    <row r="43214" ht="30" hidden="1" customHeight="1" x14ac:dyDescent="0.25"/>
    <row r="43215" ht="30" hidden="1" customHeight="1" x14ac:dyDescent="0.25"/>
    <row r="43216" ht="30" hidden="1" customHeight="1" x14ac:dyDescent="0.25"/>
    <row r="43217" ht="30" hidden="1" customHeight="1" x14ac:dyDescent="0.25"/>
    <row r="43218" ht="30" hidden="1" customHeight="1" x14ac:dyDescent="0.25"/>
    <row r="43219" ht="30" hidden="1" customHeight="1" x14ac:dyDescent="0.25"/>
    <row r="43220" ht="30" hidden="1" customHeight="1" x14ac:dyDescent="0.25"/>
    <row r="43221" ht="30" hidden="1" customHeight="1" x14ac:dyDescent="0.25"/>
    <row r="43222" ht="30" hidden="1" customHeight="1" x14ac:dyDescent="0.25"/>
    <row r="43223" ht="30" hidden="1" customHeight="1" x14ac:dyDescent="0.25"/>
    <row r="43224" ht="30" hidden="1" customHeight="1" x14ac:dyDescent="0.25"/>
    <row r="43225" ht="30" hidden="1" customHeight="1" x14ac:dyDescent="0.25"/>
    <row r="43226" ht="30" hidden="1" customHeight="1" x14ac:dyDescent="0.25"/>
    <row r="43227" ht="30" hidden="1" customHeight="1" x14ac:dyDescent="0.25"/>
    <row r="43228" ht="30" hidden="1" customHeight="1" x14ac:dyDescent="0.25"/>
    <row r="43229" ht="30" hidden="1" customHeight="1" x14ac:dyDescent="0.25"/>
    <row r="43230" ht="30" hidden="1" customHeight="1" x14ac:dyDescent="0.25"/>
    <row r="43231" ht="30" hidden="1" customHeight="1" x14ac:dyDescent="0.25"/>
    <row r="43232" ht="30" hidden="1" customHeight="1" x14ac:dyDescent="0.25"/>
    <row r="43233" ht="30" hidden="1" customHeight="1" x14ac:dyDescent="0.25"/>
    <row r="43234" ht="30" hidden="1" customHeight="1" x14ac:dyDescent="0.25"/>
    <row r="43235" ht="30" hidden="1" customHeight="1" x14ac:dyDescent="0.25"/>
    <row r="43236" ht="30" hidden="1" customHeight="1" x14ac:dyDescent="0.25"/>
    <row r="43237" ht="30" hidden="1" customHeight="1" x14ac:dyDescent="0.25"/>
    <row r="43238" ht="30" hidden="1" customHeight="1" x14ac:dyDescent="0.25"/>
    <row r="43239" ht="30" hidden="1" customHeight="1" x14ac:dyDescent="0.25"/>
    <row r="43240" ht="30" hidden="1" customHeight="1" x14ac:dyDescent="0.25"/>
    <row r="43241" ht="30" hidden="1" customHeight="1" x14ac:dyDescent="0.25"/>
    <row r="43242" ht="30" hidden="1" customHeight="1" x14ac:dyDescent="0.25"/>
    <row r="43243" ht="30" hidden="1" customHeight="1" x14ac:dyDescent="0.25"/>
    <row r="43244" ht="30" hidden="1" customHeight="1" x14ac:dyDescent="0.25"/>
    <row r="43245" ht="30" hidden="1" customHeight="1" x14ac:dyDescent="0.25"/>
    <row r="43246" ht="30" hidden="1" customHeight="1" x14ac:dyDescent="0.25"/>
    <row r="43247" ht="30" hidden="1" customHeight="1" x14ac:dyDescent="0.25"/>
    <row r="43248" ht="30" hidden="1" customHeight="1" x14ac:dyDescent="0.25"/>
    <row r="43249" ht="30" hidden="1" customHeight="1" x14ac:dyDescent="0.25"/>
    <row r="43250" ht="30" hidden="1" customHeight="1" x14ac:dyDescent="0.25"/>
    <row r="43251" ht="30" hidden="1" customHeight="1" x14ac:dyDescent="0.25"/>
    <row r="43252" ht="30" hidden="1" customHeight="1" x14ac:dyDescent="0.25"/>
    <row r="43253" ht="30" hidden="1" customHeight="1" x14ac:dyDescent="0.25"/>
    <row r="43254" ht="30" hidden="1" customHeight="1" x14ac:dyDescent="0.25"/>
    <row r="43255" ht="30" hidden="1" customHeight="1" x14ac:dyDescent="0.25"/>
    <row r="43256" ht="30" hidden="1" customHeight="1" x14ac:dyDescent="0.25"/>
    <row r="43257" ht="30" hidden="1" customHeight="1" x14ac:dyDescent="0.25"/>
    <row r="43258" ht="30" hidden="1" customHeight="1" x14ac:dyDescent="0.25"/>
    <row r="43259" ht="30" hidden="1" customHeight="1" x14ac:dyDescent="0.25"/>
    <row r="43260" ht="30" hidden="1" customHeight="1" x14ac:dyDescent="0.25"/>
    <row r="43261" ht="30" hidden="1" customHeight="1" x14ac:dyDescent="0.25"/>
    <row r="43262" ht="30" hidden="1" customHeight="1" x14ac:dyDescent="0.25"/>
    <row r="43263" ht="30" hidden="1" customHeight="1" x14ac:dyDescent="0.25"/>
    <row r="43264" ht="30" hidden="1" customHeight="1" x14ac:dyDescent="0.25"/>
    <row r="43265" ht="30" hidden="1" customHeight="1" x14ac:dyDescent="0.25"/>
    <row r="43266" ht="30" hidden="1" customHeight="1" x14ac:dyDescent="0.25"/>
    <row r="43267" ht="30" hidden="1" customHeight="1" x14ac:dyDescent="0.25"/>
    <row r="43268" ht="30" hidden="1" customHeight="1" x14ac:dyDescent="0.25"/>
    <row r="43269" ht="30" hidden="1" customHeight="1" x14ac:dyDescent="0.25"/>
    <row r="43270" ht="30" hidden="1" customHeight="1" x14ac:dyDescent="0.25"/>
    <row r="43271" ht="30" hidden="1" customHeight="1" x14ac:dyDescent="0.25"/>
    <row r="43272" ht="30" hidden="1" customHeight="1" x14ac:dyDescent="0.25"/>
    <row r="43273" ht="30" hidden="1" customHeight="1" x14ac:dyDescent="0.25"/>
    <row r="43274" ht="30" hidden="1" customHeight="1" x14ac:dyDescent="0.25"/>
    <row r="43275" ht="30" hidden="1" customHeight="1" x14ac:dyDescent="0.25"/>
    <row r="43276" ht="30" hidden="1" customHeight="1" x14ac:dyDescent="0.25"/>
    <row r="43277" ht="30" hidden="1" customHeight="1" x14ac:dyDescent="0.25"/>
    <row r="43278" ht="30" hidden="1" customHeight="1" x14ac:dyDescent="0.25"/>
    <row r="43279" ht="30" hidden="1" customHeight="1" x14ac:dyDescent="0.25"/>
    <row r="43280" ht="30" hidden="1" customHeight="1" x14ac:dyDescent="0.25"/>
    <row r="43281" ht="30" hidden="1" customHeight="1" x14ac:dyDescent="0.25"/>
    <row r="43282" ht="30" hidden="1" customHeight="1" x14ac:dyDescent="0.25"/>
    <row r="43283" ht="30" hidden="1" customHeight="1" x14ac:dyDescent="0.25"/>
    <row r="43284" ht="30" hidden="1" customHeight="1" x14ac:dyDescent="0.25"/>
    <row r="43285" ht="30" hidden="1" customHeight="1" x14ac:dyDescent="0.25"/>
    <row r="43286" ht="30" hidden="1" customHeight="1" x14ac:dyDescent="0.25"/>
    <row r="43287" ht="30" hidden="1" customHeight="1" x14ac:dyDescent="0.25"/>
    <row r="43288" ht="30" hidden="1" customHeight="1" x14ac:dyDescent="0.25"/>
    <row r="43289" ht="30" hidden="1" customHeight="1" x14ac:dyDescent="0.25"/>
    <row r="43290" ht="30" hidden="1" customHeight="1" x14ac:dyDescent="0.25"/>
    <row r="43291" ht="30" hidden="1" customHeight="1" x14ac:dyDescent="0.25"/>
    <row r="43292" ht="30" hidden="1" customHeight="1" x14ac:dyDescent="0.25"/>
    <row r="43293" ht="30" hidden="1" customHeight="1" x14ac:dyDescent="0.25"/>
    <row r="43294" ht="30" hidden="1" customHeight="1" x14ac:dyDescent="0.25"/>
    <row r="43295" ht="30" hidden="1" customHeight="1" x14ac:dyDescent="0.25"/>
    <row r="43296" ht="30" hidden="1" customHeight="1" x14ac:dyDescent="0.25"/>
    <row r="43297" ht="30" hidden="1" customHeight="1" x14ac:dyDescent="0.25"/>
    <row r="43298" ht="30" hidden="1" customHeight="1" x14ac:dyDescent="0.25"/>
    <row r="43299" ht="30" hidden="1" customHeight="1" x14ac:dyDescent="0.25"/>
    <row r="43300" ht="30" hidden="1" customHeight="1" x14ac:dyDescent="0.25"/>
    <row r="43301" ht="30" hidden="1" customHeight="1" x14ac:dyDescent="0.25"/>
    <row r="43302" ht="30" hidden="1" customHeight="1" x14ac:dyDescent="0.25"/>
    <row r="43303" ht="30" hidden="1" customHeight="1" x14ac:dyDescent="0.25"/>
    <row r="43304" ht="30" hidden="1" customHeight="1" x14ac:dyDescent="0.25"/>
    <row r="43305" ht="30" hidden="1" customHeight="1" x14ac:dyDescent="0.25"/>
    <row r="43306" ht="30" hidden="1" customHeight="1" x14ac:dyDescent="0.25"/>
    <row r="43307" ht="30" hidden="1" customHeight="1" x14ac:dyDescent="0.25"/>
    <row r="43308" ht="30" hidden="1" customHeight="1" x14ac:dyDescent="0.25"/>
    <row r="43309" ht="30" hidden="1" customHeight="1" x14ac:dyDescent="0.25"/>
    <row r="43310" ht="30" hidden="1" customHeight="1" x14ac:dyDescent="0.25"/>
    <row r="43311" ht="30" hidden="1" customHeight="1" x14ac:dyDescent="0.25"/>
    <row r="43312" ht="30" hidden="1" customHeight="1" x14ac:dyDescent="0.25"/>
    <row r="43313" ht="30" hidden="1" customHeight="1" x14ac:dyDescent="0.25"/>
    <row r="43314" ht="30" hidden="1" customHeight="1" x14ac:dyDescent="0.25"/>
    <row r="43315" ht="30" hidden="1" customHeight="1" x14ac:dyDescent="0.25"/>
    <row r="43316" ht="30" hidden="1" customHeight="1" x14ac:dyDescent="0.25"/>
    <row r="43317" ht="30" hidden="1" customHeight="1" x14ac:dyDescent="0.25"/>
    <row r="43318" ht="30" hidden="1" customHeight="1" x14ac:dyDescent="0.25"/>
    <row r="43319" ht="30" hidden="1" customHeight="1" x14ac:dyDescent="0.25"/>
    <row r="43320" ht="30" hidden="1" customHeight="1" x14ac:dyDescent="0.25"/>
    <row r="43321" ht="30" hidden="1" customHeight="1" x14ac:dyDescent="0.25"/>
    <row r="43322" ht="30" hidden="1" customHeight="1" x14ac:dyDescent="0.25"/>
    <row r="43323" ht="30" hidden="1" customHeight="1" x14ac:dyDescent="0.25"/>
    <row r="43324" ht="30" hidden="1" customHeight="1" x14ac:dyDescent="0.25"/>
    <row r="43325" ht="30" hidden="1" customHeight="1" x14ac:dyDescent="0.25"/>
    <row r="43326" ht="30" hidden="1" customHeight="1" x14ac:dyDescent="0.25"/>
    <row r="43327" ht="30" hidden="1" customHeight="1" x14ac:dyDescent="0.25"/>
    <row r="43328" ht="30" hidden="1" customHeight="1" x14ac:dyDescent="0.25"/>
    <row r="43329" ht="30" hidden="1" customHeight="1" x14ac:dyDescent="0.25"/>
    <row r="43330" ht="30" hidden="1" customHeight="1" x14ac:dyDescent="0.25"/>
    <row r="43331" ht="30" hidden="1" customHeight="1" x14ac:dyDescent="0.25"/>
    <row r="43332" ht="30" hidden="1" customHeight="1" x14ac:dyDescent="0.25"/>
    <row r="43333" ht="30" hidden="1" customHeight="1" x14ac:dyDescent="0.25"/>
    <row r="43334" ht="30" hidden="1" customHeight="1" x14ac:dyDescent="0.25"/>
    <row r="43335" ht="30" hidden="1" customHeight="1" x14ac:dyDescent="0.25"/>
    <row r="43336" ht="30" hidden="1" customHeight="1" x14ac:dyDescent="0.25"/>
    <row r="43337" ht="30" hidden="1" customHeight="1" x14ac:dyDescent="0.25"/>
    <row r="43338" ht="30" hidden="1" customHeight="1" x14ac:dyDescent="0.25"/>
    <row r="43339" ht="30" hidden="1" customHeight="1" x14ac:dyDescent="0.25"/>
    <row r="43340" ht="30" hidden="1" customHeight="1" x14ac:dyDescent="0.25"/>
    <row r="43341" ht="30" hidden="1" customHeight="1" x14ac:dyDescent="0.25"/>
    <row r="43342" ht="30" hidden="1" customHeight="1" x14ac:dyDescent="0.25"/>
    <row r="43343" ht="30" hidden="1" customHeight="1" x14ac:dyDescent="0.25"/>
    <row r="43344" ht="30" hidden="1" customHeight="1" x14ac:dyDescent="0.25"/>
    <row r="43345" ht="30" hidden="1" customHeight="1" x14ac:dyDescent="0.25"/>
    <row r="43346" ht="30" hidden="1" customHeight="1" x14ac:dyDescent="0.25"/>
    <row r="43347" ht="30" hidden="1" customHeight="1" x14ac:dyDescent="0.25"/>
    <row r="43348" ht="30" hidden="1" customHeight="1" x14ac:dyDescent="0.25"/>
    <row r="43349" ht="30" hidden="1" customHeight="1" x14ac:dyDescent="0.25"/>
    <row r="43350" ht="30" hidden="1" customHeight="1" x14ac:dyDescent="0.25"/>
    <row r="43351" ht="30" hidden="1" customHeight="1" x14ac:dyDescent="0.25"/>
    <row r="43352" ht="30" hidden="1" customHeight="1" x14ac:dyDescent="0.25"/>
    <row r="43353" ht="30" hidden="1" customHeight="1" x14ac:dyDescent="0.25"/>
    <row r="43354" ht="30" hidden="1" customHeight="1" x14ac:dyDescent="0.25"/>
    <row r="43355" ht="30" hidden="1" customHeight="1" x14ac:dyDescent="0.25"/>
    <row r="43356" ht="30" hidden="1" customHeight="1" x14ac:dyDescent="0.25"/>
    <row r="43357" ht="30" hidden="1" customHeight="1" x14ac:dyDescent="0.25"/>
    <row r="43358" ht="30" hidden="1" customHeight="1" x14ac:dyDescent="0.25"/>
    <row r="43359" ht="30" hidden="1" customHeight="1" x14ac:dyDescent="0.25"/>
    <row r="43360" ht="30" hidden="1" customHeight="1" x14ac:dyDescent="0.25"/>
    <row r="43361" ht="30" hidden="1" customHeight="1" x14ac:dyDescent="0.25"/>
    <row r="43362" ht="30" hidden="1" customHeight="1" x14ac:dyDescent="0.25"/>
    <row r="43363" ht="30" hidden="1" customHeight="1" x14ac:dyDescent="0.25"/>
    <row r="43364" ht="30" hidden="1" customHeight="1" x14ac:dyDescent="0.25"/>
    <row r="43365" ht="30" hidden="1" customHeight="1" x14ac:dyDescent="0.25"/>
    <row r="43366" ht="30" hidden="1" customHeight="1" x14ac:dyDescent="0.25"/>
    <row r="43367" ht="30" hidden="1" customHeight="1" x14ac:dyDescent="0.25"/>
    <row r="43368" ht="30" hidden="1" customHeight="1" x14ac:dyDescent="0.25"/>
    <row r="43369" ht="30" hidden="1" customHeight="1" x14ac:dyDescent="0.25"/>
    <row r="43370" ht="30" hidden="1" customHeight="1" x14ac:dyDescent="0.25"/>
    <row r="43371" ht="30" hidden="1" customHeight="1" x14ac:dyDescent="0.25"/>
    <row r="43372" ht="30" hidden="1" customHeight="1" x14ac:dyDescent="0.25"/>
    <row r="43373" ht="30" hidden="1" customHeight="1" x14ac:dyDescent="0.25"/>
    <row r="43374" ht="30" hidden="1" customHeight="1" x14ac:dyDescent="0.25"/>
    <row r="43375" ht="30" hidden="1" customHeight="1" x14ac:dyDescent="0.25"/>
    <row r="43376" ht="30" hidden="1" customHeight="1" x14ac:dyDescent="0.25"/>
    <row r="43377" ht="30" hidden="1" customHeight="1" x14ac:dyDescent="0.25"/>
    <row r="43378" ht="30" hidden="1" customHeight="1" x14ac:dyDescent="0.25"/>
    <row r="43379" ht="30" hidden="1" customHeight="1" x14ac:dyDescent="0.25"/>
    <row r="43380" ht="30" hidden="1" customHeight="1" x14ac:dyDescent="0.25"/>
    <row r="43381" ht="30" hidden="1" customHeight="1" x14ac:dyDescent="0.25"/>
    <row r="43382" ht="30" hidden="1" customHeight="1" x14ac:dyDescent="0.25"/>
    <row r="43383" ht="30" hidden="1" customHeight="1" x14ac:dyDescent="0.25"/>
    <row r="43384" ht="30" hidden="1" customHeight="1" x14ac:dyDescent="0.25"/>
    <row r="43385" ht="30" hidden="1" customHeight="1" x14ac:dyDescent="0.25"/>
    <row r="43386" ht="30" hidden="1" customHeight="1" x14ac:dyDescent="0.25"/>
    <row r="43387" ht="30" hidden="1" customHeight="1" x14ac:dyDescent="0.25"/>
    <row r="43388" ht="30" hidden="1" customHeight="1" x14ac:dyDescent="0.25"/>
    <row r="43389" ht="30" hidden="1" customHeight="1" x14ac:dyDescent="0.25"/>
    <row r="43390" ht="30" hidden="1" customHeight="1" x14ac:dyDescent="0.25"/>
    <row r="43391" ht="30" hidden="1" customHeight="1" x14ac:dyDescent="0.25"/>
    <row r="43392" ht="30" hidden="1" customHeight="1" x14ac:dyDescent="0.25"/>
    <row r="43393" ht="30" hidden="1" customHeight="1" x14ac:dyDescent="0.25"/>
    <row r="43394" ht="30" hidden="1" customHeight="1" x14ac:dyDescent="0.25"/>
    <row r="43395" ht="30" hidden="1" customHeight="1" x14ac:dyDescent="0.25"/>
    <row r="43396" ht="30" hidden="1" customHeight="1" x14ac:dyDescent="0.25"/>
    <row r="43397" ht="30" hidden="1" customHeight="1" x14ac:dyDescent="0.25"/>
    <row r="43398" ht="30" hidden="1" customHeight="1" x14ac:dyDescent="0.25"/>
    <row r="43399" ht="30" hidden="1" customHeight="1" x14ac:dyDescent="0.25"/>
    <row r="43400" ht="30" hidden="1" customHeight="1" x14ac:dyDescent="0.25"/>
    <row r="43401" ht="30" hidden="1" customHeight="1" x14ac:dyDescent="0.25"/>
    <row r="43402" ht="30" hidden="1" customHeight="1" x14ac:dyDescent="0.25"/>
    <row r="43403" ht="30" hidden="1" customHeight="1" x14ac:dyDescent="0.25"/>
    <row r="43404" ht="30" hidden="1" customHeight="1" x14ac:dyDescent="0.25"/>
    <row r="43405" ht="30" hidden="1" customHeight="1" x14ac:dyDescent="0.25"/>
    <row r="43406" ht="30" hidden="1" customHeight="1" x14ac:dyDescent="0.25"/>
    <row r="43407" ht="30" hidden="1" customHeight="1" x14ac:dyDescent="0.25"/>
    <row r="43408" ht="30" hidden="1" customHeight="1" x14ac:dyDescent="0.25"/>
    <row r="43409" ht="30" hidden="1" customHeight="1" x14ac:dyDescent="0.25"/>
    <row r="43410" ht="30" hidden="1" customHeight="1" x14ac:dyDescent="0.25"/>
    <row r="43411" ht="30" hidden="1" customHeight="1" x14ac:dyDescent="0.25"/>
    <row r="43412" ht="30" hidden="1" customHeight="1" x14ac:dyDescent="0.25"/>
    <row r="43413" ht="30" hidden="1" customHeight="1" x14ac:dyDescent="0.25"/>
    <row r="43414" ht="30" hidden="1" customHeight="1" x14ac:dyDescent="0.25"/>
    <row r="43415" ht="30" hidden="1" customHeight="1" x14ac:dyDescent="0.25"/>
    <row r="43416" ht="30" hidden="1" customHeight="1" x14ac:dyDescent="0.25"/>
    <row r="43417" ht="30" hidden="1" customHeight="1" x14ac:dyDescent="0.25"/>
    <row r="43418" ht="30" hidden="1" customHeight="1" x14ac:dyDescent="0.25"/>
    <row r="43419" ht="30" hidden="1" customHeight="1" x14ac:dyDescent="0.25"/>
    <row r="43420" ht="30" hidden="1" customHeight="1" x14ac:dyDescent="0.25"/>
    <row r="43421" ht="30" hidden="1" customHeight="1" x14ac:dyDescent="0.25"/>
    <row r="43422" ht="30" hidden="1" customHeight="1" x14ac:dyDescent="0.25"/>
    <row r="43423" ht="30" hidden="1" customHeight="1" x14ac:dyDescent="0.25"/>
    <row r="43424" ht="30" hidden="1" customHeight="1" x14ac:dyDescent="0.25"/>
    <row r="43425" ht="30" hidden="1" customHeight="1" x14ac:dyDescent="0.25"/>
    <row r="43426" ht="30" hidden="1" customHeight="1" x14ac:dyDescent="0.25"/>
    <row r="43427" ht="30" hidden="1" customHeight="1" x14ac:dyDescent="0.25"/>
    <row r="43428" ht="30" hidden="1" customHeight="1" x14ac:dyDescent="0.25"/>
    <row r="43429" ht="30" hidden="1" customHeight="1" x14ac:dyDescent="0.25"/>
    <row r="43430" ht="30" hidden="1" customHeight="1" x14ac:dyDescent="0.25"/>
    <row r="43431" ht="30" hidden="1" customHeight="1" x14ac:dyDescent="0.25"/>
    <row r="43432" ht="30" hidden="1" customHeight="1" x14ac:dyDescent="0.25"/>
    <row r="43433" ht="30" hidden="1" customHeight="1" x14ac:dyDescent="0.25"/>
    <row r="43434" ht="30" hidden="1" customHeight="1" x14ac:dyDescent="0.25"/>
    <row r="43435" ht="30" hidden="1" customHeight="1" x14ac:dyDescent="0.25"/>
    <row r="43436" ht="30" hidden="1" customHeight="1" x14ac:dyDescent="0.25"/>
    <row r="43437" ht="30" hidden="1" customHeight="1" x14ac:dyDescent="0.25"/>
    <row r="43438" ht="30" hidden="1" customHeight="1" x14ac:dyDescent="0.25"/>
    <row r="43439" ht="30" hidden="1" customHeight="1" x14ac:dyDescent="0.25"/>
    <row r="43440" ht="30" hidden="1" customHeight="1" x14ac:dyDescent="0.25"/>
    <row r="43441" ht="30" hidden="1" customHeight="1" x14ac:dyDescent="0.25"/>
    <row r="43442" ht="30" hidden="1" customHeight="1" x14ac:dyDescent="0.25"/>
    <row r="43443" ht="30" hidden="1" customHeight="1" x14ac:dyDescent="0.25"/>
    <row r="43444" ht="30" hidden="1" customHeight="1" x14ac:dyDescent="0.25"/>
    <row r="43445" ht="30" hidden="1" customHeight="1" x14ac:dyDescent="0.25"/>
    <row r="43446" ht="30" hidden="1" customHeight="1" x14ac:dyDescent="0.25"/>
    <row r="43447" ht="30" hidden="1" customHeight="1" x14ac:dyDescent="0.25"/>
    <row r="43448" ht="30" hidden="1" customHeight="1" x14ac:dyDescent="0.25"/>
    <row r="43449" ht="30" hidden="1" customHeight="1" x14ac:dyDescent="0.25"/>
    <row r="43450" ht="30" hidden="1" customHeight="1" x14ac:dyDescent="0.25"/>
    <row r="43451" ht="30" hidden="1" customHeight="1" x14ac:dyDescent="0.25"/>
    <row r="43452" ht="30" hidden="1" customHeight="1" x14ac:dyDescent="0.25"/>
    <row r="43453" ht="30" hidden="1" customHeight="1" x14ac:dyDescent="0.25"/>
    <row r="43454" ht="30" hidden="1" customHeight="1" x14ac:dyDescent="0.25"/>
    <row r="43455" ht="30" hidden="1" customHeight="1" x14ac:dyDescent="0.25"/>
    <row r="43456" ht="30" hidden="1" customHeight="1" x14ac:dyDescent="0.25"/>
    <row r="43457" ht="30" hidden="1" customHeight="1" x14ac:dyDescent="0.25"/>
    <row r="43458" ht="30" hidden="1" customHeight="1" x14ac:dyDescent="0.25"/>
    <row r="43459" ht="30" hidden="1" customHeight="1" x14ac:dyDescent="0.25"/>
    <row r="43460" ht="30" hidden="1" customHeight="1" x14ac:dyDescent="0.25"/>
    <row r="43461" ht="30" hidden="1" customHeight="1" x14ac:dyDescent="0.25"/>
    <row r="43462" ht="30" hidden="1" customHeight="1" x14ac:dyDescent="0.25"/>
    <row r="43463" ht="30" hidden="1" customHeight="1" x14ac:dyDescent="0.25"/>
    <row r="43464" ht="30" hidden="1" customHeight="1" x14ac:dyDescent="0.25"/>
    <row r="43465" ht="30" hidden="1" customHeight="1" x14ac:dyDescent="0.25"/>
    <row r="43466" ht="30" hidden="1" customHeight="1" x14ac:dyDescent="0.25"/>
    <row r="43467" ht="30" hidden="1" customHeight="1" x14ac:dyDescent="0.25"/>
    <row r="43468" ht="30" hidden="1" customHeight="1" x14ac:dyDescent="0.25"/>
    <row r="43469" ht="30" hidden="1" customHeight="1" x14ac:dyDescent="0.25"/>
    <row r="43470" ht="30" hidden="1" customHeight="1" x14ac:dyDescent="0.25"/>
    <row r="43471" ht="30" hidden="1" customHeight="1" x14ac:dyDescent="0.25"/>
    <row r="43472" ht="30" hidden="1" customHeight="1" x14ac:dyDescent="0.25"/>
    <row r="43473" ht="30" hidden="1" customHeight="1" x14ac:dyDescent="0.25"/>
    <row r="43474" ht="30" hidden="1" customHeight="1" x14ac:dyDescent="0.25"/>
    <row r="43475" ht="30" hidden="1" customHeight="1" x14ac:dyDescent="0.25"/>
    <row r="43476" ht="30" hidden="1" customHeight="1" x14ac:dyDescent="0.25"/>
    <row r="43477" ht="30" hidden="1" customHeight="1" x14ac:dyDescent="0.25"/>
    <row r="43478" ht="30" hidden="1" customHeight="1" x14ac:dyDescent="0.25"/>
    <row r="43479" ht="30" hidden="1" customHeight="1" x14ac:dyDescent="0.25"/>
    <row r="43480" ht="30" hidden="1" customHeight="1" x14ac:dyDescent="0.25"/>
    <row r="43481" ht="30" hidden="1" customHeight="1" x14ac:dyDescent="0.25"/>
    <row r="43482" ht="30" hidden="1" customHeight="1" x14ac:dyDescent="0.25"/>
    <row r="43483" ht="30" hidden="1" customHeight="1" x14ac:dyDescent="0.25"/>
    <row r="43484" ht="30" hidden="1" customHeight="1" x14ac:dyDescent="0.25"/>
    <row r="43485" ht="30" hidden="1" customHeight="1" x14ac:dyDescent="0.25"/>
    <row r="43486" ht="30" hidden="1" customHeight="1" x14ac:dyDescent="0.25"/>
    <row r="43487" ht="30" hidden="1" customHeight="1" x14ac:dyDescent="0.25"/>
    <row r="43488" ht="30" hidden="1" customHeight="1" x14ac:dyDescent="0.25"/>
    <row r="43489" ht="30" hidden="1" customHeight="1" x14ac:dyDescent="0.25"/>
    <row r="43490" ht="30" hidden="1" customHeight="1" x14ac:dyDescent="0.25"/>
    <row r="43491" ht="30" hidden="1" customHeight="1" x14ac:dyDescent="0.25"/>
    <row r="43492" ht="30" hidden="1" customHeight="1" x14ac:dyDescent="0.25"/>
    <row r="43493" ht="30" hidden="1" customHeight="1" x14ac:dyDescent="0.25"/>
    <row r="43494" ht="30" hidden="1" customHeight="1" x14ac:dyDescent="0.25"/>
    <row r="43495" ht="30" hidden="1" customHeight="1" x14ac:dyDescent="0.25"/>
    <row r="43496" ht="30" hidden="1" customHeight="1" x14ac:dyDescent="0.25"/>
    <row r="43497" ht="30" hidden="1" customHeight="1" x14ac:dyDescent="0.25"/>
    <row r="43498" ht="30" hidden="1" customHeight="1" x14ac:dyDescent="0.25"/>
    <row r="43499" ht="30" hidden="1" customHeight="1" x14ac:dyDescent="0.25"/>
    <row r="43500" ht="30" hidden="1" customHeight="1" x14ac:dyDescent="0.25"/>
    <row r="43501" ht="30" hidden="1" customHeight="1" x14ac:dyDescent="0.25"/>
    <row r="43502" ht="30" hidden="1" customHeight="1" x14ac:dyDescent="0.25"/>
    <row r="43503" ht="30" hidden="1" customHeight="1" x14ac:dyDescent="0.25"/>
    <row r="43504" ht="30" hidden="1" customHeight="1" x14ac:dyDescent="0.25"/>
    <row r="43505" ht="30" hidden="1" customHeight="1" x14ac:dyDescent="0.25"/>
    <row r="43506" ht="30" hidden="1" customHeight="1" x14ac:dyDescent="0.25"/>
    <row r="43507" ht="30" hidden="1" customHeight="1" x14ac:dyDescent="0.25"/>
    <row r="43508" ht="30" hidden="1" customHeight="1" x14ac:dyDescent="0.25"/>
    <row r="43509" ht="30" hidden="1" customHeight="1" x14ac:dyDescent="0.25"/>
    <row r="43510" ht="30" hidden="1" customHeight="1" x14ac:dyDescent="0.25"/>
    <row r="43511" ht="30" hidden="1" customHeight="1" x14ac:dyDescent="0.25"/>
    <row r="43512" ht="30" hidden="1" customHeight="1" x14ac:dyDescent="0.25"/>
    <row r="43513" ht="30" hidden="1" customHeight="1" x14ac:dyDescent="0.25"/>
    <row r="43514" ht="30" hidden="1" customHeight="1" x14ac:dyDescent="0.25"/>
    <row r="43515" ht="30" hidden="1" customHeight="1" x14ac:dyDescent="0.25"/>
    <row r="43516" ht="30" hidden="1" customHeight="1" x14ac:dyDescent="0.25"/>
    <row r="43517" ht="30" hidden="1" customHeight="1" x14ac:dyDescent="0.25"/>
    <row r="43518" ht="30" hidden="1" customHeight="1" x14ac:dyDescent="0.25"/>
    <row r="43519" ht="30" hidden="1" customHeight="1" x14ac:dyDescent="0.25"/>
    <row r="43520" ht="30" hidden="1" customHeight="1" x14ac:dyDescent="0.25"/>
    <row r="43521" ht="30" hidden="1" customHeight="1" x14ac:dyDescent="0.25"/>
    <row r="43522" ht="30" hidden="1" customHeight="1" x14ac:dyDescent="0.25"/>
    <row r="43523" ht="30" hidden="1" customHeight="1" x14ac:dyDescent="0.25"/>
    <row r="43524" ht="30" hidden="1" customHeight="1" x14ac:dyDescent="0.25"/>
    <row r="43525" ht="30" hidden="1" customHeight="1" x14ac:dyDescent="0.25"/>
    <row r="43526" ht="30" hidden="1" customHeight="1" x14ac:dyDescent="0.25"/>
    <row r="43527" ht="30" hidden="1" customHeight="1" x14ac:dyDescent="0.25"/>
    <row r="43528" ht="30" hidden="1" customHeight="1" x14ac:dyDescent="0.25"/>
    <row r="43529" ht="30" hidden="1" customHeight="1" x14ac:dyDescent="0.25"/>
    <row r="43530" ht="30" hidden="1" customHeight="1" x14ac:dyDescent="0.25"/>
    <row r="43531" ht="30" hidden="1" customHeight="1" x14ac:dyDescent="0.25"/>
    <row r="43532" ht="30" hidden="1" customHeight="1" x14ac:dyDescent="0.25"/>
    <row r="43533" ht="30" hidden="1" customHeight="1" x14ac:dyDescent="0.25"/>
    <row r="43534" ht="30" hidden="1" customHeight="1" x14ac:dyDescent="0.25"/>
    <row r="43535" ht="30" hidden="1" customHeight="1" x14ac:dyDescent="0.25"/>
    <row r="43536" ht="30" hidden="1" customHeight="1" x14ac:dyDescent="0.25"/>
    <row r="43537" ht="30" hidden="1" customHeight="1" x14ac:dyDescent="0.25"/>
    <row r="43538" ht="30" hidden="1" customHeight="1" x14ac:dyDescent="0.25"/>
    <row r="43539" ht="30" hidden="1" customHeight="1" x14ac:dyDescent="0.25"/>
    <row r="43540" ht="30" hidden="1" customHeight="1" x14ac:dyDescent="0.25"/>
    <row r="43541" ht="30" hidden="1" customHeight="1" x14ac:dyDescent="0.25"/>
    <row r="43542" ht="30" hidden="1" customHeight="1" x14ac:dyDescent="0.25"/>
    <row r="43543" ht="30" hidden="1" customHeight="1" x14ac:dyDescent="0.25"/>
    <row r="43544" ht="30" hidden="1" customHeight="1" x14ac:dyDescent="0.25"/>
    <row r="43545" ht="30" hidden="1" customHeight="1" x14ac:dyDescent="0.25"/>
    <row r="43546" ht="30" hidden="1" customHeight="1" x14ac:dyDescent="0.25"/>
    <row r="43547" ht="30" hidden="1" customHeight="1" x14ac:dyDescent="0.25"/>
    <row r="43548" ht="30" hidden="1" customHeight="1" x14ac:dyDescent="0.25"/>
    <row r="43549" ht="30" hidden="1" customHeight="1" x14ac:dyDescent="0.25"/>
    <row r="43550" ht="30" hidden="1" customHeight="1" x14ac:dyDescent="0.25"/>
    <row r="43551" ht="30" hidden="1" customHeight="1" x14ac:dyDescent="0.25"/>
    <row r="43552" ht="30" hidden="1" customHeight="1" x14ac:dyDescent="0.25"/>
    <row r="43553" ht="30" hidden="1" customHeight="1" x14ac:dyDescent="0.25"/>
    <row r="43554" ht="30" hidden="1" customHeight="1" x14ac:dyDescent="0.25"/>
    <row r="43555" ht="30" hidden="1" customHeight="1" x14ac:dyDescent="0.25"/>
    <row r="43556" ht="30" hidden="1" customHeight="1" x14ac:dyDescent="0.25"/>
    <row r="43557" ht="30" hidden="1" customHeight="1" x14ac:dyDescent="0.25"/>
    <row r="43558" ht="30" hidden="1" customHeight="1" x14ac:dyDescent="0.25"/>
    <row r="43559" ht="30" hidden="1" customHeight="1" x14ac:dyDescent="0.25"/>
    <row r="43560" ht="30" hidden="1" customHeight="1" x14ac:dyDescent="0.25"/>
    <row r="43561" ht="30" hidden="1" customHeight="1" x14ac:dyDescent="0.25"/>
    <row r="43562" ht="30" hidden="1" customHeight="1" x14ac:dyDescent="0.25"/>
    <row r="43563" ht="30" hidden="1" customHeight="1" x14ac:dyDescent="0.25"/>
    <row r="43564" ht="30" hidden="1" customHeight="1" x14ac:dyDescent="0.25"/>
    <row r="43565" ht="30" hidden="1" customHeight="1" x14ac:dyDescent="0.25"/>
    <row r="43566" ht="30" hidden="1" customHeight="1" x14ac:dyDescent="0.25"/>
    <row r="43567" ht="30" hidden="1" customHeight="1" x14ac:dyDescent="0.25"/>
    <row r="43568" ht="30" hidden="1" customHeight="1" x14ac:dyDescent="0.25"/>
    <row r="43569" ht="30" hidden="1" customHeight="1" x14ac:dyDescent="0.25"/>
    <row r="43570" ht="30" hidden="1" customHeight="1" x14ac:dyDescent="0.25"/>
    <row r="43571" ht="30" hidden="1" customHeight="1" x14ac:dyDescent="0.25"/>
    <row r="43572" ht="30" hidden="1" customHeight="1" x14ac:dyDescent="0.25"/>
    <row r="43573" ht="30" hidden="1" customHeight="1" x14ac:dyDescent="0.25"/>
    <row r="43574" ht="30" hidden="1" customHeight="1" x14ac:dyDescent="0.25"/>
    <row r="43575" ht="30" hidden="1" customHeight="1" x14ac:dyDescent="0.25"/>
    <row r="43576" ht="30" hidden="1" customHeight="1" x14ac:dyDescent="0.25"/>
    <row r="43577" ht="30" hidden="1" customHeight="1" x14ac:dyDescent="0.25"/>
    <row r="43578" ht="30" hidden="1" customHeight="1" x14ac:dyDescent="0.25"/>
    <row r="43579" ht="30" hidden="1" customHeight="1" x14ac:dyDescent="0.25"/>
    <row r="43580" ht="30" hidden="1" customHeight="1" x14ac:dyDescent="0.25"/>
    <row r="43581" ht="30" hidden="1" customHeight="1" x14ac:dyDescent="0.25"/>
    <row r="43582" ht="30" hidden="1" customHeight="1" x14ac:dyDescent="0.25"/>
    <row r="43583" ht="30" hidden="1" customHeight="1" x14ac:dyDescent="0.25"/>
    <row r="43584" ht="30" hidden="1" customHeight="1" x14ac:dyDescent="0.25"/>
    <row r="43585" ht="30" hidden="1" customHeight="1" x14ac:dyDescent="0.25"/>
    <row r="43586" ht="30" hidden="1" customHeight="1" x14ac:dyDescent="0.25"/>
    <row r="43587" ht="30" hidden="1" customHeight="1" x14ac:dyDescent="0.25"/>
    <row r="43588" ht="30" hidden="1" customHeight="1" x14ac:dyDescent="0.25"/>
    <row r="43589" ht="30" hidden="1" customHeight="1" x14ac:dyDescent="0.25"/>
    <row r="43590" ht="30" hidden="1" customHeight="1" x14ac:dyDescent="0.25"/>
    <row r="43591" ht="30" hidden="1" customHeight="1" x14ac:dyDescent="0.25"/>
    <row r="43592" ht="30" hidden="1" customHeight="1" x14ac:dyDescent="0.25"/>
    <row r="43593" ht="30" hidden="1" customHeight="1" x14ac:dyDescent="0.25"/>
    <row r="43594" ht="30" hidden="1" customHeight="1" x14ac:dyDescent="0.25"/>
    <row r="43595" ht="30" hidden="1" customHeight="1" x14ac:dyDescent="0.25"/>
    <row r="43596" ht="30" hidden="1" customHeight="1" x14ac:dyDescent="0.25"/>
    <row r="43597" ht="30" hidden="1" customHeight="1" x14ac:dyDescent="0.25"/>
    <row r="43598" ht="30" hidden="1" customHeight="1" x14ac:dyDescent="0.25"/>
    <row r="43599" ht="30" hidden="1" customHeight="1" x14ac:dyDescent="0.25"/>
    <row r="43600" ht="30" hidden="1" customHeight="1" x14ac:dyDescent="0.25"/>
    <row r="43601" ht="30" hidden="1" customHeight="1" x14ac:dyDescent="0.25"/>
    <row r="43602" ht="30" hidden="1" customHeight="1" x14ac:dyDescent="0.25"/>
    <row r="43603" ht="30" hidden="1" customHeight="1" x14ac:dyDescent="0.25"/>
    <row r="43604" ht="30" hidden="1" customHeight="1" x14ac:dyDescent="0.25"/>
    <row r="43605" ht="30" hidden="1" customHeight="1" x14ac:dyDescent="0.25"/>
    <row r="43606" ht="30" hidden="1" customHeight="1" x14ac:dyDescent="0.25"/>
    <row r="43607" ht="30" hidden="1" customHeight="1" x14ac:dyDescent="0.25"/>
    <row r="43608" ht="30" hidden="1" customHeight="1" x14ac:dyDescent="0.25"/>
    <row r="43609" ht="30" hidden="1" customHeight="1" x14ac:dyDescent="0.25"/>
    <row r="43610" ht="30" hidden="1" customHeight="1" x14ac:dyDescent="0.25"/>
    <row r="43611" ht="30" hidden="1" customHeight="1" x14ac:dyDescent="0.25"/>
    <row r="43612" ht="30" hidden="1" customHeight="1" x14ac:dyDescent="0.25"/>
    <row r="43613" ht="30" hidden="1" customHeight="1" x14ac:dyDescent="0.25"/>
    <row r="43614" ht="30" hidden="1" customHeight="1" x14ac:dyDescent="0.25"/>
    <row r="43615" ht="30" hidden="1" customHeight="1" x14ac:dyDescent="0.25"/>
    <row r="43616" ht="30" hidden="1" customHeight="1" x14ac:dyDescent="0.25"/>
    <row r="43617" ht="30" hidden="1" customHeight="1" x14ac:dyDescent="0.25"/>
    <row r="43618" ht="30" hidden="1" customHeight="1" x14ac:dyDescent="0.25"/>
    <row r="43619" ht="30" hidden="1" customHeight="1" x14ac:dyDescent="0.25"/>
    <row r="43620" ht="30" hidden="1" customHeight="1" x14ac:dyDescent="0.25"/>
    <row r="43621" ht="30" hidden="1" customHeight="1" x14ac:dyDescent="0.25"/>
    <row r="43622" ht="30" hidden="1" customHeight="1" x14ac:dyDescent="0.25"/>
    <row r="43623" ht="30" hidden="1" customHeight="1" x14ac:dyDescent="0.25"/>
    <row r="43624" ht="30" hidden="1" customHeight="1" x14ac:dyDescent="0.25"/>
    <row r="43625" ht="30" hidden="1" customHeight="1" x14ac:dyDescent="0.25"/>
    <row r="43626" ht="30" hidden="1" customHeight="1" x14ac:dyDescent="0.25"/>
    <row r="43627" ht="30" hidden="1" customHeight="1" x14ac:dyDescent="0.25"/>
    <row r="43628" ht="30" hidden="1" customHeight="1" x14ac:dyDescent="0.25"/>
    <row r="43629" ht="30" hidden="1" customHeight="1" x14ac:dyDescent="0.25"/>
    <row r="43630" ht="30" hidden="1" customHeight="1" x14ac:dyDescent="0.25"/>
    <row r="43631" ht="30" hidden="1" customHeight="1" x14ac:dyDescent="0.25"/>
    <row r="43632" ht="30" hidden="1" customHeight="1" x14ac:dyDescent="0.25"/>
    <row r="43633" ht="30" hidden="1" customHeight="1" x14ac:dyDescent="0.25"/>
    <row r="43634" ht="30" hidden="1" customHeight="1" x14ac:dyDescent="0.25"/>
    <row r="43635" ht="30" hidden="1" customHeight="1" x14ac:dyDescent="0.25"/>
    <row r="43636" ht="30" hidden="1" customHeight="1" x14ac:dyDescent="0.25"/>
    <row r="43637" ht="30" hidden="1" customHeight="1" x14ac:dyDescent="0.25"/>
    <row r="43638" ht="30" hidden="1" customHeight="1" x14ac:dyDescent="0.25"/>
    <row r="43639" ht="30" hidden="1" customHeight="1" x14ac:dyDescent="0.25"/>
    <row r="43640" ht="30" hidden="1" customHeight="1" x14ac:dyDescent="0.25"/>
    <row r="43641" ht="30" hidden="1" customHeight="1" x14ac:dyDescent="0.25"/>
    <row r="43642" ht="30" hidden="1" customHeight="1" x14ac:dyDescent="0.25"/>
    <row r="43643" ht="30" hidden="1" customHeight="1" x14ac:dyDescent="0.25"/>
    <row r="43644" ht="30" hidden="1" customHeight="1" x14ac:dyDescent="0.25"/>
    <row r="43645" ht="30" hidden="1" customHeight="1" x14ac:dyDescent="0.25"/>
    <row r="43646" ht="30" hidden="1" customHeight="1" x14ac:dyDescent="0.25"/>
    <row r="43647" ht="30" hidden="1" customHeight="1" x14ac:dyDescent="0.25"/>
    <row r="43648" ht="30" hidden="1" customHeight="1" x14ac:dyDescent="0.25"/>
    <row r="43649" ht="30" hidden="1" customHeight="1" x14ac:dyDescent="0.25"/>
    <row r="43650" ht="30" hidden="1" customHeight="1" x14ac:dyDescent="0.25"/>
    <row r="43651" ht="30" hidden="1" customHeight="1" x14ac:dyDescent="0.25"/>
    <row r="43652" ht="30" hidden="1" customHeight="1" x14ac:dyDescent="0.25"/>
    <row r="43653" ht="30" hidden="1" customHeight="1" x14ac:dyDescent="0.25"/>
    <row r="43654" ht="30" hidden="1" customHeight="1" x14ac:dyDescent="0.25"/>
    <row r="43655" ht="30" hidden="1" customHeight="1" x14ac:dyDescent="0.25"/>
    <row r="43656" ht="30" hidden="1" customHeight="1" x14ac:dyDescent="0.25"/>
    <row r="43657" ht="30" hidden="1" customHeight="1" x14ac:dyDescent="0.25"/>
    <row r="43658" ht="30" hidden="1" customHeight="1" x14ac:dyDescent="0.25"/>
    <row r="43659" ht="30" hidden="1" customHeight="1" x14ac:dyDescent="0.25"/>
    <row r="43660" ht="30" hidden="1" customHeight="1" x14ac:dyDescent="0.25"/>
    <row r="43661" ht="30" hidden="1" customHeight="1" x14ac:dyDescent="0.25"/>
    <row r="43662" ht="30" hidden="1" customHeight="1" x14ac:dyDescent="0.25"/>
    <row r="43663" ht="30" hidden="1" customHeight="1" x14ac:dyDescent="0.25"/>
    <row r="43664" ht="30" hidden="1" customHeight="1" x14ac:dyDescent="0.25"/>
    <row r="43665" ht="30" hidden="1" customHeight="1" x14ac:dyDescent="0.25"/>
    <row r="43666" ht="30" hidden="1" customHeight="1" x14ac:dyDescent="0.25"/>
    <row r="43667" ht="30" hidden="1" customHeight="1" x14ac:dyDescent="0.25"/>
    <row r="43668" ht="30" hidden="1" customHeight="1" x14ac:dyDescent="0.25"/>
    <row r="43669" ht="30" hidden="1" customHeight="1" x14ac:dyDescent="0.25"/>
    <row r="43670" ht="30" hidden="1" customHeight="1" x14ac:dyDescent="0.25"/>
    <row r="43671" ht="30" hidden="1" customHeight="1" x14ac:dyDescent="0.25"/>
    <row r="43672" ht="30" hidden="1" customHeight="1" x14ac:dyDescent="0.25"/>
    <row r="43673" ht="30" hidden="1" customHeight="1" x14ac:dyDescent="0.25"/>
    <row r="43674" ht="30" hidden="1" customHeight="1" x14ac:dyDescent="0.25"/>
    <row r="43675" ht="30" hidden="1" customHeight="1" x14ac:dyDescent="0.25"/>
    <row r="43676" ht="30" hidden="1" customHeight="1" x14ac:dyDescent="0.25"/>
    <row r="43677" ht="30" hidden="1" customHeight="1" x14ac:dyDescent="0.25"/>
    <row r="43678" ht="30" hidden="1" customHeight="1" x14ac:dyDescent="0.25"/>
    <row r="43679" ht="30" hidden="1" customHeight="1" x14ac:dyDescent="0.25"/>
    <row r="43680" ht="30" hidden="1" customHeight="1" x14ac:dyDescent="0.25"/>
    <row r="43681" ht="30" hidden="1" customHeight="1" x14ac:dyDescent="0.25"/>
    <row r="43682" ht="30" hidden="1" customHeight="1" x14ac:dyDescent="0.25"/>
    <row r="43683" ht="30" hidden="1" customHeight="1" x14ac:dyDescent="0.25"/>
    <row r="43684" ht="30" hidden="1" customHeight="1" x14ac:dyDescent="0.25"/>
    <row r="43685" ht="30" hidden="1" customHeight="1" x14ac:dyDescent="0.25"/>
    <row r="43686" ht="30" hidden="1" customHeight="1" x14ac:dyDescent="0.25"/>
    <row r="43687" ht="30" hidden="1" customHeight="1" x14ac:dyDescent="0.25"/>
    <row r="43688" ht="30" hidden="1" customHeight="1" x14ac:dyDescent="0.25"/>
    <row r="43689" ht="30" hidden="1" customHeight="1" x14ac:dyDescent="0.25"/>
    <row r="43690" ht="30" hidden="1" customHeight="1" x14ac:dyDescent="0.25"/>
    <row r="43691" ht="30" hidden="1" customHeight="1" x14ac:dyDescent="0.25"/>
    <row r="43692" ht="30" hidden="1" customHeight="1" x14ac:dyDescent="0.25"/>
    <row r="43693" ht="30" hidden="1" customHeight="1" x14ac:dyDescent="0.25"/>
    <row r="43694" ht="30" hidden="1" customHeight="1" x14ac:dyDescent="0.25"/>
    <row r="43695" ht="30" hidden="1" customHeight="1" x14ac:dyDescent="0.25"/>
    <row r="43696" ht="30" hidden="1" customHeight="1" x14ac:dyDescent="0.25"/>
    <row r="43697" ht="30" hidden="1" customHeight="1" x14ac:dyDescent="0.25"/>
    <row r="43698" ht="30" hidden="1" customHeight="1" x14ac:dyDescent="0.25"/>
    <row r="43699" ht="30" hidden="1" customHeight="1" x14ac:dyDescent="0.25"/>
    <row r="43700" ht="30" hidden="1" customHeight="1" x14ac:dyDescent="0.25"/>
    <row r="43701" ht="30" hidden="1" customHeight="1" x14ac:dyDescent="0.25"/>
    <row r="43702" ht="30" hidden="1" customHeight="1" x14ac:dyDescent="0.25"/>
    <row r="43703" ht="30" hidden="1" customHeight="1" x14ac:dyDescent="0.25"/>
    <row r="43704" ht="30" hidden="1" customHeight="1" x14ac:dyDescent="0.25"/>
    <row r="43705" ht="30" hidden="1" customHeight="1" x14ac:dyDescent="0.25"/>
    <row r="43706" ht="30" hidden="1" customHeight="1" x14ac:dyDescent="0.25"/>
    <row r="43707" ht="30" hidden="1" customHeight="1" x14ac:dyDescent="0.25"/>
    <row r="43708" ht="30" hidden="1" customHeight="1" x14ac:dyDescent="0.25"/>
    <row r="43709" ht="30" hidden="1" customHeight="1" x14ac:dyDescent="0.25"/>
    <row r="43710" ht="30" hidden="1" customHeight="1" x14ac:dyDescent="0.25"/>
    <row r="43711" ht="30" hidden="1" customHeight="1" x14ac:dyDescent="0.25"/>
    <row r="43712" ht="30" hidden="1" customHeight="1" x14ac:dyDescent="0.25"/>
    <row r="43713" ht="30" hidden="1" customHeight="1" x14ac:dyDescent="0.25"/>
    <row r="43714" ht="30" hidden="1" customHeight="1" x14ac:dyDescent="0.25"/>
    <row r="43715" ht="30" hidden="1" customHeight="1" x14ac:dyDescent="0.25"/>
    <row r="43716" ht="30" hidden="1" customHeight="1" x14ac:dyDescent="0.25"/>
    <row r="43717" ht="30" hidden="1" customHeight="1" x14ac:dyDescent="0.25"/>
    <row r="43718" ht="30" hidden="1" customHeight="1" x14ac:dyDescent="0.25"/>
    <row r="43719" ht="30" hidden="1" customHeight="1" x14ac:dyDescent="0.25"/>
    <row r="43720" ht="30" hidden="1" customHeight="1" x14ac:dyDescent="0.25"/>
    <row r="43721" ht="30" hidden="1" customHeight="1" x14ac:dyDescent="0.25"/>
    <row r="43722" ht="30" hidden="1" customHeight="1" x14ac:dyDescent="0.25"/>
    <row r="43723" ht="30" hidden="1" customHeight="1" x14ac:dyDescent="0.25"/>
    <row r="43724" ht="30" hidden="1" customHeight="1" x14ac:dyDescent="0.25"/>
    <row r="43725" ht="30" hidden="1" customHeight="1" x14ac:dyDescent="0.25"/>
    <row r="43726" ht="30" hidden="1" customHeight="1" x14ac:dyDescent="0.25"/>
    <row r="43727" ht="30" hidden="1" customHeight="1" x14ac:dyDescent="0.25"/>
    <row r="43728" ht="30" hidden="1" customHeight="1" x14ac:dyDescent="0.25"/>
    <row r="43729" ht="30" hidden="1" customHeight="1" x14ac:dyDescent="0.25"/>
    <row r="43730" ht="30" hidden="1" customHeight="1" x14ac:dyDescent="0.25"/>
    <row r="43731" ht="30" hidden="1" customHeight="1" x14ac:dyDescent="0.25"/>
    <row r="43732" ht="30" hidden="1" customHeight="1" x14ac:dyDescent="0.25"/>
    <row r="43733" ht="30" hidden="1" customHeight="1" x14ac:dyDescent="0.25"/>
    <row r="43734" ht="30" hidden="1" customHeight="1" x14ac:dyDescent="0.25"/>
    <row r="43735" ht="30" hidden="1" customHeight="1" x14ac:dyDescent="0.25"/>
    <row r="43736" ht="30" hidden="1" customHeight="1" x14ac:dyDescent="0.25"/>
    <row r="43737" ht="30" hidden="1" customHeight="1" x14ac:dyDescent="0.25"/>
    <row r="43738" ht="30" hidden="1" customHeight="1" x14ac:dyDescent="0.25"/>
    <row r="43739" ht="30" hidden="1" customHeight="1" x14ac:dyDescent="0.25"/>
    <row r="43740" ht="30" hidden="1" customHeight="1" x14ac:dyDescent="0.25"/>
    <row r="43741" ht="30" hidden="1" customHeight="1" x14ac:dyDescent="0.25"/>
    <row r="43742" ht="30" hidden="1" customHeight="1" x14ac:dyDescent="0.25"/>
    <row r="43743" ht="30" hidden="1" customHeight="1" x14ac:dyDescent="0.25"/>
    <row r="43744" ht="30" hidden="1" customHeight="1" x14ac:dyDescent="0.25"/>
    <row r="43745" ht="30" hidden="1" customHeight="1" x14ac:dyDescent="0.25"/>
    <row r="43746" ht="30" hidden="1" customHeight="1" x14ac:dyDescent="0.25"/>
    <row r="43747" ht="30" hidden="1" customHeight="1" x14ac:dyDescent="0.25"/>
    <row r="43748" ht="30" hidden="1" customHeight="1" x14ac:dyDescent="0.25"/>
    <row r="43749" ht="30" hidden="1" customHeight="1" x14ac:dyDescent="0.25"/>
    <row r="43750" ht="30" hidden="1" customHeight="1" x14ac:dyDescent="0.25"/>
    <row r="43751" ht="30" hidden="1" customHeight="1" x14ac:dyDescent="0.25"/>
    <row r="43752" ht="30" hidden="1" customHeight="1" x14ac:dyDescent="0.25"/>
    <row r="43753" ht="30" hidden="1" customHeight="1" x14ac:dyDescent="0.25"/>
    <row r="43754" ht="30" hidden="1" customHeight="1" x14ac:dyDescent="0.25"/>
    <row r="43755" ht="30" hidden="1" customHeight="1" x14ac:dyDescent="0.25"/>
    <row r="43756" ht="30" hidden="1" customHeight="1" x14ac:dyDescent="0.25"/>
    <row r="43757" ht="30" hidden="1" customHeight="1" x14ac:dyDescent="0.25"/>
    <row r="43758" ht="30" hidden="1" customHeight="1" x14ac:dyDescent="0.25"/>
    <row r="43759" ht="30" hidden="1" customHeight="1" x14ac:dyDescent="0.25"/>
    <row r="43760" ht="30" hidden="1" customHeight="1" x14ac:dyDescent="0.25"/>
    <row r="43761" ht="30" hidden="1" customHeight="1" x14ac:dyDescent="0.25"/>
    <row r="43762" ht="30" hidden="1" customHeight="1" x14ac:dyDescent="0.25"/>
    <row r="43763" ht="30" hidden="1" customHeight="1" x14ac:dyDescent="0.25"/>
    <row r="43764" ht="30" hidden="1" customHeight="1" x14ac:dyDescent="0.25"/>
    <row r="43765" ht="30" hidden="1" customHeight="1" x14ac:dyDescent="0.25"/>
    <row r="43766" ht="30" hidden="1" customHeight="1" x14ac:dyDescent="0.25"/>
    <row r="43767" ht="30" hidden="1" customHeight="1" x14ac:dyDescent="0.25"/>
    <row r="43768" ht="30" hidden="1" customHeight="1" x14ac:dyDescent="0.25"/>
    <row r="43769" ht="30" hidden="1" customHeight="1" x14ac:dyDescent="0.25"/>
    <row r="43770" ht="30" hidden="1" customHeight="1" x14ac:dyDescent="0.25"/>
    <row r="43771" ht="30" hidden="1" customHeight="1" x14ac:dyDescent="0.25"/>
    <row r="43772" ht="30" hidden="1" customHeight="1" x14ac:dyDescent="0.25"/>
    <row r="43773" ht="30" hidden="1" customHeight="1" x14ac:dyDescent="0.25"/>
    <row r="43774" ht="30" hidden="1" customHeight="1" x14ac:dyDescent="0.25"/>
    <row r="43775" ht="30" hidden="1" customHeight="1" x14ac:dyDescent="0.25"/>
    <row r="43776" ht="30" hidden="1" customHeight="1" x14ac:dyDescent="0.25"/>
    <row r="43777" ht="30" hidden="1" customHeight="1" x14ac:dyDescent="0.25"/>
    <row r="43778" ht="30" hidden="1" customHeight="1" x14ac:dyDescent="0.25"/>
    <row r="43779" ht="30" hidden="1" customHeight="1" x14ac:dyDescent="0.25"/>
    <row r="43780" ht="30" hidden="1" customHeight="1" x14ac:dyDescent="0.25"/>
    <row r="43781" ht="30" hidden="1" customHeight="1" x14ac:dyDescent="0.25"/>
    <row r="43782" ht="30" hidden="1" customHeight="1" x14ac:dyDescent="0.25"/>
    <row r="43783" ht="30" hidden="1" customHeight="1" x14ac:dyDescent="0.25"/>
    <row r="43784" ht="30" hidden="1" customHeight="1" x14ac:dyDescent="0.25"/>
    <row r="43785" ht="30" hidden="1" customHeight="1" x14ac:dyDescent="0.25"/>
    <row r="43786" ht="30" hidden="1" customHeight="1" x14ac:dyDescent="0.25"/>
    <row r="43787" ht="30" hidden="1" customHeight="1" x14ac:dyDescent="0.25"/>
    <row r="43788" ht="30" hidden="1" customHeight="1" x14ac:dyDescent="0.25"/>
    <row r="43789" ht="30" hidden="1" customHeight="1" x14ac:dyDescent="0.25"/>
    <row r="43790" ht="30" hidden="1" customHeight="1" x14ac:dyDescent="0.25"/>
    <row r="43791" ht="30" hidden="1" customHeight="1" x14ac:dyDescent="0.25"/>
    <row r="43792" ht="30" hidden="1" customHeight="1" x14ac:dyDescent="0.25"/>
    <row r="43793" ht="30" hidden="1" customHeight="1" x14ac:dyDescent="0.25"/>
    <row r="43794" ht="30" hidden="1" customHeight="1" x14ac:dyDescent="0.25"/>
    <row r="43795" ht="30" hidden="1" customHeight="1" x14ac:dyDescent="0.25"/>
    <row r="43796" ht="30" hidden="1" customHeight="1" x14ac:dyDescent="0.25"/>
    <row r="43797" ht="30" hidden="1" customHeight="1" x14ac:dyDescent="0.25"/>
    <row r="43798" ht="30" hidden="1" customHeight="1" x14ac:dyDescent="0.25"/>
    <row r="43799" ht="30" hidden="1" customHeight="1" x14ac:dyDescent="0.25"/>
    <row r="43800" ht="30" hidden="1" customHeight="1" x14ac:dyDescent="0.25"/>
    <row r="43801" ht="30" hidden="1" customHeight="1" x14ac:dyDescent="0.25"/>
    <row r="43802" ht="30" hidden="1" customHeight="1" x14ac:dyDescent="0.25"/>
    <row r="43803" ht="30" hidden="1" customHeight="1" x14ac:dyDescent="0.25"/>
    <row r="43804" ht="30" hidden="1" customHeight="1" x14ac:dyDescent="0.25"/>
    <row r="43805" ht="30" hidden="1" customHeight="1" x14ac:dyDescent="0.25"/>
    <row r="43806" ht="30" hidden="1" customHeight="1" x14ac:dyDescent="0.25"/>
    <row r="43807" ht="30" hidden="1" customHeight="1" x14ac:dyDescent="0.25"/>
    <row r="43808" ht="30" hidden="1" customHeight="1" x14ac:dyDescent="0.25"/>
    <row r="43809" ht="30" hidden="1" customHeight="1" x14ac:dyDescent="0.25"/>
    <row r="43810" ht="30" hidden="1" customHeight="1" x14ac:dyDescent="0.25"/>
    <row r="43811" ht="30" hidden="1" customHeight="1" x14ac:dyDescent="0.25"/>
    <row r="43812" ht="30" hidden="1" customHeight="1" x14ac:dyDescent="0.25"/>
    <row r="43813" ht="30" hidden="1" customHeight="1" x14ac:dyDescent="0.25"/>
    <row r="43814" ht="30" hidden="1" customHeight="1" x14ac:dyDescent="0.25"/>
    <row r="43815" ht="30" hidden="1" customHeight="1" x14ac:dyDescent="0.25"/>
    <row r="43816" ht="30" hidden="1" customHeight="1" x14ac:dyDescent="0.25"/>
    <row r="43817" ht="30" hidden="1" customHeight="1" x14ac:dyDescent="0.25"/>
    <row r="43818" ht="30" hidden="1" customHeight="1" x14ac:dyDescent="0.25"/>
    <row r="43819" ht="30" hidden="1" customHeight="1" x14ac:dyDescent="0.25"/>
    <row r="43820" ht="30" hidden="1" customHeight="1" x14ac:dyDescent="0.25"/>
    <row r="43821" ht="30" hidden="1" customHeight="1" x14ac:dyDescent="0.25"/>
    <row r="43822" ht="30" hidden="1" customHeight="1" x14ac:dyDescent="0.25"/>
    <row r="43823" ht="30" hidden="1" customHeight="1" x14ac:dyDescent="0.25"/>
    <row r="43824" ht="30" hidden="1" customHeight="1" x14ac:dyDescent="0.25"/>
    <row r="43825" ht="30" hidden="1" customHeight="1" x14ac:dyDescent="0.25"/>
    <row r="43826" ht="30" hidden="1" customHeight="1" x14ac:dyDescent="0.25"/>
    <row r="43827" ht="30" hidden="1" customHeight="1" x14ac:dyDescent="0.25"/>
    <row r="43828" ht="30" hidden="1" customHeight="1" x14ac:dyDescent="0.25"/>
    <row r="43829" ht="30" hidden="1" customHeight="1" x14ac:dyDescent="0.25"/>
    <row r="43830" ht="30" hidden="1" customHeight="1" x14ac:dyDescent="0.25"/>
    <row r="43831" ht="30" hidden="1" customHeight="1" x14ac:dyDescent="0.25"/>
    <row r="43832" ht="30" hidden="1" customHeight="1" x14ac:dyDescent="0.25"/>
    <row r="43833" ht="30" hidden="1" customHeight="1" x14ac:dyDescent="0.25"/>
    <row r="43834" ht="30" hidden="1" customHeight="1" x14ac:dyDescent="0.25"/>
    <row r="43835" ht="30" hidden="1" customHeight="1" x14ac:dyDescent="0.25"/>
    <row r="43836" ht="30" hidden="1" customHeight="1" x14ac:dyDescent="0.25"/>
    <row r="43837" ht="30" hidden="1" customHeight="1" x14ac:dyDescent="0.25"/>
    <row r="43838" ht="30" hidden="1" customHeight="1" x14ac:dyDescent="0.25"/>
    <row r="43839" ht="30" hidden="1" customHeight="1" x14ac:dyDescent="0.25"/>
    <row r="43840" ht="30" hidden="1" customHeight="1" x14ac:dyDescent="0.25"/>
    <row r="43841" ht="30" hidden="1" customHeight="1" x14ac:dyDescent="0.25"/>
    <row r="43842" ht="30" hidden="1" customHeight="1" x14ac:dyDescent="0.25"/>
    <row r="43843" ht="30" hidden="1" customHeight="1" x14ac:dyDescent="0.25"/>
    <row r="43844" ht="30" hidden="1" customHeight="1" x14ac:dyDescent="0.25"/>
    <row r="43845" ht="30" hidden="1" customHeight="1" x14ac:dyDescent="0.25"/>
    <row r="43846" ht="30" hidden="1" customHeight="1" x14ac:dyDescent="0.25"/>
    <row r="43847" ht="30" hidden="1" customHeight="1" x14ac:dyDescent="0.25"/>
    <row r="43848" ht="30" hidden="1" customHeight="1" x14ac:dyDescent="0.25"/>
    <row r="43849" ht="30" hidden="1" customHeight="1" x14ac:dyDescent="0.25"/>
    <row r="43850" ht="30" hidden="1" customHeight="1" x14ac:dyDescent="0.25"/>
    <row r="43851" ht="30" hidden="1" customHeight="1" x14ac:dyDescent="0.25"/>
    <row r="43852" ht="30" hidden="1" customHeight="1" x14ac:dyDescent="0.25"/>
    <row r="43853" ht="30" hidden="1" customHeight="1" x14ac:dyDescent="0.25"/>
    <row r="43854" ht="30" hidden="1" customHeight="1" x14ac:dyDescent="0.25"/>
    <row r="43855" ht="30" hidden="1" customHeight="1" x14ac:dyDescent="0.25"/>
    <row r="43856" ht="30" hidden="1" customHeight="1" x14ac:dyDescent="0.25"/>
    <row r="43857" ht="30" hidden="1" customHeight="1" x14ac:dyDescent="0.25"/>
    <row r="43858" ht="30" hidden="1" customHeight="1" x14ac:dyDescent="0.25"/>
    <row r="43859" ht="30" hidden="1" customHeight="1" x14ac:dyDescent="0.25"/>
    <row r="43860" ht="30" hidden="1" customHeight="1" x14ac:dyDescent="0.25"/>
    <row r="43861" ht="30" hidden="1" customHeight="1" x14ac:dyDescent="0.25"/>
    <row r="43862" ht="30" hidden="1" customHeight="1" x14ac:dyDescent="0.25"/>
    <row r="43863" ht="30" hidden="1" customHeight="1" x14ac:dyDescent="0.25"/>
    <row r="43864" ht="30" hidden="1" customHeight="1" x14ac:dyDescent="0.25"/>
    <row r="43865" ht="30" hidden="1" customHeight="1" x14ac:dyDescent="0.25"/>
    <row r="43866" ht="30" hidden="1" customHeight="1" x14ac:dyDescent="0.25"/>
    <row r="43867" ht="30" hidden="1" customHeight="1" x14ac:dyDescent="0.25"/>
    <row r="43868" ht="30" hidden="1" customHeight="1" x14ac:dyDescent="0.25"/>
    <row r="43869" ht="30" hidden="1" customHeight="1" x14ac:dyDescent="0.25"/>
    <row r="43870" ht="30" hidden="1" customHeight="1" x14ac:dyDescent="0.25"/>
    <row r="43871" ht="30" hidden="1" customHeight="1" x14ac:dyDescent="0.25"/>
    <row r="43872" ht="30" hidden="1" customHeight="1" x14ac:dyDescent="0.25"/>
    <row r="43873" ht="30" hidden="1" customHeight="1" x14ac:dyDescent="0.25"/>
    <row r="43874" ht="30" hidden="1" customHeight="1" x14ac:dyDescent="0.25"/>
    <row r="43875" ht="30" hidden="1" customHeight="1" x14ac:dyDescent="0.25"/>
    <row r="43876" ht="30" hidden="1" customHeight="1" x14ac:dyDescent="0.25"/>
    <row r="43877" ht="30" hidden="1" customHeight="1" x14ac:dyDescent="0.25"/>
    <row r="43878" ht="30" hidden="1" customHeight="1" x14ac:dyDescent="0.25"/>
    <row r="43879" ht="30" hidden="1" customHeight="1" x14ac:dyDescent="0.25"/>
    <row r="43880" ht="30" hidden="1" customHeight="1" x14ac:dyDescent="0.25"/>
    <row r="43881" ht="30" hidden="1" customHeight="1" x14ac:dyDescent="0.25"/>
    <row r="43882" ht="30" hidden="1" customHeight="1" x14ac:dyDescent="0.25"/>
    <row r="43883" ht="30" hidden="1" customHeight="1" x14ac:dyDescent="0.25"/>
    <row r="43884" ht="30" hidden="1" customHeight="1" x14ac:dyDescent="0.25"/>
    <row r="43885" ht="30" hidden="1" customHeight="1" x14ac:dyDescent="0.25"/>
    <row r="43886" ht="30" hidden="1" customHeight="1" x14ac:dyDescent="0.25"/>
    <row r="43887" ht="30" hidden="1" customHeight="1" x14ac:dyDescent="0.25"/>
    <row r="43888" ht="30" hidden="1" customHeight="1" x14ac:dyDescent="0.25"/>
    <row r="43889" ht="30" hidden="1" customHeight="1" x14ac:dyDescent="0.25"/>
    <row r="43890" ht="30" hidden="1" customHeight="1" x14ac:dyDescent="0.25"/>
    <row r="43891" ht="30" hidden="1" customHeight="1" x14ac:dyDescent="0.25"/>
    <row r="43892" ht="30" hidden="1" customHeight="1" x14ac:dyDescent="0.25"/>
    <row r="43893" ht="30" hidden="1" customHeight="1" x14ac:dyDescent="0.25"/>
    <row r="43894" ht="30" hidden="1" customHeight="1" x14ac:dyDescent="0.25"/>
    <row r="43895" ht="30" hidden="1" customHeight="1" x14ac:dyDescent="0.25"/>
    <row r="43896" ht="30" hidden="1" customHeight="1" x14ac:dyDescent="0.25"/>
    <row r="43897" ht="30" hidden="1" customHeight="1" x14ac:dyDescent="0.25"/>
    <row r="43898" ht="30" hidden="1" customHeight="1" x14ac:dyDescent="0.25"/>
    <row r="43899" ht="30" hidden="1" customHeight="1" x14ac:dyDescent="0.25"/>
    <row r="43900" ht="30" hidden="1" customHeight="1" x14ac:dyDescent="0.25"/>
    <row r="43901" ht="30" hidden="1" customHeight="1" x14ac:dyDescent="0.25"/>
    <row r="43902" ht="30" hidden="1" customHeight="1" x14ac:dyDescent="0.25"/>
    <row r="43903" ht="30" hidden="1" customHeight="1" x14ac:dyDescent="0.25"/>
    <row r="43904" ht="30" hidden="1" customHeight="1" x14ac:dyDescent="0.25"/>
    <row r="43905" ht="30" hidden="1" customHeight="1" x14ac:dyDescent="0.25"/>
    <row r="43906" ht="30" hidden="1" customHeight="1" x14ac:dyDescent="0.25"/>
    <row r="43907" ht="30" hidden="1" customHeight="1" x14ac:dyDescent="0.25"/>
    <row r="43908" ht="30" hidden="1" customHeight="1" x14ac:dyDescent="0.25"/>
    <row r="43909" ht="30" hidden="1" customHeight="1" x14ac:dyDescent="0.25"/>
    <row r="43910" ht="30" hidden="1" customHeight="1" x14ac:dyDescent="0.25"/>
    <row r="43911" ht="30" hidden="1" customHeight="1" x14ac:dyDescent="0.25"/>
    <row r="43912" ht="30" hidden="1" customHeight="1" x14ac:dyDescent="0.25"/>
    <row r="43913" ht="30" hidden="1" customHeight="1" x14ac:dyDescent="0.25"/>
    <row r="43914" ht="30" hidden="1" customHeight="1" x14ac:dyDescent="0.25"/>
    <row r="43915" ht="30" hidden="1" customHeight="1" x14ac:dyDescent="0.25"/>
    <row r="43916" ht="30" hidden="1" customHeight="1" x14ac:dyDescent="0.25"/>
    <row r="43917" ht="30" hidden="1" customHeight="1" x14ac:dyDescent="0.25"/>
    <row r="43918" ht="30" hidden="1" customHeight="1" x14ac:dyDescent="0.25"/>
    <row r="43919" ht="30" hidden="1" customHeight="1" x14ac:dyDescent="0.25"/>
    <row r="43920" ht="30" hidden="1" customHeight="1" x14ac:dyDescent="0.25"/>
    <row r="43921" ht="30" hidden="1" customHeight="1" x14ac:dyDescent="0.25"/>
    <row r="43922" ht="30" hidden="1" customHeight="1" x14ac:dyDescent="0.25"/>
    <row r="43923" ht="30" hidden="1" customHeight="1" x14ac:dyDescent="0.25"/>
    <row r="43924" ht="30" hidden="1" customHeight="1" x14ac:dyDescent="0.25"/>
    <row r="43925" ht="30" hidden="1" customHeight="1" x14ac:dyDescent="0.25"/>
    <row r="43926" ht="30" hidden="1" customHeight="1" x14ac:dyDescent="0.25"/>
    <row r="43927" ht="30" hidden="1" customHeight="1" x14ac:dyDescent="0.25"/>
    <row r="43928" ht="30" hidden="1" customHeight="1" x14ac:dyDescent="0.25"/>
    <row r="43929" ht="30" hidden="1" customHeight="1" x14ac:dyDescent="0.25"/>
    <row r="43930" ht="30" hidden="1" customHeight="1" x14ac:dyDescent="0.25"/>
    <row r="43931" ht="30" hidden="1" customHeight="1" x14ac:dyDescent="0.25"/>
    <row r="43932" ht="30" hidden="1" customHeight="1" x14ac:dyDescent="0.25"/>
    <row r="43933" ht="30" hidden="1" customHeight="1" x14ac:dyDescent="0.25"/>
    <row r="43934" ht="30" hidden="1" customHeight="1" x14ac:dyDescent="0.25"/>
    <row r="43935" ht="30" hidden="1" customHeight="1" x14ac:dyDescent="0.25"/>
    <row r="43936" ht="30" hidden="1" customHeight="1" x14ac:dyDescent="0.25"/>
    <row r="43937" ht="30" hidden="1" customHeight="1" x14ac:dyDescent="0.25"/>
    <row r="43938" ht="30" hidden="1" customHeight="1" x14ac:dyDescent="0.25"/>
    <row r="43939" ht="30" hidden="1" customHeight="1" x14ac:dyDescent="0.25"/>
    <row r="43940" ht="30" hidden="1" customHeight="1" x14ac:dyDescent="0.25"/>
    <row r="43941" ht="30" hidden="1" customHeight="1" x14ac:dyDescent="0.25"/>
    <row r="43942" ht="30" hidden="1" customHeight="1" x14ac:dyDescent="0.25"/>
    <row r="43943" ht="30" hidden="1" customHeight="1" x14ac:dyDescent="0.25"/>
    <row r="43944" ht="30" hidden="1" customHeight="1" x14ac:dyDescent="0.25"/>
    <row r="43945" ht="30" hidden="1" customHeight="1" x14ac:dyDescent="0.25"/>
    <row r="43946" ht="30" hidden="1" customHeight="1" x14ac:dyDescent="0.25"/>
    <row r="43947" ht="30" hidden="1" customHeight="1" x14ac:dyDescent="0.25"/>
    <row r="43948" ht="30" hidden="1" customHeight="1" x14ac:dyDescent="0.25"/>
    <row r="43949" ht="30" hidden="1" customHeight="1" x14ac:dyDescent="0.25"/>
    <row r="43950" ht="30" hidden="1" customHeight="1" x14ac:dyDescent="0.25"/>
    <row r="43951" ht="30" hidden="1" customHeight="1" x14ac:dyDescent="0.25"/>
    <row r="43952" ht="30" hidden="1" customHeight="1" x14ac:dyDescent="0.25"/>
    <row r="43953" ht="30" hidden="1" customHeight="1" x14ac:dyDescent="0.25"/>
    <row r="43954" ht="30" hidden="1" customHeight="1" x14ac:dyDescent="0.25"/>
    <row r="43955" ht="30" hidden="1" customHeight="1" x14ac:dyDescent="0.25"/>
    <row r="43956" ht="30" hidden="1" customHeight="1" x14ac:dyDescent="0.25"/>
    <row r="43957" ht="30" hidden="1" customHeight="1" x14ac:dyDescent="0.25"/>
    <row r="43958" ht="30" hidden="1" customHeight="1" x14ac:dyDescent="0.25"/>
    <row r="43959" ht="30" hidden="1" customHeight="1" x14ac:dyDescent="0.25"/>
    <row r="43960" ht="30" hidden="1" customHeight="1" x14ac:dyDescent="0.25"/>
    <row r="43961" ht="30" hidden="1" customHeight="1" x14ac:dyDescent="0.25"/>
    <row r="43962" ht="30" hidden="1" customHeight="1" x14ac:dyDescent="0.25"/>
    <row r="43963" ht="30" hidden="1" customHeight="1" x14ac:dyDescent="0.25"/>
    <row r="43964" ht="30" hidden="1" customHeight="1" x14ac:dyDescent="0.25"/>
    <row r="43965" ht="30" hidden="1" customHeight="1" x14ac:dyDescent="0.25"/>
    <row r="43966" ht="30" hidden="1" customHeight="1" x14ac:dyDescent="0.25"/>
    <row r="43967" ht="30" hidden="1" customHeight="1" x14ac:dyDescent="0.25"/>
    <row r="43968" ht="30" hidden="1" customHeight="1" x14ac:dyDescent="0.25"/>
    <row r="43969" ht="30" hidden="1" customHeight="1" x14ac:dyDescent="0.25"/>
    <row r="43970" ht="30" hidden="1" customHeight="1" x14ac:dyDescent="0.25"/>
    <row r="43971" ht="30" hidden="1" customHeight="1" x14ac:dyDescent="0.25"/>
    <row r="43972" ht="30" hidden="1" customHeight="1" x14ac:dyDescent="0.25"/>
    <row r="43973" ht="30" hidden="1" customHeight="1" x14ac:dyDescent="0.25"/>
    <row r="43974" ht="30" hidden="1" customHeight="1" x14ac:dyDescent="0.25"/>
    <row r="43975" ht="30" hidden="1" customHeight="1" x14ac:dyDescent="0.25"/>
    <row r="43976" ht="30" hidden="1" customHeight="1" x14ac:dyDescent="0.25"/>
    <row r="43977" ht="30" hidden="1" customHeight="1" x14ac:dyDescent="0.25"/>
    <row r="43978" ht="30" hidden="1" customHeight="1" x14ac:dyDescent="0.25"/>
    <row r="43979" ht="30" hidden="1" customHeight="1" x14ac:dyDescent="0.25"/>
    <row r="43980" ht="30" hidden="1" customHeight="1" x14ac:dyDescent="0.25"/>
    <row r="43981" ht="30" hidden="1" customHeight="1" x14ac:dyDescent="0.25"/>
    <row r="43982" ht="30" hidden="1" customHeight="1" x14ac:dyDescent="0.25"/>
    <row r="43983" ht="30" hidden="1" customHeight="1" x14ac:dyDescent="0.25"/>
    <row r="43984" ht="30" hidden="1" customHeight="1" x14ac:dyDescent="0.25"/>
    <row r="43985" ht="30" hidden="1" customHeight="1" x14ac:dyDescent="0.25"/>
    <row r="43986" ht="30" hidden="1" customHeight="1" x14ac:dyDescent="0.25"/>
    <row r="43987" ht="30" hidden="1" customHeight="1" x14ac:dyDescent="0.25"/>
    <row r="43988" ht="30" hidden="1" customHeight="1" x14ac:dyDescent="0.25"/>
    <row r="43989" ht="30" hidden="1" customHeight="1" x14ac:dyDescent="0.25"/>
    <row r="43990" ht="30" hidden="1" customHeight="1" x14ac:dyDescent="0.25"/>
    <row r="43991" ht="30" hidden="1" customHeight="1" x14ac:dyDescent="0.25"/>
    <row r="43992" ht="30" hidden="1" customHeight="1" x14ac:dyDescent="0.25"/>
    <row r="43993" ht="30" hidden="1" customHeight="1" x14ac:dyDescent="0.25"/>
    <row r="43994" ht="30" hidden="1" customHeight="1" x14ac:dyDescent="0.25"/>
    <row r="43995" ht="30" hidden="1" customHeight="1" x14ac:dyDescent="0.25"/>
    <row r="43996" ht="30" hidden="1" customHeight="1" x14ac:dyDescent="0.25"/>
    <row r="43997" ht="30" hidden="1" customHeight="1" x14ac:dyDescent="0.25"/>
    <row r="43998" ht="30" hidden="1" customHeight="1" x14ac:dyDescent="0.25"/>
    <row r="43999" ht="30" hidden="1" customHeight="1" x14ac:dyDescent="0.25"/>
    <row r="44000" ht="30" hidden="1" customHeight="1" x14ac:dyDescent="0.25"/>
    <row r="44001" ht="30" hidden="1" customHeight="1" x14ac:dyDescent="0.25"/>
    <row r="44002" ht="30" hidden="1" customHeight="1" x14ac:dyDescent="0.25"/>
    <row r="44003" ht="30" hidden="1" customHeight="1" x14ac:dyDescent="0.25"/>
    <row r="44004" ht="30" hidden="1" customHeight="1" x14ac:dyDescent="0.25"/>
    <row r="44005" ht="30" hidden="1" customHeight="1" x14ac:dyDescent="0.25"/>
    <row r="44006" ht="30" hidden="1" customHeight="1" x14ac:dyDescent="0.25"/>
    <row r="44007" ht="30" hidden="1" customHeight="1" x14ac:dyDescent="0.25"/>
    <row r="44008" ht="30" hidden="1" customHeight="1" x14ac:dyDescent="0.25"/>
    <row r="44009" ht="30" hidden="1" customHeight="1" x14ac:dyDescent="0.25"/>
    <row r="44010" ht="30" hidden="1" customHeight="1" x14ac:dyDescent="0.25"/>
    <row r="44011" ht="30" hidden="1" customHeight="1" x14ac:dyDescent="0.25"/>
    <row r="44012" ht="30" hidden="1" customHeight="1" x14ac:dyDescent="0.25"/>
    <row r="44013" ht="30" hidden="1" customHeight="1" x14ac:dyDescent="0.25"/>
    <row r="44014" ht="30" hidden="1" customHeight="1" x14ac:dyDescent="0.25"/>
    <row r="44015" ht="30" hidden="1" customHeight="1" x14ac:dyDescent="0.25"/>
    <row r="44016" ht="30" hidden="1" customHeight="1" x14ac:dyDescent="0.25"/>
    <row r="44017" ht="30" hidden="1" customHeight="1" x14ac:dyDescent="0.25"/>
    <row r="44018" ht="30" hidden="1" customHeight="1" x14ac:dyDescent="0.25"/>
    <row r="44019" ht="30" hidden="1" customHeight="1" x14ac:dyDescent="0.25"/>
    <row r="44020" ht="30" hidden="1" customHeight="1" x14ac:dyDescent="0.25"/>
    <row r="44021" ht="30" hidden="1" customHeight="1" x14ac:dyDescent="0.25"/>
    <row r="44022" ht="30" hidden="1" customHeight="1" x14ac:dyDescent="0.25"/>
    <row r="44023" ht="30" hidden="1" customHeight="1" x14ac:dyDescent="0.25"/>
    <row r="44024" ht="30" hidden="1" customHeight="1" x14ac:dyDescent="0.25"/>
    <row r="44025" ht="30" hidden="1" customHeight="1" x14ac:dyDescent="0.25"/>
    <row r="44026" ht="30" hidden="1" customHeight="1" x14ac:dyDescent="0.25"/>
    <row r="44027" ht="30" hidden="1" customHeight="1" x14ac:dyDescent="0.25"/>
    <row r="44028" ht="30" hidden="1" customHeight="1" x14ac:dyDescent="0.25"/>
    <row r="44029" ht="30" hidden="1" customHeight="1" x14ac:dyDescent="0.25"/>
    <row r="44030" ht="30" hidden="1" customHeight="1" x14ac:dyDescent="0.25"/>
    <row r="44031" ht="30" hidden="1" customHeight="1" x14ac:dyDescent="0.25"/>
    <row r="44032" ht="30" hidden="1" customHeight="1" x14ac:dyDescent="0.25"/>
    <row r="44033" ht="30" hidden="1" customHeight="1" x14ac:dyDescent="0.25"/>
    <row r="44034" ht="30" hidden="1" customHeight="1" x14ac:dyDescent="0.25"/>
    <row r="44035" ht="30" hidden="1" customHeight="1" x14ac:dyDescent="0.25"/>
    <row r="44036" ht="30" hidden="1" customHeight="1" x14ac:dyDescent="0.25"/>
    <row r="44037" ht="30" hidden="1" customHeight="1" x14ac:dyDescent="0.25"/>
    <row r="44038" ht="30" hidden="1" customHeight="1" x14ac:dyDescent="0.25"/>
    <row r="44039" ht="30" hidden="1" customHeight="1" x14ac:dyDescent="0.25"/>
    <row r="44040" ht="30" hidden="1" customHeight="1" x14ac:dyDescent="0.25"/>
    <row r="44041" ht="30" hidden="1" customHeight="1" x14ac:dyDescent="0.25"/>
    <row r="44042" ht="30" hidden="1" customHeight="1" x14ac:dyDescent="0.25"/>
    <row r="44043" ht="30" hidden="1" customHeight="1" x14ac:dyDescent="0.25"/>
    <row r="44044" ht="30" hidden="1" customHeight="1" x14ac:dyDescent="0.25"/>
    <row r="44045" ht="30" hidden="1" customHeight="1" x14ac:dyDescent="0.25"/>
    <row r="44046" ht="30" hidden="1" customHeight="1" x14ac:dyDescent="0.25"/>
    <row r="44047" ht="30" hidden="1" customHeight="1" x14ac:dyDescent="0.25"/>
    <row r="44048" ht="30" hidden="1" customHeight="1" x14ac:dyDescent="0.25"/>
    <row r="44049" ht="30" hidden="1" customHeight="1" x14ac:dyDescent="0.25"/>
    <row r="44050" ht="30" hidden="1" customHeight="1" x14ac:dyDescent="0.25"/>
    <row r="44051" ht="30" hidden="1" customHeight="1" x14ac:dyDescent="0.25"/>
    <row r="44052" ht="30" hidden="1" customHeight="1" x14ac:dyDescent="0.25"/>
    <row r="44053" ht="30" hidden="1" customHeight="1" x14ac:dyDescent="0.25"/>
    <row r="44054" ht="30" hidden="1" customHeight="1" x14ac:dyDescent="0.25"/>
    <row r="44055" ht="30" hidden="1" customHeight="1" x14ac:dyDescent="0.25"/>
    <row r="44056" ht="30" hidden="1" customHeight="1" x14ac:dyDescent="0.25"/>
    <row r="44057" ht="30" hidden="1" customHeight="1" x14ac:dyDescent="0.25"/>
    <row r="44058" ht="30" hidden="1" customHeight="1" x14ac:dyDescent="0.25"/>
    <row r="44059" ht="30" hidden="1" customHeight="1" x14ac:dyDescent="0.25"/>
    <row r="44060" ht="30" hidden="1" customHeight="1" x14ac:dyDescent="0.25"/>
    <row r="44061" ht="30" hidden="1" customHeight="1" x14ac:dyDescent="0.25"/>
    <row r="44062" ht="30" hidden="1" customHeight="1" x14ac:dyDescent="0.25"/>
    <row r="44063" ht="30" hidden="1" customHeight="1" x14ac:dyDescent="0.25"/>
    <row r="44064" ht="30" hidden="1" customHeight="1" x14ac:dyDescent="0.25"/>
    <row r="44065" ht="30" hidden="1" customHeight="1" x14ac:dyDescent="0.25"/>
    <row r="44066" ht="30" hidden="1" customHeight="1" x14ac:dyDescent="0.25"/>
    <row r="44067" ht="30" hidden="1" customHeight="1" x14ac:dyDescent="0.25"/>
    <row r="44068" ht="30" hidden="1" customHeight="1" x14ac:dyDescent="0.25"/>
    <row r="44069" ht="30" hidden="1" customHeight="1" x14ac:dyDescent="0.25"/>
    <row r="44070" ht="30" hidden="1" customHeight="1" x14ac:dyDescent="0.25"/>
    <row r="44071" ht="30" hidden="1" customHeight="1" x14ac:dyDescent="0.25"/>
    <row r="44072" ht="30" hidden="1" customHeight="1" x14ac:dyDescent="0.25"/>
    <row r="44073" ht="30" hidden="1" customHeight="1" x14ac:dyDescent="0.25"/>
    <row r="44074" ht="30" hidden="1" customHeight="1" x14ac:dyDescent="0.25"/>
    <row r="44075" ht="30" hidden="1" customHeight="1" x14ac:dyDescent="0.25"/>
    <row r="44076" ht="30" hidden="1" customHeight="1" x14ac:dyDescent="0.25"/>
    <row r="44077" ht="30" hidden="1" customHeight="1" x14ac:dyDescent="0.25"/>
    <row r="44078" ht="30" hidden="1" customHeight="1" x14ac:dyDescent="0.25"/>
    <row r="44079" ht="30" hidden="1" customHeight="1" x14ac:dyDescent="0.25"/>
    <row r="44080" ht="30" hidden="1" customHeight="1" x14ac:dyDescent="0.25"/>
    <row r="44081" ht="30" hidden="1" customHeight="1" x14ac:dyDescent="0.25"/>
    <row r="44082" ht="30" hidden="1" customHeight="1" x14ac:dyDescent="0.25"/>
    <row r="44083" ht="30" hidden="1" customHeight="1" x14ac:dyDescent="0.25"/>
    <row r="44084" ht="30" hidden="1" customHeight="1" x14ac:dyDescent="0.25"/>
    <row r="44085" ht="30" hidden="1" customHeight="1" x14ac:dyDescent="0.25"/>
    <row r="44086" ht="30" hidden="1" customHeight="1" x14ac:dyDescent="0.25"/>
    <row r="44087" ht="30" hidden="1" customHeight="1" x14ac:dyDescent="0.25"/>
    <row r="44088" ht="30" hidden="1" customHeight="1" x14ac:dyDescent="0.25"/>
    <row r="44089" ht="30" hidden="1" customHeight="1" x14ac:dyDescent="0.25"/>
    <row r="44090" ht="30" hidden="1" customHeight="1" x14ac:dyDescent="0.25"/>
    <row r="44091" ht="30" hidden="1" customHeight="1" x14ac:dyDescent="0.25"/>
    <row r="44092" ht="30" hidden="1" customHeight="1" x14ac:dyDescent="0.25"/>
    <row r="44093" ht="30" hidden="1" customHeight="1" x14ac:dyDescent="0.25"/>
    <row r="44094" ht="30" hidden="1" customHeight="1" x14ac:dyDescent="0.25"/>
    <row r="44095" ht="30" hidden="1" customHeight="1" x14ac:dyDescent="0.25"/>
    <row r="44096" ht="30" hidden="1" customHeight="1" x14ac:dyDescent="0.25"/>
    <row r="44097" ht="30" hidden="1" customHeight="1" x14ac:dyDescent="0.25"/>
    <row r="44098" ht="30" hidden="1" customHeight="1" x14ac:dyDescent="0.25"/>
    <row r="44099" ht="30" hidden="1" customHeight="1" x14ac:dyDescent="0.25"/>
    <row r="44100" ht="30" hidden="1" customHeight="1" x14ac:dyDescent="0.25"/>
    <row r="44101" ht="30" hidden="1" customHeight="1" x14ac:dyDescent="0.25"/>
    <row r="44102" ht="30" hidden="1" customHeight="1" x14ac:dyDescent="0.25"/>
    <row r="44103" ht="30" hidden="1" customHeight="1" x14ac:dyDescent="0.25"/>
    <row r="44104" ht="30" hidden="1" customHeight="1" x14ac:dyDescent="0.25"/>
    <row r="44105" ht="30" hidden="1" customHeight="1" x14ac:dyDescent="0.25"/>
    <row r="44106" ht="30" hidden="1" customHeight="1" x14ac:dyDescent="0.25"/>
    <row r="44107" ht="30" hidden="1" customHeight="1" x14ac:dyDescent="0.25"/>
    <row r="44108" ht="30" hidden="1" customHeight="1" x14ac:dyDescent="0.25"/>
    <row r="44109" ht="30" hidden="1" customHeight="1" x14ac:dyDescent="0.25"/>
    <row r="44110" ht="30" hidden="1" customHeight="1" x14ac:dyDescent="0.25"/>
    <row r="44111" ht="30" hidden="1" customHeight="1" x14ac:dyDescent="0.25"/>
    <row r="44112" ht="30" hidden="1" customHeight="1" x14ac:dyDescent="0.25"/>
    <row r="44113" ht="30" hidden="1" customHeight="1" x14ac:dyDescent="0.25"/>
    <row r="44114" ht="30" hidden="1" customHeight="1" x14ac:dyDescent="0.25"/>
    <row r="44115" ht="30" hidden="1" customHeight="1" x14ac:dyDescent="0.25"/>
    <row r="44116" ht="30" hidden="1" customHeight="1" x14ac:dyDescent="0.25"/>
    <row r="44117" ht="30" hidden="1" customHeight="1" x14ac:dyDescent="0.25"/>
    <row r="44118" ht="30" hidden="1" customHeight="1" x14ac:dyDescent="0.25"/>
    <row r="44119" ht="30" hidden="1" customHeight="1" x14ac:dyDescent="0.25"/>
    <row r="44120" ht="30" hidden="1" customHeight="1" x14ac:dyDescent="0.25"/>
    <row r="44121" ht="30" hidden="1" customHeight="1" x14ac:dyDescent="0.25"/>
    <row r="44122" ht="30" hidden="1" customHeight="1" x14ac:dyDescent="0.25"/>
    <row r="44123" ht="30" hidden="1" customHeight="1" x14ac:dyDescent="0.25"/>
    <row r="44124" ht="30" hidden="1" customHeight="1" x14ac:dyDescent="0.25"/>
    <row r="44125" ht="30" hidden="1" customHeight="1" x14ac:dyDescent="0.25"/>
    <row r="44126" ht="30" hidden="1" customHeight="1" x14ac:dyDescent="0.25"/>
    <row r="44127" ht="30" hidden="1" customHeight="1" x14ac:dyDescent="0.25"/>
    <row r="44128" ht="30" hidden="1" customHeight="1" x14ac:dyDescent="0.25"/>
    <row r="44129" ht="30" hidden="1" customHeight="1" x14ac:dyDescent="0.25"/>
    <row r="44130" ht="30" hidden="1" customHeight="1" x14ac:dyDescent="0.25"/>
    <row r="44131" ht="30" hidden="1" customHeight="1" x14ac:dyDescent="0.25"/>
    <row r="44132" ht="30" hidden="1" customHeight="1" x14ac:dyDescent="0.25"/>
    <row r="44133" ht="30" hidden="1" customHeight="1" x14ac:dyDescent="0.25"/>
    <row r="44134" ht="30" hidden="1" customHeight="1" x14ac:dyDescent="0.25"/>
    <row r="44135" ht="30" hidden="1" customHeight="1" x14ac:dyDescent="0.25"/>
    <row r="44136" ht="30" hidden="1" customHeight="1" x14ac:dyDescent="0.25"/>
    <row r="44137" ht="30" hidden="1" customHeight="1" x14ac:dyDescent="0.25"/>
    <row r="44138" ht="30" hidden="1" customHeight="1" x14ac:dyDescent="0.25"/>
    <row r="44139" ht="30" hidden="1" customHeight="1" x14ac:dyDescent="0.25"/>
    <row r="44140" ht="30" hidden="1" customHeight="1" x14ac:dyDescent="0.25"/>
    <row r="44141" ht="30" hidden="1" customHeight="1" x14ac:dyDescent="0.25"/>
    <row r="44142" ht="30" hidden="1" customHeight="1" x14ac:dyDescent="0.25"/>
    <row r="44143" ht="30" hidden="1" customHeight="1" x14ac:dyDescent="0.25"/>
    <row r="44144" ht="30" hidden="1" customHeight="1" x14ac:dyDescent="0.25"/>
    <row r="44145" ht="30" hidden="1" customHeight="1" x14ac:dyDescent="0.25"/>
    <row r="44146" ht="30" hidden="1" customHeight="1" x14ac:dyDescent="0.25"/>
    <row r="44147" ht="30" hidden="1" customHeight="1" x14ac:dyDescent="0.25"/>
    <row r="44148" ht="30" hidden="1" customHeight="1" x14ac:dyDescent="0.25"/>
    <row r="44149" ht="30" hidden="1" customHeight="1" x14ac:dyDescent="0.25"/>
    <row r="44150" ht="30" hidden="1" customHeight="1" x14ac:dyDescent="0.25"/>
    <row r="44151" ht="30" hidden="1" customHeight="1" x14ac:dyDescent="0.25"/>
    <row r="44152" ht="30" hidden="1" customHeight="1" x14ac:dyDescent="0.25"/>
    <row r="44153" ht="30" hidden="1" customHeight="1" x14ac:dyDescent="0.25"/>
    <row r="44154" ht="30" hidden="1" customHeight="1" x14ac:dyDescent="0.25"/>
    <row r="44155" ht="30" hidden="1" customHeight="1" x14ac:dyDescent="0.25"/>
    <row r="44156" ht="30" hidden="1" customHeight="1" x14ac:dyDescent="0.25"/>
    <row r="44157" ht="30" hidden="1" customHeight="1" x14ac:dyDescent="0.25"/>
    <row r="44158" ht="30" hidden="1" customHeight="1" x14ac:dyDescent="0.25"/>
    <row r="44159" ht="30" hidden="1" customHeight="1" x14ac:dyDescent="0.25"/>
    <row r="44160" ht="30" hidden="1" customHeight="1" x14ac:dyDescent="0.25"/>
    <row r="44161" ht="30" hidden="1" customHeight="1" x14ac:dyDescent="0.25"/>
    <row r="44162" ht="30" hidden="1" customHeight="1" x14ac:dyDescent="0.25"/>
    <row r="44163" ht="30" hidden="1" customHeight="1" x14ac:dyDescent="0.25"/>
    <row r="44164" ht="30" hidden="1" customHeight="1" x14ac:dyDescent="0.25"/>
    <row r="44165" ht="30" hidden="1" customHeight="1" x14ac:dyDescent="0.25"/>
    <row r="44166" ht="30" hidden="1" customHeight="1" x14ac:dyDescent="0.25"/>
    <row r="44167" ht="30" hidden="1" customHeight="1" x14ac:dyDescent="0.25"/>
    <row r="44168" ht="30" hidden="1" customHeight="1" x14ac:dyDescent="0.25"/>
    <row r="44169" ht="30" hidden="1" customHeight="1" x14ac:dyDescent="0.25"/>
    <row r="44170" ht="30" hidden="1" customHeight="1" x14ac:dyDescent="0.25"/>
    <row r="44171" ht="30" hidden="1" customHeight="1" x14ac:dyDescent="0.25"/>
    <row r="44172" ht="30" hidden="1" customHeight="1" x14ac:dyDescent="0.25"/>
    <row r="44173" ht="30" hidden="1" customHeight="1" x14ac:dyDescent="0.25"/>
    <row r="44174" ht="30" hidden="1" customHeight="1" x14ac:dyDescent="0.25"/>
    <row r="44175" ht="30" hidden="1" customHeight="1" x14ac:dyDescent="0.25"/>
    <row r="44176" ht="30" hidden="1" customHeight="1" x14ac:dyDescent="0.25"/>
    <row r="44177" ht="30" hidden="1" customHeight="1" x14ac:dyDescent="0.25"/>
    <row r="44178" ht="30" hidden="1" customHeight="1" x14ac:dyDescent="0.25"/>
    <row r="44179" ht="30" hidden="1" customHeight="1" x14ac:dyDescent="0.25"/>
    <row r="44180" ht="30" hidden="1" customHeight="1" x14ac:dyDescent="0.25"/>
    <row r="44181" ht="30" hidden="1" customHeight="1" x14ac:dyDescent="0.25"/>
    <row r="44182" ht="30" hidden="1" customHeight="1" x14ac:dyDescent="0.25"/>
    <row r="44183" ht="30" hidden="1" customHeight="1" x14ac:dyDescent="0.25"/>
    <row r="44184" ht="30" hidden="1" customHeight="1" x14ac:dyDescent="0.25"/>
    <row r="44185" ht="30" hidden="1" customHeight="1" x14ac:dyDescent="0.25"/>
    <row r="44186" ht="30" hidden="1" customHeight="1" x14ac:dyDescent="0.25"/>
    <row r="44187" ht="30" hidden="1" customHeight="1" x14ac:dyDescent="0.25"/>
    <row r="44188" ht="30" hidden="1" customHeight="1" x14ac:dyDescent="0.25"/>
    <row r="44189" ht="30" hidden="1" customHeight="1" x14ac:dyDescent="0.25"/>
    <row r="44190" ht="30" hidden="1" customHeight="1" x14ac:dyDescent="0.25"/>
    <row r="44191" ht="30" hidden="1" customHeight="1" x14ac:dyDescent="0.25"/>
    <row r="44192" ht="30" hidden="1" customHeight="1" x14ac:dyDescent="0.25"/>
    <row r="44193" ht="30" hidden="1" customHeight="1" x14ac:dyDescent="0.25"/>
    <row r="44194" ht="30" hidden="1" customHeight="1" x14ac:dyDescent="0.25"/>
    <row r="44195" ht="30" hidden="1" customHeight="1" x14ac:dyDescent="0.25"/>
    <row r="44196" ht="30" hidden="1" customHeight="1" x14ac:dyDescent="0.25"/>
    <row r="44197" ht="30" hidden="1" customHeight="1" x14ac:dyDescent="0.25"/>
    <row r="44198" ht="30" hidden="1" customHeight="1" x14ac:dyDescent="0.25"/>
    <row r="44199" ht="30" hidden="1" customHeight="1" x14ac:dyDescent="0.25"/>
    <row r="44200" ht="30" hidden="1" customHeight="1" x14ac:dyDescent="0.25"/>
    <row r="44201" ht="30" hidden="1" customHeight="1" x14ac:dyDescent="0.25"/>
    <row r="44202" ht="30" hidden="1" customHeight="1" x14ac:dyDescent="0.25"/>
    <row r="44203" ht="30" hidden="1" customHeight="1" x14ac:dyDescent="0.25"/>
    <row r="44204" ht="30" hidden="1" customHeight="1" x14ac:dyDescent="0.25"/>
    <row r="44205" ht="30" hidden="1" customHeight="1" x14ac:dyDescent="0.25"/>
    <row r="44206" ht="30" hidden="1" customHeight="1" x14ac:dyDescent="0.25"/>
    <row r="44207" ht="30" hidden="1" customHeight="1" x14ac:dyDescent="0.25"/>
    <row r="44208" ht="30" hidden="1" customHeight="1" x14ac:dyDescent="0.25"/>
    <row r="44209" ht="30" hidden="1" customHeight="1" x14ac:dyDescent="0.25"/>
    <row r="44210" ht="30" hidden="1" customHeight="1" x14ac:dyDescent="0.25"/>
    <row r="44211" ht="30" hidden="1" customHeight="1" x14ac:dyDescent="0.25"/>
    <row r="44212" ht="30" hidden="1" customHeight="1" x14ac:dyDescent="0.25"/>
    <row r="44213" ht="30" hidden="1" customHeight="1" x14ac:dyDescent="0.25"/>
    <row r="44214" ht="30" hidden="1" customHeight="1" x14ac:dyDescent="0.25"/>
    <row r="44215" ht="30" hidden="1" customHeight="1" x14ac:dyDescent="0.25"/>
    <row r="44216" ht="30" hidden="1" customHeight="1" x14ac:dyDescent="0.25"/>
    <row r="44217" ht="30" hidden="1" customHeight="1" x14ac:dyDescent="0.25"/>
    <row r="44218" ht="30" hidden="1" customHeight="1" x14ac:dyDescent="0.25"/>
    <row r="44219" ht="30" hidden="1" customHeight="1" x14ac:dyDescent="0.25"/>
    <row r="44220" ht="30" hidden="1" customHeight="1" x14ac:dyDescent="0.25"/>
    <row r="44221" ht="30" hidden="1" customHeight="1" x14ac:dyDescent="0.25"/>
    <row r="44222" ht="30" hidden="1" customHeight="1" x14ac:dyDescent="0.25"/>
    <row r="44223" ht="30" hidden="1" customHeight="1" x14ac:dyDescent="0.25"/>
    <row r="44224" ht="30" hidden="1" customHeight="1" x14ac:dyDescent="0.25"/>
    <row r="44225" ht="30" hidden="1" customHeight="1" x14ac:dyDescent="0.25"/>
    <row r="44226" ht="30" hidden="1" customHeight="1" x14ac:dyDescent="0.25"/>
    <row r="44227" ht="30" hidden="1" customHeight="1" x14ac:dyDescent="0.25"/>
    <row r="44228" ht="30" hidden="1" customHeight="1" x14ac:dyDescent="0.25"/>
    <row r="44229" ht="30" hidden="1" customHeight="1" x14ac:dyDescent="0.25"/>
    <row r="44230" ht="30" hidden="1" customHeight="1" x14ac:dyDescent="0.25"/>
    <row r="44231" ht="30" hidden="1" customHeight="1" x14ac:dyDescent="0.25"/>
    <row r="44232" ht="30" hidden="1" customHeight="1" x14ac:dyDescent="0.25"/>
    <row r="44233" ht="30" hidden="1" customHeight="1" x14ac:dyDescent="0.25"/>
    <row r="44234" ht="30" hidden="1" customHeight="1" x14ac:dyDescent="0.25"/>
    <row r="44235" ht="30" hidden="1" customHeight="1" x14ac:dyDescent="0.25"/>
    <row r="44236" ht="30" hidden="1" customHeight="1" x14ac:dyDescent="0.25"/>
    <row r="44237" ht="30" hidden="1" customHeight="1" x14ac:dyDescent="0.25"/>
    <row r="44238" ht="30" hidden="1" customHeight="1" x14ac:dyDescent="0.25"/>
    <row r="44239" ht="30" hidden="1" customHeight="1" x14ac:dyDescent="0.25"/>
    <row r="44240" ht="30" hidden="1" customHeight="1" x14ac:dyDescent="0.25"/>
    <row r="44241" ht="30" hidden="1" customHeight="1" x14ac:dyDescent="0.25"/>
    <row r="44242" ht="30" hidden="1" customHeight="1" x14ac:dyDescent="0.25"/>
    <row r="44243" ht="30" hidden="1" customHeight="1" x14ac:dyDescent="0.25"/>
    <row r="44244" ht="30" hidden="1" customHeight="1" x14ac:dyDescent="0.25"/>
    <row r="44245" ht="30" hidden="1" customHeight="1" x14ac:dyDescent="0.25"/>
    <row r="44246" ht="30" hidden="1" customHeight="1" x14ac:dyDescent="0.25"/>
    <row r="44247" ht="30" hidden="1" customHeight="1" x14ac:dyDescent="0.25"/>
    <row r="44248" ht="30" hidden="1" customHeight="1" x14ac:dyDescent="0.25"/>
    <row r="44249" ht="30" hidden="1" customHeight="1" x14ac:dyDescent="0.25"/>
    <row r="44250" ht="30" hidden="1" customHeight="1" x14ac:dyDescent="0.25"/>
    <row r="44251" ht="30" hidden="1" customHeight="1" x14ac:dyDescent="0.25"/>
    <row r="44252" ht="30" hidden="1" customHeight="1" x14ac:dyDescent="0.25"/>
    <row r="44253" ht="30" hidden="1" customHeight="1" x14ac:dyDescent="0.25"/>
    <row r="44254" ht="30" hidden="1" customHeight="1" x14ac:dyDescent="0.25"/>
    <row r="44255" ht="30" hidden="1" customHeight="1" x14ac:dyDescent="0.25"/>
    <row r="44256" ht="30" hidden="1" customHeight="1" x14ac:dyDescent="0.25"/>
    <row r="44257" ht="30" hidden="1" customHeight="1" x14ac:dyDescent="0.25"/>
    <row r="44258" ht="30" hidden="1" customHeight="1" x14ac:dyDescent="0.25"/>
    <row r="44259" ht="30" hidden="1" customHeight="1" x14ac:dyDescent="0.25"/>
    <row r="44260" ht="30" hidden="1" customHeight="1" x14ac:dyDescent="0.25"/>
    <row r="44261" ht="30" hidden="1" customHeight="1" x14ac:dyDescent="0.25"/>
    <row r="44262" ht="30" hidden="1" customHeight="1" x14ac:dyDescent="0.25"/>
    <row r="44263" ht="30" hidden="1" customHeight="1" x14ac:dyDescent="0.25"/>
    <row r="44264" ht="30" hidden="1" customHeight="1" x14ac:dyDescent="0.25"/>
    <row r="44265" ht="30" hidden="1" customHeight="1" x14ac:dyDescent="0.25"/>
    <row r="44266" ht="30" hidden="1" customHeight="1" x14ac:dyDescent="0.25"/>
    <row r="44267" ht="30" hidden="1" customHeight="1" x14ac:dyDescent="0.25"/>
    <row r="44268" ht="30" hidden="1" customHeight="1" x14ac:dyDescent="0.25"/>
    <row r="44269" ht="30" hidden="1" customHeight="1" x14ac:dyDescent="0.25"/>
    <row r="44270" ht="30" hidden="1" customHeight="1" x14ac:dyDescent="0.25"/>
    <row r="44271" ht="30" hidden="1" customHeight="1" x14ac:dyDescent="0.25"/>
    <row r="44272" ht="30" hidden="1" customHeight="1" x14ac:dyDescent="0.25"/>
    <row r="44273" ht="30" hidden="1" customHeight="1" x14ac:dyDescent="0.25"/>
    <row r="44274" ht="30" hidden="1" customHeight="1" x14ac:dyDescent="0.25"/>
    <row r="44275" ht="30" hidden="1" customHeight="1" x14ac:dyDescent="0.25"/>
    <row r="44276" ht="30" hidden="1" customHeight="1" x14ac:dyDescent="0.25"/>
    <row r="44277" ht="30" hidden="1" customHeight="1" x14ac:dyDescent="0.25"/>
    <row r="44278" ht="30" hidden="1" customHeight="1" x14ac:dyDescent="0.25"/>
    <row r="44279" ht="30" hidden="1" customHeight="1" x14ac:dyDescent="0.25"/>
    <row r="44280" ht="30" hidden="1" customHeight="1" x14ac:dyDescent="0.25"/>
    <row r="44281" ht="30" hidden="1" customHeight="1" x14ac:dyDescent="0.25"/>
    <row r="44282" ht="30" hidden="1" customHeight="1" x14ac:dyDescent="0.25"/>
    <row r="44283" ht="30" hidden="1" customHeight="1" x14ac:dyDescent="0.25"/>
    <row r="44284" ht="30" hidden="1" customHeight="1" x14ac:dyDescent="0.25"/>
    <row r="44285" ht="30" hidden="1" customHeight="1" x14ac:dyDescent="0.25"/>
    <row r="44286" ht="30" hidden="1" customHeight="1" x14ac:dyDescent="0.25"/>
    <row r="44287" ht="30" hidden="1" customHeight="1" x14ac:dyDescent="0.25"/>
    <row r="44288" ht="30" hidden="1" customHeight="1" x14ac:dyDescent="0.25"/>
    <row r="44289" ht="30" hidden="1" customHeight="1" x14ac:dyDescent="0.25"/>
    <row r="44290" ht="30" hidden="1" customHeight="1" x14ac:dyDescent="0.25"/>
    <row r="44291" ht="30" hidden="1" customHeight="1" x14ac:dyDescent="0.25"/>
    <row r="44292" ht="30" hidden="1" customHeight="1" x14ac:dyDescent="0.25"/>
    <row r="44293" ht="30" hidden="1" customHeight="1" x14ac:dyDescent="0.25"/>
    <row r="44294" ht="30" hidden="1" customHeight="1" x14ac:dyDescent="0.25"/>
    <row r="44295" ht="30" hidden="1" customHeight="1" x14ac:dyDescent="0.25"/>
    <row r="44296" ht="30" hidden="1" customHeight="1" x14ac:dyDescent="0.25"/>
    <row r="44297" ht="30" hidden="1" customHeight="1" x14ac:dyDescent="0.25"/>
    <row r="44298" ht="30" hidden="1" customHeight="1" x14ac:dyDescent="0.25"/>
    <row r="44299" ht="30" hidden="1" customHeight="1" x14ac:dyDescent="0.25"/>
    <row r="44300" ht="30" hidden="1" customHeight="1" x14ac:dyDescent="0.25"/>
    <row r="44301" ht="30" hidden="1" customHeight="1" x14ac:dyDescent="0.25"/>
    <row r="44302" ht="30" hidden="1" customHeight="1" x14ac:dyDescent="0.25"/>
    <row r="44303" ht="30" hidden="1" customHeight="1" x14ac:dyDescent="0.25"/>
    <row r="44304" ht="30" hidden="1" customHeight="1" x14ac:dyDescent="0.25"/>
    <row r="44305" ht="30" hidden="1" customHeight="1" x14ac:dyDescent="0.25"/>
    <row r="44306" ht="30" hidden="1" customHeight="1" x14ac:dyDescent="0.25"/>
    <row r="44307" ht="30" hidden="1" customHeight="1" x14ac:dyDescent="0.25"/>
    <row r="44308" ht="30" hidden="1" customHeight="1" x14ac:dyDescent="0.25"/>
    <row r="44309" ht="30" hidden="1" customHeight="1" x14ac:dyDescent="0.25"/>
    <row r="44310" ht="30" hidden="1" customHeight="1" x14ac:dyDescent="0.25"/>
    <row r="44311" ht="30" hidden="1" customHeight="1" x14ac:dyDescent="0.25"/>
    <row r="44312" ht="30" hidden="1" customHeight="1" x14ac:dyDescent="0.25"/>
    <row r="44313" ht="30" hidden="1" customHeight="1" x14ac:dyDescent="0.25"/>
    <row r="44314" ht="30" hidden="1" customHeight="1" x14ac:dyDescent="0.25"/>
    <row r="44315" ht="30" hidden="1" customHeight="1" x14ac:dyDescent="0.25"/>
    <row r="44316" ht="30" hidden="1" customHeight="1" x14ac:dyDescent="0.25"/>
    <row r="44317" ht="30" hidden="1" customHeight="1" x14ac:dyDescent="0.25"/>
    <row r="44318" ht="30" hidden="1" customHeight="1" x14ac:dyDescent="0.25"/>
    <row r="44319" ht="30" hidden="1" customHeight="1" x14ac:dyDescent="0.25"/>
    <row r="44320" ht="30" hidden="1" customHeight="1" x14ac:dyDescent="0.25"/>
    <row r="44321" ht="30" hidden="1" customHeight="1" x14ac:dyDescent="0.25"/>
    <row r="44322" ht="30" hidden="1" customHeight="1" x14ac:dyDescent="0.25"/>
    <row r="44323" ht="30" hidden="1" customHeight="1" x14ac:dyDescent="0.25"/>
    <row r="44324" ht="30" hidden="1" customHeight="1" x14ac:dyDescent="0.25"/>
    <row r="44325" ht="30" hidden="1" customHeight="1" x14ac:dyDescent="0.25"/>
    <row r="44326" ht="30" hidden="1" customHeight="1" x14ac:dyDescent="0.25"/>
    <row r="44327" ht="30" hidden="1" customHeight="1" x14ac:dyDescent="0.25"/>
    <row r="44328" ht="30" hidden="1" customHeight="1" x14ac:dyDescent="0.25"/>
    <row r="44329" ht="30" hidden="1" customHeight="1" x14ac:dyDescent="0.25"/>
    <row r="44330" ht="30" hidden="1" customHeight="1" x14ac:dyDescent="0.25"/>
    <row r="44331" ht="30" hidden="1" customHeight="1" x14ac:dyDescent="0.25"/>
    <row r="44332" ht="30" hidden="1" customHeight="1" x14ac:dyDescent="0.25"/>
    <row r="44333" ht="30" hidden="1" customHeight="1" x14ac:dyDescent="0.25"/>
    <row r="44334" ht="30" hidden="1" customHeight="1" x14ac:dyDescent="0.25"/>
    <row r="44335" ht="30" hidden="1" customHeight="1" x14ac:dyDescent="0.25"/>
    <row r="44336" ht="30" hidden="1" customHeight="1" x14ac:dyDescent="0.25"/>
    <row r="44337" ht="30" hidden="1" customHeight="1" x14ac:dyDescent="0.25"/>
    <row r="44338" ht="30" hidden="1" customHeight="1" x14ac:dyDescent="0.25"/>
    <row r="44339" ht="30" hidden="1" customHeight="1" x14ac:dyDescent="0.25"/>
    <row r="44340" ht="30" hidden="1" customHeight="1" x14ac:dyDescent="0.25"/>
    <row r="44341" ht="30" hidden="1" customHeight="1" x14ac:dyDescent="0.25"/>
    <row r="44342" ht="30" hidden="1" customHeight="1" x14ac:dyDescent="0.25"/>
    <row r="44343" ht="30" hidden="1" customHeight="1" x14ac:dyDescent="0.25"/>
    <row r="44344" ht="30" hidden="1" customHeight="1" x14ac:dyDescent="0.25"/>
    <row r="44345" ht="30" hidden="1" customHeight="1" x14ac:dyDescent="0.25"/>
    <row r="44346" ht="30" hidden="1" customHeight="1" x14ac:dyDescent="0.25"/>
    <row r="44347" ht="30" hidden="1" customHeight="1" x14ac:dyDescent="0.25"/>
    <row r="44348" ht="30" hidden="1" customHeight="1" x14ac:dyDescent="0.25"/>
    <row r="44349" ht="30" hidden="1" customHeight="1" x14ac:dyDescent="0.25"/>
    <row r="44350" ht="30" hidden="1" customHeight="1" x14ac:dyDescent="0.25"/>
    <row r="44351" ht="30" hidden="1" customHeight="1" x14ac:dyDescent="0.25"/>
    <row r="44352" ht="30" hidden="1" customHeight="1" x14ac:dyDescent="0.25"/>
    <row r="44353" ht="30" hidden="1" customHeight="1" x14ac:dyDescent="0.25"/>
    <row r="44354" ht="30" hidden="1" customHeight="1" x14ac:dyDescent="0.25"/>
    <row r="44355" ht="30" hidden="1" customHeight="1" x14ac:dyDescent="0.25"/>
    <row r="44356" ht="30" hidden="1" customHeight="1" x14ac:dyDescent="0.25"/>
    <row r="44357" ht="30" hidden="1" customHeight="1" x14ac:dyDescent="0.25"/>
    <row r="44358" ht="30" hidden="1" customHeight="1" x14ac:dyDescent="0.25"/>
    <row r="44359" ht="30" hidden="1" customHeight="1" x14ac:dyDescent="0.25"/>
    <row r="44360" ht="30" hidden="1" customHeight="1" x14ac:dyDescent="0.25"/>
    <row r="44361" ht="30" hidden="1" customHeight="1" x14ac:dyDescent="0.25"/>
    <row r="44362" ht="30" hidden="1" customHeight="1" x14ac:dyDescent="0.25"/>
    <row r="44363" ht="30" hidden="1" customHeight="1" x14ac:dyDescent="0.25"/>
    <row r="44364" ht="30" hidden="1" customHeight="1" x14ac:dyDescent="0.25"/>
    <row r="44365" ht="30" hidden="1" customHeight="1" x14ac:dyDescent="0.25"/>
    <row r="44366" ht="30" hidden="1" customHeight="1" x14ac:dyDescent="0.25"/>
    <row r="44367" ht="30" hidden="1" customHeight="1" x14ac:dyDescent="0.25"/>
    <row r="44368" ht="30" hidden="1" customHeight="1" x14ac:dyDescent="0.25"/>
    <row r="44369" ht="30" hidden="1" customHeight="1" x14ac:dyDescent="0.25"/>
    <row r="44370" ht="30" hidden="1" customHeight="1" x14ac:dyDescent="0.25"/>
    <row r="44371" ht="30" hidden="1" customHeight="1" x14ac:dyDescent="0.25"/>
    <row r="44372" ht="30" hidden="1" customHeight="1" x14ac:dyDescent="0.25"/>
    <row r="44373" ht="30" hidden="1" customHeight="1" x14ac:dyDescent="0.25"/>
    <row r="44374" ht="30" hidden="1" customHeight="1" x14ac:dyDescent="0.25"/>
    <row r="44375" ht="30" hidden="1" customHeight="1" x14ac:dyDescent="0.25"/>
    <row r="44376" ht="30" hidden="1" customHeight="1" x14ac:dyDescent="0.25"/>
    <row r="44377" ht="30" hidden="1" customHeight="1" x14ac:dyDescent="0.25"/>
    <row r="44378" ht="30" hidden="1" customHeight="1" x14ac:dyDescent="0.25"/>
    <row r="44379" ht="30" hidden="1" customHeight="1" x14ac:dyDescent="0.25"/>
    <row r="44380" ht="30" hidden="1" customHeight="1" x14ac:dyDescent="0.25"/>
    <row r="44381" ht="30" hidden="1" customHeight="1" x14ac:dyDescent="0.25"/>
    <row r="44382" ht="30" hidden="1" customHeight="1" x14ac:dyDescent="0.25"/>
    <row r="44383" ht="30" hidden="1" customHeight="1" x14ac:dyDescent="0.25"/>
    <row r="44384" ht="30" hidden="1" customHeight="1" x14ac:dyDescent="0.25"/>
    <row r="44385" ht="30" hidden="1" customHeight="1" x14ac:dyDescent="0.25"/>
    <row r="44386" ht="30" hidden="1" customHeight="1" x14ac:dyDescent="0.25"/>
    <row r="44387" ht="30" hidden="1" customHeight="1" x14ac:dyDescent="0.25"/>
    <row r="44388" ht="30" hidden="1" customHeight="1" x14ac:dyDescent="0.25"/>
    <row r="44389" ht="30" hidden="1" customHeight="1" x14ac:dyDescent="0.25"/>
    <row r="44390" ht="30" hidden="1" customHeight="1" x14ac:dyDescent="0.25"/>
    <row r="44391" ht="30" hidden="1" customHeight="1" x14ac:dyDescent="0.25"/>
    <row r="44392" ht="30" hidden="1" customHeight="1" x14ac:dyDescent="0.25"/>
    <row r="44393" ht="30" hidden="1" customHeight="1" x14ac:dyDescent="0.25"/>
    <row r="44394" ht="30" hidden="1" customHeight="1" x14ac:dyDescent="0.25"/>
    <row r="44395" ht="30" hidden="1" customHeight="1" x14ac:dyDescent="0.25"/>
    <row r="44396" ht="30" hidden="1" customHeight="1" x14ac:dyDescent="0.25"/>
    <row r="44397" ht="30" hidden="1" customHeight="1" x14ac:dyDescent="0.25"/>
    <row r="44398" ht="30" hidden="1" customHeight="1" x14ac:dyDescent="0.25"/>
    <row r="44399" ht="30" hidden="1" customHeight="1" x14ac:dyDescent="0.25"/>
    <row r="44400" ht="30" hidden="1" customHeight="1" x14ac:dyDescent="0.25"/>
    <row r="44401" ht="30" hidden="1" customHeight="1" x14ac:dyDescent="0.25"/>
    <row r="44402" ht="30" hidden="1" customHeight="1" x14ac:dyDescent="0.25"/>
    <row r="44403" ht="30" hidden="1" customHeight="1" x14ac:dyDescent="0.25"/>
    <row r="44404" ht="30" hidden="1" customHeight="1" x14ac:dyDescent="0.25"/>
    <row r="44405" ht="30" hidden="1" customHeight="1" x14ac:dyDescent="0.25"/>
    <row r="44406" ht="30" hidden="1" customHeight="1" x14ac:dyDescent="0.25"/>
    <row r="44407" ht="30" hidden="1" customHeight="1" x14ac:dyDescent="0.25"/>
    <row r="44408" ht="30" hidden="1" customHeight="1" x14ac:dyDescent="0.25"/>
    <row r="44409" ht="30" hidden="1" customHeight="1" x14ac:dyDescent="0.25"/>
    <row r="44410" ht="30" hidden="1" customHeight="1" x14ac:dyDescent="0.25"/>
    <row r="44411" ht="30" hidden="1" customHeight="1" x14ac:dyDescent="0.25"/>
    <row r="44412" ht="30" hidden="1" customHeight="1" x14ac:dyDescent="0.25"/>
    <row r="44413" ht="30" hidden="1" customHeight="1" x14ac:dyDescent="0.25"/>
    <row r="44414" ht="30" hidden="1" customHeight="1" x14ac:dyDescent="0.25"/>
    <row r="44415" ht="30" hidden="1" customHeight="1" x14ac:dyDescent="0.25"/>
    <row r="44416" ht="30" hidden="1" customHeight="1" x14ac:dyDescent="0.25"/>
    <row r="44417" ht="30" hidden="1" customHeight="1" x14ac:dyDescent="0.25"/>
    <row r="44418" ht="30" hidden="1" customHeight="1" x14ac:dyDescent="0.25"/>
    <row r="44419" ht="30" hidden="1" customHeight="1" x14ac:dyDescent="0.25"/>
    <row r="44420" ht="30" hidden="1" customHeight="1" x14ac:dyDescent="0.25"/>
    <row r="44421" ht="30" hidden="1" customHeight="1" x14ac:dyDescent="0.25"/>
    <row r="44422" ht="30" hidden="1" customHeight="1" x14ac:dyDescent="0.25"/>
    <row r="44423" ht="30" hidden="1" customHeight="1" x14ac:dyDescent="0.25"/>
    <row r="44424" ht="30" hidden="1" customHeight="1" x14ac:dyDescent="0.25"/>
    <row r="44425" ht="30" hidden="1" customHeight="1" x14ac:dyDescent="0.25"/>
    <row r="44426" ht="30" hidden="1" customHeight="1" x14ac:dyDescent="0.25"/>
    <row r="44427" ht="30" hidden="1" customHeight="1" x14ac:dyDescent="0.25"/>
    <row r="44428" ht="30" hidden="1" customHeight="1" x14ac:dyDescent="0.25"/>
    <row r="44429" ht="30" hidden="1" customHeight="1" x14ac:dyDescent="0.25"/>
    <row r="44430" ht="30" hidden="1" customHeight="1" x14ac:dyDescent="0.25"/>
    <row r="44431" ht="30" hidden="1" customHeight="1" x14ac:dyDescent="0.25"/>
    <row r="44432" ht="30" hidden="1" customHeight="1" x14ac:dyDescent="0.25"/>
    <row r="44433" ht="30" hidden="1" customHeight="1" x14ac:dyDescent="0.25"/>
    <row r="44434" ht="30" hidden="1" customHeight="1" x14ac:dyDescent="0.25"/>
    <row r="44435" ht="30" hidden="1" customHeight="1" x14ac:dyDescent="0.25"/>
    <row r="44436" ht="30" hidden="1" customHeight="1" x14ac:dyDescent="0.25"/>
    <row r="44437" ht="30" hidden="1" customHeight="1" x14ac:dyDescent="0.25"/>
    <row r="44438" ht="30" hidden="1" customHeight="1" x14ac:dyDescent="0.25"/>
    <row r="44439" ht="30" hidden="1" customHeight="1" x14ac:dyDescent="0.25"/>
    <row r="44440" ht="30" hidden="1" customHeight="1" x14ac:dyDescent="0.25"/>
    <row r="44441" ht="30" hidden="1" customHeight="1" x14ac:dyDescent="0.25"/>
    <row r="44442" ht="30" hidden="1" customHeight="1" x14ac:dyDescent="0.25"/>
    <row r="44443" ht="30" hidden="1" customHeight="1" x14ac:dyDescent="0.25"/>
    <row r="44444" ht="30" hidden="1" customHeight="1" x14ac:dyDescent="0.25"/>
    <row r="44445" ht="30" hidden="1" customHeight="1" x14ac:dyDescent="0.25"/>
    <row r="44446" ht="30" hidden="1" customHeight="1" x14ac:dyDescent="0.25"/>
    <row r="44447" ht="30" hidden="1" customHeight="1" x14ac:dyDescent="0.25"/>
    <row r="44448" ht="30" hidden="1" customHeight="1" x14ac:dyDescent="0.25"/>
    <row r="44449" ht="30" hidden="1" customHeight="1" x14ac:dyDescent="0.25"/>
    <row r="44450" ht="30" hidden="1" customHeight="1" x14ac:dyDescent="0.25"/>
    <row r="44451" ht="30" hidden="1" customHeight="1" x14ac:dyDescent="0.25"/>
    <row r="44452" ht="30" hidden="1" customHeight="1" x14ac:dyDescent="0.25"/>
    <row r="44453" ht="30" hidden="1" customHeight="1" x14ac:dyDescent="0.25"/>
    <row r="44454" ht="30" hidden="1" customHeight="1" x14ac:dyDescent="0.25"/>
    <row r="44455" ht="30" hidden="1" customHeight="1" x14ac:dyDescent="0.25"/>
    <row r="44456" ht="30" hidden="1" customHeight="1" x14ac:dyDescent="0.25"/>
    <row r="44457" ht="30" hidden="1" customHeight="1" x14ac:dyDescent="0.25"/>
    <row r="44458" ht="30" hidden="1" customHeight="1" x14ac:dyDescent="0.25"/>
    <row r="44459" ht="30" hidden="1" customHeight="1" x14ac:dyDescent="0.25"/>
    <row r="44460" ht="30" hidden="1" customHeight="1" x14ac:dyDescent="0.25"/>
    <row r="44461" ht="30" hidden="1" customHeight="1" x14ac:dyDescent="0.25"/>
    <row r="44462" ht="30" hidden="1" customHeight="1" x14ac:dyDescent="0.25"/>
    <row r="44463" ht="30" hidden="1" customHeight="1" x14ac:dyDescent="0.25"/>
    <row r="44464" ht="30" hidden="1" customHeight="1" x14ac:dyDescent="0.25"/>
    <row r="44465" ht="30" hidden="1" customHeight="1" x14ac:dyDescent="0.25"/>
    <row r="44466" ht="30" hidden="1" customHeight="1" x14ac:dyDescent="0.25"/>
    <row r="44467" ht="30" hidden="1" customHeight="1" x14ac:dyDescent="0.25"/>
    <row r="44468" ht="30" hidden="1" customHeight="1" x14ac:dyDescent="0.25"/>
    <row r="44469" ht="30" hidden="1" customHeight="1" x14ac:dyDescent="0.25"/>
    <row r="44470" ht="30" hidden="1" customHeight="1" x14ac:dyDescent="0.25"/>
    <row r="44471" ht="30" hidden="1" customHeight="1" x14ac:dyDescent="0.25"/>
    <row r="44472" ht="30" hidden="1" customHeight="1" x14ac:dyDescent="0.25"/>
    <row r="44473" ht="30" hidden="1" customHeight="1" x14ac:dyDescent="0.25"/>
    <row r="44474" ht="30" hidden="1" customHeight="1" x14ac:dyDescent="0.25"/>
    <row r="44475" ht="30" hidden="1" customHeight="1" x14ac:dyDescent="0.25"/>
    <row r="44476" ht="30" hidden="1" customHeight="1" x14ac:dyDescent="0.25"/>
    <row r="44477" ht="30" hidden="1" customHeight="1" x14ac:dyDescent="0.25"/>
    <row r="44478" ht="30" hidden="1" customHeight="1" x14ac:dyDescent="0.25"/>
    <row r="44479" ht="30" hidden="1" customHeight="1" x14ac:dyDescent="0.25"/>
    <row r="44480" ht="30" hidden="1" customHeight="1" x14ac:dyDescent="0.25"/>
    <row r="44481" ht="30" hidden="1" customHeight="1" x14ac:dyDescent="0.25"/>
    <row r="44482" ht="30" hidden="1" customHeight="1" x14ac:dyDescent="0.25"/>
    <row r="44483" ht="30" hidden="1" customHeight="1" x14ac:dyDescent="0.25"/>
    <row r="44484" ht="30" hidden="1" customHeight="1" x14ac:dyDescent="0.25"/>
    <row r="44485" ht="30" hidden="1" customHeight="1" x14ac:dyDescent="0.25"/>
    <row r="44486" ht="30" hidden="1" customHeight="1" x14ac:dyDescent="0.25"/>
    <row r="44487" ht="30" hidden="1" customHeight="1" x14ac:dyDescent="0.25"/>
    <row r="44488" ht="30" hidden="1" customHeight="1" x14ac:dyDescent="0.25"/>
    <row r="44489" ht="30" hidden="1" customHeight="1" x14ac:dyDescent="0.25"/>
    <row r="44490" ht="30" hidden="1" customHeight="1" x14ac:dyDescent="0.25"/>
    <row r="44491" ht="30" hidden="1" customHeight="1" x14ac:dyDescent="0.25"/>
    <row r="44492" ht="30" hidden="1" customHeight="1" x14ac:dyDescent="0.25"/>
    <row r="44493" ht="30" hidden="1" customHeight="1" x14ac:dyDescent="0.25"/>
    <row r="44494" ht="30" hidden="1" customHeight="1" x14ac:dyDescent="0.25"/>
    <row r="44495" ht="30" hidden="1" customHeight="1" x14ac:dyDescent="0.25"/>
    <row r="44496" ht="30" hidden="1" customHeight="1" x14ac:dyDescent="0.25"/>
    <row r="44497" ht="30" hidden="1" customHeight="1" x14ac:dyDescent="0.25"/>
    <row r="44498" ht="30" hidden="1" customHeight="1" x14ac:dyDescent="0.25"/>
    <row r="44499" ht="30" hidden="1" customHeight="1" x14ac:dyDescent="0.25"/>
    <row r="44500" ht="30" hidden="1" customHeight="1" x14ac:dyDescent="0.25"/>
    <row r="44501" ht="30" hidden="1" customHeight="1" x14ac:dyDescent="0.25"/>
    <row r="44502" ht="30" hidden="1" customHeight="1" x14ac:dyDescent="0.25"/>
    <row r="44503" ht="30" hidden="1" customHeight="1" x14ac:dyDescent="0.25"/>
    <row r="44504" ht="30" hidden="1" customHeight="1" x14ac:dyDescent="0.25"/>
    <row r="44505" ht="30" hidden="1" customHeight="1" x14ac:dyDescent="0.25"/>
    <row r="44506" ht="30" hidden="1" customHeight="1" x14ac:dyDescent="0.25"/>
    <row r="44507" ht="30" hidden="1" customHeight="1" x14ac:dyDescent="0.25"/>
    <row r="44508" ht="30" hidden="1" customHeight="1" x14ac:dyDescent="0.25"/>
    <row r="44509" ht="30" hidden="1" customHeight="1" x14ac:dyDescent="0.25"/>
    <row r="44510" ht="30" hidden="1" customHeight="1" x14ac:dyDescent="0.25"/>
    <row r="44511" ht="30" hidden="1" customHeight="1" x14ac:dyDescent="0.25"/>
    <row r="44512" ht="30" hidden="1" customHeight="1" x14ac:dyDescent="0.25"/>
    <row r="44513" ht="30" hidden="1" customHeight="1" x14ac:dyDescent="0.25"/>
    <row r="44514" ht="30" hidden="1" customHeight="1" x14ac:dyDescent="0.25"/>
    <row r="44515" ht="30" hidden="1" customHeight="1" x14ac:dyDescent="0.25"/>
    <row r="44516" ht="30" hidden="1" customHeight="1" x14ac:dyDescent="0.25"/>
    <row r="44517" ht="30" hidden="1" customHeight="1" x14ac:dyDescent="0.25"/>
    <row r="44518" ht="30" hidden="1" customHeight="1" x14ac:dyDescent="0.25"/>
    <row r="44519" ht="30" hidden="1" customHeight="1" x14ac:dyDescent="0.25"/>
    <row r="44520" ht="30" hidden="1" customHeight="1" x14ac:dyDescent="0.25"/>
    <row r="44521" ht="30" hidden="1" customHeight="1" x14ac:dyDescent="0.25"/>
    <row r="44522" ht="30" hidden="1" customHeight="1" x14ac:dyDescent="0.25"/>
    <row r="44523" ht="30" hidden="1" customHeight="1" x14ac:dyDescent="0.25"/>
    <row r="44524" ht="30" hidden="1" customHeight="1" x14ac:dyDescent="0.25"/>
    <row r="44525" ht="30" hidden="1" customHeight="1" x14ac:dyDescent="0.25"/>
    <row r="44526" ht="30" hidden="1" customHeight="1" x14ac:dyDescent="0.25"/>
    <row r="44527" ht="30" hidden="1" customHeight="1" x14ac:dyDescent="0.25"/>
    <row r="44528" ht="30" hidden="1" customHeight="1" x14ac:dyDescent="0.25"/>
    <row r="44529" ht="30" hidden="1" customHeight="1" x14ac:dyDescent="0.25"/>
    <row r="44530" ht="30" hidden="1" customHeight="1" x14ac:dyDescent="0.25"/>
    <row r="44531" ht="30" hidden="1" customHeight="1" x14ac:dyDescent="0.25"/>
    <row r="44532" ht="30" hidden="1" customHeight="1" x14ac:dyDescent="0.25"/>
    <row r="44533" ht="30" hidden="1" customHeight="1" x14ac:dyDescent="0.25"/>
    <row r="44534" ht="30" hidden="1" customHeight="1" x14ac:dyDescent="0.25"/>
    <row r="44535" ht="30" hidden="1" customHeight="1" x14ac:dyDescent="0.25"/>
    <row r="44536" ht="30" hidden="1" customHeight="1" x14ac:dyDescent="0.25"/>
    <row r="44537" ht="30" hidden="1" customHeight="1" x14ac:dyDescent="0.25"/>
    <row r="44538" ht="30" hidden="1" customHeight="1" x14ac:dyDescent="0.25"/>
    <row r="44539" ht="30" hidden="1" customHeight="1" x14ac:dyDescent="0.25"/>
    <row r="44540" ht="30" hidden="1" customHeight="1" x14ac:dyDescent="0.25"/>
    <row r="44541" ht="30" hidden="1" customHeight="1" x14ac:dyDescent="0.25"/>
    <row r="44542" ht="30" hidden="1" customHeight="1" x14ac:dyDescent="0.25"/>
    <row r="44543" ht="30" hidden="1" customHeight="1" x14ac:dyDescent="0.25"/>
    <row r="44544" ht="30" hidden="1" customHeight="1" x14ac:dyDescent="0.25"/>
    <row r="44545" ht="30" hidden="1" customHeight="1" x14ac:dyDescent="0.25"/>
    <row r="44546" ht="30" hidden="1" customHeight="1" x14ac:dyDescent="0.25"/>
    <row r="44547" ht="30" hidden="1" customHeight="1" x14ac:dyDescent="0.25"/>
    <row r="44548" ht="30" hidden="1" customHeight="1" x14ac:dyDescent="0.25"/>
    <row r="44549" ht="30" hidden="1" customHeight="1" x14ac:dyDescent="0.25"/>
    <row r="44550" ht="30" hidden="1" customHeight="1" x14ac:dyDescent="0.25"/>
    <row r="44551" ht="30" hidden="1" customHeight="1" x14ac:dyDescent="0.25"/>
    <row r="44552" ht="30" hidden="1" customHeight="1" x14ac:dyDescent="0.25"/>
    <row r="44553" ht="30" hidden="1" customHeight="1" x14ac:dyDescent="0.25"/>
    <row r="44554" ht="30" hidden="1" customHeight="1" x14ac:dyDescent="0.25"/>
    <row r="44555" ht="30" hidden="1" customHeight="1" x14ac:dyDescent="0.25"/>
    <row r="44556" ht="30" hidden="1" customHeight="1" x14ac:dyDescent="0.25"/>
    <row r="44557" ht="30" hidden="1" customHeight="1" x14ac:dyDescent="0.25"/>
    <row r="44558" ht="30" hidden="1" customHeight="1" x14ac:dyDescent="0.25"/>
    <row r="44559" ht="30" hidden="1" customHeight="1" x14ac:dyDescent="0.25"/>
    <row r="44560" ht="30" hidden="1" customHeight="1" x14ac:dyDescent="0.25"/>
    <row r="44561" ht="30" hidden="1" customHeight="1" x14ac:dyDescent="0.25"/>
    <row r="44562" ht="30" hidden="1" customHeight="1" x14ac:dyDescent="0.25"/>
    <row r="44563" ht="30" hidden="1" customHeight="1" x14ac:dyDescent="0.25"/>
    <row r="44564" ht="30" hidden="1" customHeight="1" x14ac:dyDescent="0.25"/>
    <row r="44565" ht="30" hidden="1" customHeight="1" x14ac:dyDescent="0.25"/>
    <row r="44566" ht="30" hidden="1" customHeight="1" x14ac:dyDescent="0.25"/>
    <row r="44567" ht="30" hidden="1" customHeight="1" x14ac:dyDescent="0.25"/>
    <row r="44568" ht="30" hidden="1" customHeight="1" x14ac:dyDescent="0.25"/>
    <row r="44569" ht="30" hidden="1" customHeight="1" x14ac:dyDescent="0.25"/>
    <row r="44570" ht="30" hidden="1" customHeight="1" x14ac:dyDescent="0.25"/>
    <row r="44571" ht="30" hidden="1" customHeight="1" x14ac:dyDescent="0.25"/>
    <row r="44572" ht="30" hidden="1" customHeight="1" x14ac:dyDescent="0.25"/>
    <row r="44573" ht="30" hidden="1" customHeight="1" x14ac:dyDescent="0.25"/>
    <row r="44574" ht="30" hidden="1" customHeight="1" x14ac:dyDescent="0.25"/>
    <row r="44575" ht="30" hidden="1" customHeight="1" x14ac:dyDescent="0.25"/>
    <row r="44576" ht="30" hidden="1" customHeight="1" x14ac:dyDescent="0.25"/>
    <row r="44577" ht="30" hidden="1" customHeight="1" x14ac:dyDescent="0.25"/>
    <row r="44578" ht="30" hidden="1" customHeight="1" x14ac:dyDescent="0.25"/>
    <row r="44579" ht="30" hidden="1" customHeight="1" x14ac:dyDescent="0.25"/>
    <row r="44580" ht="30" hidden="1" customHeight="1" x14ac:dyDescent="0.25"/>
    <row r="44581" ht="30" hidden="1" customHeight="1" x14ac:dyDescent="0.25"/>
    <row r="44582" ht="30" hidden="1" customHeight="1" x14ac:dyDescent="0.25"/>
    <row r="44583" ht="30" hidden="1" customHeight="1" x14ac:dyDescent="0.25"/>
    <row r="44584" ht="30" hidden="1" customHeight="1" x14ac:dyDescent="0.25"/>
    <row r="44585" ht="30" hidden="1" customHeight="1" x14ac:dyDescent="0.25"/>
    <row r="44586" ht="30" hidden="1" customHeight="1" x14ac:dyDescent="0.25"/>
    <row r="44587" ht="30" hidden="1" customHeight="1" x14ac:dyDescent="0.25"/>
    <row r="44588" ht="30" hidden="1" customHeight="1" x14ac:dyDescent="0.25"/>
    <row r="44589" ht="30" hidden="1" customHeight="1" x14ac:dyDescent="0.25"/>
    <row r="44590" ht="30" hidden="1" customHeight="1" x14ac:dyDescent="0.25"/>
    <row r="44591" ht="30" hidden="1" customHeight="1" x14ac:dyDescent="0.25"/>
    <row r="44592" ht="30" hidden="1" customHeight="1" x14ac:dyDescent="0.25"/>
    <row r="44593" ht="30" hidden="1" customHeight="1" x14ac:dyDescent="0.25"/>
    <row r="44594" ht="30" hidden="1" customHeight="1" x14ac:dyDescent="0.25"/>
    <row r="44595" ht="30" hidden="1" customHeight="1" x14ac:dyDescent="0.25"/>
    <row r="44596" ht="30" hidden="1" customHeight="1" x14ac:dyDescent="0.25"/>
    <row r="44597" ht="30" hidden="1" customHeight="1" x14ac:dyDescent="0.25"/>
    <row r="44598" ht="30" hidden="1" customHeight="1" x14ac:dyDescent="0.25"/>
    <row r="44599" ht="30" hidden="1" customHeight="1" x14ac:dyDescent="0.25"/>
    <row r="44600" ht="30" hidden="1" customHeight="1" x14ac:dyDescent="0.25"/>
    <row r="44601" ht="30" hidden="1" customHeight="1" x14ac:dyDescent="0.25"/>
    <row r="44602" ht="30" hidden="1" customHeight="1" x14ac:dyDescent="0.25"/>
    <row r="44603" ht="30" hidden="1" customHeight="1" x14ac:dyDescent="0.25"/>
    <row r="44604" ht="30" hidden="1" customHeight="1" x14ac:dyDescent="0.25"/>
    <row r="44605" ht="30" hidden="1" customHeight="1" x14ac:dyDescent="0.25"/>
    <row r="44606" ht="30" hidden="1" customHeight="1" x14ac:dyDescent="0.25"/>
    <row r="44607" ht="30" hidden="1" customHeight="1" x14ac:dyDescent="0.25"/>
    <row r="44608" ht="30" hidden="1" customHeight="1" x14ac:dyDescent="0.25"/>
    <row r="44609" ht="30" hidden="1" customHeight="1" x14ac:dyDescent="0.25"/>
    <row r="44610" ht="30" hidden="1" customHeight="1" x14ac:dyDescent="0.25"/>
    <row r="44611" ht="30" hidden="1" customHeight="1" x14ac:dyDescent="0.25"/>
    <row r="44612" ht="30" hidden="1" customHeight="1" x14ac:dyDescent="0.25"/>
    <row r="44613" ht="30" hidden="1" customHeight="1" x14ac:dyDescent="0.25"/>
    <row r="44614" ht="30" hidden="1" customHeight="1" x14ac:dyDescent="0.25"/>
    <row r="44615" ht="30" hidden="1" customHeight="1" x14ac:dyDescent="0.25"/>
    <row r="44616" ht="30" hidden="1" customHeight="1" x14ac:dyDescent="0.25"/>
    <row r="44617" ht="30" hidden="1" customHeight="1" x14ac:dyDescent="0.25"/>
    <row r="44618" ht="30" hidden="1" customHeight="1" x14ac:dyDescent="0.25"/>
    <row r="44619" ht="30" hidden="1" customHeight="1" x14ac:dyDescent="0.25"/>
    <row r="44620" ht="30" hidden="1" customHeight="1" x14ac:dyDescent="0.25"/>
    <row r="44621" ht="30" hidden="1" customHeight="1" x14ac:dyDescent="0.25"/>
    <row r="44622" ht="30" hidden="1" customHeight="1" x14ac:dyDescent="0.25"/>
    <row r="44623" ht="30" hidden="1" customHeight="1" x14ac:dyDescent="0.25"/>
    <row r="44624" ht="30" hidden="1" customHeight="1" x14ac:dyDescent="0.25"/>
    <row r="44625" ht="30" hidden="1" customHeight="1" x14ac:dyDescent="0.25"/>
    <row r="44626" ht="30" hidden="1" customHeight="1" x14ac:dyDescent="0.25"/>
    <row r="44627" ht="30" hidden="1" customHeight="1" x14ac:dyDescent="0.25"/>
    <row r="44628" ht="30" hidden="1" customHeight="1" x14ac:dyDescent="0.25"/>
    <row r="44629" ht="30" hidden="1" customHeight="1" x14ac:dyDescent="0.25"/>
    <row r="44630" ht="30" hidden="1" customHeight="1" x14ac:dyDescent="0.25"/>
    <row r="44631" ht="30" hidden="1" customHeight="1" x14ac:dyDescent="0.25"/>
    <row r="44632" ht="30" hidden="1" customHeight="1" x14ac:dyDescent="0.25"/>
    <row r="44633" ht="30" hidden="1" customHeight="1" x14ac:dyDescent="0.25"/>
    <row r="44634" ht="30" hidden="1" customHeight="1" x14ac:dyDescent="0.25"/>
    <row r="44635" ht="30" hidden="1" customHeight="1" x14ac:dyDescent="0.25"/>
    <row r="44636" ht="30" hidden="1" customHeight="1" x14ac:dyDescent="0.25"/>
    <row r="44637" ht="30" hidden="1" customHeight="1" x14ac:dyDescent="0.25"/>
    <row r="44638" ht="30" hidden="1" customHeight="1" x14ac:dyDescent="0.25"/>
    <row r="44639" ht="30" hidden="1" customHeight="1" x14ac:dyDescent="0.25"/>
    <row r="44640" ht="30" hidden="1" customHeight="1" x14ac:dyDescent="0.25"/>
    <row r="44641" ht="30" hidden="1" customHeight="1" x14ac:dyDescent="0.25"/>
    <row r="44642" ht="30" hidden="1" customHeight="1" x14ac:dyDescent="0.25"/>
    <row r="44643" ht="30" hidden="1" customHeight="1" x14ac:dyDescent="0.25"/>
    <row r="44644" ht="30" hidden="1" customHeight="1" x14ac:dyDescent="0.25"/>
    <row r="44645" ht="30" hidden="1" customHeight="1" x14ac:dyDescent="0.25"/>
    <row r="44646" ht="30" hidden="1" customHeight="1" x14ac:dyDescent="0.25"/>
    <row r="44647" ht="30" hidden="1" customHeight="1" x14ac:dyDescent="0.25"/>
    <row r="44648" ht="30" hidden="1" customHeight="1" x14ac:dyDescent="0.25"/>
    <row r="44649" ht="30" hidden="1" customHeight="1" x14ac:dyDescent="0.25"/>
    <row r="44650" ht="30" hidden="1" customHeight="1" x14ac:dyDescent="0.25"/>
    <row r="44651" ht="30" hidden="1" customHeight="1" x14ac:dyDescent="0.25"/>
    <row r="44652" ht="30" hidden="1" customHeight="1" x14ac:dyDescent="0.25"/>
    <row r="44653" ht="30" hidden="1" customHeight="1" x14ac:dyDescent="0.25"/>
    <row r="44654" ht="30" hidden="1" customHeight="1" x14ac:dyDescent="0.25"/>
    <row r="44655" ht="30" hidden="1" customHeight="1" x14ac:dyDescent="0.25"/>
    <row r="44656" ht="30" hidden="1" customHeight="1" x14ac:dyDescent="0.25"/>
    <row r="44657" ht="30" hidden="1" customHeight="1" x14ac:dyDescent="0.25"/>
    <row r="44658" ht="30" hidden="1" customHeight="1" x14ac:dyDescent="0.25"/>
    <row r="44659" ht="30" hidden="1" customHeight="1" x14ac:dyDescent="0.25"/>
    <row r="44660" ht="30" hidden="1" customHeight="1" x14ac:dyDescent="0.25"/>
    <row r="44661" ht="30" hidden="1" customHeight="1" x14ac:dyDescent="0.25"/>
    <row r="44662" ht="30" hidden="1" customHeight="1" x14ac:dyDescent="0.25"/>
    <row r="44663" ht="30" hidden="1" customHeight="1" x14ac:dyDescent="0.25"/>
    <row r="44664" ht="30" hidden="1" customHeight="1" x14ac:dyDescent="0.25"/>
    <row r="44665" ht="30" hidden="1" customHeight="1" x14ac:dyDescent="0.25"/>
    <row r="44666" ht="30" hidden="1" customHeight="1" x14ac:dyDescent="0.25"/>
    <row r="44667" ht="30" hidden="1" customHeight="1" x14ac:dyDescent="0.25"/>
    <row r="44668" ht="30" hidden="1" customHeight="1" x14ac:dyDescent="0.25"/>
    <row r="44669" ht="30" hidden="1" customHeight="1" x14ac:dyDescent="0.25"/>
    <row r="44670" ht="30" hidden="1" customHeight="1" x14ac:dyDescent="0.25"/>
    <row r="44671" ht="30" hidden="1" customHeight="1" x14ac:dyDescent="0.25"/>
    <row r="44672" ht="30" hidden="1" customHeight="1" x14ac:dyDescent="0.25"/>
    <row r="44673" ht="30" hidden="1" customHeight="1" x14ac:dyDescent="0.25"/>
    <row r="44674" ht="30" hidden="1" customHeight="1" x14ac:dyDescent="0.25"/>
    <row r="44675" ht="30" hidden="1" customHeight="1" x14ac:dyDescent="0.25"/>
    <row r="44676" ht="30" hidden="1" customHeight="1" x14ac:dyDescent="0.25"/>
    <row r="44677" ht="30" hidden="1" customHeight="1" x14ac:dyDescent="0.25"/>
    <row r="44678" ht="30" hidden="1" customHeight="1" x14ac:dyDescent="0.25"/>
    <row r="44679" ht="30" hidden="1" customHeight="1" x14ac:dyDescent="0.25"/>
    <row r="44680" ht="30" hidden="1" customHeight="1" x14ac:dyDescent="0.25"/>
    <row r="44681" ht="30" hidden="1" customHeight="1" x14ac:dyDescent="0.25"/>
    <row r="44682" ht="30" hidden="1" customHeight="1" x14ac:dyDescent="0.25"/>
    <row r="44683" ht="30" hidden="1" customHeight="1" x14ac:dyDescent="0.25"/>
    <row r="44684" ht="30" hidden="1" customHeight="1" x14ac:dyDescent="0.25"/>
    <row r="44685" ht="30" hidden="1" customHeight="1" x14ac:dyDescent="0.25"/>
    <row r="44686" ht="30" hidden="1" customHeight="1" x14ac:dyDescent="0.25"/>
    <row r="44687" ht="30" hidden="1" customHeight="1" x14ac:dyDescent="0.25"/>
    <row r="44688" ht="30" hidden="1" customHeight="1" x14ac:dyDescent="0.25"/>
    <row r="44689" ht="30" hidden="1" customHeight="1" x14ac:dyDescent="0.25"/>
    <row r="44690" ht="30" hidden="1" customHeight="1" x14ac:dyDescent="0.25"/>
    <row r="44691" ht="30" hidden="1" customHeight="1" x14ac:dyDescent="0.25"/>
    <row r="44692" ht="30" hidden="1" customHeight="1" x14ac:dyDescent="0.25"/>
    <row r="44693" ht="30" hidden="1" customHeight="1" x14ac:dyDescent="0.25"/>
    <row r="44694" ht="30" hidden="1" customHeight="1" x14ac:dyDescent="0.25"/>
    <row r="44695" ht="30" hidden="1" customHeight="1" x14ac:dyDescent="0.25"/>
    <row r="44696" ht="30" hidden="1" customHeight="1" x14ac:dyDescent="0.25"/>
    <row r="44697" ht="30" hidden="1" customHeight="1" x14ac:dyDescent="0.25"/>
    <row r="44698" ht="30" hidden="1" customHeight="1" x14ac:dyDescent="0.25"/>
    <row r="44699" ht="30" hidden="1" customHeight="1" x14ac:dyDescent="0.25"/>
    <row r="44700" ht="30" hidden="1" customHeight="1" x14ac:dyDescent="0.25"/>
    <row r="44701" ht="30" hidden="1" customHeight="1" x14ac:dyDescent="0.25"/>
    <row r="44702" ht="30" hidden="1" customHeight="1" x14ac:dyDescent="0.25"/>
    <row r="44703" ht="30" hidden="1" customHeight="1" x14ac:dyDescent="0.25"/>
    <row r="44704" ht="30" hidden="1" customHeight="1" x14ac:dyDescent="0.25"/>
    <row r="44705" ht="30" hidden="1" customHeight="1" x14ac:dyDescent="0.25"/>
    <row r="44706" ht="30" hidden="1" customHeight="1" x14ac:dyDescent="0.25"/>
    <row r="44707" ht="30" hidden="1" customHeight="1" x14ac:dyDescent="0.25"/>
    <row r="44708" ht="30" hidden="1" customHeight="1" x14ac:dyDescent="0.25"/>
    <row r="44709" ht="30" hidden="1" customHeight="1" x14ac:dyDescent="0.25"/>
    <row r="44710" ht="30" hidden="1" customHeight="1" x14ac:dyDescent="0.25"/>
    <row r="44711" ht="30" hidden="1" customHeight="1" x14ac:dyDescent="0.25"/>
    <row r="44712" ht="30" hidden="1" customHeight="1" x14ac:dyDescent="0.25"/>
    <row r="44713" ht="30" hidden="1" customHeight="1" x14ac:dyDescent="0.25"/>
    <row r="44714" ht="30" hidden="1" customHeight="1" x14ac:dyDescent="0.25"/>
    <row r="44715" ht="30" hidden="1" customHeight="1" x14ac:dyDescent="0.25"/>
    <row r="44716" ht="30" hidden="1" customHeight="1" x14ac:dyDescent="0.25"/>
    <row r="44717" ht="30" hidden="1" customHeight="1" x14ac:dyDescent="0.25"/>
    <row r="44718" ht="30" hidden="1" customHeight="1" x14ac:dyDescent="0.25"/>
    <row r="44719" ht="30" hidden="1" customHeight="1" x14ac:dyDescent="0.25"/>
    <row r="44720" ht="30" hidden="1" customHeight="1" x14ac:dyDescent="0.25"/>
    <row r="44721" ht="30" hidden="1" customHeight="1" x14ac:dyDescent="0.25"/>
    <row r="44722" ht="30" hidden="1" customHeight="1" x14ac:dyDescent="0.25"/>
    <row r="44723" ht="30" hidden="1" customHeight="1" x14ac:dyDescent="0.25"/>
    <row r="44724" ht="30" hidden="1" customHeight="1" x14ac:dyDescent="0.25"/>
    <row r="44725" ht="30" hidden="1" customHeight="1" x14ac:dyDescent="0.25"/>
    <row r="44726" ht="30" hidden="1" customHeight="1" x14ac:dyDescent="0.25"/>
    <row r="44727" ht="30" hidden="1" customHeight="1" x14ac:dyDescent="0.25"/>
    <row r="44728" ht="30" hidden="1" customHeight="1" x14ac:dyDescent="0.25"/>
    <row r="44729" ht="30" hidden="1" customHeight="1" x14ac:dyDescent="0.25"/>
    <row r="44730" ht="30" hidden="1" customHeight="1" x14ac:dyDescent="0.25"/>
    <row r="44731" ht="30" hidden="1" customHeight="1" x14ac:dyDescent="0.25"/>
    <row r="44732" ht="30" hidden="1" customHeight="1" x14ac:dyDescent="0.25"/>
    <row r="44733" ht="30" hidden="1" customHeight="1" x14ac:dyDescent="0.25"/>
    <row r="44734" ht="30" hidden="1" customHeight="1" x14ac:dyDescent="0.25"/>
    <row r="44735" ht="30" hidden="1" customHeight="1" x14ac:dyDescent="0.25"/>
    <row r="44736" ht="30" hidden="1" customHeight="1" x14ac:dyDescent="0.25"/>
    <row r="44737" ht="30" hidden="1" customHeight="1" x14ac:dyDescent="0.25"/>
    <row r="44738" ht="30" hidden="1" customHeight="1" x14ac:dyDescent="0.25"/>
    <row r="44739" ht="30" hidden="1" customHeight="1" x14ac:dyDescent="0.25"/>
    <row r="44740" ht="30" hidden="1" customHeight="1" x14ac:dyDescent="0.25"/>
    <row r="44741" ht="30" hidden="1" customHeight="1" x14ac:dyDescent="0.25"/>
    <row r="44742" ht="30" hidden="1" customHeight="1" x14ac:dyDescent="0.25"/>
    <row r="44743" ht="30" hidden="1" customHeight="1" x14ac:dyDescent="0.25"/>
    <row r="44744" ht="30" hidden="1" customHeight="1" x14ac:dyDescent="0.25"/>
    <row r="44745" ht="30" hidden="1" customHeight="1" x14ac:dyDescent="0.25"/>
    <row r="44746" ht="30" hidden="1" customHeight="1" x14ac:dyDescent="0.25"/>
    <row r="44747" ht="30" hidden="1" customHeight="1" x14ac:dyDescent="0.25"/>
    <row r="44748" ht="30" hidden="1" customHeight="1" x14ac:dyDescent="0.25"/>
    <row r="44749" ht="30" hidden="1" customHeight="1" x14ac:dyDescent="0.25"/>
    <row r="44750" ht="30" hidden="1" customHeight="1" x14ac:dyDescent="0.25"/>
    <row r="44751" ht="30" hidden="1" customHeight="1" x14ac:dyDescent="0.25"/>
    <row r="44752" ht="30" hidden="1" customHeight="1" x14ac:dyDescent="0.25"/>
    <row r="44753" ht="30" hidden="1" customHeight="1" x14ac:dyDescent="0.25"/>
    <row r="44754" ht="30" hidden="1" customHeight="1" x14ac:dyDescent="0.25"/>
    <row r="44755" ht="30" hidden="1" customHeight="1" x14ac:dyDescent="0.25"/>
    <row r="44756" ht="30" hidden="1" customHeight="1" x14ac:dyDescent="0.25"/>
    <row r="44757" ht="30" hidden="1" customHeight="1" x14ac:dyDescent="0.25"/>
    <row r="44758" ht="30" hidden="1" customHeight="1" x14ac:dyDescent="0.25"/>
    <row r="44759" ht="30" hidden="1" customHeight="1" x14ac:dyDescent="0.25"/>
    <row r="44760" ht="30" hidden="1" customHeight="1" x14ac:dyDescent="0.25"/>
    <row r="44761" ht="30" hidden="1" customHeight="1" x14ac:dyDescent="0.25"/>
    <row r="44762" ht="30" hidden="1" customHeight="1" x14ac:dyDescent="0.25"/>
    <row r="44763" ht="30" hidden="1" customHeight="1" x14ac:dyDescent="0.25"/>
    <row r="44764" ht="30" hidden="1" customHeight="1" x14ac:dyDescent="0.25"/>
    <row r="44765" ht="30" hidden="1" customHeight="1" x14ac:dyDescent="0.25"/>
    <row r="44766" ht="30" hidden="1" customHeight="1" x14ac:dyDescent="0.25"/>
    <row r="44767" ht="30" hidden="1" customHeight="1" x14ac:dyDescent="0.25"/>
    <row r="44768" ht="30" hidden="1" customHeight="1" x14ac:dyDescent="0.25"/>
    <row r="44769" ht="30" hidden="1" customHeight="1" x14ac:dyDescent="0.25"/>
    <row r="44770" ht="30" hidden="1" customHeight="1" x14ac:dyDescent="0.25"/>
    <row r="44771" ht="30" hidden="1" customHeight="1" x14ac:dyDescent="0.25"/>
    <row r="44772" ht="30" hidden="1" customHeight="1" x14ac:dyDescent="0.25"/>
    <row r="44773" ht="30" hidden="1" customHeight="1" x14ac:dyDescent="0.25"/>
    <row r="44774" ht="30" hidden="1" customHeight="1" x14ac:dyDescent="0.25"/>
    <row r="44775" ht="30" hidden="1" customHeight="1" x14ac:dyDescent="0.25"/>
    <row r="44776" ht="30" hidden="1" customHeight="1" x14ac:dyDescent="0.25"/>
    <row r="44777" ht="30" hidden="1" customHeight="1" x14ac:dyDescent="0.25"/>
    <row r="44778" ht="30" hidden="1" customHeight="1" x14ac:dyDescent="0.25"/>
    <row r="44779" ht="30" hidden="1" customHeight="1" x14ac:dyDescent="0.25"/>
    <row r="44780" ht="30" hidden="1" customHeight="1" x14ac:dyDescent="0.25"/>
    <row r="44781" ht="30" hidden="1" customHeight="1" x14ac:dyDescent="0.25"/>
    <row r="44782" ht="30" hidden="1" customHeight="1" x14ac:dyDescent="0.25"/>
    <row r="44783" ht="30" hidden="1" customHeight="1" x14ac:dyDescent="0.25"/>
    <row r="44784" ht="30" hidden="1" customHeight="1" x14ac:dyDescent="0.25"/>
    <row r="44785" ht="30" hidden="1" customHeight="1" x14ac:dyDescent="0.25"/>
    <row r="44786" ht="30" hidden="1" customHeight="1" x14ac:dyDescent="0.25"/>
    <row r="44787" ht="30" hidden="1" customHeight="1" x14ac:dyDescent="0.25"/>
    <row r="44788" ht="30" hidden="1" customHeight="1" x14ac:dyDescent="0.25"/>
    <row r="44789" ht="30" hidden="1" customHeight="1" x14ac:dyDescent="0.25"/>
    <row r="44790" ht="30" hidden="1" customHeight="1" x14ac:dyDescent="0.25"/>
    <row r="44791" ht="30" hidden="1" customHeight="1" x14ac:dyDescent="0.25"/>
    <row r="44792" ht="30" hidden="1" customHeight="1" x14ac:dyDescent="0.25"/>
    <row r="44793" ht="30" hidden="1" customHeight="1" x14ac:dyDescent="0.25"/>
    <row r="44794" ht="30" hidden="1" customHeight="1" x14ac:dyDescent="0.25"/>
    <row r="44795" ht="30" hidden="1" customHeight="1" x14ac:dyDescent="0.25"/>
    <row r="44796" ht="30" hidden="1" customHeight="1" x14ac:dyDescent="0.25"/>
    <row r="44797" ht="30" hidden="1" customHeight="1" x14ac:dyDescent="0.25"/>
    <row r="44798" ht="30" hidden="1" customHeight="1" x14ac:dyDescent="0.25"/>
    <row r="44799" ht="30" hidden="1" customHeight="1" x14ac:dyDescent="0.25"/>
    <row r="44800" ht="30" hidden="1" customHeight="1" x14ac:dyDescent="0.25"/>
    <row r="44801" ht="30" hidden="1" customHeight="1" x14ac:dyDescent="0.25"/>
    <row r="44802" ht="30" hidden="1" customHeight="1" x14ac:dyDescent="0.25"/>
    <row r="44803" ht="30" hidden="1" customHeight="1" x14ac:dyDescent="0.25"/>
    <row r="44804" ht="30" hidden="1" customHeight="1" x14ac:dyDescent="0.25"/>
    <row r="44805" ht="30" hidden="1" customHeight="1" x14ac:dyDescent="0.25"/>
    <row r="44806" ht="30" hidden="1" customHeight="1" x14ac:dyDescent="0.25"/>
    <row r="44807" ht="30" hidden="1" customHeight="1" x14ac:dyDescent="0.25"/>
    <row r="44808" ht="30" hidden="1" customHeight="1" x14ac:dyDescent="0.25"/>
    <row r="44809" ht="30" hidden="1" customHeight="1" x14ac:dyDescent="0.25"/>
    <row r="44810" ht="30" hidden="1" customHeight="1" x14ac:dyDescent="0.25"/>
    <row r="44811" ht="30" hidden="1" customHeight="1" x14ac:dyDescent="0.25"/>
    <row r="44812" ht="30" hidden="1" customHeight="1" x14ac:dyDescent="0.25"/>
    <row r="44813" ht="30" hidden="1" customHeight="1" x14ac:dyDescent="0.25"/>
    <row r="44814" ht="30" hidden="1" customHeight="1" x14ac:dyDescent="0.25"/>
    <row r="44815" ht="30" hidden="1" customHeight="1" x14ac:dyDescent="0.25"/>
    <row r="44816" ht="30" hidden="1" customHeight="1" x14ac:dyDescent="0.25"/>
    <row r="44817" ht="30" hidden="1" customHeight="1" x14ac:dyDescent="0.25"/>
    <row r="44818" ht="30" hidden="1" customHeight="1" x14ac:dyDescent="0.25"/>
    <row r="44819" ht="30" hidden="1" customHeight="1" x14ac:dyDescent="0.25"/>
    <row r="44820" ht="30" hidden="1" customHeight="1" x14ac:dyDescent="0.25"/>
    <row r="44821" ht="30" hidden="1" customHeight="1" x14ac:dyDescent="0.25"/>
    <row r="44822" ht="30" hidden="1" customHeight="1" x14ac:dyDescent="0.25"/>
    <row r="44823" ht="30" hidden="1" customHeight="1" x14ac:dyDescent="0.25"/>
    <row r="44824" ht="30" hidden="1" customHeight="1" x14ac:dyDescent="0.25"/>
    <row r="44825" ht="30" hidden="1" customHeight="1" x14ac:dyDescent="0.25"/>
    <row r="44826" ht="30" hidden="1" customHeight="1" x14ac:dyDescent="0.25"/>
    <row r="44827" ht="30" hidden="1" customHeight="1" x14ac:dyDescent="0.25"/>
    <row r="44828" ht="30" hidden="1" customHeight="1" x14ac:dyDescent="0.25"/>
    <row r="44829" ht="30" hidden="1" customHeight="1" x14ac:dyDescent="0.25"/>
    <row r="44830" ht="30" hidden="1" customHeight="1" x14ac:dyDescent="0.25"/>
    <row r="44831" ht="30" hidden="1" customHeight="1" x14ac:dyDescent="0.25"/>
    <row r="44832" ht="30" hidden="1" customHeight="1" x14ac:dyDescent="0.25"/>
    <row r="44833" ht="30" hidden="1" customHeight="1" x14ac:dyDescent="0.25"/>
    <row r="44834" ht="30" hidden="1" customHeight="1" x14ac:dyDescent="0.25"/>
    <row r="44835" ht="30" hidden="1" customHeight="1" x14ac:dyDescent="0.25"/>
    <row r="44836" ht="30" hidden="1" customHeight="1" x14ac:dyDescent="0.25"/>
    <row r="44837" ht="30" hidden="1" customHeight="1" x14ac:dyDescent="0.25"/>
    <row r="44838" ht="30" hidden="1" customHeight="1" x14ac:dyDescent="0.25"/>
    <row r="44839" ht="30" hidden="1" customHeight="1" x14ac:dyDescent="0.25"/>
    <row r="44840" ht="30" hidden="1" customHeight="1" x14ac:dyDescent="0.25"/>
    <row r="44841" ht="30" hidden="1" customHeight="1" x14ac:dyDescent="0.25"/>
    <row r="44842" ht="30" hidden="1" customHeight="1" x14ac:dyDescent="0.25"/>
    <row r="44843" ht="30" hidden="1" customHeight="1" x14ac:dyDescent="0.25"/>
    <row r="44844" ht="30" hidden="1" customHeight="1" x14ac:dyDescent="0.25"/>
    <row r="44845" ht="30" hidden="1" customHeight="1" x14ac:dyDescent="0.25"/>
    <row r="44846" ht="30" hidden="1" customHeight="1" x14ac:dyDescent="0.25"/>
    <row r="44847" ht="30" hidden="1" customHeight="1" x14ac:dyDescent="0.25"/>
    <row r="44848" ht="30" hidden="1" customHeight="1" x14ac:dyDescent="0.25"/>
    <row r="44849" ht="30" hidden="1" customHeight="1" x14ac:dyDescent="0.25"/>
    <row r="44850" ht="30" hidden="1" customHeight="1" x14ac:dyDescent="0.25"/>
    <row r="44851" ht="30" hidden="1" customHeight="1" x14ac:dyDescent="0.25"/>
    <row r="44852" ht="30" hidden="1" customHeight="1" x14ac:dyDescent="0.25"/>
    <row r="44853" ht="30" hidden="1" customHeight="1" x14ac:dyDescent="0.25"/>
    <row r="44854" ht="30" hidden="1" customHeight="1" x14ac:dyDescent="0.25"/>
    <row r="44855" ht="30" hidden="1" customHeight="1" x14ac:dyDescent="0.25"/>
    <row r="44856" ht="30" hidden="1" customHeight="1" x14ac:dyDescent="0.25"/>
    <row r="44857" ht="30" hidden="1" customHeight="1" x14ac:dyDescent="0.25"/>
    <row r="44858" ht="30" hidden="1" customHeight="1" x14ac:dyDescent="0.25"/>
    <row r="44859" ht="30" hidden="1" customHeight="1" x14ac:dyDescent="0.25"/>
    <row r="44860" ht="30" hidden="1" customHeight="1" x14ac:dyDescent="0.25"/>
    <row r="44861" ht="30" hidden="1" customHeight="1" x14ac:dyDescent="0.25"/>
    <row r="44862" ht="30" hidden="1" customHeight="1" x14ac:dyDescent="0.25"/>
    <row r="44863" ht="30" hidden="1" customHeight="1" x14ac:dyDescent="0.25"/>
    <row r="44864" ht="30" hidden="1" customHeight="1" x14ac:dyDescent="0.25"/>
    <row r="44865" ht="30" hidden="1" customHeight="1" x14ac:dyDescent="0.25"/>
    <row r="44866" ht="30" hidden="1" customHeight="1" x14ac:dyDescent="0.25"/>
    <row r="44867" ht="30" hidden="1" customHeight="1" x14ac:dyDescent="0.25"/>
    <row r="44868" ht="30" hidden="1" customHeight="1" x14ac:dyDescent="0.25"/>
    <row r="44869" ht="30" hidden="1" customHeight="1" x14ac:dyDescent="0.25"/>
    <row r="44870" ht="30" hidden="1" customHeight="1" x14ac:dyDescent="0.25"/>
    <row r="44871" ht="30" hidden="1" customHeight="1" x14ac:dyDescent="0.25"/>
    <row r="44872" ht="30" hidden="1" customHeight="1" x14ac:dyDescent="0.25"/>
    <row r="44873" ht="30" hidden="1" customHeight="1" x14ac:dyDescent="0.25"/>
    <row r="44874" ht="30" hidden="1" customHeight="1" x14ac:dyDescent="0.25"/>
    <row r="44875" ht="30" hidden="1" customHeight="1" x14ac:dyDescent="0.25"/>
    <row r="44876" ht="30" hidden="1" customHeight="1" x14ac:dyDescent="0.25"/>
    <row r="44877" ht="30" hidden="1" customHeight="1" x14ac:dyDescent="0.25"/>
    <row r="44878" ht="30" hidden="1" customHeight="1" x14ac:dyDescent="0.25"/>
    <row r="44879" ht="30" hidden="1" customHeight="1" x14ac:dyDescent="0.25"/>
    <row r="44880" ht="30" hidden="1" customHeight="1" x14ac:dyDescent="0.25"/>
    <row r="44881" ht="30" hidden="1" customHeight="1" x14ac:dyDescent="0.25"/>
    <row r="44882" ht="30" hidden="1" customHeight="1" x14ac:dyDescent="0.25"/>
    <row r="44883" ht="30" hidden="1" customHeight="1" x14ac:dyDescent="0.25"/>
    <row r="44884" ht="30" hidden="1" customHeight="1" x14ac:dyDescent="0.25"/>
    <row r="44885" ht="30" hidden="1" customHeight="1" x14ac:dyDescent="0.25"/>
    <row r="44886" ht="30" hidden="1" customHeight="1" x14ac:dyDescent="0.25"/>
    <row r="44887" ht="30" hidden="1" customHeight="1" x14ac:dyDescent="0.25"/>
    <row r="44888" ht="30" hidden="1" customHeight="1" x14ac:dyDescent="0.25"/>
    <row r="44889" ht="30" hidden="1" customHeight="1" x14ac:dyDescent="0.25"/>
    <row r="44890" ht="30" hidden="1" customHeight="1" x14ac:dyDescent="0.25"/>
    <row r="44891" ht="30" hidden="1" customHeight="1" x14ac:dyDescent="0.25"/>
    <row r="44892" ht="30" hidden="1" customHeight="1" x14ac:dyDescent="0.25"/>
    <row r="44893" ht="30" hidden="1" customHeight="1" x14ac:dyDescent="0.25"/>
    <row r="44894" ht="30" hidden="1" customHeight="1" x14ac:dyDescent="0.25"/>
    <row r="44895" ht="30" hidden="1" customHeight="1" x14ac:dyDescent="0.25"/>
    <row r="44896" ht="30" hidden="1" customHeight="1" x14ac:dyDescent="0.25"/>
    <row r="44897" ht="30" hidden="1" customHeight="1" x14ac:dyDescent="0.25"/>
    <row r="44898" ht="30" hidden="1" customHeight="1" x14ac:dyDescent="0.25"/>
    <row r="44899" ht="30" hidden="1" customHeight="1" x14ac:dyDescent="0.25"/>
    <row r="44900" ht="30" hidden="1" customHeight="1" x14ac:dyDescent="0.25"/>
    <row r="44901" ht="30" hidden="1" customHeight="1" x14ac:dyDescent="0.25"/>
    <row r="44902" ht="30" hidden="1" customHeight="1" x14ac:dyDescent="0.25"/>
    <row r="44903" ht="30" hidden="1" customHeight="1" x14ac:dyDescent="0.25"/>
    <row r="44904" ht="30" hidden="1" customHeight="1" x14ac:dyDescent="0.25"/>
    <row r="44905" ht="30" hidden="1" customHeight="1" x14ac:dyDescent="0.25"/>
    <row r="44906" ht="30" hidden="1" customHeight="1" x14ac:dyDescent="0.25"/>
    <row r="44907" ht="30" hidden="1" customHeight="1" x14ac:dyDescent="0.25"/>
    <row r="44908" ht="30" hidden="1" customHeight="1" x14ac:dyDescent="0.25"/>
    <row r="44909" ht="30" hidden="1" customHeight="1" x14ac:dyDescent="0.25"/>
    <row r="44910" ht="30" hidden="1" customHeight="1" x14ac:dyDescent="0.25"/>
    <row r="44911" ht="30" hidden="1" customHeight="1" x14ac:dyDescent="0.25"/>
    <row r="44912" ht="30" hidden="1" customHeight="1" x14ac:dyDescent="0.25"/>
    <row r="44913" ht="30" hidden="1" customHeight="1" x14ac:dyDescent="0.25"/>
    <row r="44914" ht="30" hidden="1" customHeight="1" x14ac:dyDescent="0.25"/>
    <row r="44915" ht="30" hidden="1" customHeight="1" x14ac:dyDescent="0.25"/>
    <row r="44916" ht="30" hidden="1" customHeight="1" x14ac:dyDescent="0.25"/>
    <row r="44917" ht="30" hidden="1" customHeight="1" x14ac:dyDescent="0.25"/>
    <row r="44918" ht="30" hidden="1" customHeight="1" x14ac:dyDescent="0.25"/>
    <row r="44919" ht="30" hidden="1" customHeight="1" x14ac:dyDescent="0.25"/>
    <row r="44920" ht="30" hidden="1" customHeight="1" x14ac:dyDescent="0.25"/>
    <row r="44921" ht="30" hidden="1" customHeight="1" x14ac:dyDescent="0.25"/>
    <row r="44922" ht="30" hidden="1" customHeight="1" x14ac:dyDescent="0.25"/>
    <row r="44923" ht="30" hidden="1" customHeight="1" x14ac:dyDescent="0.25"/>
    <row r="44924" ht="30" hidden="1" customHeight="1" x14ac:dyDescent="0.25"/>
    <row r="44925" ht="30" hidden="1" customHeight="1" x14ac:dyDescent="0.25"/>
    <row r="44926" ht="30" hidden="1" customHeight="1" x14ac:dyDescent="0.25"/>
    <row r="44927" ht="30" hidden="1" customHeight="1" x14ac:dyDescent="0.25"/>
    <row r="44928" ht="30" hidden="1" customHeight="1" x14ac:dyDescent="0.25"/>
    <row r="44929" ht="30" hidden="1" customHeight="1" x14ac:dyDescent="0.25"/>
    <row r="44930" ht="30" hidden="1" customHeight="1" x14ac:dyDescent="0.25"/>
    <row r="44931" ht="30" hidden="1" customHeight="1" x14ac:dyDescent="0.25"/>
    <row r="44932" ht="30" hidden="1" customHeight="1" x14ac:dyDescent="0.25"/>
    <row r="44933" ht="30" hidden="1" customHeight="1" x14ac:dyDescent="0.25"/>
    <row r="44934" ht="30" hidden="1" customHeight="1" x14ac:dyDescent="0.25"/>
    <row r="44935" ht="30" hidden="1" customHeight="1" x14ac:dyDescent="0.25"/>
    <row r="44936" ht="30" hidden="1" customHeight="1" x14ac:dyDescent="0.25"/>
    <row r="44937" ht="30" hidden="1" customHeight="1" x14ac:dyDescent="0.25"/>
    <row r="44938" ht="30" hidden="1" customHeight="1" x14ac:dyDescent="0.25"/>
    <row r="44939" ht="30" hidden="1" customHeight="1" x14ac:dyDescent="0.25"/>
    <row r="44940" ht="30" hidden="1" customHeight="1" x14ac:dyDescent="0.25"/>
    <row r="44941" ht="30" hidden="1" customHeight="1" x14ac:dyDescent="0.25"/>
    <row r="44942" ht="30" hidden="1" customHeight="1" x14ac:dyDescent="0.25"/>
    <row r="44943" ht="30" hidden="1" customHeight="1" x14ac:dyDescent="0.25"/>
    <row r="44944" ht="30" hidden="1" customHeight="1" x14ac:dyDescent="0.25"/>
    <row r="44945" ht="30" hidden="1" customHeight="1" x14ac:dyDescent="0.25"/>
    <row r="44946" ht="30" hidden="1" customHeight="1" x14ac:dyDescent="0.25"/>
    <row r="44947" ht="30" hidden="1" customHeight="1" x14ac:dyDescent="0.25"/>
    <row r="44948" ht="30" hidden="1" customHeight="1" x14ac:dyDescent="0.25"/>
    <row r="44949" ht="30" hidden="1" customHeight="1" x14ac:dyDescent="0.25"/>
    <row r="44950" ht="30" hidden="1" customHeight="1" x14ac:dyDescent="0.25"/>
    <row r="44951" ht="30" hidden="1" customHeight="1" x14ac:dyDescent="0.25"/>
    <row r="44952" ht="30" hidden="1" customHeight="1" x14ac:dyDescent="0.25"/>
    <row r="44953" ht="30" hidden="1" customHeight="1" x14ac:dyDescent="0.25"/>
    <row r="44954" ht="30" hidden="1" customHeight="1" x14ac:dyDescent="0.25"/>
    <row r="44955" ht="30" hidden="1" customHeight="1" x14ac:dyDescent="0.25"/>
    <row r="44956" ht="30" hidden="1" customHeight="1" x14ac:dyDescent="0.25"/>
    <row r="44957" ht="30" hidden="1" customHeight="1" x14ac:dyDescent="0.25"/>
    <row r="44958" ht="30" hidden="1" customHeight="1" x14ac:dyDescent="0.25"/>
    <row r="44959" ht="30" hidden="1" customHeight="1" x14ac:dyDescent="0.25"/>
    <row r="44960" ht="30" hidden="1" customHeight="1" x14ac:dyDescent="0.25"/>
    <row r="44961" ht="30" hidden="1" customHeight="1" x14ac:dyDescent="0.25"/>
    <row r="44962" ht="30" hidden="1" customHeight="1" x14ac:dyDescent="0.25"/>
    <row r="44963" ht="30" hidden="1" customHeight="1" x14ac:dyDescent="0.25"/>
    <row r="44964" ht="30" hidden="1" customHeight="1" x14ac:dyDescent="0.25"/>
    <row r="44965" ht="30" hidden="1" customHeight="1" x14ac:dyDescent="0.25"/>
    <row r="44966" ht="30" hidden="1" customHeight="1" x14ac:dyDescent="0.25"/>
    <row r="44967" ht="30" hidden="1" customHeight="1" x14ac:dyDescent="0.25"/>
    <row r="44968" ht="30" hidden="1" customHeight="1" x14ac:dyDescent="0.25"/>
    <row r="44969" ht="30" hidden="1" customHeight="1" x14ac:dyDescent="0.25"/>
    <row r="44970" ht="30" hidden="1" customHeight="1" x14ac:dyDescent="0.25"/>
    <row r="44971" ht="30" hidden="1" customHeight="1" x14ac:dyDescent="0.25"/>
    <row r="44972" ht="30" hidden="1" customHeight="1" x14ac:dyDescent="0.25"/>
    <row r="44973" ht="30" hidden="1" customHeight="1" x14ac:dyDescent="0.25"/>
    <row r="44974" ht="30" hidden="1" customHeight="1" x14ac:dyDescent="0.25"/>
    <row r="44975" ht="30" hidden="1" customHeight="1" x14ac:dyDescent="0.25"/>
    <row r="44976" ht="30" hidden="1" customHeight="1" x14ac:dyDescent="0.25"/>
    <row r="44977" ht="30" hidden="1" customHeight="1" x14ac:dyDescent="0.25"/>
    <row r="44978" ht="30" hidden="1" customHeight="1" x14ac:dyDescent="0.25"/>
    <row r="44979" ht="30" hidden="1" customHeight="1" x14ac:dyDescent="0.25"/>
    <row r="44980" ht="30" hidden="1" customHeight="1" x14ac:dyDescent="0.25"/>
    <row r="44981" ht="30" hidden="1" customHeight="1" x14ac:dyDescent="0.25"/>
    <row r="44982" ht="30" hidden="1" customHeight="1" x14ac:dyDescent="0.25"/>
    <row r="44983" ht="30" hidden="1" customHeight="1" x14ac:dyDescent="0.25"/>
    <row r="44984" ht="30" hidden="1" customHeight="1" x14ac:dyDescent="0.25"/>
    <row r="44985" ht="30" hidden="1" customHeight="1" x14ac:dyDescent="0.25"/>
    <row r="44986" ht="30" hidden="1" customHeight="1" x14ac:dyDescent="0.25"/>
    <row r="44987" ht="30" hidden="1" customHeight="1" x14ac:dyDescent="0.25"/>
    <row r="44988" ht="30" hidden="1" customHeight="1" x14ac:dyDescent="0.25"/>
    <row r="44989" ht="30" hidden="1" customHeight="1" x14ac:dyDescent="0.25"/>
    <row r="44990" ht="30" hidden="1" customHeight="1" x14ac:dyDescent="0.25"/>
    <row r="44991" ht="30" hidden="1" customHeight="1" x14ac:dyDescent="0.25"/>
    <row r="44992" ht="30" hidden="1" customHeight="1" x14ac:dyDescent="0.25"/>
    <row r="44993" ht="30" hidden="1" customHeight="1" x14ac:dyDescent="0.25"/>
    <row r="44994" ht="30" hidden="1" customHeight="1" x14ac:dyDescent="0.25"/>
    <row r="44995" ht="30" hidden="1" customHeight="1" x14ac:dyDescent="0.25"/>
    <row r="44996" ht="30" hidden="1" customHeight="1" x14ac:dyDescent="0.25"/>
    <row r="44997" ht="30" hidden="1" customHeight="1" x14ac:dyDescent="0.25"/>
    <row r="44998" ht="30" hidden="1" customHeight="1" x14ac:dyDescent="0.25"/>
    <row r="44999" ht="30" hidden="1" customHeight="1" x14ac:dyDescent="0.25"/>
    <row r="45000" ht="30" hidden="1" customHeight="1" x14ac:dyDescent="0.25"/>
    <row r="45001" ht="30" hidden="1" customHeight="1" x14ac:dyDescent="0.25"/>
    <row r="45002" ht="30" hidden="1" customHeight="1" x14ac:dyDescent="0.25"/>
    <row r="45003" ht="30" hidden="1" customHeight="1" x14ac:dyDescent="0.25"/>
    <row r="45004" ht="30" hidden="1" customHeight="1" x14ac:dyDescent="0.25"/>
    <row r="45005" ht="30" hidden="1" customHeight="1" x14ac:dyDescent="0.25"/>
    <row r="45006" ht="30" hidden="1" customHeight="1" x14ac:dyDescent="0.25"/>
    <row r="45007" ht="30" hidden="1" customHeight="1" x14ac:dyDescent="0.25"/>
    <row r="45008" ht="30" hidden="1" customHeight="1" x14ac:dyDescent="0.25"/>
    <row r="45009" ht="30" hidden="1" customHeight="1" x14ac:dyDescent="0.25"/>
    <row r="45010" ht="30" hidden="1" customHeight="1" x14ac:dyDescent="0.25"/>
    <row r="45011" ht="30" hidden="1" customHeight="1" x14ac:dyDescent="0.25"/>
    <row r="45012" ht="30" hidden="1" customHeight="1" x14ac:dyDescent="0.25"/>
    <row r="45013" ht="30" hidden="1" customHeight="1" x14ac:dyDescent="0.25"/>
    <row r="45014" ht="30" hidden="1" customHeight="1" x14ac:dyDescent="0.25"/>
    <row r="45015" ht="30" hidden="1" customHeight="1" x14ac:dyDescent="0.25"/>
    <row r="45016" ht="30" hidden="1" customHeight="1" x14ac:dyDescent="0.25"/>
    <row r="45017" ht="30" hidden="1" customHeight="1" x14ac:dyDescent="0.25"/>
    <row r="45018" ht="30" hidden="1" customHeight="1" x14ac:dyDescent="0.25"/>
    <row r="45019" ht="30" hidden="1" customHeight="1" x14ac:dyDescent="0.25"/>
    <row r="45020" ht="30" hidden="1" customHeight="1" x14ac:dyDescent="0.25"/>
    <row r="45021" ht="30" hidden="1" customHeight="1" x14ac:dyDescent="0.25"/>
    <row r="45022" ht="30" hidden="1" customHeight="1" x14ac:dyDescent="0.25"/>
    <row r="45023" ht="30" hidden="1" customHeight="1" x14ac:dyDescent="0.25"/>
    <row r="45024" ht="30" hidden="1" customHeight="1" x14ac:dyDescent="0.25"/>
    <row r="45025" ht="30" hidden="1" customHeight="1" x14ac:dyDescent="0.25"/>
    <row r="45026" ht="30" hidden="1" customHeight="1" x14ac:dyDescent="0.25"/>
    <row r="45027" ht="30" hidden="1" customHeight="1" x14ac:dyDescent="0.25"/>
    <row r="45028" ht="30" hidden="1" customHeight="1" x14ac:dyDescent="0.25"/>
    <row r="45029" ht="30" hidden="1" customHeight="1" x14ac:dyDescent="0.25"/>
    <row r="45030" ht="30" hidden="1" customHeight="1" x14ac:dyDescent="0.25"/>
    <row r="45031" ht="30" hidden="1" customHeight="1" x14ac:dyDescent="0.25"/>
    <row r="45032" ht="30" hidden="1" customHeight="1" x14ac:dyDescent="0.25"/>
    <row r="45033" ht="30" hidden="1" customHeight="1" x14ac:dyDescent="0.25"/>
    <row r="45034" ht="30" hidden="1" customHeight="1" x14ac:dyDescent="0.25"/>
    <row r="45035" ht="30" hidden="1" customHeight="1" x14ac:dyDescent="0.25"/>
    <row r="45036" ht="30" hidden="1" customHeight="1" x14ac:dyDescent="0.25"/>
    <row r="45037" ht="30" hidden="1" customHeight="1" x14ac:dyDescent="0.25"/>
    <row r="45038" ht="30" hidden="1" customHeight="1" x14ac:dyDescent="0.25"/>
    <row r="45039" ht="30" hidden="1" customHeight="1" x14ac:dyDescent="0.25"/>
    <row r="45040" ht="30" hidden="1" customHeight="1" x14ac:dyDescent="0.25"/>
    <row r="45041" ht="30" hidden="1" customHeight="1" x14ac:dyDescent="0.25"/>
    <row r="45042" ht="30" hidden="1" customHeight="1" x14ac:dyDescent="0.25"/>
    <row r="45043" ht="30" hidden="1" customHeight="1" x14ac:dyDescent="0.25"/>
    <row r="45044" ht="30" hidden="1" customHeight="1" x14ac:dyDescent="0.25"/>
    <row r="45045" ht="30" hidden="1" customHeight="1" x14ac:dyDescent="0.25"/>
    <row r="45046" ht="30" hidden="1" customHeight="1" x14ac:dyDescent="0.25"/>
    <row r="45047" ht="30" hidden="1" customHeight="1" x14ac:dyDescent="0.25"/>
    <row r="45048" ht="30" hidden="1" customHeight="1" x14ac:dyDescent="0.25"/>
    <row r="45049" ht="30" hidden="1" customHeight="1" x14ac:dyDescent="0.25"/>
    <row r="45050" ht="30" hidden="1" customHeight="1" x14ac:dyDescent="0.25"/>
    <row r="45051" ht="30" hidden="1" customHeight="1" x14ac:dyDescent="0.25"/>
    <row r="45052" ht="30" hidden="1" customHeight="1" x14ac:dyDescent="0.25"/>
    <row r="45053" ht="30" hidden="1" customHeight="1" x14ac:dyDescent="0.25"/>
    <row r="45054" ht="30" hidden="1" customHeight="1" x14ac:dyDescent="0.25"/>
    <row r="45055" ht="30" hidden="1" customHeight="1" x14ac:dyDescent="0.25"/>
    <row r="45056" ht="30" hidden="1" customHeight="1" x14ac:dyDescent="0.25"/>
    <row r="45057" ht="30" hidden="1" customHeight="1" x14ac:dyDescent="0.25"/>
    <row r="45058" ht="30" hidden="1" customHeight="1" x14ac:dyDescent="0.25"/>
    <row r="45059" ht="30" hidden="1" customHeight="1" x14ac:dyDescent="0.25"/>
    <row r="45060" ht="30" hidden="1" customHeight="1" x14ac:dyDescent="0.25"/>
    <row r="45061" ht="30" hidden="1" customHeight="1" x14ac:dyDescent="0.25"/>
    <row r="45062" ht="30" hidden="1" customHeight="1" x14ac:dyDescent="0.25"/>
    <row r="45063" ht="30" hidden="1" customHeight="1" x14ac:dyDescent="0.25"/>
    <row r="45064" ht="30" hidden="1" customHeight="1" x14ac:dyDescent="0.25"/>
    <row r="45065" ht="30" hidden="1" customHeight="1" x14ac:dyDescent="0.25"/>
    <row r="45066" ht="30" hidden="1" customHeight="1" x14ac:dyDescent="0.25"/>
    <row r="45067" ht="30" hidden="1" customHeight="1" x14ac:dyDescent="0.25"/>
    <row r="45068" ht="30" hidden="1" customHeight="1" x14ac:dyDescent="0.25"/>
    <row r="45069" ht="30" hidden="1" customHeight="1" x14ac:dyDescent="0.25"/>
    <row r="45070" ht="30" hidden="1" customHeight="1" x14ac:dyDescent="0.25"/>
    <row r="45071" ht="30" hidden="1" customHeight="1" x14ac:dyDescent="0.25"/>
    <row r="45072" ht="30" hidden="1" customHeight="1" x14ac:dyDescent="0.25"/>
    <row r="45073" ht="30" hidden="1" customHeight="1" x14ac:dyDescent="0.25"/>
    <row r="45074" ht="30" hidden="1" customHeight="1" x14ac:dyDescent="0.25"/>
    <row r="45075" ht="30" hidden="1" customHeight="1" x14ac:dyDescent="0.25"/>
    <row r="45076" ht="30" hidden="1" customHeight="1" x14ac:dyDescent="0.25"/>
    <row r="45077" ht="30" hidden="1" customHeight="1" x14ac:dyDescent="0.25"/>
    <row r="45078" ht="30" hidden="1" customHeight="1" x14ac:dyDescent="0.25"/>
    <row r="45079" ht="30" hidden="1" customHeight="1" x14ac:dyDescent="0.25"/>
    <row r="45080" ht="30" hidden="1" customHeight="1" x14ac:dyDescent="0.25"/>
    <row r="45081" ht="30" hidden="1" customHeight="1" x14ac:dyDescent="0.25"/>
    <row r="45082" ht="30" hidden="1" customHeight="1" x14ac:dyDescent="0.25"/>
    <row r="45083" ht="30" hidden="1" customHeight="1" x14ac:dyDescent="0.25"/>
    <row r="45084" ht="30" hidden="1" customHeight="1" x14ac:dyDescent="0.25"/>
    <row r="45085" ht="30" hidden="1" customHeight="1" x14ac:dyDescent="0.25"/>
    <row r="45086" ht="30" hidden="1" customHeight="1" x14ac:dyDescent="0.25"/>
    <row r="45087" ht="30" hidden="1" customHeight="1" x14ac:dyDescent="0.25"/>
    <row r="45088" ht="30" hidden="1" customHeight="1" x14ac:dyDescent="0.25"/>
    <row r="45089" ht="30" hidden="1" customHeight="1" x14ac:dyDescent="0.25"/>
    <row r="45090" ht="30" hidden="1" customHeight="1" x14ac:dyDescent="0.25"/>
    <row r="45091" ht="30" hidden="1" customHeight="1" x14ac:dyDescent="0.25"/>
    <row r="45092" ht="30" hidden="1" customHeight="1" x14ac:dyDescent="0.25"/>
    <row r="45093" ht="30" hidden="1" customHeight="1" x14ac:dyDescent="0.25"/>
    <row r="45094" ht="30" hidden="1" customHeight="1" x14ac:dyDescent="0.25"/>
    <row r="45095" ht="30" hidden="1" customHeight="1" x14ac:dyDescent="0.25"/>
    <row r="45096" ht="30" hidden="1" customHeight="1" x14ac:dyDescent="0.25"/>
    <row r="45097" ht="30" hidden="1" customHeight="1" x14ac:dyDescent="0.25"/>
    <row r="45098" ht="30" hidden="1" customHeight="1" x14ac:dyDescent="0.25"/>
    <row r="45099" ht="30" hidden="1" customHeight="1" x14ac:dyDescent="0.25"/>
    <row r="45100" ht="30" hidden="1" customHeight="1" x14ac:dyDescent="0.25"/>
    <row r="45101" ht="30" hidden="1" customHeight="1" x14ac:dyDescent="0.25"/>
    <row r="45102" ht="30" hidden="1" customHeight="1" x14ac:dyDescent="0.25"/>
    <row r="45103" ht="30" hidden="1" customHeight="1" x14ac:dyDescent="0.25"/>
    <row r="45104" ht="30" hidden="1" customHeight="1" x14ac:dyDescent="0.25"/>
    <row r="45105" ht="30" hidden="1" customHeight="1" x14ac:dyDescent="0.25"/>
    <row r="45106" ht="30" hidden="1" customHeight="1" x14ac:dyDescent="0.25"/>
    <row r="45107" ht="30" hidden="1" customHeight="1" x14ac:dyDescent="0.25"/>
    <row r="45108" ht="30" hidden="1" customHeight="1" x14ac:dyDescent="0.25"/>
    <row r="45109" ht="30" hidden="1" customHeight="1" x14ac:dyDescent="0.25"/>
    <row r="45110" ht="30" hidden="1" customHeight="1" x14ac:dyDescent="0.25"/>
    <row r="45111" ht="30" hidden="1" customHeight="1" x14ac:dyDescent="0.25"/>
    <row r="45112" ht="30" hidden="1" customHeight="1" x14ac:dyDescent="0.25"/>
    <row r="45113" ht="30" hidden="1" customHeight="1" x14ac:dyDescent="0.25"/>
    <row r="45114" ht="30" hidden="1" customHeight="1" x14ac:dyDescent="0.25"/>
    <row r="45115" ht="30" hidden="1" customHeight="1" x14ac:dyDescent="0.25"/>
    <row r="45116" ht="30" hidden="1" customHeight="1" x14ac:dyDescent="0.25"/>
    <row r="45117" ht="30" hidden="1" customHeight="1" x14ac:dyDescent="0.25"/>
    <row r="45118" ht="30" hidden="1" customHeight="1" x14ac:dyDescent="0.25"/>
    <row r="45119" ht="30" hidden="1" customHeight="1" x14ac:dyDescent="0.25"/>
    <row r="45120" ht="30" hidden="1" customHeight="1" x14ac:dyDescent="0.25"/>
    <row r="45121" ht="30" hidden="1" customHeight="1" x14ac:dyDescent="0.25"/>
    <row r="45122" ht="30" hidden="1" customHeight="1" x14ac:dyDescent="0.25"/>
    <row r="45123" ht="30" hidden="1" customHeight="1" x14ac:dyDescent="0.25"/>
    <row r="45124" ht="30" hidden="1" customHeight="1" x14ac:dyDescent="0.25"/>
    <row r="45125" ht="30" hidden="1" customHeight="1" x14ac:dyDescent="0.25"/>
    <row r="45126" ht="30" hidden="1" customHeight="1" x14ac:dyDescent="0.25"/>
    <row r="45127" ht="30" hidden="1" customHeight="1" x14ac:dyDescent="0.25"/>
    <row r="45128" ht="30" hidden="1" customHeight="1" x14ac:dyDescent="0.25"/>
    <row r="45129" ht="30" hidden="1" customHeight="1" x14ac:dyDescent="0.25"/>
    <row r="45130" ht="30" hidden="1" customHeight="1" x14ac:dyDescent="0.25"/>
    <row r="45131" ht="30" hidden="1" customHeight="1" x14ac:dyDescent="0.25"/>
    <row r="45132" ht="30" hidden="1" customHeight="1" x14ac:dyDescent="0.25"/>
    <row r="45133" ht="30" hidden="1" customHeight="1" x14ac:dyDescent="0.25"/>
    <row r="45134" ht="30" hidden="1" customHeight="1" x14ac:dyDescent="0.25"/>
    <row r="45135" ht="30" hidden="1" customHeight="1" x14ac:dyDescent="0.25"/>
    <row r="45136" ht="30" hidden="1" customHeight="1" x14ac:dyDescent="0.25"/>
    <row r="45137" ht="30" hidden="1" customHeight="1" x14ac:dyDescent="0.25"/>
    <row r="45138" ht="30" hidden="1" customHeight="1" x14ac:dyDescent="0.25"/>
    <row r="45139" ht="30" hidden="1" customHeight="1" x14ac:dyDescent="0.25"/>
    <row r="45140" ht="30" hidden="1" customHeight="1" x14ac:dyDescent="0.25"/>
    <row r="45141" ht="30" hidden="1" customHeight="1" x14ac:dyDescent="0.25"/>
    <row r="45142" ht="30" hidden="1" customHeight="1" x14ac:dyDescent="0.25"/>
    <row r="45143" ht="30" hidden="1" customHeight="1" x14ac:dyDescent="0.25"/>
    <row r="45144" ht="30" hidden="1" customHeight="1" x14ac:dyDescent="0.25"/>
    <row r="45145" ht="30" hidden="1" customHeight="1" x14ac:dyDescent="0.25"/>
    <row r="45146" ht="30" hidden="1" customHeight="1" x14ac:dyDescent="0.25"/>
    <row r="45147" ht="30" hidden="1" customHeight="1" x14ac:dyDescent="0.25"/>
    <row r="45148" ht="30" hidden="1" customHeight="1" x14ac:dyDescent="0.25"/>
    <row r="45149" ht="30" hidden="1" customHeight="1" x14ac:dyDescent="0.25"/>
    <row r="45150" ht="30" hidden="1" customHeight="1" x14ac:dyDescent="0.25"/>
    <row r="45151" ht="30" hidden="1" customHeight="1" x14ac:dyDescent="0.25"/>
    <row r="45152" ht="30" hidden="1" customHeight="1" x14ac:dyDescent="0.25"/>
    <row r="45153" ht="30" hidden="1" customHeight="1" x14ac:dyDescent="0.25"/>
    <row r="45154" ht="30" hidden="1" customHeight="1" x14ac:dyDescent="0.25"/>
    <row r="45155" ht="30" hidden="1" customHeight="1" x14ac:dyDescent="0.25"/>
    <row r="45156" ht="30" hidden="1" customHeight="1" x14ac:dyDescent="0.25"/>
    <row r="45157" ht="30" hidden="1" customHeight="1" x14ac:dyDescent="0.25"/>
    <row r="45158" ht="30" hidden="1" customHeight="1" x14ac:dyDescent="0.25"/>
    <row r="45159" ht="30" hidden="1" customHeight="1" x14ac:dyDescent="0.25"/>
    <row r="45160" ht="30" hidden="1" customHeight="1" x14ac:dyDescent="0.25"/>
    <row r="45161" ht="30" hidden="1" customHeight="1" x14ac:dyDescent="0.25"/>
    <row r="45162" ht="30" hidden="1" customHeight="1" x14ac:dyDescent="0.25"/>
    <row r="45163" ht="30" hidden="1" customHeight="1" x14ac:dyDescent="0.25"/>
    <row r="45164" ht="30" hidden="1" customHeight="1" x14ac:dyDescent="0.25"/>
    <row r="45165" ht="30" hidden="1" customHeight="1" x14ac:dyDescent="0.25"/>
    <row r="45166" ht="30" hidden="1" customHeight="1" x14ac:dyDescent="0.25"/>
    <row r="45167" ht="30" hidden="1" customHeight="1" x14ac:dyDescent="0.25"/>
    <row r="45168" ht="30" hidden="1" customHeight="1" x14ac:dyDescent="0.25"/>
    <row r="45169" ht="30" hidden="1" customHeight="1" x14ac:dyDescent="0.25"/>
    <row r="45170" ht="30" hidden="1" customHeight="1" x14ac:dyDescent="0.25"/>
    <row r="45171" ht="30" hidden="1" customHeight="1" x14ac:dyDescent="0.25"/>
    <row r="45172" ht="30" hidden="1" customHeight="1" x14ac:dyDescent="0.25"/>
    <row r="45173" ht="30" hidden="1" customHeight="1" x14ac:dyDescent="0.25"/>
    <row r="45174" ht="30" hidden="1" customHeight="1" x14ac:dyDescent="0.25"/>
    <row r="45175" ht="30" hidden="1" customHeight="1" x14ac:dyDescent="0.25"/>
    <row r="45176" ht="30" hidden="1" customHeight="1" x14ac:dyDescent="0.25"/>
    <row r="45177" ht="30" hidden="1" customHeight="1" x14ac:dyDescent="0.25"/>
    <row r="45178" ht="30" hidden="1" customHeight="1" x14ac:dyDescent="0.25"/>
    <row r="45179" ht="30" hidden="1" customHeight="1" x14ac:dyDescent="0.25"/>
    <row r="45180" ht="30" hidden="1" customHeight="1" x14ac:dyDescent="0.25"/>
    <row r="45181" ht="30" hidden="1" customHeight="1" x14ac:dyDescent="0.25"/>
    <row r="45182" ht="30" hidden="1" customHeight="1" x14ac:dyDescent="0.25"/>
    <row r="45183" ht="30" hidden="1" customHeight="1" x14ac:dyDescent="0.25"/>
    <row r="45184" ht="30" hidden="1" customHeight="1" x14ac:dyDescent="0.25"/>
    <row r="45185" ht="30" hidden="1" customHeight="1" x14ac:dyDescent="0.25"/>
    <row r="45186" ht="30" hidden="1" customHeight="1" x14ac:dyDescent="0.25"/>
    <row r="45187" ht="30" hidden="1" customHeight="1" x14ac:dyDescent="0.25"/>
    <row r="45188" ht="30" hidden="1" customHeight="1" x14ac:dyDescent="0.25"/>
    <row r="45189" ht="30" hidden="1" customHeight="1" x14ac:dyDescent="0.25"/>
    <row r="45190" ht="30" hidden="1" customHeight="1" x14ac:dyDescent="0.25"/>
    <row r="45191" ht="30" hidden="1" customHeight="1" x14ac:dyDescent="0.25"/>
    <row r="45192" ht="30" hidden="1" customHeight="1" x14ac:dyDescent="0.25"/>
    <row r="45193" ht="30" hidden="1" customHeight="1" x14ac:dyDescent="0.25"/>
    <row r="45194" ht="30" hidden="1" customHeight="1" x14ac:dyDescent="0.25"/>
    <row r="45195" ht="30" hidden="1" customHeight="1" x14ac:dyDescent="0.25"/>
    <row r="45196" ht="30" hidden="1" customHeight="1" x14ac:dyDescent="0.25"/>
    <row r="45197" ht="30" hidden="1" customHeight="1" x14ac:dyDescent="0.25"/>
    <row r="45198" ht="30" hidden="1" customHeight="1" x14ac:dyDescent="0.25"/>
    <row r="45199" ht="30" hidden="1" customHeight="1" x14ac:dyDescent="0.25"/>
    <row r="45200" ht="30" hidden="1" customHeight="1" x14ac:dyDescent="0.25"/>
    <row r="45201" ht="30" hidden="1" customHeight="1" x14ac:dyDescent="0.25"/>
    <row r="45202" ht="30" hidden="1" customHeight="1" x14ac:dyDescent="0.25"/>
    <row r="45203" ht="30" hidden="1" customHeight="1" x14ac:dyDescent="0.25"/>
    <row r="45204" ht="30" hidden="1" customHeight="1" x14ac:dyDescent="0.25"/>
    <row r="45205" ht="30" hidden="1" customHeight="1" x14ac:dyDescent="0.25"/>
    <row r="45206" ht="30" hidden="1" customHeight="1" x14ac:dyDescent="0.25"/>
    <row r="45207" ht="30" hidden="1" customHeight="1" x14ac:dyDescent="0.25"/>
    <row r="45208" ht="30" hidden="1" customHeight="1" x14ac:dyDescent="0.25"/>
    <row r="45209" ht="30" hidden="1" customHeight="1" x14ac:dyDescent="0.25"/>
    <row r="45210" ht="30" hidden="1" customHeight="1" x14ac:dyDescent="0.25"/>
    <row r="45211" ht="30" hidden="1" customHeight="1" x14ac:dyDescent="0.25"/>
    <row r="45212" ht="30" hidden="1" customHeight="1" x14ac:dyDescent="0.25"/>
    <row r="45213" ht="30" hidden="1" customHeight="1" x14ac:dyDescent="0.25"/>
    <row r="45214" ht="30" hidden="1" customHeight="1" x14ac:dyDescent="0.25"/>
    <row r="45215" ht="30" hidden="1" customHeight="1" x14ac:dyDescent="0.25"/>
    <row r="45216" ht="30" hidden="1" customHeight="1" x14ac:dyDescent="0.25"/>
    <row r="45217" ht="30" hidden="1" customHeight="1" x14ac:dyDescent="0.25"/>
    <row r="45218" ht="30" hidden="1" customHeight="1" x14ac:dyDescent="0.25"/>
    <row r="45219" ht="30" hidden="1" customHeight="1" x14ac:dyDescent="0.25"/>
    <row r="45220" ht="30" hidden="1" customHeight="1" x14ac:dyDescent="0.25"/>
    <row r="45221" ht="30" hidden="1" customHeight="1" x14ac:dyDescent="0.25"/>
    <row r="45222" ht="30" hidden="1" customHeight="1" x14ac:dyDescent="0.25"/>
    <row r="45223" ht="30" hidden="1" customHeight="1" x14ac:dyDescent="0.25"/>
    <row r="45224" ht="30" hidden="1" customHeight="1" x14ac:dyDescent="0.25"/>
    <row r="45225" ht="30" hidden="1" customHeight="1" x14ac:dyDescent="0.25"/>
    <row r="45226" ht="30" hidden="1" customHeight="1" x14ac:dyDescent="0.25"/>
    <row r="45227" ht="30" hidden="1" customHeight="1" x14ac:dyDescent="0.25"/>
    <row r="45228" ht="30" hidden="1" customHeight="1" x14ac:dyDescent="0.25"/>
    <row r="45229" ht="30" hidden="1" customHeight="1" x14ac:dyDescent="0.25"/>
    <row r="45230" ht="30" hidden="1" customHeight="1" x14ac:dyDescent="0.25"/>
    <row r="45231" ht="30" hidden="1" customHeight="1" x14ac:dyDescent="0.25"/>
    <row r="45232" ht="30" hidden="1" customHeight="1" x14ac:dyDescent="0.25"/>
    <row r="45233" ht="30" hidden="1" customHeight="1" x14ac:dyDescent="0.25"/>
    <row r="45234" ht="30" hidden="1" customHeight="1" x14ac:dyDescent="0.25"/>
    <row r="45235" ht="30" hidden="1" customHeight="1" x14ac:dyDescent="0.25"/>
    <row r="45236" ht="30" hidden="1" customHeight="1" x14ac:dyDescent="0.25"/>
    <row r="45237" ht="30" hidden="1" customHeight="1" x14ac:dyDescent="0.25"/>
    <row r="45238" ht="30" hidden="1" customHeight="1" x14ac:dyDescent="0.25"/>
    <row r="45239" ht="30" hidden="1" customHeight="1" x14ac:dyDescent="0.25"/>
    <row r="45240" ht="30" hidden="1" customHeight="1" x14ac:dyDescent="0.25"/>
    <row r="45241" ht="30" hidden="1" customHeight="1" x14ac:dyDescent="0.25"/>
    <row r="45242" ht="30" hidden="1" customHeight="1" x14ac:dyDescent="0.25"/>
    <row r="45243" ht="30" hidden="1" customHeight="1" x14ac:dyDescent="0.25"/>
    <row r="45244" ht="30" hidden="1" customHeight="1" x14ac:dyDescent="0.25"/>
    <row r="45245" ht="30" hidden="1" customHeight="1" x14ac:dyDescent="0.25"/>
    <row r="45246" ht="30" hidden="1" customHeight="1" x14ac:dyDescent="0.25"/>
    <row r="45247" ht="30" hidden="1" customHeight="1" x14ac:dyDescent="0.25"/>
    <row r="45248" ht="30" hidden="1" customHeight="1" x14ac:dyDescent="0.25"/>
    <row r="45249" ht="30" hidden="1" customHeight="1" x14ac:dyDescent="0.25"/>
    <row r="45250" ht="30" hidden="1" customHeight="1" x14ac:dyDescent="0.25"/>
    <row r="45251" ht="30" hidden="1" customHeight="1" x14ac:dyDescent="0.25"/>
    <row r="45252" ht="30" hidden="1" customHeight="1" x14ac:dyDescent="0.25"/>
    <row r="45253" ht="30" hidden="1" customHeight="1" x14ac:dyDescent="0.25"/>
    <row r="45254" ht="30" hidden="1" customHeight="1" x14ac:dyDescent="0.25"/>
    <row r="45255" ht="30" hidden="1" customHeight="1" x14ac:dyDescent="0.25"/>
    <row r="45256" ht="30" hidden="1" customHeight="1" x14ac:dyDescent="0.25"/>
    <row r="45257" ht="30" hidden="1" customHeight="1" x14ac:dyDescent="0.25"/>
    <row r="45258" ht="30" hidden="1" customHeight="1" x14ac:dyDescent="0.25"/>
    <row r="45259" ht="30" hidden="1" customHeight="1" x14ac:dyDescent="0.25"/>
    <row r="45260" ht="30" hidden="1" customHeight="1" x14ac:dyDescent="0.25"/>
    <row r="45261" ht="30" hidden="1" customHeight="1" x14ac:dyDescent="0.25"/>
    <row r="45262" ht="30" hidden="1" customHeight="1" x14ac:dyDescent="0.25"/>
    <row r="45263" ht="30" hidden="1" customHeight="1" x14ac:dyDescent="0.25"/>
    <row r="45264" ht="30" hidden="1" customHeight="1" x14ac:dyDescent="0.25"/>
    <row r="45265" ht="30" hidden="1" customHeight="1" x14ac:dyDescent="0.25"/>
    <row r="45266" ht="30" hidden="1" customHeight="1" x14ac:dyDescent="0.25"/>
    <row r="45267" ht="30" hidden="1" customHeight="1" x14ac:dyDescent="0.25"/>
    <row r="45268" ht="30" hidden="1" customHeight="1" x14ac:dyDescent="0.25"/>
    <row r="45269" ht="30" hidden="1" customHeight="1" x14ac:dyDescent="0.25"/>
    <row r="45270" ht="30" hidden="1" customHeight="1" x14ac:dyDescent="0.25"/>
    <row r="45271" ht="30" hidden="1" customHeight="1" x14ac:dyDescent="0.25"/>
    <row r="45272" ht="30" hidden="1" customHeight="1" x14ac:dyDescent="0.25"/>
    <row r="45273" ht="30" hidden="1" customHeight="1" x14ac:dyDescent="0.25"/>
    <row r="45274" ht="30" hidden="1" customHeight="1" x14ac:dyDescent="0.25"/>
    <row r="45275" ht="30" hidden="1" customHeight="1" x14ac:dyDescent="0.25"/>
    <row r="45276" ht="30" hidden="1" customHeight="1" x14ac:dyDescent="0.25"/>
    <row r="45277" ht="30" hidden="1" customHeight="1" x14ac:dyDescent="0.25"/>
    <row r="45278" ht="30" hidden="1" customHeight="1" x14ac:dyDescent="0.25"/>
    <row r="45279" ht="30" hidden="1" customHeight="1" x14ac:dyDescent="0.25"/>
    <row r="45280" ht="30" hidden="1" customHeight="1" x14ac:dyDescent="0.25"/>
    <row r="45281" ht="30" hidden="1" customHeight="1" x14ac:dyDescent="0.25"/>
    <row r="45282" ht="30" hidden="1" customHeight="1" x14ac:dyDescent="0.25"/>
    <row r="45283" ht="30" hidden="1" customHeight="1" x14ac:dyDescent="0.25"/>
    <row r="45284" ht="30" hidden="1" customHeight="1" x14ac:dyDescent="0.25"/>
    <row r="45285" ht="30" hidden="1" customHeight="1" x14ac:dyDescent="0.25"/>
    <row r="45286" ht="30" hidden="1" customHeight="1" x14ac:dyDescent="0.25"/>
    <row r="45287" ht="30" hidden="1" customHeight="1" x14ac:dyDescent="0.25"/>
    <row r="45288" ht="30" hidden="1" customHeight="1" x14ac:dyDescent="0.25"/>
    <row r="45289" ht="30" hidden="1" customHeight="1" x14ac:dyDescent="0.25"/>
    <row r="45290" ht="30" hidden="1" customHeight="1" x14ac:dyDescent="0.25"/>
    <row r="45291" ht="30" hidden="1" customHeight="1" x14ac:dyDescent="0.25"/>
    <row r="45292" ht="30" hidden="1" customHeight="1" x14ac:dyDescent="0.25"/>
    <row r="45293" ht="30" hidden="1" customHeight="1" x14ac:dyDescent="0.25"/>
    <row r="45294" ht="30" hidden="1" customHeight="1" x14ac:dyDescent="0.25"/>
    <row r="45295" ht="30" hidden="1" customHeight="1" x14ac:dyDescent="0.25"/>
    <row r="45296" ht="30" hidden="1" customHeight="1" x14ac:dyDescent="0.25"/>
    <row r="45297" ht="30" hidden="1" customHeight="1" x14ac:dyDescent="0.25"/>
    <row r="45298" ht="30" hidden="1" customHeight="1" x14ac:dyDescent="0.25"/>
    <row r="45299" ht="30" hidden="1" customHeight="1" x14ac:dyDescent="0.25"/>
    <row r="45300" ht="30" hidden="1" customHeight="1" x14ac:dyDescent="0.25"/>
    <row r="45301" ht="30" hidden="1" customHeight="1" x14ac:dyDescent="0.25"/>
    <row r="45302" ht="30" hidden="1" customHeight="1" x14ac:dyDescent="0.25"/>
    <row r="45303" ht="30" hidden="1" customHeight="1" x14ac:dyDescent="0.25"/>
    <row r="45304" ht="30" hidden="1" customHeight="1" x14ac:dyDescent="0.25"/>
    <row r="45305" ht="30" hidden="1" customHeight="1" x14ac:dyDescent="0.25"/>
    <row r="45306" ht="30" hidden="1" customHeight="1" x14ac:dyDescent="0.25"/>
    <row r="45307" ht="30" hidden="1" customHeight="1" x14ac:dyDescent="0.25"/>
    <row r="45308" ht="30" hidden="1" customHeight="1" x14ac:dyDescent="0.25"/>
    <row r="45309" ht="30" hidden="1" customHeight="1" x14ac:dyDescent="0.25"/>
    <row r="45310" ht="30" hidden="1" customHeight="1" x14ac:dyDescent="0.25"/>
    <row r="45311" ht="30" hidden="1" customHeight="1" x14ac:dyDescent="0.25"/>
    <row r="45312" ht="30" hidden="1" customHeight="1" x14ac:dyDescent="0.25"/>
    <row r="45313" ht="30" hidden="1" customHeight="1" x14ac:dyDescent="0.25"/>
    <row r="45314" ht="30" hidden="1" customHeight="1" x14ac:dyDescent="0.25"/>
    <row r="45315" ht="30" hidden="1" customHeight="1" x14ac:dyDescent="0.25"/>
    <row r="45316" ht="30" hidden="1" customHeight="1" x14ac:dyDescent="0.25"/>
    <row r="45317" ht="30" hidden="1" customHeight="1" x14ac:dyDescent="0.25"/>
    <row r="45318" ht="30" hidden="1" customHeight="1" x14ac:dyDescent="0.25"/>
    <row r="45319" ht="30" hidden="1" customHeight="1" x14ac:dyDescent="0.25"/>
    <row r="45320" ht="30" hidden="1" customHeight="1" x14ac:dyDescent="0.25"/>
    <row r="45321" ht="30" hidden="1" customHeight="1" x14ac:dyDescent="0.25"/>
    <row r="45322" ht="30" hidden="1" customHeight="1" x14ac:dyDescent="0.25"/>
    <row r="45323" ht="30" hidden="1" customHeight="1" x14ac:dyDescent="0.25"/>
    <row r="45324" ht="30" hidden="1" customHeight="1" x14ac:dyDescent="0.25"/>
    <row r="45325" ht="30" hidden="1" customHeight="1" x14ac:dyDescent="0.25"/>
    <row r="45326" ht="30" hidden="1" customHeight="1" x14ac:dyDescent="0.25"/>
    <row r="45327" ht="30" hidden="1" customHeight="1" x14ac:dyDescent="0.25"/>
    <row r="45328" ht="30" hidden="1" customHeight="1" x14ac:dyDescent="0.25"/>
    <row r="45329" ht="30" hidden="1" customHeight="1" x14ac:dyDescent="0.25"/>
    <row r="45330" ht="30" hidden="1" customHeight="1" x14ac:dyDescent="0.25"/>
    <row r="45331" ht="30" hidden="1" customHeight="1" x14ac:dyDescent="0.25"/>
    <row r="45332" ht="30" hidden="1" customHeight="1" x14ac:dyDescent="0.25"/>
    <row r="45333" ht="30" hidden="1" customHeight="1" x14ac:dyDescent="0.25"/>
    <row r="45334" ht="30" hidden="1" customHeight="1" x14ac:dyDescent="0.25"/>
    <row r="45335" ht="30" hidden="1" customHeight="1" x14ac:dyDescent="0.25"/>
    <row r="45336" ht="30" hidden="1" customHeight="1" x14ac:dyDescent="0.25"/>
    <row r="45337" ht="30" hidden="1" customHeight="1" x14ac:dyDescent="0.25"/>
    <row r="45338" ht="30" hidden="1" customHeight="1" x14ac:dyDescent="0.25"/>
    <row r="45339" ht="30" hidden="1" customHeight="1" x14ac:dyDescent="0.25"/>
    <row r="45340" ht="30" hidden="1" customHeight="1" x14ac:dyDescent="0.25"/>
    <row r="45341" ht="30" hidden="1" customHeight="1" x14ac:dyDescent="0.25"/>
    <row r="45342" ht="30" hidden="1" customHeight="1" x14ac:dyDescent="0.25"/>
    <row r="45343" ht="30" hidden="1" customHeight="1" x14ac:dyDescent="0.25"/>
    <row r="45344" ht="30" hidden="1" customHeight="1" x14ac:dyDescent="0.25"/>
    <row r="45345" ht="30" hidden="1" customHeight="1" x14ac:dyDescent="0.25"/>
    <row r="45346" ht="30" hidden="1" customHeight="1" x14ac:dyDescent="0.25"/>
    <row r="45347" ht="30" hidden="1" customHeight="1" x14ac:dyDescent="0.25"/>
    <row r="45348" ht="30" hidden="1" customHeight="1" x14ac:dyDescent="0.25"/>
    <row r="45349" ht="30" hidden="1" customHeight="1" x14ac:dyDescent="0.25"/>
    <row r="45350" ht="30" hidden="1" customHeight="1" x14ac:dyDescent="0.25"/>
    <row r="45351" ht="30" hidden="1" customHeight="1" x14ac:dyDescent="0.25"/>
    <row r="45352" ht="30" hidden="1" customHeight="1" x14ac:dyDescent="0.25"/>
    <row r="45353" ht="30" hidden="1" customHeight="1" x14ac:dyDescent="0.25"/>
    <row r="45354" ht="30" hidden="1" customHeight="1" x14ac:dyDescent="0.25"/>
    <row r="45355" ht="30" hidden="1" customHeight="1" x14ac:dyDescent="0.25"/>
    <row r="45356" ht="30" hidden="1" customHeight="1" x14ac:dyDescent="0.25"/>
    <row r="45357" ht="30" hidden="1" customHeight="1" x14ac:dyDescent="0.25"/>
    <row r="45358" ht="30" hidden="1" customHeight="1" x14ac:dyDescent="0.25"/>
    <row r="45359" ht="30" hidden="1" customHeight="1" x14ac:dyDescent="0.25"/>
    <row r="45360" ht="30" hidden="1" customHeight="1" x14ac:dyDescent="0.25"/>
    <row r="45361" ht="30" hidden="1" customHeight="1" x14ac:dyDescent="0.25"/>
    <row r="45362" ht="30" hidden="1" customHeight="1" x14ac:dyDescent="0.25"/>
    <row r="45363" ht="30" hidden="1" customHeight="1" x14ac:dyDescent="0.25"/>
    <row r="45364" ht="30" hidden="1" customHeight="1" x14ac:dyDescent="0.25"/>
    <row r="45365" ht="30" hidden="1" customHeight="1" x14ac:dyDescent="0.25"/>
    <row r="45366" ht="30" hidden="1" customHeight="1" x14ac:dyDescent="0.25"/>
    <row r="45367" ht="30" hidden="1" customHeight="1" x14ac:dyDescent="0.25"/>
    <row r="45368" ht="30" hidden="1" customHeight="1" x14ac:dyDescent="0.25"/>
    <row r="45369" ht="30" hidden="1" customHeight="1" x14ac:dyDescent="0.25"/>
    <row r="45370" ht="30" hidden="1" customHeight="1" x14ac:dyDescent="0.25"/>
    <row r="45371" ht="30" hidden="1" customHeight="1" x14ac:dyDescent="0.25"/>
    <row r="45372" ht="30" hidden="1" customHeight="1" x14ac:dyDescent="0.25"/>
    <row r="45373" ht="30" hidden="1" customHeight="1" x14ac:dyDescent="0.25"/>
    <row r="45374" ht="30" hidden="1" customHeight="1" x14ac:dyDescent="0.25"/>
    <row r="45375" ht="30" hidden="1" customHeight="1" x14ac:dyDescent="0.25"/>
    <row r="45376" ht="30" hidden="1" customHeight="1" x14ac:dyDescent="0.25"/>
    <row r="45377" ht="30" hidden="1" customHeight="1" x14ac:dyDescent="0.25"/>
    <row r="45378" ht="30" hidden="1" customHeight="1" x14ac:dyDescent="0.25"/>
    <row r="45379" ht="30" hidden="1" customHeight="1" x14ac:dyDescent="0.25"/>
    <row r="45380" ht="30" hidden="1" customHeight="1" x14ac:dyDescent="0.25"/>
    <row r="45381" ht="30" hidden="1" customHeight="1" x14ac:dyDescent="0.25"/>
    <row r="45382" ht="30" hidden="1" customHeight="1" x14ac:dyDescent="0.25"/>
    <row r="45383" ht="30" hidden="1" customHeight="1" x14ac:dyDescent="0.25"/>
    <row r="45384" ht="30" hidden="1" customHeight="1" x14ac:dyDescent="0.25"/>
    <row r="45385" ht="30" hidden="1" customHeight="1" x14ac:dyDescent="0.25"/>
    <row r="45386" ht="30" hidden="1" customHeight="1" x14ac:dyDescent="0.25"/>
    <row r="45387" ht="30" hidden="1" customHeight="1" x14ac:dyDescent="0.25"/>
    <row r="45388" ht="30" hidden="1" customHeight="1" x14ac:dyDescent="0.25"/>
    <row r="45389" ht="30" hidden="1" customHeight="1" x14ac:dyDescent="0.25"/>
    <row r="45390" ht="30" hidden="1" customHeight="1" x14ac:dyDescent="0.25"/>
    <row r="45391" ht="30" hidden="1" customHeight="1" x14ac:dyDescent="0.25"/>
    <row r="45392" ht="30" hidden="1" customHeight="1" x14ac:dyDescent="0.25"/>
    <row r="45393" ht="30" hidden="1" customHeight="1" x14ac:dyDescent="0.25"/>
    <row r="45394" ht="30" hidden="1" customHeight="1" x14ac:dyDescent="0.25"/>
    <row r="45395" ht="30" hidden="1" customHeight="1" x14ac:dyDescent="0.25"/>
    <row r="45396" ht="30" hidden="1" customHeight="1" x14ac:dyDescent="0.25"/>
    <row r="45397" ht="30" hidden="1" customHeight="1" x14ac:dyDescent="0.25"/>
    <row r="45398" ht="30" hidden="1" customHeight="1" x14ac:dyDescent="0.25"/>
    <row r="45399" ht="30" hidden="1" customHeight="1" x14ac:dyDescent="0.25"/>
    <row r="45400" ht="30" hidden="1" customHeight="1" x14ac:dyDescent="0.25"/>
    <row r="45401" ht="30" hidden="1" customHeight="1" x14ac:dyDescent="0.25"/>
    <row r="45402" ht="30" hidden="1" customHeight="1" x14ac:dyDescent="0.25"/>
    <row r="45403" ht="30" hidden="1" customHeight="1" x14ac:dyDescent="0.25"/>
    <row r="45404" ht="30" hidden="1" customHeight="1" x14ac:dyDescent="0.25"/>
    <row r="45405" ht="30" hidden="1" customHeight="1" x14ac:dyDescent="0.25"/>
    <row r="45406" ht="30" hidden="1" customHeight="1" x14ac:dyDescent="0.25"/>
    <row r="45407" ht="30" hidden="1" customHeight="1" x14ac:dyDescent="0.25"/>
    <row r="45408" ht="30" hidden="1" customHeight="1" x14ac:dyDescent="0.25"/>
    <row r="45409" ht="30" hidden="1" customHeight="1" x14ac:dyDescent="0.25"/>
    <row r="45410" ht="30" hidden="1" customHeight="1" x14ac:dyDescent="0.25"/>
    <row r="45411" ht="30" hidden="1" customHeight="1" x14ac:dyDescent="0.25"/>
    <row r="45412" ht="30" hidden="1" customHeight="1" x14ac:dyDescent="0.25"/>
    <row r="45413" ht="30" hidden="1" customHeight="1" x14ac:dyDescent="0.25"/>
    <row r="45414" ht="30" hidden="1" customHeight="1" x14ac:dyDescent="0.25"/>
    <row r="45415" ht="30" hidden="1" customHeight="1" x14ac:dyDescent="0.25"/>
    <row r="45416" ht="30" hidden="1" customHeight="1" x14ac:dyDescent="0.25"/>
    <row r="45417" ht="30" hidden="1" customHeight="1" x14ac:dyDescent="0.25"/>
    <row r="45418" ht="30" hidden="1" customHeight="1" x14ac:dyDescent="0.25"/>
    <row r="45419" ht="30" hidden="1" customHeight="1" x14ac:dyDescent="0.25"/>
    <row r="45420" ht="30" hidden="1" customHeight="1" x14ac:dyDescent="0.25"/>
    <row r="45421" ht="30" hidden="1" customHeight="1" x14ac:dyDescent="0.25"/>
    <row r="45422" ht="30" hidden="1" customHeight="1" x14ac:dyDescent="0.25"/>
    <row r="45423" ht="30" hidden="1" customHeight="1" x14ac:dyDescent="0.25"/>
    <row r="45424" ht="30" hidden="1" customHeight="1" x14ac:dyDescent="0.25"/>
    <row r="45425" ht="30" hidden="1" customHeight="1" x14ac:dyDescent="0.25"/>
    <row r="45426" ht="30" hidden="1" customHeight="1" x14ac:dyDescent="0.25"/>
    <row r="45427" ht="30" hidden="1" customHeight="1" x14ac:dyDescent="0.25"/>
    <row r="45428" ht="30" hidden="1" customHeight="1" x14ac:dyDescent="0.25"/>
    <row r="45429" ht="30" hidden="1" customHeight="1" x14ac:dyDescent="0.25"/>
    <row r="45430" ht="30" hidden="1" customHeight="1" x14ac:dyDescent="0.25"/>
    <row r="45431" ht="30" hidden="1" customHeight="1" x14ac:dyDescent="0.25"/>
    <row r="45432" ht="30" hidden="1" customHeight="1" x14ac:dyDescent="0.25"/>
    <row r="45433" ht="30" hidden="1" customHeight="1" x14ac:dyDescent="0.25"/>
    <row r="45434" ht="30" hidden="1" customHeight="1" x14ac:dyDescent="0.25"/>
    <row r="45435" ht="30" hidden="1" customHeight="1" x14ac:dyDescent="0.25"/>
    <row r="45436" ht="30" hidden="1" customHeight="1" x14ac:dyDescent="0.25"/>
    <row r="45437" ht="30" hidden="1" customHeight="1" x14ac:dyDescent="0.25"/>
    <row r="45438" ht="30" hidden="1" customHeight="1" x14ac:dyDescent="0.25"/>
    <row r="45439" ht="30" hidden="1" customHeight="1" x14ac:dyDescent="0.25"/>
    <row r="45440" ht="30" hidden="1" customHeight="1" x14ac:dyDescent="0.25"/>
    <row r="45441" ht="30" hidden="1" customHeight="1" x14ac:dyDescent="0.25"/>
    <row r="45442" ht="30" hidden="1" customHeight="1" x14ac:dyDescent="0.25"/>
    <row r="45443" ht="30" hidden="1" customHeight="1" x14ac:dyDescent="0.25"/>
    <row r="45444" ht="30" hidden="1" customHeight="1" x14ac:dyDescent="0.25"/>
    <row r="45445" ht="30" hidden="1" customHeight="1" x14ac:dyDescent="0.25"/>
    <row r="45446" ht="30" hidden="1" customHeight="1" x14ac:dyDescent="0.25"/>
    <row r="45447" ht="30" hidden="1" customHeight="1" x14ac:dyDescent="0.25"/>
    <row r="45448" ht="30" hidden="1" customHeight="1" x14ac:dyDescent="0.25"/>
    <row r="45449" ht="30" hidden="1" customHeight="1" x14ac:dyDescent="0.25"/>
    <row r="45450" ht="30" hidden="1" customHeight="1" x14ac:dyDescent="0.25"/>
    <row r="45451" ht="30" hidden="1" customHeight="1" x14ac:dyDescent="0.25"/>
    <row r="45452" ht="30" hidden="1" customHeight="1" x14ac:dyDescent="0.25"/>
    <row r="45453" ht="30" hidden="1" customHeight="1" x14ac:dyDescent="0.25"/>
    <row r="45454" ht="30" hidden="1" customHeight="1" x14ac:dyDescent="0.25"/>
    <row r="45455" ht="30" hidden="1" customHeight="1" x14ac:dyDescent="0.25"/>
    <row r="45456" ht="30" hidden="1" customHeight="1" x14ac:dyDescent="0.25"/>
    <row r="45457" ht="30" hidden="1" customHeight="1" x14ac:dyDescent="0.25"/>
    <row r="45458" ht="30" hidden="1" customHeight="1" x14ac:dyDescent="0.25"/>
    <row r="45459" ht="30" hidden="1" customHeight="1" x14ac:dyDescent="0.25"/>
    <row r="45460" ht="30" hidden="1" customHeight="1" x14ac:dyDescent="0.25"/>
    <row r="45461" ht="30" hidden="1" customHeight="1" x14ac:dyDescent="0.25"/>
    <row r="45462" ht="30" hidden="1" customHeight="1" x14ac:dyDescent="0.25"/>
    <row r="45463" ht="30" hidden="1" customHeight="1" x14ac:dyDescent="0.25"/>
    <row r="45464" ht="30" hidden="1" customHeight="1" x14ac:dyDescent="0.25"/>
    <row r="45465" ht="30" hidden="1" customHeight="1" x14ac:dyDescent="0.25"/>
    <row r="45466" ht="30" hidden="1" customHeight="1" x14ac:dyDescent="0.25"/>
    <row r="45467" ht="30" hidden="1" customHeight="1" x14ac:dyDescent="0.25"/>
    <row r="45468" ht="30" hidden="1" customHeight="1" x14ac:dyDescent="0.25"/>
    <row r="45469" ht="30" hidden="1" customHeight="1" x14ac:dyDescent="0.25"/>
    <row r="45470" ht="30" hidden="1" customHeight="1" x14ac:dyDescent="0.25"/>
    <row r="45471" ht="30" hidden="1" customHeight="1" x14ac:dyDescent="0.25"/>
    <row r="45472" ht="30" hidden="1" customHeight="1" x14ac:dyDescent="0.25"/>
    <row r="45473" ht="30" hidden="1" customHeight="1" x14ac:dyDescent="0.25"/>
    <row r="45474" ht="30" hidden="1" customHeight="1" x14ac:dyDescent="0.25"/>
    <row r="45475" ht="30" hidden="1" customHeight="1" x14ac:dyDescent="0.25"/>
    <row r="45476" ht="30" hidden="1" customHeight="1" x14ac:dyDescent="0.25"/>
    <row r="45477" ht="30" hidden="1" customHeight="1" x14ac:dyDescent="0.25"/>
    <row r="45478" ht="30" hidden="1" customHeight="1" x14ac:dyDescent="0.25"/>
    <row r="45479" ht="30" hidden="1" customHeight="1" x14ac:dyDescent="0.25"/>
    <row r="45480" ht="30" hidden="1" customHeight="1" x14ac:dyDescent="0.25"/>
    <row r="45481" ht="30" hidden="1" customHeight="1" x14ac:dyDescent="0.25"/>
    <row r="45482" ht="30" hidden="1" customHeight="1" x14ac:dyDescent="0.25"/>
    <row r="45483" ht="30" hidden="1" customHeight="1" x14ac:dyDescent="0.25"/>
    <row r="45484" ht="30" hidden="1" customHeight="1" x14ac:dyDescent="0.25"/>
    <row r="45485" ht="30" hidden="1" customHeight="1" x14ac:dyDescent="0.25"/>
    <row r="45486" ht="30" hidden="1" customHeight="1" x14ac:dyDescent="0.25"/>
    <row r="45487" ht="30" hidden="1" customHeight="1" x14ac:dyDescent="0.25"/>
    <row r="45488" ht="30" hidden="1" customHeight="1" x14ac:dyDescent="0.25"/>
    <row r="45489" ht="30" hidden="1" customHeight="1" x14ac:dyDescent="0.25"/>
    <row r="45490" ht="30" hidden="1" customHeight="1" x14ac:dyDescent="0.25"/>
    <row r="45491" ht="30" hidden="1" customHeight="1" x14ac:dyDescent="0.25"/>
    <row r="45492" ht="30" hidden="1" customHeight="1" x14ac:dyDescent="0.25"/>
    <row r="45493" ht="30" hidden="1" customHeight="1" x14ac:dyDescent="0.25"/>
    <row r="45494" ht="30" hidden="1" customHeight="1" x14ac:dyDescent="0.25"/>
    <row r="45495" ht="30" hidden="1" customHeight="1" x14ac:dyDescent="0.25"/>
    <row r="45496" ht="30" hidden="1" customHeight="1" x14ac:dyDescent="0.25"/>
    <row r="45497" ht="30" hidden="1" customHeight="1" x14ac:dyDescent="0.25"/>
    <row r="45498" ht="30" hidden="1" customHeight="1" x14ac:dyDescent="0.25"/>
    <row r="45499" ht="30" hidden="1" customHeight="1" x14ac:dyDescent="0.25"/>
    <row r="45500" ht="30" hidden="1" customHeight="1" x14ac:dyDescent="0.25"/>
    <row r="45501" ht="30" hidden="1" customHeight="1" x14ac:dyDescent="0.25"/>
    <row r="45502" ht="30" hidden="1" customHeight="1" x14ac:dyDescent="0.25"/>
    <row r="45503" ht="30" hidden="1" customHeight="1" x14ac:dyDescent="0.25"/>
    <row r="45504" ht="30" hidden="1" customHeight="1" x14ac:dyDescent="0.25"/>
    <row r="45505" ht="30" hidden="1" customHeight="1" x14ac:dyDescent="0.25"/>
    <row r="45506" ht="30" hidden="1" customHeight="1" x14ac:dyDescent="0.25"/>
    <row r="45507" ht="30" hidden="1" customHeight="1" x14ac:dyDescent="0.25"/>
    <row r="45508" ht="30" hidden="1" customHeight="1" x14ac:dyDescent="0.25"/>
    <row r="45509" ht="30" hidden="1" customHeight="1" x14ac:dyDescent="0.25"/>
    <row r="45510" ht="30" hidden="1" customHeight="1" x14ac:dyDescent="0.25"/>
    <row r="45511" ht="30" hidden="1" customHeight="1" x14ac:dyDescent="0.25"/>
    <row r="45512" ht="30" hidden="1" customHeight="1" x14ac:dyDescent="0.25"/>
    <row r="45513" ht="30" hidden="1" customHeight="1" x14ac:dyDescent="0.25"/>
    <row r="45514" ht="30" hidden="1" customHeight="1" x14ac:dyDescent="0.25"/>
    <row r="45515" ht="30" hidden="1" customHeight="1" x14ac:dyDescent="0.25"/>
    <row r="45516" ht="30" hidden="1" customHeight="1" x14ac:dyDescent="0.25"/>
    <row r="45517" ht="30" hidden="1" customHeight="1" x14ac:dyDescent="0.25"/>
    <row r="45518" ht="30" hidden="1" customHeight="1" x14ac:dyDescent="0.25"/>
    <row r="45519" ht="30" hidden="1" customHeight="1" x14ac:dyDescent="0.25"/>
    <row r="45520" ht="30" hidden="1" customHeight="1" x14ac:dyDescent="0.25"/>
    <row r="45521" ht="30" hidden="1" customHeight="1" x14ac:dyDescent="0.25"/>
    <row r="45522" ht="30" hidden="1" customHeight="1" x14ac:dyDescent="0.25"/>
    <row r="45523" ht="30" hidden="1" customHeight="1" x14ac:dyDescent="0.25"/>
    <row r="45524" ht="30" hidden="1" customHeight="1" x14ac:dyDescent="0.25"/>
    <row r="45525" ht="30" hidden="1" customHeight="1" x14ac:dyDescent="0.25"/>
    <row r="45526" ht="30" hidden="1" customHeight="1" x14ac:dyDescent="0.25"/>
    <row r="45527" ht="30" hidden="1" customHeight="1" x14ac:dyDescent="0.25"/>
    <row r="45528" ht="30" hidden="1" customHeight="1" x14ac:dyDescent="0.25"/>
    <row r="45529" ht="30" hidden="1" customHeight="1" x14ac:dyDescent="0.25"/>
    <row r="45530" ht="30" hidden="1" customHeight="1" x14ac:dyDescent="0.25"/>
    <row r="45531" ht="30" hidden="1" customHeight="1" x14ac:dyDescent="0.25"/>
    <row r="45532" ht="30" hidden="1" customHeight="1" x14ac:dyDescent="0.25"/>
    <row r="45533" ht="30" hidden="1" customHeight="1" x14ac:dyDescent="0.25"/>
    <row r="45534" ht="30" hidden="1" customHeight="1" x14ac:dyDescent="0.25"/>
    <row r="45535" ht="30" hidden="1" customHeight="1" x14ac:dyDescent="0.25"/>
    <row r="45536" ht="30" hidden="1" customHeight="1" x14ac:dyDescent="0.25"/>
    <row r="45537" ht="30" hidden="1" customHeight="1" x14ac:dyDescent="0.25"/>
    <row r="45538" ht="30" hidden="1" customHeight="1" x14ac:dyDescent="0.25"/>
    <row r="45539" ht="30" hidden="1" customHeight="1" x14ac:dyDescent="0.25"/>
    <row r="45540" ht="30" hidden="1" customHeight="1" x14ac:dyDescent="0.25"/>
    <row r="45541" ht="30" hidden="1" customHeight="1" x14ac:dyDescent="0.25"/>
    <row r="45542" ht="30" hidden="1" customHeight="1" x14ac:dyDescent="0.25"/>
    <row r="45543" ht="30" hidden="1" customHeight="1" x14ac:dyDescent="0.25"/>
    <row r="45544" ht="30" hidden="1" customHeight="1" x14ac:dyDescent="0.25"/>
    <row r="45545" ht="30" hidden="1" customHeight="1" x14ac:dyDescent="0.25"/>
    <row r="45546" ht="30" hidden="1" customHeight="1" x14ac:dyDescent="0.25"/>
    <row r="45547" ht="30" hidden="1" customHeight="1" x14ac:dyDescent="0.25"/>
    <row r="45548" ht="30" hidden="1" customHeight="1" x14ac:dyDescent="0.25"/>
    <row r="45549" ht="30" hidden="1" customHeight="1" x14ac:dyDescent="0.25"/>
    <row r="45550" ht="30" hidden="1" customHeight="1" x14ac:dyDescent="0.25"/>
    <row r="45551" ht="30" hidden="1" customHeight="1" x14ac:dyDescent="0.25"/>
    <row r="45552" ht="30" hidden="1" customHeight="1" x14ac:dyDescent="0.25"/>
    <row r="45553" ht="30" hidden="1" customHeight="1" x14ac:dyDescent="0.25"/>
    <row r="45554" ht="30" hidden="1" customHeight="1" x14ac:dyDescent="0.25"/>
    <row r="45555" ht="30" hidden="1" customHeight="1" x14ac:dyDescent="0.25"/>
    <row r="45556" ht="30" hidden="1" customHeight="1" x14ac:dyDescent="0.25"/>
    <row r="45557" ht="30" hidden="1" customHeight="1" x14ac:dyDescent="0.25"/>
    <row r="45558" ht="30" hidden="1" customHeight="1" x14ac:dyDescent="0.25"/>
    <row r="45559" ht="30" hidden="1" customHeight="1" x14ac:dyDescent="0.25"/>
    <row r="45560" ht="30" hidden="1" customHeight="1" x14ac:dyDescent="0.25"/>
    <row r="45561" ht="30" hidden="1" customHeight="1" x14ac:dyDescent="0.25"/>
    <row r="45562" ht="30" hidden="1" customHeight="1" x14ac:dyDescent="0.25"/>
    <row r="45563" ht="30" hidden="1" customHeight="1" x14ac:dyDescent="0.25"/>
    <row r="45564" ht="30" hidden="1" customHeight="1" x14ac:dyDescent="0.25"/>
    <row r="45565" ht="30" hidden="1" customHeight="1" x14ac:dyDescent="0.25"/>
    <row r="45566" ht="30" hidden="1" customHeight="1" x14ac:dyDescent="0.25"/>
    <row r="45567" ht="30" hidden="1" customHeight="1" x14ac:dyDescent="0.25"/>
    <row r="45568" ht="30" hidden="1" customHeight="1" x14ac:dyDescent="0.25"/>
    <row r="45569" ht="30" hidden="1" customHeight="1" x14ac:dyDescent="0.25"/>
    <row r="45570" ht="30" hidden="1" customHeight="1" x14ac:dyDescent="0.25"/>
    <row r="45571" ht="30" hidden="1" customHeight="1" x14ac:dyDescent="0.25"/>
    <row r="45572" ht="30" hidden="1" customHeight="1" x14ac:dyDescent="0.25"/>
    <row r="45573" ht="30" hidden="1" customHeight="1" x14ac:dyDescent="0.25"/>
    <row r="45574" ht="30" hidden="1" customHeight="1" x14ac:dyDescent="0.25"/>
    <row r="45575" ht="30" hidden="1" customHeight="1" x14ac:dyDescent="0.25"/>
    <row r="45576" ht="30" hidden="1" customHeight="1" x14ac:dyDescent="0.25"/>
    <row r="45577" ht="30" hidden="1" customHeight="1" x14ac:dyDescent="0.25"/>
    <row r="45578" ht="30" hidden="1" customHeight="1" x14ac:dyDescent="0.25"/>
    <row r="45579" ht="30" hidden="1" customHeight="1" x14ac:dyDescent="0.25"/>
    <row r="45580" ht="30" hidden="1" customHeight="1" x14ac:dyDescent="0.25"/>
    <row r="45581" ht="30" hidden="1" customHeight="1" x14ac:dyDescent="0.25"/>
    <row r="45582" ht="30" hidden="1" customHeight="1" x14ac:dyDescent="0.25"/>
    <row r="45583" ht="30" hidden="1" customHeight="1" x14ac:dyDescent="0.25"/>
    <row r="45584" ht="30" hidden="1" customHeight="1" x14ac:dyDescent="0.25"/>
    <row r="45585" ht="30" hidden="1" customHeight="1" x14ac:dyDescent="0.25"/>
    <row r="45586" ht="30" hidden="1" customHeight="1" x14ac:dyDescent="0.25"/>
    <row r="45587" ht="30" hidden="1" customHeight="1" x14ac:dyDescent="0.25"/>
    <row r="45588" ht="30" hidden="1" customHeight="1" x14ac:dyDescent="0.25"/>
    <row r="45589" ht="30" hidden="1" customHeight="1" x14ac:dyDescent="0.25"/>
    <row r="45590" ht="30" hidden="1" customHeight="1" x14ac:dyDescent="0.25"/>
    <row r="45591" ht="30" hidden="1" customHeight="1" x14ac:dyDescent="0.25"/>
    <row r="45592" ht="30" hidden="1" customHeight="1" x14ac:dyDescent="0.25"/>
    <row r="45593" ht="30" hidden="1" customHeight="1" x14ac:dyDescent="0.25"/>
    <row r="45594" ht="30" hidden="1" customHeight="1" x14ac:dyDescent="0.25"/>
    <row r="45595" ht="30" hidden="1" customHeight="1" x14ac:dyDescent="0.25"/>
    <row r="45596" ht="30" hidden="1" customHeight="1" x14ac:dyDescent="0.25"/>
    <row r="45597" ht="30" hidden="1" customHeight="1" x14ac:dyDescent="0.25"/>
    <row r="45598" ht="30" hidden="1" customHeight="1" x14ac:dyDescent="0.25"/>
    <row r="45599" ht="30" hidden="1" customHeight="1" x14ac:dyDescent="0.25"/>
    <row r="45600" ht="30" hidden="1" customHeight="1" x14ac:dyDescent="0.25"/>
    <row r="45601" ht="30" hidden="1" customHeight="1" x14ac:dyDescent="0.25"/>
    <row r="45602" ht="30" hidden="1" customHeight="1" x14ac:dyDescent="0.25"/>
    <row r="45603" ht="30" hidden="1" customHeight="1" x14ac:dyDescent="0.25"/>
    <row r="45604" ht="30" hidden="1" customHeight="1" x14ac:dyDescent="0.25"/>
    <row r="45605" ht="30" hidden="1" customHeight="1" x14ac:dyDescent="0.25"/>
    <row r="45606" ht="30" hidden="1" customHeight="1" x14ac:dyDescent="0.25"/>
    <row r="45607" ht="30" hidden="1" customHeight="1" x14ac:dyDescent="0.25"/>
    <row r="45608" ht="30" hidden="1" customHeight="1" x14ac:dyDescent="0.25"/>
    <row r="45609" ht="30" hidden="1" customHeight="1" x14ac:dyDescent="0.25"/>
    <row r="45610" ht="30" hidden="1" customHeight="1" x14ac:dyDescent="0.25"/>
    <row r="45611" ht="30" hidden="1" customHeight="1" x14ac:dyDescent="0.25"/>
    <row r="45612" ht="30" hidden="1" customHeight="1" x14ac:dyDescent="0.25"/>
    <row r="45613" ht="30" hidden="1" customHeight="1" x14ac:dyDescent="0.25"/>
    <row r="45614" ht="30" hidden="1" customHeight="1" x14ac:dyDescent="0.25"/>
    <row r="45615" ht="30" hidden="1" customHeight="1" x14ac:dyDescent="0.25"/>
    <row r="45616" ht="30" hidden="1" customHeight="1" x14ac:dyDescent="0.25"/>
    <row r="45617" ht="30" hidden="1" customHeight="1" x14ac:dyDescent="0.25"/>
    <row r="45618" ht="30" hidden="1" customHeight="1" x14ac:dyDescent="0.25"/>
    <row r="45619" ht="30" hidden="1" customHeight="1" x14ac:dyDescent="0.25"/>
    <row r="45620" ht="30" hidden="1" customHeight="1" x14ac:dyDescent="0.25"/>
    <row r="45621" ht="30" hidden="1" customHeight="1" x14ac:dyDescent="0.25"/>
    <row r="45622" ht="30" hidden="1" customHeight="1" x14ac:dyDescent="0.25"/>
    <row r="45623" ht="30" hidden="1" customHeight="1" x14ac:dyDescent="0.25"/>
    <row r="45624" ht="30" hidden="1" customHeight="1" x14ac:dyDescent="0.25"/>
    <row r="45625" ht="30" hidden="1" customHeight="1" x14ac:dyDescent="0.25"/>
    <row r="45626" ht="30" hidden="1" customHeight="1" x14ac:dyDescent="0.25"/>
    <row r="45627" ht="30" hidden="1" customHeight="1" x14ac:dyDescent="0.25"/>
    <row r="45628" ht="30" hidden="1" customHeight="1" x14ac:dyDescent="0.25"/>
    <row r="45629" ht="30" hidden="1" customHeight="1" x14ac:dyDescent="0.25"/>
    <row r="45630" ht="30" hidden="1" customHeight="1" x14ac:dyDescent="0.25"/>
    <row r="45631" ht="30" hidden="1" customHeight="1" x14ac:dyDescent="0.25"/>
    <row r="45632" ht="30" hidden="1" customHeight="1" x14ac:dyDescent="0.25"/>
    <row r="45633" ht="30" hidden="1" customHeight="1" x14ac:dyDescent="0.25"/>
    <row r="45634" ht="30" hidden="1" customHeight="1" x14ac:dyDescent="0.25"/>
    <row r="45635" ht="30" hidden="1" customHeight="1" x14ac:dyDescent="0.25"/>
    <row r="45636" ht="30" hidden="1" customHeight="1" x14ac:dyDescent="0.25"/>
    <row r="45637" ht="30" hidden="1" customHeight="1" x14ac:dyDescent="0.25"/>
    <row r="45638" ht="30" hidden="1" customHeight="1" x14ac:dyDescent="0.25"/>
    <row r="45639" ht="30" hidden="1" customHeight="1" x14ac:dyDescent="0.25"/>
    <row r="45640" ht="30" hidden="1" customHeight="1" x14ac:dyDescent="0.25"/>
    <row r="45641" ht="30" hidden="1" customHeight="1" x14ac:dyDescent="0.25"/>
    <row r="45642" ht="30" hidden="1" customHeight="1" x14ac:dyDescent="0.25"/>
    <row r="45643" ht="30" hidden="1" customHeight="1" x14ac:dyDescent="0.25"/>
    <row r="45644" ht="30" hidden="1" customHeight="1" x14ac:dyDescent="0.25"/>
    <row r="45645" ht="30" hidden="1" customHeight="1" x14ac:dyDescent="0.25"/>
    <row r="45646" ht="30" hidden="1" customHeight="1" x14ac:dyDescent="0.25"/>
    <row r="45647" ht="30" hidden="1" customHeight="1" x14ac:dyDescent="0.25"/>
    <row r="45648" ht="30" hidden="1" customHeight="1" x14ac:dyDescent="0.25"/>
    <row r="45649" ht="30" hidden="1" customHeight="1" x14ac:dyDescent="0.25"/>
    <row r="45650" ht="30" hidden="1" customHeight="1" x14ac:dyDescent="0.25"/>
    <row r="45651" ht="30" hidden="1" customHeight="1" x14ac:dyDescent="0.25"/>
    <row r="45652" ht="30" hidden="1" customHeight="1" x14ac:dyDescent="0.25"/>
    <row r="45653" ht="30" hidden="1" customHeight="1" x14ac:dyDescent="0.25"/>
    <row r="45654" ht="30" hidden="1" customHeight="1" x14ac:dyDescent="0.25"/>
    <row r="45655" ht="30" hidden="1" customHeight="1" x14ac:dyDescent="0.25"/>
    <row r="45656" ht="30" hidden="1" customHeight="1" x14ac:dyDescent="0.25"/>
    <row r="45657" ht="30" hidden="1" customHeight="1" x14ac:dyDescent="0.25"/>
    <row r="45658" ht="30" hidden="1" customHeight="1" x14ac:dyDescent="0.25"/>
    <row r="45659" ht="30" hidden="1" customHeight="1" x14ac:dyDescent="0.25"/>
    <row r="45660" ht="30" hidden="1" customHeight="1" x14ac:dyDescent="0.25"/>
    <row r="45661" ht="30" hidden="1" customHeight="1" x14ac:dyDescent="0.25"/>
    <row r="45662" ht="30" hidden="1" customHeight="1" x14ac:dyDescent="0.25"/>
    <row r="45663" ht="30" hidden="1" customHeight="1" x14ac:dyDescent="0.25"/>
    <row r="45664" ht="30" hidden="1" customHeight="1" x14ac:dyDescent="0.25"/>
    <row r="45665" ht="30" hidden="1" customHeight="1" x14ac:dyDescent="0.25"/>
    <row r="45666" ht="30" hidden="1" customHeight="1" x14ac:dyDescent="0.25"/>
    <row r="45667" ht="30" hidden="1" customHeight="1" x14ac:dyDescent="0.25"/>
    <row r="45668" ht="30" hidden="1" customHeight="1" x14ac:dyDescent="0.25"/>
    <row r="45669" ht="30" hidden="1" customHeight="1" x14ac:dyDescent="0.25"/>
    <row r="45670" ht="30" hidden="1" customHeight="1" x14ac:dyDescent="0.25"/>
    <row r="45671" ht="30" hidden="1" customHeight="1" x14ac:dyDescent="0.25"/>
    <row r="45672" ht="30" hidden="1" customHeight="1" x14ac:dyDescent="0.25"/>
    <row r="45673" ht="30" hidden="1" customHeight="1" x14ac:dyDescent="0.25"/>
    <row r="45674" ht="30" hidden="1" customHeight="1" x14ac:dyDescent="0.25"/>
    <row r="45675" ht="30" hidden="1" customHeight="1" x14ac:dyDescent="0.25"/>
    <row r="45676" ht="30" hidden="1" customHeight="1" x14ac:dyDescent="0.25"/>
    <row r="45677" ht="30" hidden="1" customHeight="1" x14ac:dyDescent="0.25"/>
    <row r="45678" ht="30" hidden="1" customHeight="1" x14ac:dyDescent="0.25"/>
    <row r="45679" ht="30" hidden="1" customHeight="1" x14ac:dyDescent="0.25"/>
    <row r="45680" ht="30" hidden="1" customHeight="1" x14ac:dyDescent="0.25"/>
    <row r="45681" ht="30" hidden="1" customHeight="1" x14ac:dyDescent="0.25"/>
    <row r="45682" ht="30" hidden="1" customHeight="1" x14ac:dyDescent="0.25"/>
    <row r="45683" ht="30" hidden="1" customHeight="1" x14ac:dyDescent="0.25"/>
    <row r="45684" ht="30" hidden="1" customHeight="1" x14ac:dyDescent="0.25"/>
    <row r="45685" ht="30" hidden="1" customHeight="1" x14ac:dyDescent="0.25"/>
    <row r="45686" ht="30" hidden="1" customHeight="1" x14ac:dyDescent="0.25"/>
    <row r="45687" ht="30" hidden="1" customHeight="1" x14ac:dyDescent="0.25"/>
    <row r="45688" ht="30" hidden="1" customHeight="1" x14ac:dyDescent="0.25"/>
    <row r="45689" ht="30" hidden="1" customHeight="1" x14ac:dyDescent="0.25"/>
    <row r="45690" ht="30" hidden="1" customHeight="1" x14ac:dyDescent="0.25"/>
    <row r="45691" ht="30" hidden="1" customHeight="1" x14ac:dyDescent="0.25"/>
    <row r="45692" ht="30" hidden="1" customHeight="1" x14ac:dyDescent="0.25"/>
    <row r="45693" ht="30" hidden="1" customHeight="1" x14ac:dyDescent="0.25"/>
    <row r="45694" ht="30" hidden="1" customHeight="1" x14ac:dyDescent="0.25"/>
    <row r="45695" ht="30" hidden="1" customHeight="1" x14ac:dyDescent="0.25"/>
    <row r="45696" ht="30" hidden="1" customHeight="1" x14ac:dyDescent="0.25"/>
    <row r="45697" ht="30" hidden="1" customHeight="1" x14ac:dyDescent="0.25"/>
    <row r="45698" ht="30" hidden="1" customHeight="1" x14ac:dyDescent="0.25"/>
    <row r="45699" ht="30" hidden="1" customHeight="1" x14ac:dyDescent="0.25"/>
    <row r="45700" ht="30" hidden="1" customHeight="1" x14ac:dyDescent="0.25"/>
    <row r="45701" ht="30" hidden="1" customHeight="1" x14ac:dyDescent="0.25"/>
    <row r="45702" ht="30" hidden="1" customHeight="1" x14ac:dyDescent="0.25"/>
    <row r="45703" ht="30" hidden="1" customHeight="1" x14ac:dyDescent="0.25"/>
    <row r="45704" ht="30" hidden="1" customHeight="1" x14ac:dyDescent="0.25"/>
    <row r="45705" ht="30" hidden="1" customHeight="1" x14ac:dyDescent="0.25"/>
    <row r="45706" ht="30" hidden="1" customHeight="1" x14ac:dyDescent="0.25"/>
    <row r="45707" ht="30" hidden="1" customHeight="1" x14ac:dyDescent="0.25"/>
    <row r="45708" ht="30" hidden="1" customHeight="1" x14ac:dyDescent="0.25"/>
    <row r="45709" ht="30" hidden="1" customHeight="1" x14ac:dyDescent="0.25"/>
    <row r="45710" ht="30" hidden="1" customHeight="1" x14ac:dyDescent="0.25"/>
    <row r="45711" ht="30" hidden="1" customHeight="1" x14ac:dyDescent="0.25"/>
    <row r="45712" ht="30" hidden="1" customHeight="1" x14ac:dyDescent="0.25"/>
    <row r="45713" ht="30" hidden="1" customHeight="1" x14ac:dyDescent="0.25"/>
    <row r="45714" ht="30" hidden="1" customHeight="1" x14ac:dyDescent="0.25"/>
    <row r="45715" ht="30" hidden="1" customHeight="1" x14ac:dyDescent="0.25"/>
    <row r="45716" ht="30" hidden="1" customHeight="1" x14ac:dyDescent="0.25"/>
    <row r="45717" ht="30" hidden="1" customHeight="1" x14ac:dyDescent="0.25"/>
    <row r="45718" ht="30" hidden="1" customHeight="1" x14ac:dyDescent="0.25"/>
    <row r="45719" ht="30" hidden="1" customHeight="1" x14ac:dyDescent="0.25"/>
    <row r="45720" ht="30" hidden="1" customHeight="1" x14ac:dyDescent="0.25"/>
    <row r="45721" ht="30" hidden="1" customHeight="1" x14ac:dyDescent="0.25"/>
    <row r="45722" ht="30" hidden="1" customHeight="1" x14ac:dyDescent="0.25"/>
    <row r="45723" ht="30" hidden="1" customHeight="1" x14ac:dyDescent="0.25"/>
    <row r="45724" ht="30" hidden="1" customHeight="1" x14ac:dyDescent="0.25"/>
    <row r="45725" ht="30" hidden="1" customHeight="1" x14ac:dyDescent="0.25"/>
    <row r="45726" ht="30" hidden="1" customHeight="1" x14ac:dyDescent="0.25"/>
    <row r="45727" ht="30" hidden="1" customHeight="1" x14ac:dyDescent="0.25"/>
    <row r="45728" ht="30" hidden="1" customHeight="1" x14ac:dyDescent="0.25"/>
    <row r="45729" ht="30" hidden="1" customHeight="1" x14ac:dyDescent="0.25"/>
    <row r="45730" ht="30" hidden="1" customHeight="1" x14ac:dyDescent="0.25"/>
    <row r="45731" ht="30" hidden="1" customHeight="1" x14ac:dyDescent="0.25"/>
    <row r="45732" ht="30" hidden="1" customHeight="1" x14ac:dyDescent="0.25"/>
    <row r="45733" ht="30" hidden="1" customHeight="1" x14ac:dyDescent="0.25"/>
    <row r="45734" ht="30" hidden="1" customHeight="1" x14ac:dyDescent="0.25"/>
    <row r="45735" ht="30" hidden="1" customHeight="1" x14ac:dyDescent="0.25"/>
    <row r="45736" ht="30" hidden="1" customHeight="1" x14ac:dyDescent="0.25"/>
    <row r="45737" ht="30" hidden="1" customHeight="1" x14ac:dyDescent="0.25"/>
    <row r="45738" ht="30" hidden="1" customHeight="1" x14ac:dyDescent="0.25"/>
    <row r="45739" ht="30" hidden="1" customHeight="1" x14ac:dyDescent="0.25"/>
    <row r="45740" ht="30" hidden="1" customHeight="1" x14ac:dyDescent="0.25"/>
    <row r="45741" ht="30" hidden="1" customHeight="1" x14ac:dyDescent="0.25"/>
    <row r="45742" ht="30" hidden="1" customHeight="1" x14ac:dyDescent="0.25"/>
    <row r="45743" ht="30" hidden="1" customHeight="1" x14ac:dyDescent="0.25"/>
    <row r="45744" ht="30" hidden="1" customHeight="1" x14ac:dyDescent="0.25"/>
    <row r="45745" ht="30" hidden="1" customHeight="1" x14ac:dyDescent="0.25"/>
    <row r="45746" ht="30" hidden="1" customHeight="1" x14ac:dyDescent="0.25"/>
    <row r="45747" ht="30" hidden="1" customHeight="1" x14ac:dyDescent="0.25"/>
    <row r="45748" ht="30" hidden="1" customHeight="1" x14ac:dyDescent="0.25"/>
    <row r="45749" ht="30" hidden="1" customHeight="1" x14ac:dyDescent="0.25"/>
    <row r="45750" ht="30" hidden="1" customHeight="1" x14ac:dyDescent="0.25"/>
    <row r="45751" ht="30" hidden="1" customHeight="1" x14ac:dyDescent="0.25"/>
    <row r="45752" ht="30" hidden="1" customHeight="1" x14ac:dyDescent="0.25"/>
    <row r="45753" ht="30" hidden="1" customHeight="1" x14ac:dyDescent="0.25"/>
    <row r="45754" ht="30" hidden="1" customHeight="1" x14ac:dyDescent="0.25"/>
    <row r="45755" ht="30" hidden="1" customHeight="1" x14ac:dyDescent="0.25"/>
    <row r="45756" ht="30" hidden="1" customHeight="1" x14ac:dyDescent="0.25"/>
    <row r="45757" ht="30" hidden="1" customHeight="1" x14ac:dyDescent="0.25"/>
    <row r="45758" ht="30" hidden="1" customHeight="1" x14ac:dyDescent="0.25"/>
    <row r="45759" ht="30" hidden="1" customHeight="1" x14ac:dyDescent="0.25"/>
    <row r="45760" ht="30" hidden="1" customHeight="1" x14ac:dyDescent="0.25"/>
    <row r="45761" ht="30" hidden="1" customHeight="1" x14ac:dyDescent="0.25"/>
    <row r="45762" ht="30" hidden="1" customHeight="1" x14ac:dyDescent="0.25"/>
    <row r="45763" ht="30" hidden="1" customHeight="1" x14ac:dyDescent="0.25"/>
    <row r="45764" ht="30" hidden="1" customHeight="1" x14ac:dyDescent="0.25"/>
    <row r="45765" ht="30" hidden="1" customHeight="1" x14ac:dyDescent="0.25"/>
    <row r="45766" ht="30" hidden="1" customHeight="1" x14ac:dyDescent="0.25"/>
    <row r="45767" ht="30" hidden="1" customHeight="1" x14ac:dyDescent="0.25"/>
    <row r="45768" ht="30" hidden="1" customHeight="1" x14ac:dyDescent="0.25"/>
    <row r="45769" ht="30" hidden="1" customHeight="1" x14ac:dyDescent="0.25"/>
    <row r="45770" ht="30" hidden="1" customHeight="1" x14ac:dyDescent="0.25"/>
    <row r="45771" ht="30" hidden="1" customHeight="1" x14ac:dyDescent="0.25"/>
    <row r="45772" ht="30" hidden="1" customHeight="1" x14ac:dyDescent="0.25"/>
    <row r="45773" ht="30" hidden="1" customHeight="1" x14ac:dyDescent="0.25"/>
    <row r="45774" ht="30" hidden="1" customHeight="1" x14ac:dyDescent="0.25"/>
    <row r="45775" ht="30" hidden="1" customHeight="1" x14ac:dyDescent="0.25"/>
    <row r="45776" ht="30" hidden="1" customHeight="1" x14ac:dyDescent="0.25"/>
    <row r="45777" ht="30" hidden="1" customHeight="1" x14ac:dyDescent="0.25"/>
    <row r="45778" ht="30" hidden="1" customHeight="1" x14ac:dyDescent="0.25"/>
    <row r="45779" ht="30" hidden="1" customHeight="1" x14ac:dyDescent="0.25"/>
    <row r="45780" ht="30" hidden="1" customHeight="1" x14ac:dyDescent="0.25"/>
    <row r="45781" ht="30" hidden="1" customHeight="1" x14ac:dyDescent="0.25"/>
    <row r="45782" ht="30" hidden="1" customHeight="1" x14ac:dyDescent="0.25"/>
    <row r="45783" ht="30" hidden="1" customHeight="1" x14ac:dyDescent="0.25"/>
    <row r="45784" ht="30" hidden="1" customHeight="1" x14ac:dyDescent="0.25"/>
    <row r="45785" ht="30" hidden="1" customHeight="1" x14ac:dyDescent="0.25"/>
    <row r="45786" ht="30" hidden="1" customHeight="1" x14ac:dyDescent="0.25"/>
    <row r="45787" ht="30" hidden="1" customHeight="1" x14ac:dyDescent="0.25"/>
    <row r="45788" ht="30" hidden="1" customHeight="1" x14ac:dyDescent="0.25"/>
    <row r="45789" ht="30" hidden="1" customHeight="1" x14ac:dyDescent="0.25"/>
    <row r="45790" ht="30" hidden="1" customHeight="1" x14ac:dyDescent="0.25"/>
    <row r="45791" ht="30" hidden="1" customHeight="1" x14ac:dyDescent="0.25"/>
    <row r="45792" ht="30" hidden="1" customHeight="1" x14ac:dyDescent="0.25"/>
    <row r="45793" ht="30" hidden="1" customHeight="1" x14ac:dyDescent="0.25"/>
    <row r="45794" ht="30" hidden="1" customHeight="1" x14ac:dyDescent="0.25"/>
    <row r="45795" ht="30" hidden="1" customHeight="1" x14ac:dyDescent="0.25"/>
    <row r="45796" ht="30" hidden="1" customHeight="1" x14ac:dyDescent="0.25"/>
    <row r="45797" ht="30" hidden="1" customHeight="1" x14ac:dyDescent="0.25"/>
    <row r="45798" ht="30" hidden="1" customHeight="1" x14ac:dyDescent="0.25"/>
    <row r="45799" ht="30" hidden="1" customHeight="1" x14ac:dyDescent="0.25"/>
    <row r="45800" ht="30" hidden="1" customHeight="1" x14ac:dyDescent="0.25"/>
    <row r="45801" ht="30" hidden="1" customHeight="1" x14ac:dyDescent="0.25"/>
    <row r="45802" ht="30" hidden="1" customHeight="1" x14ac:dyDescent="0.25"/>
    <row r="45803" ht="30" hidden="1" customHeight="1" x14ac:dyDescent="0.25"/>
    <row r="45804" ht="30" hidden="1" customHeight="1" x14ac:dyDescent="0.25"/>
    <row r="45805" ht="30" hidden="1" customHeight="1" x14ac:dyDescent="0.25"/>
    <row r="45806" ht="30" hidden="1" customHeight="1" x14ac:dyDescent="0.25"/>
    <row r="45807" ht="30" hidden="1" customHeight="1" x14ac:dyDescent="0.25"/>
    <row r="45808" ht="30" hidden="1" customHeight="1" x14ac:dyDescent="0.25"/>
    <row r="45809" ht="30" hidden="1" customHeight="1" x14ac:dyDescent="0.25"/>
    <row r="45810" ht="30" hidden="1" customHeight="1" x14ac:dyDescent="0.25"/>
    <row r="45811" ht="30" hidden="1" customHeight="1" x14ac:dyDescent="0.25"/>
    <row r="45812" ht="30" hidden="1" customHeight="1" x14ac:dyDescent="0.25"/>
    <row r="45813" ht="30" hidden="1" customHeight="1" x14ac:dyDescent="0.25"/>
    <row r="45814" ht="30" hidden="1" customHeight="1" x14ac:dyDescent="0.25"/>
    <row r="45815" ht="30" hidden="1" customHeight="1" x14ac:dyDescent="0.25"/>
    <row r="45816" ht="30" hidden="1" customHeight="1" x14ac:dyDescent="0.25"/>
    <row r="45817" ht="30" hidden="1" customHeight="1" x14ac:dyDescent="0.25"/>
    <row r="45818" ht="30" hidden="1" customHeight="1" x14ac:dyDescent="0.25"/>
    <row r="45819" ht="30" hidden="1" customHeight="1" x14ac:dyDescent="0.25"/>
    <row r="45820" ht="30" hidden="1" customHeight="1" x14ac:dyDescent="0.25"/>
    <row r="45821" ht="30" hidden="1" customHeight="1" x14ac:dyDescent="0.25"/>
    <row r="45822" ht="30" hidden="1" customHeight="1" x14ac:dyDescent="0.25"/>
    <row r="45823" ht="30" hidden="1" customHeight="1" x14ac:dyDescent="0.25"/>
    <row r="45824" ht="30" hidden="1" customHeight="1" x14ac:dyDescent="0.25"/>
    <row r="45825" ht="30" hidden="1" customHeight="1" x14ac:dyDescent="0.25"/>
    <row r="45826" ht="30" hidden="1" customHeight="1" x14ac:dyDescent="0.25"/>
    <row r="45827" ht="30" hidden="1" customHeight="1" x14ac:dyDescent="0.25"/>
    <row r="45828" ht="30" hidden="1" customHeight="1" x14ac:dyDescent="0.25"/>
    <row r="45829" ht="30" hidden="1" customHeight="1" x14ac:dyDescent="0.25"/>
    <row r="45830" ht="30" hidden="1" customHeight="1" x14ac:dyDescent="0.25"/>
    <row r="45831" ht="30" hidden="1" customHeight="1" x14ac:dyDescent="0.25"/>
    <row r="45832" ht="30" hidden="1" customHeight="1" x14ac:dyDescent="0.25"/>
    <row r="45833" ht="30" hidden="1" customHeight="1" x14ac:dyDescent="0.25"/>
    <row r="45834" ht="30" hidden="1" customHeight="1" x14ac:dyDescent="0.25"/>
    <row r="45835" ht="30" hidden="1" customHeight="1" x14ac:dyDescent="0.25"/>
    <row r="45836" ht="30" hidden="1" customHeight="1" x14ac:dyDescent="0.25"/>
    <row r="45837" ht="30" hidden="1" customHeight="1" x14ac:dyDescent="0.25"/>
    <row r="45838" ht="30" hidden="1" customHeight="1" x14ac:dyDescent="0.25"/>
    <row r="45839" ht="30" hidden="1" customHeight="1" x14ac:dyDescent="0.25"/>
    <row r="45840" ht="30" hidden="1" customHeight="1" x14ac:dyDescent="0.25"/>
    <row r="45841" ht="30" hidden="1" customHeight="1" x14ac:dyDescent="0.25"/>
    <row r="45842" ht="30" hidden="1" customHeight="1" x14ac:dyDescent="0.25"/>
    <row r="45843" ht="30" hidden="1" customHeight="1" x14ac:dyDescent="0.25"/>
    <row r="45844" ht="30" hidden="1" customHeight="1" x14ac:dyDescent="0.25"/>
    <row r="45845" ht="30" hidden="1" customHeight="1" x14ac:dyDescent="0.25"/>
    <row r="45846" ht="30" hidden="1" customHeight="1" x14ac:dyDescent="0.25"/>
    <row r="45847" ht="30" hidden="1" customHeight="1" x14ac:dyDescent="0.25"/>
    <row r="45848" ht="30" hidden="1" customHeight="1" x14ac:dyDescent="0.25"/>
    <row r="45849" ht="30" hidden="1" customHeight="1" x14ac:dyDescent="0.25"/>
    <row r="45850" ht="30" hidden="1" customHeight="1" x14ac:dyDescent="0.25"/>
    <row r="45851" ht="30" hidden="1" customHeight="1" x14ac:dyDescent="0.25"/>
    <row r="45852" ht="30" hidden="1" customHeight="1" x14ac:dyDescent="0.25"/>
    <row r="45853" ht="30" hidden="1" customHeight="1" x14ac:dyDescent="0.25"/>
    <row r="45854" ht="30" hidden="1" customHeight="1" x14ac:dyDescent="0.25"/>
    <row r="45855" ht="30" hidden="1" customHeight="1" x14ac:dyDescent="0.25"/>
    <row r="45856" ht="30" hidden="1" customHeight="1" x14ac:dyDescent="0.25"/>
    <row r="45857" ht="30" hidden="1" customHeight="1" x14ac:dyDescent="0.25"/>
    <row r="45858" ht="30" hidden="1" customHeight="1" x14ac:dyDescent="0.25"/>
    <row r="45859" ht="30" hidden="1" customHeight="1" x14ac:dyDescent="0.25"/>
    <row r="45860" ht="30" hidden="1" customHeight="1" x14ac:dyDescent="0.25"/>
    <row r="45861" ht="30" hidden="1" customHeight="1" x14ac:dyDescent="0.25"/>
    <row r="45862" ht="30" hidden="1" customHeight="1" x14ac:dyDescent="0.25"/>
    <row r="45863" ht="30" hidden="1" customHeight="1" x14ac:dyDescent="0.25"/>
    <row r="45864" ht="30" hidden="1" customHeight="1" x14ac:dyDescent="0.25"/>
    <row r="45865" ht="30" hidden="1" customHeight="1" x14ac:dyDescent="0.25"/>
    <row r="45866" ht="30" hidden="1" customHeight="1" x14ac:dyDescent="0.25"/>
    <row r="45867" ht="30" hidden="1" customHeight="1" x14ac:dyDescent="0.25"/>
    <row r="45868" ht="30" hidden="1" customHeight="1" x14ac:dyDescent="0.25"/>
    <row r="45869" ht="30" hidden="1" customHeight="1" x14ac:dyDescent="0.25"/>
    <row r="45870" ht="30" hidden="1" customHeight="1" x14ac:dyDescent="0.25"/>
    <row r="45871" ht="30" hidden="1" customHeight="1" x14ac:dyDescent="0.25"/>
    <row r="45872" ht="30" hidden="1" customHeight="1" x14ac:dyDescent="0.25"/>
    <row r="45873" ht="30" hidden="1" customHeight="1" x14ac:dyDescent="0.25"/>
    <row r="45874" ht="30" hidden="1" customHeight="1" x14ac:dyDescent="0.25"/>
    <row r="45875" ht="30" hidden="1" customHeight="1" x14ac:dyDescent="0.25"/>
    <row r="45876" ht="30" hidden="1" customHeight="1" x14ac:dyDescent="0.25"/>
    <row r="45877" ht="30" hidden="1" customHeight="1" x14ac:dyDescent="0.25"/>
    <row r="45878" ht="30" hidden="1" customHeight="1" x14ac:dyDescent="0.25"/>
    <row r="45879" ht="30" hidden="1" customHeight="1" x14ac:dyDescent="0.25"/>
    <row r="45880" ht="30" hidden="1" customHeight="1" x14ac:dyDescent="0.25"/>
    <row r="45881" ht="30" hidden="1" customHeight="1" x14ac:dyDescent="0.25"/>
    <row r="45882" ht="30" hidden="1" customHeight="1" x14ac:dyDescent="0.25"/>
    <row r="45883" ht="30" hidden="1" customHeight="1" x14ac:dyDescent="0.25"/>
    <row r="45884" ht="30" hidden="1" customHeight="1" x14ac:dyDescent="0.25"/>
    <row r="45885" ht="30" hidden="1" customHeight="1" x14ac:dyDescent="0.25"/>
    <row r="45886" ht="30" hidden="1" customHeight="1" x14ac:dyDescent="0.25"/>
    <row r="45887" ht="30" hidden="1" customHeight="1" x14ac:dyDescent="0.25"/>
    <row r="45888" ht="30" hidden="1" customHeight="1" x14ac:dyDescent="0.25"/>
    <row r="45889" ht="30" hidden="1" customHeight="1" x14ac:dyDescent="0.25"/>
    <row r="45890" ht="30" hidden="1" customHeight="1" x14ac:dyDescent="0.25"/>
    <row r="45891" ht="30" hidden="1" customHeight="1" x14ac:dyDescent="0.25"/>
    <row r="45892" ht="30" hidden="1" customHeight="1" x14ac:dyDescent="0.25"/>
    <row r="45893" ht="30" hidden="1" customHeight="1" x14ac:dyDescent="0.25"/>
    <row r="45894" ht="30" hidden="1" customHeight="1" x14ac:dyDescent="0.25"/>
    <row r="45895" ht="30" hidden="1" customHeight="1" x14ac:dyDescent="0.25"/>
    <row r="45896" ht="30" hidden="1" customHeight="1" x14ac:dyDescent="0.25"/>
    <row r="45897" ht="30" hidden="1" customHeight="1" x14ac:dyDescent="0.25"/>
    <row r="45898" ht="30" hidden="1" customHeight="1" x14ac:dyDescent="0.25"/>
    <row r="45899" ht="30" hidden="1" customHeight="1" x14ac:dyDescent="0.25"/>
    <row r="45900" ht="30" hidden="1" customHeight="1" x14ac:dyDescent="0.25"/>
    <row r="45901" ht="30" hidden="1" customHeight="1" x14ac:dyDescent="0.25"/>
    <row r="45902" ht="30" hidden="1" customHeight="1" x14ac:dyDescent="0.25"/>
    <row r="45903" ht="30" hidden="1" customHeight="1" x14ac:dyDescent="0.25"/>
    <row r="45904" ht="30" hidden="1" customHeight="1" x14ac:dyDescent="0.25"/>
    <row r="45905" ht="30" hidden="1" customHeight="1" x14ac:dyDescent="0.25"/>
    <row r="45906" ht="30" hidden="1" customHeight="1" x14ac:dyDescent="0.25"/>
    <row r="45907" ht="30" hidden="1" customHeight="1" x14ac:dyDescent="0.25"/>
    <row r="45908" ht="30" hidden="1" customHeight="1" x14ac:dyDescent="0.25"/>
    <row r="45909" ht="30" hidden="1" customHeight="1" x14ac:dyDescent="0.25"/>
    <row r="45910" ht="30" hidden="1" customHeight="1" x14ac:dyDescent="0.25"/>
    <row r="45911" ht="30" hidden="1" customHeight="1" x14ac:dyDescent="0.25"/>
    <row r="45912" ht="30" hidden="1" customHeight="1" x14ac:dyDescent="0.25"/>
    <row r="45913" ht="30" hidden="1" customHeight="1" x14ac:dyDescent="0.25"/>
    <row r="45914" ht="30" hidden="1" customHeight="1" x14ac:dyDescent="0.25"/>
    <row r="45915" ht="30" hidden="1" customHeight="1" x14ac:dyDescent="0.25"/>
    <row r="45916" ht="30" hidden="1" customHeight="1" x14ac:dyDescent="0.25"/>
    <row r="45917" ht="30" hidden="1" customHeight="1" x14ac:dyDescent="0.25"/>
    <row r="45918" ht="30" hidden="1" customHeight="1" x14ac:dyDescent="0.25"/>
    <row r="45919" ht="30" hidden="1" customHeight="1" x14ac:dyDescent="0.25"/>
    <row r="45920" ht="30" hidden="1" customHeight="1" x14ac:dyDescent="0.25"/>
    <row r="45921" ht="30" hidden="1" customHeight="1" x14ac:dyDescent="0.25"/>
    <row r="45922" ht="30" hidden="1" customHeight="1" x14ac:dyDescent="0.25"/>
    <row r="45923" ht="30" hidden="1" customHeight="1" x14ac:dyDescent="0.25"/>
    <row r="45924" ht="30" hidden="1" customHeight="1" x14ac:dyDescent="0.25"/>
    <row r="45925" ht="30" hidden="1" customHeight="1" x14ac:dyDescent="0.25"/>
    <row r="45926" ht="30" hidden="1" customHeight="1" x14ac:dyDescent="0.25"/>
    <row r="45927" ht="30" hidden="1" customHeight="1" x14ac:dyDescent="0.25"/>
    <row r="45928" ht="30" hidden="1" customHeight="1" x14ac:dyDescent="0.25"/>
    <row r="45929" ht="30" hidden="1" customHeight="1" x14ac:dyDescent="0.25"/>
    <row r="45930" ht="30" hidden="1" customHeight="1" x14ac:dyDescent="0.25"/>
    <row r="45931" ht="30" hidden="1" customHeight="1" x14ac:dyDescent="0.25"/>
    <row r="45932" ht="30" hidden="1" customHeight="1" x14ac:dyDescent="0.25"/>
    <row r="45933" ht="30" hidden="1" customHeight="1" x14ac:dyDescent="0.25"/>
    <row r="45934" ht="30" hidden="1" customHeight="1" x14ac:dyDescent="0.25"/>
    <row r="45935" ht="30" hidden="1" customHeight="1" x14ac:dyDescent="0.25"/>
    <row r="45936" ht="30" hidden="1" customHeight="1" x14ac:dyDescent="0.25"/>
    <row r="45937" ht="30" hidden="1" customHeight="1" x14ac:dyDescent="0.25"/>
    <row r="45938" ht="30" hidden="1" customHeight="1" x14ac:dyDescent="0.25"/>
    <row r="45939" ht="30" hidden="1" customHeight="1" x14ac:dyDescent="0.25"/>
    <row r="45940" ht="30" hidden="1" customHeight="1" x14ac:dyDescent="0.25"/>
    <row r="45941" ht="30" hidden="1" customHeight="1" x14ac:dyDescent="0.25"/>
    <row r="45942" ht="30" hidden="1" customHeight="1" x14ac:dyDescent="0.25"/>
    <row r="45943" ht="30" hidden="1" customHeight="1" x14ac:dyDescent="0.25"/>
    <row r="45944" ht="30" hidden="1" customHeight="1" x14ac:dyDescent="0.25"/>
    <row r="45945" ht="30" hidden="1" customHeight="1" x14ac:dyDescent="0.25"/>
    <row r="45946" ht="30" hidden="1" customHeight="1" x14ac:dyDescent="0.25"/>
    <row r="45947" ht="30" hidden="1" customHeight="1" x14ac:dyDescent="0.25"/>
    <row r="45948" ht="30" hidden="1" customHeight="1" x14ac:dyDescent="0.25"/>
    <row r="45949" ht="30" hidden="1" customHeight="1" x14ac:dyDescent="0.25"/>
    <row r="45950" ht="30" hidden="1" customHeight="1" x14ac:dyDescent="0.25"/>
    <row r="45951" ht="30" hidden="1" customHeight="1" x14ac:dyDescent="0.25"/>
    <row r="45952" ht="30" hidden="1" customHeight="1" x14ac:dyDescent="0.25"/>
    <row r="45953" ht="30" hidden="1" customHeight="1" x14ac:dyDescent="0.25"/>
    <row r="45954" ht="30" hidden="1" customHeight="1" x14ac:dyDescent="0.25"/>
    <row r="45955" ht="30" hidden="1" customHeight="1" x14ac:dyDescent="0.25"/>
    <row r="45956" ht="30" hidden="1" customHeight="1" x14ac:dyDescent="0.25"/>
    <row r="45957" ht="30" hidden="1" customHeight="1" x14ac:dyDescent="0.25"/>
    <row r="45958" ht="30" hidden="1" customHeight="1" x14ac:dyDescent="0.25"/>
    <row r="45959" ht="30" hidden="1" customHeight="1" x14ac:dyDescent="0.25"/>
    <row r="45960" ht="30" hidden="1" customHeight="1" x14ac:dyDescent="0.25"/>
    <row r="45961" ht="30" hidden="1" customHeight="1" x14ac:dyDescent="0.25"/>
    <row r="45962" ht="30" hidden="1" customHeight="1" x14ac:dyDescent="0.25"/>
    <row r="45963" ht="30" hidden="1" customHeight="1" x14ac:dyDescent="0.25"/>
    <row r="45964" ht="30" hidden="1" customHeight="1" x14ac:dyDescent="0.25"/>
    <row r="45965" ht="30" hidden="1" customHeight="1" x14ac:dyDescent="0.25"/>
    <row r="45966" ht="30" hidden="1" customHeight="1" x14ac:dyDescent="0.25"/>
    <row r="45967" ht="30" hidden="1" customHeight="1" x14ac:dyDescent="0.25"/>
    <row r="45968" ht="30" hidden="1" customHeight="1" x14ac:dyDescent="0.25"/>
    <row r="45969" ht="30" hidden="1" customHeight="1" x14ac:dyDescent="0.25"/>
    <row r="45970" ht="30" hidden="1" customHeight="1" x14ac:dyDescent="0.25"/>
    <row r="45971" ht="30" hidden="1" customHeight="1" x14ac:dyDescent="0.25"/>
    <row r="45972" ht="30" hidden="1" customHeight="1" x14ac:dyDescent="0.25"/>
    <row r="45973" ht="30" hidden="1" customHeight="1" x14ac:dyDescent="0.25"/>
    <row r="45974" ht="30" hidden="1" customHeight="1" x14ac:dyDescent="0.25"/>
    <row r="45975" ht="30" hidden="1" customHeight="1" x14ac:dyDescent="0.25"/>
    <row r="45976" ht="30" hidden="1" customHeight="1" x14ac:dyDescent="0.25"/>
    <row r="45977" ht="30" hidden="1" customHeight="1" x14ac:dyDescent="0.25"/>
    <row r="45978" ht="30" hidden="1" customHeight="1" x14ac:dyDescent="0.25"/>
    <row r="45979" ht="30" hidden="1" customHeight="1" x14ac:dyDescent="0.25"/>
    <row r="45980" ht="30" hidden="1" customHeight="1" x14ac:dyDescent="0.25"/>
    <row r="45981" ht="30" hidden="1" customHeight="1" x14ac:dyDescent="0.25"/>
    <row r="45982" ht="30" hidden="1" customHeight="1" x14ac:dyDescent="0.25"/>
    <row r="45983" ht="30" hidden="1" customHeight="1" x14ac:dyDescent="0.25"/>
    <row r="45984" ht="30" hidden="1" customHeight="1" x14ac:dyDescent="0.25"/>
    <row r="45985" ht="30" hidden="1" customHeight="1" x14ac:dyDescent="0.25"/>
    <row r="45986" ht="30" hidden="1" customHeight="1" x14ac:dyDescent="0.25"/>
    <row r="45987" ht="30" hidden="1" customHeight="1" x14ac:dyDescent="0.25"/>
    <row r="45988" ht="30" hidden="1" customHeight="1" x14ac:dyDescent="0.25"/>
    <row r="45989" ht="30" hidden="1" customHeight="1" x14ac:dyDescent="0.25"/>
    <row r="45990" ht="30" hidden="1" customHeight="1" x14ac:dyDescent="0.25"/>
    <row r="45991" ht="30" hidden="1" customHeight="1" x14ac:dyDescent="0.25"/>
    <row r="45992" ht="30" hidden="1" customHeight="1" x14ac:dyDescent="0.25"/>
    <row r="45993" ht="30" hidden="1" customHeight="1" x14ac:dyDescent="0.25"/>
    <row r="45994" ht="30" hidden="1" customHeight="1" x14ac:dyDescent="0.25"/>
    <row r="45995" ht="30" hidden="1" customHeight="1" x14ac:dyDescent="0.25"/>
    <row r="45996" ht="30" hidden="1" customHeight="1" x14ac:dyDescent="0.25"/>
    <row r="45997" ht="30" hidden="1" customHeight="1" x14ac:dyDescent="0.25"/>
    <row r="45998" ht="30" hidden="1" customHeight="1" x14ac:dyDescent="0.25"/>
    <row r="45999" ht="30" hidden="1" customHeight="1" x14ac:dyDescent="0.25"/>
    <row r="46000" ht="30" hidden="1" customHeight="1" x14ac:dyDescent="0.25"/>
    <row r="46001" ht="30" hidden="1" customHeight="1" x14ac:dyDescent="0.25"/>
    <row r="46002" ht="30" hidden="1" customHeight="1" x14ac:dyDescent="0.25"/>
    <row r="46003" ht="30" hidden="1" customHeight="1" x14ac:dyDescent="0.25"/>
    <row r="46004" ht="30" hidden="1" customHeight="1" x14ac:dyDescent="0.25"/>
    <row r="46005" ht="30" hidden="1" customHeight="1" x14ac:dyDescent="0.25"/>
    <row r="46006" ht="30" hidden="1" customHeight="1" x14ac:dyDescent="0.25"/>
    <row r="46007" ht="30" hidden="1" customHeight="1" x14ac:dyDescent="0.25"/>
    <row r="46008" ht="30" hidden="1" customHeight="1" x14ac:dyDescent="0.25"/>
    <row r="46009" ht="30" hidden="1" customHeight="1" x14ac:dyDescent="0.25"/>
    <row r="46010" ht="30" hidden="1" customHeight="1" x14ac:dyDescent="0.25"/>
    <row r="46011" ht="30" hidden="1" customHeight="1" x14ac:dyDescent="0.25"/>
    <row r="46012" ht="30" hidden="1" customHeight="1" x14ac:dyDescent="0.25"/>
    <row r="46013" ht="30" hidden="1" customHeight="1" x14ac:dyDescent="0.25"/>
    <row r="46014" ht="30" hidden="1" customHeight="1" x14ac:dyDescent="0.25"/>
    <row r="46015" ht="30" hidden="1" customHeight="1" x14ac:dyDescent="0.25"/>
    <row r="46016" ht="30" hidden="1" customHeight="1" x14ac:dyDescent="0.25"/>
    <row r="46017" ht="30" hidden="1" customHeight="1" x14ac:dyDescent="0.25"/>
    <row r="46018" ht="30" hidden="1" customHeight="1" x14ac:dyDescent="0.25"/>
    <row r="46019" ht="30" hidden="1" customHeight="1" x14ac:dyDescent="0.25"/>
    <row r="46020" ht="30" hidden="1" customHeight="1" x14ac:dyDescent="0.25"/>
    <row r="46021" ht="30" hidden="1" customHeight="1" x14ac:dyDescent="0.25"/>
    <row r="46022" ht="30" hidden="1" customHeight="1" x14ac:dyDescent="0.25"/>
    <row r="46023" ht="30" hidden="1" customHeight="1" x14ac:dyDescent="0.25"/>
    <row r="46024" ht="30" hidden="1" customHeight="1" x14ac:dyDescent="0.25"/>
    <row r="46025" ht="30" hidden="1" customHeight="1" x14ac:dyDescent="0.25"/>
    <row r="46026" ht="30" hidden="1" customHeight="1" x14ac:dyDescent="0.25"/>
    <row r="46027" ht="30" hidden="1" customHeight="1" x14ac:dyDescent="0.25"/>
    <row r="46028" ht="30" hidden="1" customHeight="1" x14ac:dyDescent="0.25"/>
    <row r="46029" ht="30" hidden="1" customHeight="1" x14ac:dyDescent="0.25"/>
    <row r="46030" ht="30" hidden="1" customHeight="1" x14ac:dyDescent="0.25"/>
    <row r="46031" ht="30" hidden="1" customHeight="1" x14ac:dyDescent="0.25"/>
    <row r="46032" ht="30" hidden="1" customHeight="1" x14ac:dyDescent="0.25"/>
    <row r="46033" ht="30" hidden="1" customHeight="1" x14ac:dyDescent="0.25"/>
    <row r="46034" ht="30" hidden="1" customHeight="1" x14ac:dyDescent="0.25"/>
    <row r="46035" ht="30" hidden="1" customHeight="1" x14ac:dyDescent="0.25"/>
    <row r="46036" ht="30" hidden="1" customHeight="1" x14ac:dyDescent="0.25"/>
    <row r="46037" ht="30" hidden="1" customHeight="1" x14ac:dyDescent="0.25"/>
    <row r="46038" ht="30" hidden="1" customHeight="1" x14ac:dyDescent="0.25"/>
    <row r="46039" ht="30" hidden="1" customHeight="1" x14ac:dyDescent="0.25"/>
    <row r="46040" ht="30" hidden="1" customHeight="1" x14ac:dyDescent="0.25"/>
    <row r="46041" ht="30" hidden="1" customHeight="1" x14ac:dyDescent="0.25"/>
    <row r="46042" ht="30" hidden="1" customHeight="1" x14ac:dyDescent="0.25"/>
    <row r="46043" ht="30" hidden="1" customHeight="1" x14ac:dyDescent="0.25"/>
    <row r="46044" ht="30" hidden="1" customHeight="1" x14ac:dyDescent="0.25"/>
    <row r="46045" ht="30" hidden="1" customHeight="1" x14ac:dyDescent="0.25"/>
    <row r="46046" ht="30" hidden="1" customHeight="1" x14ac:dyDescent="0.25"/>
    <row r="46047" ht="30" hidden="1" customHeight="1" x14ac:dyDescent="0.25"/>
    <row r="46048" ht="30" hidden="1" customHeight="1" x14ac:dyDescent="0.25"/>
    <row r="46049" ht="30" hidden="1" customHeight="1" x14ac:dyDescent="0.25"/>
    <row r="46050" ht="30" hidden="1" customHeight="1" x14ac:dyDescent="0.25"/>
    <row r="46051" ht="30" hidden="1" customHeight="1" x14ac:dyDescent="0.25"/>
    <row r="46052" ht="30" hidden="1" customHeight="1" x14ac:dyDescent="0.25"/>
    <row r="46053" ht="30" hidden="1" customHeight="1" x14ac:dyDescent="0.25"/>
    <row r="46054" ht="30" hidden="1" customHeight="1" x14ac:dyDescent="0.25"/>
    <row r="46055" ht="30" hidden="1" customHeight="1" x14ac:dyDescent="0.25"/>
    <row r="46056" ht="30" hidden="1" customHeight="1" x14ac:dyDescent="0.25"/>
    <row r="46057" ht="30" hidden="1" customHeight="1" x14ac:dyDescent="0.25"/>
    <row r="46058" ht="30" hidden="1" customHeight="1" x14ac:dyDescent="0.25"/>
    <row r="46059" ht="30" hidden="1" customHeight="1" x14ac:dyDescent="0.25"/>
    <row r="46060" ht="30" hidden="1" customHeight="1" x14ac:dyDescent="0.25"/>
    <row r="46061" ht="30" hidden="1" customHeight="1" x14ac:dyDescent="0.25"/>
    <row r="46062" ht="30" hidden="1" customHeight="1" x14ac:dyDescent="0.25"/>
    <row r="46063" ht="30" hidden="1" customHeight="1" x14ac:dyDescent="0.25"/>
    <row r="46064" ht="30" hidden="1" customHeight="1" x14ac:dyDescent="0.25"/>
    <row r="46065" ht="30" hidden="1" customHeight="1" x14ac:dyDescent="0.25"/>
    <row r="46066" ht="30" hidden="1" customHeight="1" x14ac:dyDescent="0.25"/>
    <row r="46067" ht="30" hidden="1" customHeight="1" x14ac:dyDescent="0.25"/>
    <row r="46068" ht="30" hidden="1" customHeight="1" x14ac:dyDescent="0.25"/>
    <row r="46069" ht="30" hidden="1" customHeight="1" x14ac:dyDescent="0.25"/>
    <row r="46070" ht="30" hidden="1" customHeight="1" x14ac:dyDescent="0.25"/>
    <row r="46071" ht="30" hidden="1" customHeight="1" x14ac:dyDescent="0.25"/>
    <row r="46072" ht="30" hidden="1" customHeight="1" x14ac:dyDescent="0.25"/>
    <row r="46073" ht="30" hidden="1" customHeight="1" x14ac:dyDescent="0.25"/>
    <row r="46074" ht="30" hidden="1" customHeight="1" x14ac:dyDescent="0.25"/>
    <row r="46075" ht="30" hidden="1" customHeight="1" x14ac:dyDescent="0.25"/>
    <row r="46076" ht="30" hidden="1" customHeight="1" x14ac:dyDescent="0.25"/>
    <row r="46077" ht="30" hidden="1" customHeight="1" x14ac:dyDescent="0.25"/>
    <row r="46078" ht="30" hidden="1" customHeight="1" x14ac:dyDescent="0.25"/>
    <row r="46079" ht="30" hidden="1" customHeight="1" x14ac:dyDescent="0.25"/>
    <row r="46080" ht="30" hidden="1" customHeight="1" x14ac:dyDescent="0.25"/>
    <row r="46081" ht="30" hidden="1" customHeight="1" x14ac:dyDescent="0.25"/>
    <row r="46082" ht="30" hidden="1" customHeight="1" x14ac:dyDescent="0.25"/>
    <row r="46083" ht="30" hidden="1" customHeight="1" x14ac:dyDescent="0.25"/>
    <row r="46084" ht="30" hidden="1" customHeight="1" x14ac:dyDescent="0.25"/>
    <row r="46085" ht="30" hidden="1" customHeight="1" x14ac:dyDescent="0.25"/>
    <row r="46086" ht="30" hidden="1" customHeight="1" x14ac:dyDescent="0.25"/>
    <row r="46087" ht="30" hidden="1" customHeight="1" x14ac:dyDescent="0.25"/>
    <row r="46088" ht="30" hidden="1" customHeight="1" x14ac:dyDescent="0.25"/>
    <row r="46089" ht="30" hidden="1" customHeight="1" x14ac:dyDescent="0.25"/>
    <row r="46090" ht="30" hidden="1" customHeight="1" x14ac:dyDescent="0.25"/>
    <row r="46091" ht="30" hidden="1" customHeight="1" x14ac:dyDescent="0.25"/>
    <row r="46092" ht="30" hidden="1" customHeight="1" x14ac:dyDescent="0.25"/>
    <row r="46093" ht="30" hidden="1" customHeight="1" x14ac:dyDescent="0.25"/>
    <row r="46094" ht="30" hidden="1" customHeight="1" x14ac:dyDescent="0.25"/>
    <row r="46095" ht="30" hidden="1" customHeight="1" x14ac:dyDescent="0.25"/>
    <row r="46096" ht="30" hidden="1" customHeight="1" x14ac:dyDescent="0.25"/>
    <row r="46097" ht="30" hidden="1" customHeight="1" x14ac:dyDescent="0.25"/>
    <row r="46098" ht="30" hidden="1" customHeight="1" x14ac:dyDescent="0.25"/>
    <row r="46099" ht="30" hidden="1" customHeight="1" x14ac:dyDescent="0.25"/>
    <row r="46100" ht="30" hidden="1" customHeight="1" x14ac:dyDescent="0.25"/>
    <row r="46101" ht="30" hidden="1" customHeight="1" x14ac:dyDescent="0.25"/>
    <row r="46102" ht="30" hidden="1" customHeight="1" x14ac:dyDescent="0.25"/>
    <row r="46103" ht="30" hidden="1" customHeight="1" x14ac:dyDescent="0.25"/>
    <row r="46104" ht="30" hidden="1" customHeight="1" x14ac:dyDescent="0.25"/>
    <row r="46105" ht="30" hidden="1" customHeight="1" x14ac:dyDescent="0.25"/>
    <row r="46106" ht="30" hidden="1" customHeight="1" x14ac:dyDescent="0.25"/>
    <row r="46107" ht="30" hidden="1" customHeight="1" x14ac:dyDescent="0.25"/>
    <row r="46108" ht="30" hidden="1" customHeight="1" x14ac:dyDescent="0.25"/>
    <row r="46109" ht="30" hidden="1" customHeight="1" x14ac:dyDescent="0.25"/>
    <row r="46110" ht="30" hidden="1" customHeight="1" x14ac:dyDescent="0.25"/>
    <row r="46111" ht="30" hidden="1" customHeight="1" x14ac:dyDescent="0.25"/>
    <row r="46112" ht="30" hidden="1" customHeight="1" x14ac:dyDescent="0.25"/>
    <row r="46113" ht="30" hidden="1" customHeight="1" x14ac:dyDescent="0.25"/>
    <row r="46114" ht="30" hidden="1" customHeight="1" x14ac:dyDescent="0.25"/>
    <row r="46115" ht="30" hidden="1" customHeight="1" x14ac:dyDescent="0.25"/>
    <row r="46116" ht="30" hidden="1" customHeight="1" x14ac:dyDescent="0.25"/>
    <row r="46117" ht="30" hidden="1" customHeight="1" x14ac:dyDescent="0.25"/>
    <row r="46118" ht="30" hidden="1" customHeight="1" x14ac:dyDescent="0.25"/>
    <row r="46119" ht="30" hidden="1" customHeight="1" x14ac:dyDescent="0.25"/>
    <row r="46120" ht="30" hidden="1" customHeight="1" x14ac:dyDescent="0.25"/>
    <row r="46121" ht="30" hidden="1" customHeight="1" x14ac:dyDescent="0.25"/>
    <row r="46122" ht="30" hidden="1" customHeight="1" x14ac:dyDescent="0.25"/>
    <row r="46123" ht="30" hidden="1" customHeight="1" x14ac:dyDescent="0.25"/>
    <row r="46124" ht="30" hidden="1" customHeight="1" x14ac:dyDescent="0.25"/>
    <row r="46125" ht="30" hidden="1" customHeight="1" x14ac:dyDescent="0.25"/>
    <row r="46126" ht="30" hidden="1" customHeight="1" x14ac:dyDescent="0.25"/>
    <row r="46127" ht="30" hidden="1" customHeight="1" x14ac:dyDescent="0.25"/>
    <row r="46128" ht="30" hidden="1" customHeight="1" x14ac:dyDescent="0.25"/>
    <row r="46129" ht="30" hidden="1" customHeight="1" x14ac:dyDescent="0.25"/>
    <row r="46130" ht="30" hidden="1" customHeight="1" x14ac:dyDescent="0.25"/>
    <row r="46131" ht="30" hidden="1" customHeight="1" x14ac:dyDescent="0.25"/>
    <row r="46132" ht="30" hidden="1" customHeight="1" x14ac:dyDescent="0.25"/>
    <row r="46133" ht="30" hidden="1" customHeight="1" x14ac:dyDescent="0.25"/>
    <row r="46134" ht="30" hidden="1" customHeight="1" x14ac:dyDescent="0.25"/>
    <row r="46135" ht="30" hidden="1" customHeight="1" x14ac:dyDescent="0.25"/>
    <row r="46136" ht="30" hidden="1" customHeight="1" x14ac:dyDescent="0.25"/>
    <row r="46137" ht="30" hidden="1" customHeight="1" x14ac:dyDescent="0.25"/>
    <row r="46138" ht="30" hidden="1" customHeight="1" x14ac:dyDescent="0.25"/>
    <row r="46139" ht="30" hidden="1" customHeight="1" x14ac:dyDescent="0.25"/>
    <row r="46140" ht="30" hidden="1" customHeight="1" x14ac:dyDescent="0.25"/>
    <row r="46141" ht="30" hidden="1" customHeight="1" x14ac:dyDescent="0.25"/>
    <row r="46142" ht="30" hidden="1" customHeight="1" x14ac:dyDescent="0.25"/>
    <row r="46143" ht="30" hidden="1" customHeight="1" x14ac:dyDescent="0.25"/>
    <row r="46144" ht="30" hidden="1" customHeight="1" x14ac:dyDescent="0.25"/>
    <row r="46145" ht="30" hidden="1" customHeight="1" x14ac:dyDescent="0.25"/>
    <row r="46146" ht="30" hidden="1" customHeight="1" x14ac:dyDescent="0.25"/>
    <row r="46147" ht="30" hidden="1" customHeight="1" x14ac:dyDescent="0.25"/>
    <row r="46148" ht="30" hidden="1" customHeight="1" x14ac:dyDescent="0.25"/>
    <row r="46149" ht="30" hidden="1" customHeight="1" x14ac:dyDescent="0.25"/>
    <row r="46150" ht="30" hidden="1" customHeight="1" x14ac:dyDescent="0.25"/>
    <row r="46151" ht="30" hidden="1" customHeight="1" x14ac:dyDescent="0.25"/>
    <row r="46152" ht="30" hidden="1" customHeight="1" x14ac:dyDescent="0.25"/>
    <row r="46153" ht="30" hidden="1" customHeight="1" x14ac:dyDescent="0.25"/>
    <row r="46154" ht="30" hidden="1" customHeight="1" x14ac:dyDescent="0.25"/>
    <row r="46155" ht="30" hidden="1" customHeight="1" x14ac:dyDescent="0.25"/>
    <row r="46156" ht="30" hidden="1" customHeight="1" x14ac:dyDescent="0.25"/>
    <row r="46157" ht="30" hidden="1" customHeight="1" x14ac:dyDescent="0.25"/>
    <row r="46158" ht="30" hidden="1" customHeight="1" x14ac:dyDescent="0.25"/>
    <row r="46159" ht="30" hidden="1" customHeight="1" x14ac:dyDescent="0.25"/>
    <row r="46160" ht="30" hidden="1" customHeight="1" x14ac:dyDescent="0.25"/>
    <row r="46161" ht="30" hidden="1" customHeight="1" x14ac:dyDescent="0.25"/>
    <row r="46162" ht="30" hidden="1" customHeight="1" x14ac:dyDescent="0.25"/>
    <row r="46163" ht="30" hidden="1" customHeight="1" x14ac:dyDescent="0.25"/>
    <row r="46164" ht="30" hidden="1" customHeight="1" x14ac:dyDescent="0.25"/>
    <row r="46165" ht="30" hidden="1" customHeight="1" x14ac:dyDescent="0.25"/>
    <row r="46166" ht="30" hidden="1" customHeight="1" x14ac:dyDescent="0.25"/>
    <row r="46167" ht="30" hidden="1" customHeight="1" x14ac:dyDescent="0.25"/>
    <row r="46168" ht="30" hidden="1" customHeight="1" x14ac:dyDescent="0.25"/>
    <row r="46169" ht="30" hidden="1" customHeight="1" x14ac:dyDescent="0.25"/>
    <row r="46170" ht="30" hidden="1" customHeight="1" x14ac:dyDescent="0.25"/>
    <row r="46171" ht="30" hidden="1" customHeight="1" x14ac:dyDescent="0.25"/>
    <row r="46172" ht="30" hidden="1" customHeight="1" x14ac:dyDescent="0.25"/>
    <row r="46173" ht="30" hidden="1" customHeight="1" x14ac:dyDescent="0.25"/>
    <row r="46174" ht="30" hidden="1" customHeight="1" x14ac:dyDescent="0.25"/>
    <row r="46175" ht="30" hidden="1" customHeight="1" x14ac:dyDescent="0.25"/>
    <row r="46176" ht="30" hidden="1" customHeight="1" x14ac:dyDescent="0.25"/>
    <row r="46177" ht="30" hidden="1" customHeight="1" x14ac:dyDescent="0.25"/>
    <row r="46178" ht="30" hidden="1" customHeight="1" x14ac:dyDescent="0.25"/>
    <row r="46179" ht="30" hidden="1" customHeight="1" x14ac:dyDescent="0.25"/>
    <row r="46180" ht="30" hidden="1" customHeight="1" x14ac:dyDescent="0.25"/>
    <row r="46181" ht="30" hidden="1" customHeight="1" x14ac:dyDescent="0.25"/>
    <row r="46182" ht="30" hidden="1" customHeight="1" x14ac:dyDescent="0.25"/>
    <row r="46183" ht="30" hidden="1" customHeight="1" x14ac:dyDescent="0.25"/>
    <row r="46184" ht="30" hidden="1" customHeight="1" x14ac:dyDescent="0.25"/>
    <row r="46185" ht="30" hidden="1" customHeight="1" x14ac:dyDescent="0.25"/>
    <row r="46186" ht="30" hidden="1" customHeight="1" x14ac:dyDescent="0.25"/>
    <row r="46187" ht="30" hidden="1" customHeight="1" x14ac:dyDescent="0.25"/>
    <row r="46188" ht="30" hidden="1" customHeight="1" x14ac:dyDescent="0.25"/>
    <row r="46189" ht="30" hidden="1" customHeight="1" x14ac:dyDescent="0.25"/>
    <row r="46190" ht="30" hidden="1" customHeight="1" x14ac:dyDescent="0.25"/>
    <row r="46191" ht="30" hidden="1" customHeight="1" x14ac:dyDescent="0.25"/>
    <row r="46192" ht="30" hidden="1" customHeight="1" x14ac:dyDescent="0.25"/>
    <row r="46193" ht="30" hidden="1" customHeight="1" x14ac:dyDescent="0.25"/>
    <row r="46194" ht="30" hidden="1" customHeight="1" x14ac:dyDescent="0.25"/>
    <row r="46195" ht="30" hidden="1" customHeight="1" x14ac:dyDescent="0.25"/>
    <row r="46196" ht="30" hidden="1" customHeight="1" x14ac:dyDescent="0.25"/>
    <row r="46197" ht="30" hidden="1" customHeight="1" x14ac:dyDescent="0.25"/>
    <row r="46198" ht="30" hidden="1" customHeight="1" x14ac:dyDescent="0.25"/>
    <row r="46199" ht="30" hidden="1" customHeight="1" x14ac:dyDescent="0.25"/>
    <row r="46200" ht="30" hidden="1" customHeight="1" x14ac:dyDescent="0.25"/>
    <row r="46201" ht="30" hidden="1" customHeight="1" x14ac:dyDescent="0.25"/>
    <row r="46202" ht="30" hidden="1" customHeight="1" x14ac:dyDescent="0.25"/>
    <row r="46203" ht="30" hidden="1" customHeight="1" x14ac:dyDescent="0.25"/>
    <row r="46204" ht="30" hidden="1" customHeight="1" x14ac:dyDescent="0.25"/>
    <row r="46205" ht="30" hidden="1" customHeight="1" x14ac:dyDescent="0.25"/>
    <row r="46206" ht="30" hidden="1" customHeight="1" x14ac:dyDescent="0.25"/>
    <row r="46207" ht="30" hidden="1" customHeight="1" x14ac:dyDescent="0.25"/>
    <row r="46208" ht="30" hidden="1" customHeight="1" x14ac:dyDescent="0.25"/>
    <row r="46209" ht="30" hidden="1" customHeight="1" x14ac:dyDescent="0.25"/>
    <row r="46210" ht="30" hidden="1" customHeight="1" x14ac:dyDescent="0.25"/>
    <row r="46211" ht="30" hidden="1" customHeight="1" x14ac:dyDescent="0.25"/>
    <row r="46212" ht="30" hidden="1" customHeight="1" x14ac:dyDescent="0.25"/>
    <row r="46213" ht="30" hidden="1" customHeight="1" x14ac:dyDescent="0.25"/>
    <row r="46214" ht="30" hidden="1" customHeight="1" x14ac:dyDescent="0.25"/>
    <row r="46215" ht="30" hidden="1" customHeight="1" x14ac:dyDescent="0.25"/>
    <row r="46216" ht="30" hidden="1" customHeight="1" x14ac:dyDescent="0.25"/>
    <row r="46217" ht="30" hidden="1" customHeight="1" x14ac:dyDescent="0.25"/>
    <row r="46218" ht="30" hidden="1" customHeight="1" x14ac:dyDescent="0.25"/>
    <row r="46219" ht="30" hidden="1" customHeight="1" x14ac:dyDescent="0.25"/>
    <row r="46220" ht="30" hidden="1" customHeight="1" x14ac:dyDescent="0.25"/>
    <row r="46221" ht="30" hidden="1" customHeight="1" x14ac:dyDescent="0.25"/>
    <row r="46222" ht="30" hidden="1" customHeight="1" x14ac:dyDescent="0.25"/>
    <row r="46223" ht="30" hidden="1" customHeight="1" x14ac:dyDescent="0.25"/>
    <row r="46224" ht="30" hidden="1" customHeight="1" x14ac:dyDescent="0.25"/>
    <row r="46225" ht="30" hidden="1" customHeight="1" x14ac:dyDescent="0.25"/>
    <row r="46226" ht="30" hidden="1" customHeight="1" x14ac:dyDescent="0.25"/>
    <row r="46227" ht="30" hidden="1" customHeight="1" x14ac:dyDescent="0.25"/>
    <row r="46228" ht="30" hidden="1" customHeight="1" x14ac:dyDescent="0.25"/>
    <row r="46229" ht="30" hidden="1" customHeight="1" x14ac:dyDescent="0.25"/>
    <row r="46230" ht="30" hidden="1" customHeight="1" x14ac:dyDescent="0.25"/>
    <row r="46231" ht="30" hidden="1" customHeight="1" x14ac:dyDescent="0.25"/>
    <row r="46232" ht="30" hidden="1" customHeight="1" x14ac:dyDescent="0.25"/>
    <row r="46233" ht="30" hidden="1" customHeight="1" x14ac:dyDescent="0.25"/>
    <row r="46234" ht="30" hidden="1" customHeight="1" x14ac:dyDescent="0.25"/>
    <row r="46235" ht="30" hidden="1" customHeight="1" x14ac:dyDescent="0.25"/>
    <row r="46236" ht="30" hidden="1" customHeight="1" x14ac:dyDescent="0.25"/>
    <row r="46237" ht="30" hidden="1" customHeight="1" x14ac:dyDescent="0.25"/>
    <row r="46238" ht="30" hidden="1" customHeight="1" x14ac:dyDescent="0.25"/>
    <row r="46239" ht="30" hidden="1" customHeight="1" x14ac:dyDescent="0.25"/>
    <row r="46240" ht="30" hidden="1" customHeight="1" x14ac:dyDescent="0.25"/>
    <row r="46241" ht="30" hidden="1" customHeight="1" x14ac:dyDescent="0.25"/>
    <row r="46242" ht="30" hidden="1" customHeight="1" x14ac:dyDescent="0.25"/>
    <row r="46243" ht="30" hidden="1" customHeight="1" x14ac:dyDescent="0.25"/>
    <row r="46244" ht="30" hidden="1" customHeight="1" x14ac:dyDescent="0.25"/>
    <row r="46245" ht="30" hidden="1" customHeight="1" x14ac:dyDescent="0.25"/>
    <row r="46246" ht="30" hidden="1" customHeight="1" x14ac:dyDescent="0.25"/>
    <row r="46247" ht="30" hidden="1" customHeight="1" x14ac:dyDescent="0.25"/>
    <row r="46248" ht="30" hidden="1" customHeight="1" x14ac:dyDescent="0.25"/>
    <row r="46249" ht="30" hidden="1" customHeight="1" x14ac:dyDescent="0.25"/>
    <row r="46250" ht="30" hidden="1" customHeight="1" x14ac:dyDescent="0.25"/>
    <row r="46251" ht="30" hidden="1" customHeight="1" x14ac:dyDescent="0.25"/>
    <row r="46252" ht="30" hidden="1" customHeight="1" x14ac:dyDescent="0.25"/>
    <row r="46253" ht="30" hidden="1" customHeight="1" x14ac:dyDescent="0.25"/>
    <row r="46254" ht="30" hidden="1" customHeight="1" x14ac:dyDescent="0.25"/>
    <row r="46255" ht="30" hidden="1" customHeight="1" x14ac:dyDescent="0.25"/>
    <row r="46256" ht="30" hidden="1" customHeight="1" x14ac:dyDescent="0.25"/>
    <row r="46257" ht="30" hidden="1" customHeight="1" x14ac:dyDescent="0.25"/>
    <row r="46258" ht="30" hidden="1" customHeight="1" x14ac:dyDescent="0.25"/>
    <row r="46259" ht="30" hidden="1" customHeight="1" x14ac:dyDescent="0.25"/>
    <row r="46260" ht="30" hidden="1" customHeight="1" x14ac:dyDescent="0.25"/>
    <row r="46261" ht="30" hidden="1" customHeight="1" x14ac:dyDescent="0.25"/>
    <row r="46262" ht="30" hidden="1" customHeight="1" x14ac:dyDescent="0.25"/>
    <row r="46263" ht="30" hidden="1" customHeight="1" x14ac:dyDescent="0.25"/>
    <row r="46264" ht="30" hidden="1" customHeight="1" x14ac:dyDescent="0.25"/>
    <row r="46265" ht="30" hidden="1" customHeight="1" x14ac:dyDescent="0.25"/>
    <row r="46266" ht="30" hidden="1" customHeight="1" x14ac:dyDescent="0.25"/>
    <row r="46267" ht="30" hidden="1" customHeight="1" x14ac:dyDescent="0.25"/>
    <row r="46268" ht="30" hidden="1" customHeight="1" x14ac:dyDescent="0.25"/>
    <row r="46269" ht="30" hidden="1" customHeight="1" x14ac:dyDescent="0.25"/>
    <row r="46270" ht="30" hidden="1" customHeight="1" x14ac:dyDescent="0.25"/>
    <row r="46271" ht="30" hidden="1" customHeight="1" x14ac:dyDescent="0.25"/>
    <row r="46272" ht="30" hidden="1" customHeight="1" x14ac:dyDescent="0.25"/>
    <row r="46273" ht="30" hidden="1" customHeight="1" x14ac:dyDescent="0.25"/>
    <row r="46274" ht="30" hidden="1" customHeight="1" x14ac:dyDescent="0.25"/>
    <row r="46275" ht="30" hidden="1" customHeight="1" x14ac:dyDescent="0.25"/>
    <row r="46276" ht="30" hidden="1" customHeight="1" x14ac:dyDescent="0.25"/>
    <row r="46277" ht="30" hidden="1" customHeight="1" x14ac:dyDescent="0.25"/>
    <row r="46278" ht="30" hidden="1" customHeight="1" x14ac:dyDescent="0.25"/>
    <row r="46279" ht="30" hidden="1" customHeight="1" x14ac:dyDescent="0.25"/>
    <row r="46280" ht="30" hidden="1" customHeight="1" x14ac:dyDescent="0.25"/>
    <row r="46281" ht="30" hidden="1" customHeight="1" x14ac:dyDescent="0.25"/>
    <row r="46282" ht="30" hidden="1" customHeight="1" x14ac:dyDescent="0.25"/>
    <row r="46283" ht="30" hidden="1" customHeight="1" x14ac:dyDescent="0.25"/>
    <row r="46284" ht="30" hidden="1" customHeight="1" x14ac:dyDescent="0.25"/>
    <row r="46285" ht="30" hidden="1" customHeight="1" x14ac:dyDescent="0.25"/>
    <row r="46286" ht="30" hidden="1" customHeight="1" x14ac:dyDescent="0.25"/>
    <row r="46287" ht="30" hidden="1" customHeight="1" x14ac:dyDescent="0.25"/>
    <row r="46288" ht="30" hidden="1" customHeight="1" x14ac:dyDescent="0.25"/>
    <row r="46289" ht="30" hidden="1" customHeight="1" x14ac:dyDescent="0.25"/>
    <row r="46290" ht="30" hidden="1" customHeight="1" x14ac:dyDescent="0.25"/>
    <row r="46291" ht="30" hidden="1" customHeight="1" x14ac:dyDescent="0.25"/>
    <row r="46292" ht="30" hidden="1" customHeight="1" x14ac:dyDescent="0.25"/>
    <row r="46293" ht="30" hidden="1" customHeight="1" x14ac:dyDescent="0.25"/>
    <row r="46294" ht="30" hidden="1" customHeight="1" x14ac:dyDescent="0.25"/>
    <row r="46295" ht="30" hidden="1" customHeight="1" x14ac:dyDescent="0.25"/>
    <row r="46296" ht="30" hidden="1" customHeight="1" x14ac:dyDescent="0.25"/>
    <row r="46297" ht="30" hidden="1" customHeight="1" x14ac:dyDescent="0.25"/>
    <row r="46298" ht="30" hidden="1" customHeight="1" x14ac:dyDescent="0.25"/>
    <row r="46299" ht="30" hidden="1" customHeight="1" x14ac:dyDescent="0.25"/>
    <row r="46300" ht="30" hidden="1" customHeight="1" x14ac:dyDescent="0.25"/>
    <row r="46301" ht="30" hidden="1" customHeight="1" x14ac:dyDescent="0.25"/>
    <row r="46302" ht="30" hidden="1" customHeight="1" x14ac:dyDescent="0.25"/>
    <row r="46303" ht="30" hidden="1" customHeight="1" x14ac:dyDescent="0.25"/>
    <row r="46304" ht="30" hidden="1" customHeight="1" x14ac:dyDescent="0.25"/>
    <row r="46305" ht="30" hidden="1" customHeight="1" x14ac:dyDescent="0.25"/>
    <row r="46306" ht="30" hidden="1" customHeight="1" x14ac:dyDescent="0.25"/>
    <row r="46307" ht="30" hidden="1" customHeight="1" x14ac:dyDescent="0.25"/>
    <row r="46308" ht="30" hidden="1" customHeight="1" x14ac:dyDescent="0.25"/>
    <row r="46309" ht="30" hidden="1" customHeight="1" x14ac:dyDescent="0.25"/>
    <row r="46310" ht="30" hidden="1" customHeight="1" x14ac:dyDescent="0.25"/>
    <row r="46311" ht="30" hidden="1" customHeight="1" x14ac:dyDescent="0.25"/>
    <row r="46312" ht="30" hidden="1" customHeight="1" x14ac:dyDescent="0.25"/>
    <row r="46313" ht="30" hidden="1" customHeight="1" x14ac:dyDescent="0.25"/>
    <row r="46314" ht="30" hidden="1" customHeight="1" x14ac:dyDescent="0.25"/>
    <row r="46315" ht="30" hidden="1" customHeight="1" x14ac:dyDescent="0.25"/>
    <row r="46316" ht="30" hidden="1" customHeight="1" x14ac:dyDescent="0.25"/>
    <row r="46317" ht="30" hidden="1" customHeight="1" x14ac:dyDescent="0.25"/>
    <row r="46318" ht="30" hidden="1" customHeight="1" x14ac:dyDescent="0.25"/>
    <row r="46319" ht="30" hidden="1" customHeight="1" x14ac:dyDescent="0.25"/>
    <row r="46320" ht="30" hidden="1" customHeight="1" x14ac:dyDescent="0.25"/>
    <row r="46321" ht="30" hidden="1" customHeight="1" x14ac:dyDescent="0.25"/>
    <row r="46322" ht="30" hidden="1" customHeight="1" x14ac:dyDescent="0.25"/>
    <row r="46323" ht="30" hidden="1" customHeight="1" x14ac:dyDescent="0.25"/>
    <row r="46324" ht="30" hidden="1" customHeight="1" x14ac:dyDescent="0.25"/>
    <row r="46325" ht="30" hidden="1" customHeight="1" x14ac:dyDescent="0.25"/>
    <row r="46326" ht="30" hidden="1" customHeight="1" x14ac:dyDescent="0.25"/>
    <row r="46327" ht="30" hidden="1" customHeight="1" x14ac:dyDescent="0.25"/>
    <row r="46328" ht="30" hidden="1" customHeight="1" x14ac:dyDescent="0.25"/>
    <row r="46329" ht="30" hidden="1" customHeight="1" x14ac:dyDescent="0.25"/>
    <row r="46330" ht="30" hidden="1" customHeight="1" x14ac:dyDescent="0.25"/>
    <row r="46331" ht="30" hidden="1" customHeight="1" x14ac:dyDescent="0.25"/>
    <row r="46332" ht="30" hidden="1" customHeight="1" x14ac:dyDescent="0.25"/>
    <row r="46333" ht="30" hidden="1" customHeight="1" x14ac:dyDescent="0.25"/>
    <row r="46334" ht="30" hidden="1" customHeight="1" x14ac:dyDescent="0.25"/>
    <row r="46335" ht="30" hidden="1" customHeight="1" x14ac:dyDescent="0.25"/>
    <row r="46336" ht="30" hidden="1" customHeight="1" x14ac:dyDescent="0.25"/>
    <row r="46337" ht="30" hidden="1" customHeight="1" x14ac:dyDescent="0.25"/>
    <row r="46338" ht="30" hidden="1" customHeight="1" x14ac:dyDescent="0.25"/>
    <row r="46339" ht="30" hidden="1" customHeight="1" x14ac:dyDescent="0.25"/>
    <row r="46340" ht="30" hidden="1" customHeight="1" x14ac:dyDescent="0.25"/>
    <row r="46341" ht="30" hidden="1" customHeight="1" x14ac:dyDescent="0.25"/>
    <row r="46342" ht="30" hidden="1" customHeight="1" x14ac:dyDescent="0.25"/>
    <row r="46343" ht="30" hidden="1" customHeight="1" x14ac:dyDescent="0.25"/>
    <row r="46344" ht="30" hidden="1" customHeight="1" x14ac:dyDescent="0.25"/>
    <row r="46345" ht="30" hidden="1" customHeight="1" x14ac:dyDescent="0.25"/>
    <row r="46346" ht="30" hidden="1" customHeight="1" x14ac:dyDescent="0.25"/>
    <row r="46347" ht="30" hidden="1" customHeight="1" x14ac:dyDescent="0.25"/>
    <row r="46348" ht="30" hidden="1" customHeight="1" x14ac:dyDescent="0.25"/>
    <row r="46349" ht="30" hidden="1" customHeight="1" x14ac:dyDescent="0.25"/>
    <row r="46350" ht="30" hidden="1" customHeight="1" x14ac:dyDescent="0.25"/>
    <row r="46351" ht="30" hidden="1" customHeight="1" x14ac:dyDescent="0.25"/>
    <row r="46352" ht="30" hidden="1" customHeight="1" x14ac:dyDescent="0.25"/>
    <row r="46353" ht="30" hidden="1" customHeight="1" x14ac:dyDescent="0.25"/>
    <row r="46354" ht="30" hidden="1" customHeight="1" x14ac:dyDescent="0.25"/>
    <row r="46355" ht="30" hidden="1" customHeight="1" x14ac:dyDescent="0.25"/>
    <row r="46356" ht="30" hidden="1" customHeight="1" x14ac:dyDescent="0.25"/>
    <row r="46357" ht="30" hidden="1" customHeight="1" x14ac:dyDescent="0.25"/>
    <row r="46358" ht="30" hidden="1" customHeight="1" x14ac:dyDescent="0.25"/>
    <row r="46359" ht="30" hidden="1" customHeight="1" x14ac:dyDescent="0.25"/>
    <row r="46360" ht="30" hidden="1" customHeight="1" x14ac:dyDescent="0.25"/>
    <row r="46361" ht="30" hidden="1" customHeight="1" x14ac:dyDescent="0.25"/>
    <row r="46362" ht="30" hidden="1" customHeight="1" x14ac:dyDescent="0.25"/>
    <row r="46363" ht="30" hidden="1" customHeight="1" x14ac:dyDescent="0.25"/>
    <row r="46364" ht="30" hidden="1" customHeight="1" x14ac:dyDescent="0.25"/>
    <row r="46365" ht="30" hidden="1" customHeight="1" x14ac:dyDescent="0.25"/>
    <row r="46366" ht="30" hidden="1" customHeight="1" x14ac:dyDescent="0.25"/>
    <row r="46367" ht="30" hidden="1" customHeight="1" x14ac:dyDescent="0.25"/>
    <row r="46368" ht="30" hidden="1" customHeight="1" x14ac:dyDescent="0.25"/>
    <row r="46369" ht="30" hidden="1" customHeight="1" x14ac:dyDescent="0.25"/>
    <row r="46370" ht="30" hidden="1" customHeight="1" x14ac:dyDescent="0.25"/>
    <row r="46371" ht="30" hidden="1" customHeight="1" x14ac:dyDescent="0.25"/>
    <row r="46372" ht="30" hidden="1" customHeight="1" x14ac:dyDescent="0.25"/>
    <row r="46373" ht="30" hidden="1" customHeight="1" x14ac:dyDescent="0.25"/>
    <row r="46374" ht="30" hidden="1" customHeight="1" x14ac:dyDescent="0.25"/>
    <row r="46375" ht="30" hidden="1" customHeight="1" x14ac:dyDescent="0.25"/>
    <row r="46376" ht="30" hidden="1" customHeight="1" x14ac:dyDescent="0.25"/>
    <row r="46377" ht="30" hidden="1" customHeight="1" x14ac:dyDescent="0.25"/>
    <row r="46378" ht="30" hidden="1" customHeight="1" x14ac:dyDescent="0.25"/>
    <row r="46379" ht="30" hidden="1" customHeight="1" x14ac:dyDescent="0.25"/>
    <row r="46380" ht="30" hidden="1" customHeight="1" x14ac:dyDescent="0.25"/>
    <row r="46381" ht="30" hidden="1" customHeight="1" x14ac:dyDescent="0.25"/>
    <row r="46382" ht="30" hidden="1" customHeight="1" x14ac:dyDescent="0.25"/>
    <row r="46383" ht="30" hidden="1" customHeight="1" x14ac:dyDescent="0.25"/>
    <row r="46384" ht="30" hidden="1" customHeight="1" x14ac:dyDescent="0.25"/>
    <row r="46385" ht="30" hidden="1" customHeight="1" x14ac:dyDescent="0.25"/>
    <row r="46386" ht="30" hidden="1" customHeight="1" x14ac:dyDescent="0.25"/>
    <row r="46387" ht="30" hidden="1" customHeight="1" x14ac:dyDescent="0.25"/>
    <row r="46388" ht="30" hidden="1" customHeight="1" x14ac:dyDescent="0.25"/>
    <row r="46389" ht="30" hidden="1" customHeight="1" x14ac:dyDescent="0.25"/>
    <row r="46390" ht="30" hidden="1" customHeight="1" x14ac:dyDescent="0.25"/>
    <row r="46391" ht="30" hidden="1" customHeight="1" x14ac:dyDescent="0.25"/>
    <row r="46392" ht="30" hidden="1" customHeight="1" x14ac:dyDescent="0.25"/>
    <row r="46393" ht="30" hidden="1" customHeight="1" x14ac:dyDescent="0.25"/>
    <row r="46394" ht="30" hidden="1" customHeight="1" x14ac:dyDescent="0.25"/>
    <row r="46395" ht="30" hidden="1" customHeight="1" x14ac:dyDescent="0.25"/>
    <row r="46396" ht="30" hidden="1" customHeight="1" x14ac:dyDescent="0.25"/>
    <row r="46397" ht="30" hidden="1" customHeight="1" x14ac:dyDescent="0.25"/>
    <row r="46398" ht="30" hidden="1" customHeight="1" x14ac:dyDescent="0.25"/>
    <row r="46399" ht="30" hidden="1" customHeight="1" x14ac:dyDescent="0.25"/>
    <row r="46400" ht="30" hidden="1" customHeight="1" x14ac:dyDescent="0.25"/>
    <row r="46401" ht="30" hidden="1" customHeight="1" x14ac:dyDescent="0.25"/>
    <row r="46402" ht="30" hidden="1" customHeight="1" x14ac:dyDescent="0.25"/>
    <row r="46403" ht="30" hidden="1" customHeight="1" x14ac:dyDescent="0.25"/>
    <row r="46404" ht="30" hidden="1" customHeight="1" x14ac:dyDescent="0.25"/>
    <row r="46405" ht="30" hidden="1" customHeight="1" x14ac:dyDescent="0.25"/>
    <row r="46406" ht="30" hidden="1" customHeight="1" x14ac:dyDescent="0.25"/>
    <row r="46407" ht="30" hidden="1" customHeight="1" x14ac:dyDescent="0.25"/>
    <row r="46408" ht="30" hidden="1" customHeight="1" x14ac:dyDescent="0.25"/>
    <row r="46409" ht="30" hidden="1" customHeight="1" x14ac:dyDescent="0.25"/>
    <row r="46410" ht="30" hidden="1" customHeight="1" x14ac:dyDescent="0.25"/>
    <row r="46411" ht="30" hidden="1" customHeight="1" x14ac:dyDescent="0.25"/>
    <row r="46412" ht="30" hidden="1" customHeight="1" x14ac:dyDescent="0.25"/>
    <row r="46413" ht="30" hidden="1" customHeight="1" x14ac:dyDescent="0.25"/>
    <row r="46414" ht="30" hidden="1" customHeight="1" x14ac:dyDescent="0.25"/>
    <row r="46415" ht="30" hidden="1" customHeight="1" x14ac:dyDescent="0.25"/>
    <row r="46416" ht="30" hidden="1" customHeight="1" x14ac:dyDescent="0.25"/>
    <row r="46417" ht="30" hidden="1" customHeight="1" x14ac:dyDescent="0.25"/>
    <row r="46418" ht="30" hidden="1" customHeight="1" x14ac:dyDescent="0.25"/>
    <row r="46419" ht="30" hidden="1" customHeight="1" x14ac:dyDescent="0.25"/>
    <row r="46420" ht="30" hidden="1" customHeight="1" x14ac:dyDescent="0.25"/>
    <row r="46421" ht="30" hidden="1" customHeight="1" x14ac:dyDescent="0.25"/>
    <row r="46422" ht="30" hidden="1" customHeight="1" x14ac:dyDescent="0.25"/>
    <row r="46423" ht="30" hidden="1" customHeight="1" x14ac:dyDescent="0.25"/>
    <row r="46424" ht="30" hidden="1" customHeight="1" x14ac:dyDescent="0.25"/>
    <row r="46425" ht="30" hidden="1" customHeight="1" x14ac:dyDescent="0.25"/>
    <row r="46426" ht="30" hidden="1" customHeight="1" x14ac:dyDescent="0.25"/>
    <row r="46427" ht="30" hidden="1" customHeight="1" x14ac:dyDescent="0.25"/>
    <row r="46428" ht="30" hidden="1" customHeight="1" x14ac:dyDescent="0.25"/>
    <row r="46429" ht="30" hidden="1" customHeight="1" x14ac:dyDescent="0.25"/>
    <row r="46430" ht="30" hidden="1" customHeight="1" x14ac:dyDescent="0.25"/>
    <row r="46431" ht="30" hidden="1" customHeight="1" x14ac:dyDescent="0.25"/>
    <row r="46432" ht="30" hidden="1" customHeight="1" x14ac:dyDescent="0.25"/>
    <row r="46433" ht="30" hidden="1" customHeight="1" x14ac:dyDescent="0.25"/>
    <row r="46434" ht="30" hidden="1" customHeight="1" x14ac:dyDescent="0.25"/>
    <row r="46435" ht="30" hidden="1" customHeight="1" x14ac:dyDescent="0.25"/>
    <row r="46436" ht="30" hidden="1" customHeight="1" x14ac:dyDescent="0.25"/>
    <row r="46437" ht="30" hidden="1" customHeight="1" x14ac:dyDescent="0.25"/>
    <row r="46438" ht="30" hidden="1" customHeight="1" x14ac:dyDescent="0.25"/>
    <row r="46439" ht="30" hidden="1" customHeight="1" x14ac:dyDescent="0.25"/>
    <row r="46440" ht="30" hidden="1" customHeight="1" x14ac:dyDescent="0.25"/>
    <row r="46441" ht="30" hidden="1" customHeight="1" x14ac:dyDescent="0.25"/>
    <row r="46442" ht="30" hidden="1" customHeight="1" x14ac:dyDescent="0.25"/>
    <row r="46443" ht="30" hidden="1" customHeight="1" x14ac:dyDescent="0.25"/>
    <row r="46444" ht="30" hidden="1" customHeight="1" x14ac:dyDescent="0.25"/>
    <row r="46445" ht="30" hidden="1" customHeight="1" x14ac:dyDescent="0.25"/>
    <row r="46446" ht="30" hidden="1" customHeight="1" x14ac:dyDescent="0.25"/>
    <row r="46447" ht="30" hidden="1" customHeight="1" x14ac:dyDescent="0.25"/>
    <row r="46448" ht="30" hidden="1" customHeight="1" x14ac:dyDescent="0.25"/>
    <row r="46449" ht="30" hidden="1" customHeight="1" x14ac:dyDescent="0.25"/>
    <row r="46450" ht="30" hidden="1" customHeight="1" x14ac:dyDescent="0.25"/>
    <row r="46451" ht="30" hidden="1" customHeight="1" x14ac:dyDescent="0.25"/>
    <row r="46452" ht="30" hidden="1" customHeight="1" x14ac:dyDescent="0.25"/>
    <row r="46453" ht="30" hidden="1" customHeight="1" x14ac:dyDescent="0.25"/>
    <row r="46454" ht="30" hidden="1" customHeight="1" x14ac:dyDescent="0.25"/>
    <row r="46455" ht="30" hidden="1" customHeight="1" x14ac:dyDescent="0.25"/>
    <row r="46456" ht="30" hidden="1" customHeight="1" x14ac:dyDescent="0.25"/>
    <row r="46457" ht="30" hidden="1" customHeight="1" x14ac:dyDescent="0.25"/>
    <row r="46458" ht="30" hidden="1" customHeight="1" x14ac:dyDescent="0.25"/>
    <row r="46459" ht="30" hidden="1" customHeight="1" x14ac:dyDescent="0.25"/>
    <row r="46460" ht="30" hidden="1" customHeight="1" x14ac:dyDescent="0.25"/>
    <row r="46461" ht="30" hidden="1" customHeight="1" x14ac:dyDescent="0.25"/>
    <row r="46462" ht="30" hidden="1" customHeight="1" x14ac:dyDescent="0.25"/>
    <row r="46463" ht="30" hidden="1" customHeight="1" x14ac:dyDescent="0.25"/>
    <row r="46464" ht="30" hidden="1" customHeight="1" x14ac:dyDescent="0.25"/>
    <row r="46465" ht="30" hidden="1" customHeight="1" x14ac:dyDescent="0.25"/>
    <row r="46466" ht="30" hidden="1" customHeight="1" x14ac:dyDescent="0.25"/>
    <row r="46467" ht="30" hidden="1" customHeight="1" x14ac:dyDescent="0.25"/>
    <row r="46468" ht="30" hidden="1" customHeight="1" x14ac:dyDescent="0.25"/>
    <row r="46469" ht="30" hidden="1" customHeight="1" x14ac:dyDescent="0.25"/>
    <row r="46470" ht="30" hidden="1" customHeight="1" x14ac:dyDescent="0.25"/>
    <row r="46471" ht="30" hidden="1" customHeight="1" x14ac:dyDescent="0.25"/>
    <row r="46472" ht="30" hidden="1" customHeight="1" x14ac:dyDescent="0.25"/>
    <row r="46473" ht="30" hidden="1" customHeight="1" x14ac:dyDescent="0.25"/>
    <row r="46474" ht="30" hidden="1" customHeight="1" x14ac:dyDescent="0.25"/>
    <row r="46475" ht="30" hidden="1" customHeight="1" x14ac:dyDescent="0.25"/>
    <row r="46476" ht="30" hidden="1" customHeight="1" x14ac:dyDescent="0.25"/>
    <row r="46477" ht="30" hidden="1" customHeight="1" x14ac:dyDescent="0.25"/>
    <row r="46478" ht="30" hidden="1" customHeight="1" x14ac:dyDescent="0.25"/>
    <row r="46479" ht="30" hidden="1" customHeight="1" x14ac:dyDescent="0.25"/>
    <row r="46480" ht="30" hidden="1" customHeight="1" x14ac:dyDescent="0.25"/>
    <row r="46481" ht="30" hidden="1" customHeight="1" x14ac:dyDescent="0.25"/>
    <row r="46482" ht="30" hidden="1" customHeight="1" x14ac:dyDescent="0.25"/>
    <row r="46483" ht="30" hidden="1" customHeight="1" x14ac:dyDescent="0.25"/>
    <row r="46484" ht="30" hidden="1" customHeight="1" x14ac:dyDescent="0.25"/>
    <row r="46485" ht="30" hidden="1" customHeight="1" x14ac:dyDescent="0.25"/>
    <row r="46486" ht="30" hidden="1" customHeight="1" x14ac:dyDescent="0.25"/>
    <row r="46487" ht="30" hidden="1" customHeight="1" x14ac:dyDescent="0.25"/>
    <row r="46488" ht="30" hidden="1" customHeight="1" x14ac:dyDescent="0.25"/>
    <row r="46489" ht="30" hidden="1" customHeight="1" x14ac:dyDescent="0.25"/>
    <row r="46490" ht="30" hidden="1" customHeight="1" x14ac:dyDescent="0.25"/>
    <row r="46491" ht="30" hidden="1" customHeight="1" x14ac:dyDescent="0.25"/>
    <row r="46492" ht="30" hidden="1" customHeight="1" x14ac:dyDescent="0.25"/>
    <row r="46493" ht="30" hidden="1" customHeight="1" x14ac:dyDescent="0.25"/>
    <row r="46494" ht="30" hidden="1" customHeight="1" x14ac:dyDescent="0.25"/>
    <row r="46495" ht="30" hidden="1" customHeight="1" x14ac:dyDescent="0.25"/>
    <row r="46496" ht="30" hidden="1" customHeight="1" x14ac:dyDescent="0.25"/>
    <row r="46497" ht="30" hidden="1" customHeight="1" x14ac:dyDescent="0.25"/>
    <row r="46498" ht="30" hidden="1" customHeight="1" x14ac:dyDescent="0.25"/>
    <row r="46499" ht="30" hidden="1" customHeight="1" x14ac:dyDescent="0.25"/>
    <row r="46500" ht="30" hidden="1" customHeight="1" x14ac:dyDescent="0.25"/>
    <row r="46501" ht="30" hidden="1" customHeight="1" x14ac:dyDescent="0.25"/>
    <row r="46502" ht="30" hidden="1" customHeight="1" x14ac:dyDescent="0.25"/>
    <row r="46503" ht="30" hidden="1" customHeight="1" x14ac:dyDescent="0.25"/>
    <row r="46504" ht="30" hidden="1" customHeight="1" x14ac:dyDescent="0.25"/>
    <row r="46505" ht="30" hidden="1" customHeight="1" x14ac:dyDescent="0.25"/>
    <row r="46506" ht="30" hidden="1" customHeight="1" x14ac:dyDescent="0.25"/>
    <row r="46507" ht="30" hidden="1" customHeight="1" x14ac:dyDescent="0.25"/>
    <row r="46508" ht="30" hidden="1" customHeight="1" x14ac:dyDescent="0.25"/>
    <row r="46509" ht="30" hidden="1" customHeight="1" x14ac:dyDescent="0.25"/>
    <row r="46510" ht="30" hidden="1" customHeight="1" x14ac:dyDescent="0.25"/>
    <row r="46511" ht="30" hidden="1" customHeight="1" x14ac:dyDescent="0.25"/>
    <row r="46512" ht="30" hidden="1" customHeight="1" x14ac:dyDescent="0.25"/>
    <row r="46513" ht="30" hidden="1" customHeight="1" x14ac:dyDescent="0.25"/>
    <row r="46514" ht="30" hidden="1" customHeight="1" x14ac:dyDescent="0.25"/>
    <row r="46515" ht="30" hidden="1" customHeight="1" x14ac:dyDescent="0.25"/>
    <row r="46516" ht="30" hidden="1" customHeight="1" x14ac:dyDescent="0.25"/>
    <row r="46517" ht="30" hidden="1" customHeight="1" x14ac:dyDescent="0.25"/>
    <row r="46518" ht="30" hidden="1" customHeight="1" x14ac:dyDescent="0.25"/>
    <row r="46519" ht="30" hidden="1" customHeight="1" x14ac:dyDescent="0.25"/>
    <row r="46520" ht="30" hidden="1" customHeight="1" x14ac:dyDescent="0.25"/>
    <row r="46521" ht="30" hidden="1" customHeight="1" x14ac:dyDescent="0.25"/>
    <row r="46522" ht="30" hidden="1" customHeight="1" x14ac:dyDescent="0.25"/>
    <row r="46523" ht="30" hidden="1" customHeight="1" x14ac:dyDescent="0.25"/>
    <row r="46524" ht="30" hidden="1" customHeight="1" x14ac:dyDescent="0.25"/>
    <row r="46525" ht="30" hidden="1" customHeight="1" x14ac:dyDescent="0.25"/>
    <row r="46526" ht="30" hidden="1" customHeight="1" x14ac:dyDescent="0.25"/>
    <row r="46527" ht="30" hidden="1" customHeight="1" x14ac:dyDescent="0.25"/>
    <row r="46528" ht="30" hidden="1" customHeight="1" x14ac:dyDescent="0.25"/>
    <row r="46529" ht="30" hidden="1" customHeight="1" x14ac:dyDescent="0.25"/>
    <row r="46530" ht="30" hidden="1" customHeight="1" x14ac:dyDescent="0.25"/>
    <row r="46531" ht="30" hidden="1" customHeight="1" x14ac:dyDescent="0.25"/>
    <row r="46532" ht="30" hidden="1" customHeight="1" x14ac:dyDescent="0.25"/>
    <row r="46533" ht="30" hidden="1" customHeight="1" x14ac:dyDescent="0.25"/>
    <row r="46534" ht="30" hidden="1" customHeight="1" x14ac:dyDescent="0.25"/>
    <row r="46535" ht="30" hidden="1" customHeight="1" x14ac:dyDescent="0.25"/>
    <row r="46536" ht="30" hidden="1" customHeight="1" x14ac:dyDescent="0.25"/>
    <row r="46537" ht="30" hidden="1" customHeight="1" x14ac:dyDescent="0.25"/>
    <row r="46538" ht="30" hidden="1" customHeight="1" x14ac:dyDescent="0.25"/>
    <row r="46539" ht="30" hidden="1" customHeight="1" x14ac:dyDescent="0.25"/>
    <row r="46540" ht="30" hidden="1" customHeight="1" x14ac:dyDescent="0.25"/>
    <row r="46541" ht="30" hidden="1" customHeight="1" x14ac:dyDescent="0.25"/>
    <row r="46542" ht="30" hidden="1" customHeight="1" x14ac:dyDescent="0.25"/>
    <row r="46543" ht="30" hidden="1" customHeight="1" x14ac:dyDescent="0.25"/>
    <row r="46544" ht="30" hidden="1" customHeight="1" x14ac:dyDescent="0.25"/>
    <row r="46545" ht="30" hidden="1" customHeight="1" x14ac:dyDescent="0.25"/>
    <row r="46546" ht="30" hidden="1" customHeight="1" x14ac:dyDescent="0.25"/>
    <row r="46547" ht="30" hidden="1" customHeight="1" x14ac:dyDescent="0.25"/>
    <row r="46548" ht="30" hidden="1" customHeight="1" x14ac:dyDescent="0.25"/>
    <row r="46549" ht="30" hidden="1" customHeight="1" x14ac:dyDescent="0.25"/>
    <row r="46550" ht="30" hidden="1" customHeight="1" x14ac:dyDescent="0.25"/>
    <row r="46551" ht="30" hidden="1" customHeight="1" x14ac:dyDescent="0.25"/>
    <row r="46552" ht="30" hidden="1" customHeight="1" x14ac:dyDescent="0.25"/>
    <row r="46553" ht="30" hidden="1" customHeight="1" x14ac:dyDescent="0.25"/>
    <row r="46554" ht="30" hidden="1" customHeight="1" x14ac:dyDescent="0.25"/>
    <row r="46555" ht="30" hidden="1" customHeight="1" x14ac:dyDescent="0.25"/>
    <row r="46556" ht="30" hidden="1" customHeight="1" x14ac:dyDescent="0.25"/>
    <row r="46557" ht="30" hidden="1" customHeight="1" x14ac:dyDescent="0.25"/>
    <row r="46558" ht="30" hidden="1" customHeight="1" x14ac:dyDescent="0.25"/>
    <row r="46559" ht="30" hidden="1" customHeight="1" x14ac:dyDescent="0.25"/>
    <row r="46560" ht="30" hidden="1" customHeight="1" x14ac:dyDescent="0.25"/>
    <row r="46561" ht="30" hidden="1" customHeight="1" x14ac:dyDescent="0.25"/>
    <row r="46562" ht="30" hidden="1" customHeight="1" x14ac:dyDescent="0.25"/>
    <row r="46563" ht="30" hidden="1" customHeight="1" x14ac:dyDescent="0.25"/>
    <row r="46564" ht="30" hidden="1" customHeight="1" x14ac:dyDescent="0.25"/>
    <row r="46565" ht="30" hidden="1" customHeight="1" x14ac:dyDescent="0.25"/>
    <row r="46566" ht="30" hidden="1" customHeight="1" x14ac:dyDescent="0.25"/>
    <row r="46567" ht="30" hidden="1" customHeight="1" x14ac:dyDescent="0.25"/>
    <row r="46568" ht="30" hidden="1" customHeight="1" x14ac:dyDescent="0.25"/>
    <row r="46569" ht="30" hidden="1" customHeight="1" x14ac:dyDescent="0.25"/>
    <row r="46570" ht="30" hidden="1" customHeight="1" x14ac:dyDescent="0.25"/>
    <row r="46571" ht="30" hidden="1" customHeight="1" x14ac:dyDescent="0.25"/>
    <row r="46572" ht="30" hidden="1" customHeight="1" x14ac:dyDescent="0.25"/>
    <row r="46573" ht="30" hidden="1" customHeight="1" x14ac:dyDescent="0.25"/>
    <row r="46574" ht="30" hidden="1" customHeight="1" x14ac:dyDescent="0.25"/>
    <row r="46575" ht="30" hidden="1" customHeight="1" x14ac:dyDescent="0.25"/>
    <row r="46576" ht="30" hidden="1" customHeight="1" x14ac:dyDescent="0.25"/>
    <row r="46577" ht="30" hidden="1" customHeight="1" x14ac:dyDescent="0.25"/>
    <row r="46578" ht="30" hidden="1" customHeight="1" x14ac:dyDescent="0.25"/>
    <row r="46579" ht="30" hidden="1" customHeight="1" x14ac:dyDescent="0.25"/>
    <row r="46580" ht="30" hidden="1" customHeight="1" x14ac:dyDescent="0.25"/>
    <row r="46581" ht="30" hidden="1" customHeight="1" x14ac:dyDescent="0.25"/>
    <row r="46582" ht="30" hidden="1" customHeight="1" x14ac:dyDescent="0.25"/>
    <row r="46583" ht="30" hidden="1" customHeight="1" x14ac:dyDescent="0.25"/>
    <row r="46584" ht="30" hidden="1" customHeight="1" x14ac:dyDescent="0.25"/>
    <row r="46585" ht="30" hidden="1" customHeight="1" x14ac:dyDescent="0.25"/>
    <row r="46586" ht="30" hidden="1" customHeight="1" x14ac:dyDescent="0.25"/>
    <row r="46587" ht="30" hidden="1" customHeight="1" x14ac:dyDescent="0.25"/>
    <row r="46588" ht="30" hidden="1" customHeight="1" x14ac:dyDescent="0.25"/>
    <row r="46589" ht="30" hidden="1" customHeight="1" x14ac:dyDescent="0.25"/>
    <row r="46590" ht="30" hidden="1" customHeight="1" x14ac:dyDescent="0.25"/>
    <row r="46591" ht="30" hidden="1" customHeight="1" x14ac:dyDescent="0.25"/>
    <row r="46592" ht="30" hidden="1" customHeight="1" x14ac:dyDescent="0.25"/>
    <row r="46593" ht="30" hidden="1" customHeight="1" x14ac:dyDescent="0.25"/>
    <row r="46594" ht="30" hidden="1" customHeight="1" x14ac:dyDescent="0.25"/>
    <row r="46595" ht="30" hidden="1" customHeight="1" x14ac:dyDescent="0.25"/>
    <row r="46596" ht="30" hidden="1" customHeight="1" x14ac:dyDescent="0.25"/>
    <row r="46597" ht="30" hidden="1" customHeight="1" x14ac:dyDescent="0.25"/>
    <row r="46598" ht="30" hidden="1" customHeight="1" x14ac:dyDescent="0.25"/>
    <row r="46599" ht="30" hidden="1" customHeight="1" x14ac:dyDescent="0.25"/>
    <row r="46600" ht="30" hidden="1" customHeight="1" x14ac:dyDescent="0.25"/>
    <row r="46601" ht="30" hidden="1" customHeight="1" x14ac:dyDescent="0.25"/>
    <row r="46602" ht="30" hidden="1" customHeight="1" x14ac:dyDescent="0.25"/>
    <row r="46603" ht="30" hidden="1" customHeight="1" x14ac:dyDescent="0.25"/>
    <row r="46604" ht="30" hidden="1" customHeight="1" x14ac:dyDescent="0.25"/>
    <row r="46605" ht="30" hidden="1" customHeight="1" x14ac:dyDescent="0.25"/>
    <row r="46606" ht="30" hidden="1" customHeight="1" x14ac:dyDescent="0.25"/>
    <row r="46607" ht="30" hidden="1" customHeight="1" x14ac:dyDescent="0.25"/>
    <row r="46608" ht="30" hidden="1" customHeight="1" x14ac:dyDescent="0.25"/>
    <row r="46609" ht="30" hidden="1" customHeight="1" x14ac:dyDescent="0.25"/>
    <row r="46610" ht="30" hidden="1" customHeight="1" x14ac:dyDescent="0.25"/>
    <row r="46611" ht="30" hidden="1" customHeight="1" x14ac:dyDescent="0.25"/>
    <row r="46612" ht="30" hidden="1" customHeight="1" x14ac:dyDescent="0.25"/>
    <row r="46613" ht="30" hidden="1" customHeight="1" x14ac:dyDescent="0.25"/>
    <row r="46614" ht="30" hidden="1" customHeight="1" x14ac:dyDescent="0.25"/>
    <row r="46615" ht="30" hidden="1" customHeight="1" x14ac:dyDescent="0.25"/>
    <row r="46616" ht="30" hidden="1" customHeight="1" x14ac:dyDescent="0.25"/>
    <row r="46617" ht="30" hidden="1" customHeight="1" x14ac:dyDescent="0.25"/>
    <row r="46618" ht="30" hidden="1" customHeight="1" x14ac:dyDescent="0.25"/>
    <row r="46619" ht="30" hidden="1" customHeight="1" x14ac:dyDescent="0.25"/>
    <row r="46620" ht="30" hidden="1" customHeight="1" x14ac:dyDescent="0.25"/>
    <row r="46621" ht="30" hidden="1" customHeight="1" x14ac:dyDescent="0.25"/>
    <row r="46622" ht="30" hidden="1" customHeight="1" x14ac:dyDescent="0.25"/>
    <row r="46623" ht="30" hidden="1" customHeight="1" x14ac:dyDescent="0.25"/>
    <row r="46624" ht="30" hidden="1" customHeight="1" x14ac:dyDescent="0.25"/>
    <row r="46625" ht="30" hidden="1" customHeight="1" x14ac:dyDescent="0.25"/>
    <row r="46626" ht="30" hidden="1" customHeight="1" x14ac:dyDescent="0.25"/>
    <row r="46627" ht="30" hidden="1" customHeight="1" x14ac:dyDescent="0.25"/>
    <row r="46628" ht="30" hidden="1" customHeight="1" x14ac:dyDescent="0.25"/>
    <row r="46629" ht="30" hidden="1" customHeight="1" x14ac:dyDescent="0.25"/>
    <row r="46630" ht="30" hidden="1" customHeight="1" x14ac:dyDescent="0.25"/>
    <row r="46631" ht="30" hidden="1" customHeight="1" x14ac:dyDescent="0.25"/>
    <row r="46632" ht="30" hidden="1" customHeight="1" x14ac:dyDescent="0.25"/>
    <row r="46633" ht="30" hidden="1" customHeight="1" x14ac:dyDescent="0.25"/>
    <row r="46634" ht="30" hidden="1" customHeight="1" x14ac:dyDescent="0.25"/>
    <row r="46635" ht="30" hidden="1" customHeight="1" x14ac:dyDescent="0.25"/>
    <row r="46636" ht="30" hidden="1" customHeight="1" x14ac:dyDescent="0.25"/>
    <row r="46637" ht="30" hidden="1" customHeight="1" x14ac:dyDescent="0.25"/>
    <row r="46638" ht="30" hidden="1" customHeight="1" x14ac:dyDescent="0.25"/>
    <row r="46639" ht="30" hidden="1" customHeight="1" x14ac:dyDescent="0.25"/>
    <row r="46640" ht="30" hidden="1" customHeight="1" x14ac:dyDescent="0.25"/>
    <row r="46641" ht="30" hidden="1" customHeight="1" x14ac:dyDescent="0.25"/>
    <row r="46642" ht="30" hidden="1" customHeight="1" x14ac:dyDescent="0.25"/>
    <row r="46643" ht="30" hidden="1" customHeight="1" x14ac:dyDescent="0.25"/>
    <row r="46644" ht="30" hidden="1" customHeight="1" x14ac:dyDescent="0.25"/>
    <row r="46645" ht="30" hidden="1" customHeight="1" x14ac:dyDescent="0.25"/>
    <row r="46646" ht="30" hidden="1" customHeight="1" x14ac:dyDescent="0.25"/>
    <row r="46647" ht="30" hidden="1" customHeight="1" x14ac:dyDescent="0.25"/>
    <row r="46648" ht="30" hidden="1" customHeight="1" x14ac:dyDescent="0.25"/>
    <row r="46649" ht="30" hidden="1" customHeight="1" x14ac:dyDescent="0.25"/>
    <row r="46650" ht="30" hidden="1" customHeight="1" x14ac:dyDescent="0.25"/>
    <row r="46651" ht="30" hidden="1" customHeight="1" x14ac:dyDescent="0.25"/>
    <row r="46652" ht="30" hidden="1" customHeight="1" x14ac:dyDescent="0.25"/>
    <row r="46653" ht="30" hidden="1" customHeight="1" x14ac:dyDescent="0.25"/>
    <row r="46654" ht="30" hidden="1" customHeight="1" x14ac:dyDescent="0.25"/>
    <row r="46655" ht="30" hidden="1" customHeight="1" x14ac:dyDescent="0.25"/>
    <row r="46656" ht="30" hidden="1" customHeight="1" x14ac:dyDescent="0.25"/>
    <row r="46657" ht="30" hidden="1" customHeight="1" x14ac:dyDescent="0.25"/>
    <row r="46658" ht="30" hidden="1" customHeight="1" x14ac:dyDescent="0.25"/>
    <row r="46659" ht="30" hidden="1" customHeight="1" x14ac:dyDescent="0.25"/>
    <row r="46660" ht="30" hidden="1" customHeight="1" x14ac:dyDescent="0.25"/>
    <row r="46661" ht="30" hidden="1" customHeight="1" x14ac:dyDescent="0.25"/>
    <row r="46662" ht="30" hidden="1" customHeight="1" x14ac:dyDescent="0.25"/>
    <row r="46663" ht="30" hidden="1" customHeight="1" x14ac:dyDescent="0.25"/>
    <row r="46664" ht="30" hidden="1" customHeight="1" x14ac:dyDescent="0.25"/>
    <row r="46665" ht="30" hidden="1" customHeight="1" x14ac:dyDescent="0.25"/>
    <row r="46666" ht="30" hidden="1" customHeight="1" x14ac:dyDescent="0.25"/>
    <row r="46667" ht="30" hidden="1" customHeight="1" x14ac:dyDescent="0.25"/>
    <row r="46668" ht="30" hidden="1" customHeight="1" x14ac:dyDescent="0.25"/>
    <row r="46669" ht="30" hidden="1" customHeight="1" x14ac:dyDescent="0.25"/>
    <row r="46670" ht="30" hidden="1" customHeight="1" x14ac:dyDescent="0.25"/>
    <row r="46671" ht="30" hidden="1" customHeight="1" x14ac:dyDescent="0.25"/>
    <row r="46672" ht="30" hidden="1" customHeight="1" x14ac:dyDescent="0.25"/>
    <row r="46673" ht="30" hidden="1" customHeight="1" x14ac:dyDescent="0.25"/>
    <row r="46674" ht="30" hidden="1" customHeight="1" x14ac:dyDescent="0.25"/>
    <row r="46675" ht="30" hidden="1" customHeight="1" x14ac:dyDescent="0.25"/>
    <row r="46676" ht="30" hidden="1" customHeight="1" x14ac:dyDescent="0.25"/>
    <row r="46677" ht="30" hidden="1" customHeight="1" x14ac:dyDescent="0.25"/>
    <row r="46678" ht="30" hidden="1" customHeight="1" x14ac:dyDescent="0.25"/>
    <row r="46679" ht="30" hidden="1" customHeight="1" x14ac:dyDescent="0.25"/>
    <row r="46680" ht="30" hidden="1" customHeight="1" x14ac:dyDescent="0.25"/>
    <row r="46681" ht="30" hidden="1" customHeight="1" x14ac:dyDescent="0.25"/>
    <row r="46682" ht="30" hidden="1" customHeight="1" x14ac:dyDescent="0.25"/>
    <row r="46683" ht="30" hidden="1" customHeight="1" x14ac:dyDescent="0.25"/>
    <row r="46684" ht="30" hidden="1" customHeight="1" x14ac:dyDescent="0.25"/>
    <row r="46685" ht="30" hidden="1" customHeight="1" x14ac:dyDescent="0.25"/>
    <row r="46686" ht="30" hidden="1" customHeight="1" x14ac:dyDescent="0.25"/>
    <row r="46687" ht="30" hidden="1" customHeight="1" x14ac:dyDescent="0.25"/>
    <row r="46688" ht="30" hidden="1" customHeight="1" x14ac:dyDescent="0.25"/>
    <row r="46689" ht="30" hidden="1" customHeight="1" x14ac:dyDescent="0.25"/>
    <row r="46690" ht="30" hidden="1" customHeight="1" x14ac:dyDescent="0.25"/>
    <row r="46691" ht="30" hidden="1" customHeight="1" x14ac:dyDescent="0.25"/>
    <row r="46692" ht="30" hidden="1" customHeight="1" x14ac:dyDescent="0.25"/>
    <row r="46693" ht="30" hidden="1" customHeight="1" x14ac:dyDescent="0.25"/>
    <row r="46694" ht="30" hidden="1" customHeight="1" x14ac:dyDescent="0.25"/>
    <row r="46695" ht="30" hidden="1" customHeight="1" x14ac:dyDescent="0.25"/>
    <row r="46696" ht="30" hidden="1" customHeight="1" x14ac:dyDescent="0.25"/>
    <row r="46697" ht="30" hidden="1" customHeight="1" x14ac:dyDescent="0.25"/>
    <row r="46698" ht="30" hidden="1" customHeight="1" x14ac:dyDescent="0.25"/>
    <row r="46699" ht="30" hidden="1" customHeight="1" x14ac:dyDescent="0.25"/>
    <row r="46700" ht="30" hidden="1" customHeight="1" x14ac:dyDescent="0.25"/>
    <row r="46701" ht="30" hidden="1" customHeight="1" x14ac:dyDescent="0.25"/>
    <row r="46702" ht="30" hidden="1" customHeight="1" x14ac:dyDescent="0.25"/>
    <row r="46703" ht="30" hidden="1" customHeight="1" x14ac:dyDescent="0.25"/>
    <row r="46704" ht="30" hidden="1" customHeight="1" x14ac:dyDescent="0.25"/>
    <row r="46705" ht="30" hidden="1" customHeight="1" x14ac:dyDescent="0.25"/>
    <row r="46706" ht="30" hidden="1" customHeight="1" x14ac:dyDescent="0.25"/>
    <row r="46707" ht="30" hidden="1" customHeight="1" x14ac:dyDescent="0.25"/>
    <row r="46708" ht="30" hidden="1" customHeight="1" x14ac:dyDescent="0.25"/>
    <row r="46709" ht="30" hidden="1" customHeight="1" x14ac:dyDescent="0.25"/>
    <row r="46710" ht="30" hidden="1" customHeight="1" x14ac:dyDescent="0.25"/>
    <row r="46711" ht="30" hidden="1" customHeight="1" x14ac:dyDescent="0.25"/>
    <row r="46712" ht="30" hidden="1" customHeight="1" x14ac:dyDescent="0.25"/>
    <row r="46713" ht="30" hidden="1" customHeight="1" x14ac:dyDescent="0.25"/>
    <row r="46714" ht="30" hidden="1" customHeight="1" x14ac:dyDescent="0.25"/>
    <row r="46715" ht="30" hidden="1" customHeight="1" x14ac:dyDescent="0.25"/>
    <row r="46716" ht="30" hidden="1" customHeight="1" x14ac:dyDescent="0.25"/>
    <row r="46717" ht="30" hidden="1" customHeight="1" x14ac:dyDescent="0.25"/>
    <row r="46718" ht="30" hidden="1" customHeight="1" x14ac:dyDescent="0.25"/>
    <row r="46719" ht="30" hidden="1" customHeight="1" x14ac:dyDescent="0.25"/>
    <row r="46720" ht="30" hidden="1" customHeight="1" x14ac:dyDescent="0.25"/>
    <row r="46721" ht="30" hidden="1" customHeight="1" x14ac:dyDescent="0.25"/>
    <row r="46722" ht="30" hidden="1" customHeight="1" x14ac:dyDescent="0.25"/>
    <row r="46723" ht="30" hidden="1" customHeight="1" x14ac:dyDescent="0.25"/>
    <row r="46724" ht="30" hidden="1" customHeight="1" x14ac:dyDescent="0.25"/>
    <row r="46725" ht="30" hidden="1" customHeight="1" x14ac:dyDescent="0.25"/>
    <row r="46726" ht="30" hidden="1" customHeight="1" x14ac:dyDescent="0.25"/>
    <row r="46727" ht="30" hidden="1" customHeight="1" x14ac:dyDescent="0.25"/>
    <row r="46728" ht="30" hidden="1" customHeight="1" x14ac:dyDescent="0.25"/>
    <row r="46729" ht="30" hidden="1" customHeight="1" x14ac:dyDescent="0.25"/>
    <row r="46730" ht="30" hidden="1" customHeight="1" x14ac:dyDescent="0.25"/>
    <row r="46731" ht="30" hidden="1" customHeight="1" x14ac:dyDescent="0.25"/>
    <row r="46732" ht="30" hidden="1" customHeight="1" x14ac:dyDescent="0.25"/>
    <row r="46733" ht="30" hidden="1" customHeight="1" x14ac:dyDescent="0.25"/>
    <row r="46734" ht="30" hidden="1" customHeight="1" x14ac:dyDescent="0.25"/>
    <row r="46735" ht="30" hidden="1" customHeight="1" x14ac:dyDescent="0.25"/>
    <row r="46736" ht="30" hidden="1" customHeight="1" x14ac:dyDescent="0.25"/>
    <row r="46737" ht="30" hidden="1" customHeight="1" x14ac:dyDescent="0.25"/>
    <row r="46738" ht="30" hidden="1" customHeight="1" x14ac:dyDescent="0.25"/>
    <row r="46739" ht="30" hidden="1" customHeight="1" x14ac:dyDescent="0.25"/>
    <row r="46740" ht="30" hidden="1" customHeight="1" x14ac:dyDescent="0.25"/>
    <row r="46741" ht="30" hidden="1" customHeight="1" x14ac:dyDescent="0.25"/>
    <row r="46742" ht="30" hidden="1" customHeight="1" x14ac:dyDescent="0.25"/>
    <row r="46743" ht="30" hidden="1" customHeight="1" x14ac:dyDescent="0.25"/>
    <row r="46744" ht="30" hidden="1" customHeight="1" x14ac:dyDescent="0.25"/>
    <row r="46745" ht="30" hidden="1" customHeight="1" x14ac:dyDescent="0.25"/>
    <row r="46746" ht="30" hidden="1" customHeight="1" x14ac:dyDescent="0.25"/>
    <row r="46747" ht="30" hidden="1" customHeight="1" x14ac:dyDescent="0.25"/>
    <row r="46748" ht="30" hidden="1" customHeight="1" x14ac:dyDescent="0.25"/>
    <row r="46749" ht="30" hidden="1" customHeight="1" x14ac:dyDescent="0.25"/>
    <row r="46750" ht="30" hidden="1" customHeight="1" x14ac:dyDescent="0.25"/>
    <row r="46751" ht="30" hidden="1" customHeight="1" x14ac:dyDescent="0.25"/>
    <row r="46752" ht="30" hidden="1" customHeight="1" x14ac:dyDescent="0.25"/>
    <row r="46753" ht="30" hidden="1" customHeight="1" x14ac:dyDescent="0.25"/>
    <row r="46754" ht="30" hidden="1" customHeight="1" x14ac:dyDescent="0.25"/>
    <row r="46755" ht="30" hidden="1" customHeight="1" x14ac:dyDescent="0.25"/>
    <row r="46756" ht="30" hidden="1" customHeight="1" x14ac:dyDescent="0.25"/>
    <row r="46757" ht="30" hidden="1" customHeight="1" x14ac:dyDescent="0.25"/>
    <row r="46758" ht="30" hidden="1" customHeight="1" x14ac:dyDescent="0.25"/>
    <row r="46759" ht="30" hidden="1" customHeight="1" x14ac:dyDescent="0.25"/>
    <row r="46760" ht="30" hidden="1" customHeight="1" x14ac:dyDescent="0.25"/>
    <row r="46761" ht="30" hidden="1" customHeight="1" x14ac:dyDescent="0.25"/>
    <row r="46762" ht="30" hidden="1" customHeight="1" x14ac:dyDescent="0.25"/>
    <row r="46763" ht="30" hidden="1" customHeight="1" x14ac:dyDescent="0.25"/>
    <row r="46764" ht="30" hidden="1" customHeight="1" x14ac:dyDescent="0.25"/>
    <row r="46765" ht="30" hidden="1" customHeight="1" x14ac:dyDescent="0.25"/>
    <row r="46766" ht="30" hidden="1" customHeight="1" x14ac:dyDescent="0.25"/>
    <row r="46767" ht="30" hidden="1" customHeight="1" x14ac:dyDescent="0.25"/>
    <row r="46768" ht="30" hidden="1" customHeight="1" x14ac:dyDescent="0.25"/>
    <row r="46769" ht="30" hidden="1" customHeight="1" x14ac:dyDescent="0.25"/>
    <row r="46770" ht="30" hidden="1" customHeight="1" x14ac:dyDescent="0.25"/>
    <row r="46771" ht="30" hidden="1" customHeight="1" x14ac:dyDescent="0.25"/>
    <row r="46772" ht="30" hidden="1" customHeight="1" x14ac:dyDescent="0.25"/>
    <row r="46773" ht="30" hidden="1" customHeight="1" x14ac:dyDescent="0.25"/>
    <row r="46774" ht="30" hidden="1" customHeight="1" x14ac:dyDescent="0.25"/>
    <row r="46775" ht="30" hidden="1" customHeight="1" x14ac:dyDescent="0.25"/>
    <row r="46776" ht="30" hidden="1" customHeight="1" x14ac:dyDescent="0.25"/>
    <row r="46777" ht="30" hidden="1" customHeight="1" x14ac:dyDescent="0.25"/>
    <row r="46778" ht="30" hidden="1" customHeight="1" x14ac:dyDescent="0.25"/>
    <row r="46779" ht="30" hidden="1" customHeight="1" x14ac:dyDescent="0.25"/>
    <row r="46780" ht="30" hidden="1" customHeight="1" x14ac:dyDescent="0.25"/>
    <row r="46781" ht="30" hidden="1" customHeight="1" x14ac:dyDescent="0.25"/>
    <row r="46782" ht="30" hidden="1" customHeight="1" x14ac:dyDescent="0.25"/>
    <row r="46783" ht="30" hidden="1" customHeight="1" x14ac:dyDescent="0.25"/>
    <row r="46784" ht="30" hidden="1" customHeight="1" x14ac:dyDescent="0.25"/>
    <row r="46785" ht="30" hidden="1" customHeight="1" x14ac:dyDescent="0.25"/>
    <row r="46786" ht="30" hidden="1" customHeight="1" x14ac:dyDescent="0.25"/>
    <row r="46787" ht="30" hidden="1" customHeight="1" x14ac:dyDescent="0.25"/>
    <row r="46788" ht="30" hidden="1" customHeight="1" x14ac:dyDescent="0.25"/>
    <row r="46789" ht="30" hidden="1" customHeight="1" x14ac:dyDescent="0.25"/>
    <row r="46790" ht="30" hidden="1" customHeight="1" x14ac:dyDescent="0.25"/>
    <row r="46791" ht="30" hidden="1" customHeight="1" x14ac:dyDescent="0.25"/>
    <row r="46792" ht="30" hidden="1" customHeight="1" x14ac:dyDescent="0.25"/>
    <row r="46793" ht="30" hidden="1" customHeight="1" x14ac:dyDescent="0.25"/>
    <row r="46794" ht="30" hidden="1" customHeight="1" x14ac:dyDescent="0.25"/>
    <row r="46795" ht="30" hidden="1" customHeight="1" x14ac:dyDescent="0.25"/>
    <row r="46796" ht="30" hidden="1" customHeight="1" x14ac:dyDescent="0.25"/>
    <row r="46797" ht="30" hidden="1" customHeight="1" x14ac:dyDescent="0.25"/>
    <row r="46798" ht="30" hidden="1" customHeight="1" x14ac:dyDescent="0.25"/>
    <row r="46799" ht="30" hidden="1" customHeight="1" x14ac:dyDescent="0.25"/>
    <row r="46800" ht="30" hidden="1" customHeight="1" x14ac:dyDescent="0.25"/>
    <row r="46801" ht="30" hidden="1" customHeight="1" x14ac:dyDescent="0.25"/>
    <row r="46802" ht="30" hidden="1" customHeight="1" x14ac:dyDescent="0.25"/>
    <row r="46803" ht="30" hidden="1" customHeight="1" x14ac:dyDescent="0.25"/>
    <row r="46804" ht="30" hidden="1" customHeight="1" x14ac:dyDescent="0.25"/>
    <row r="46805" ht="30" hidden="1" customHeight="1" x14ac:dyDescent="0.25"/>
    <row r="46806" ht="30" hidden="1" customHeight="1" x14ac:dyDescent="0.25"/>
    <row r="46807" ht="30" hidden="1" customHeight="1" x14ac:dyDescent="0.25"/>
    <row r="46808" ht="30" hidden="1" customHeight="1" x14ac:dyDescent="0.25"/>
    <row r="46809" ht="30" hidden="1" customHeight="1" x14ac:dyDescent="0.25"/>
    <row r="46810" ht="30" hidden="1" customHeight="1" x14ac:dyDescent="0.25"/>
    <row r="46811" ht="30" hidden="1" customHeight="1" x14ac:dyDescent="0.25"/>
    <row r="46812" ht="30" hidden="1" customHeight="1" x14ac:dyDescent="0.25"/>
    <row r="46813" ht="30" hidden="1" customHeight="1" x14ac:dyDescent="0.25"/>
    <row r="46814" ht="30" hidden="1" customHeight="1" x14ac:dyDescent="0.25"/>
    <row r="46815" ht="30" hidden="1" customHeight="1" x14ac:dyDescent="0.25"/>
    <row r="46816" ht="30" hidden="1" customHeight="1" x14ac:dyDescent="0.25"/>
    <row r="46817" ht="30" hidden="1" customHeight="1" x14ac:dyDescent="0.25"/>
    <row r="46818" ht="30" hidden="1" customHeight="1" x14ac:dyDescent="0.25"/>
    <row r="46819" ht="30" hidden="1" customHeight="1" x14ac:dyDescent="0.25"/>
    <row r="46820" ht="30" hidden="1" customHeight="1" x14ac:dyDescent="0.25"/>
    <row r="46821" ht="30" hidden="1" customHeight="1" x14ac:dyDescent="0.25"/>
    <row r="46822" ht="30" hidden="1" customHeight="1" x14ac:dyDescent="0.25"/>
    <row r="46823" ht="30" hidden="1" customHeight="1" x14ac:dyDescent="0.25"/>
    <row r="46824" ht="30" hidden="1" customHeight="1" x14ac:dyDescent="0.25"/>
    <row r="46825" ht="30" hidden="1" customHeight="1" x14ac:dyDescent="0.25"/>
    <row r="46826" ht="30" hidden="1" customHeight="1" x14ac:dyDescent="0.25"/>
    <row r="46827" ht="30" hidden="1" customHeight="1" x14ac:dyDescent="0.25"/>
    <row r="46828" ht="30" hidden="1" customHeight="1" x14ac:dyDescent="0.25"/>
    <row r="46829" ht="30" hidden="1" customHeight="1" x14ac:dyDescent="0.25"/>
    <row r="46830" ht="30" hidden="1" customHeight="1" x14ac:dyDescent="0.25"/>
    <row r="46831" ht="30" hidden="1" customHeight="1" x14ac:dyDescent="0.25"/>
    <row r="46832" ht="30" hidden="1" customHeight="1" x14ac:dyDescent="0.25"/>
    <row r="46833" ht="30" hidden="1" customHeight="1" x14ac:dyDescent="0.25"/>
    <row r="46834" ht="30" hidden="1" customHeight="1" x14ac:dyDescent="0.25"/>
    <row r="46835" ht="30" hidden="1" customHeight="1" x14ac:dyDescent="0.25"/>
    <row r="46836" ht="30" hidden="1" customHeight="1" x14ac:dyDescent="0.25"/>
    <row r="46837" ht="30" hidden="1" customHeight="1" x14ac:dyDescent="0.25"/>
    <row r="46838" ht="30" hidden="1" customHeight="1" x14ac:dyDescent="0.25"/>
    <row r="46839" ht="30" hidden="1" customHeight="1" x14ac:dyDescent="0.25"/>
    <row r="46840" ht="30" hidden="1" customHeight="1" x14ac:dyDescent="0.25"/>
    <row r="46841" ht="30" hidden="1" customHeight="1" x14ac:dyDescent="0.25"/>
    <row r="46842" ht="30" hidden="1" customHeight="1" x14ac:dyDescent="0.25"/>
    <row r="46843" ht="30" hidden="1" customHeight="1" x14ac:dyDescent="0.25"/>
    <row r="46844" ht="30" hidden="1" customHeight="1" x14ac:dyDescent="0.25"/>
    <row r="46845" ht="30" hidden="1" customHeight="1" x14ac:dyDescent="0.25"/>
    <row r="46846" ht="30" hidden="1" customHeight="1" x14ac:dyDescent="0.25"/>
    <row r="46847" ht="30" hidden="1" customHeight="1" x14ac:dyDescent="0.25"/>
    <row r="46848" ht="30" hidden="1" customHeight="1" x14ac:dyDescent="0.25"/>
    <row r="46849" ht="30" hidden="1" customHeight="1" x14ac:dyDescent="0.25"/>
    <row r="46850" ht="30" hidden="1" customHeight="1" x14ac:dyDescent="0.25"/>
    <row r="46851" ht="30" hidden="1" customHeight="1" x14ac:dyDescent="0.25"/>
    <row r="46852" ht="30" hidden="1" customHeight="1" x14ac:dyDescent="0.25"/>
    <row r="46853" ht="30" hidden="1" customHeight="1" x14ac:dyDescent="0.25"/>
    <row r="46854" ht="30" hidden="1" customHeight="1" x14ac:dyDescent="0.25"/>
    <row r="46855" ht="30" hidden="1" customHeight="1" x14ac:dyDescent="0.25"/>
    <row r="46856" ht="30" hidden="1" customHeight="1" x14ac:dyDescent="0.25"/>
    <row r="46857" ht="30" hidden="1" customHeight="1" x14ac:dyDescent="0.25"/>
    <row r="46858" ht="30" hidden="1" customHeight="1" x14ac:dyDescent="0.25"/>
    <row r="46859" ht="30" hidden="1" customHeight="1" x14ac:dyDescent="0.25"/>
    <row r="46860" ht="30" hidden="1" customHeight="1" x14ac:dyDescent="0.25"/>
    <row r="46861" ht="30" hidden="1" customHeight="1" x14ac:dyDescent="0.25"/>
    <row r="46862" ht="30" hidden="1" customHeight="1" x14ac:dyDescent="0.25"/>
    <row r="46863" ht="30" hidden="1" customHeight="1" x14ac:dyDescent="0.25"/>
    <row r="46864" ht="30" hidden="1" customHeight="1" x14ac:dyDescent="0.25"/>
    <row r="46865" ht="30" hidden="1" customHeight="1" x14ac:dyDescent="0.25"/>
    <row r="46866" ht="30" hidden="1" customHeight="1" x14ac:dyDescent="0.25"/>
    <row r="46867" ht="30" hidden="1" customHeight="1" x14ac:dyDescent="0.25"/>
    <row r="46868" ht="30" hidden="1" customHeight="1" x14ac:dyDescent="0.25"/>
    <row r="46869" ht="30" hidden="1" customHeight="1" x14ac:dyDescent="0.25"/>
    <row r="46870" ht="30" hidden="1" customHeight="1" x14ac:dyDescent="0.25"/>
    <row r="46871" ht="30" hidden="1" customHeight="1" x14ac:dyDescent="0.25"/>
    <row r="46872" ht="30" hidden="1" customHeight="1" x14ac:dyDescent="0.25"/>
    <row r="46873" ht="30" hidden="1" customHeight="1" x14ac:dyDescent="0.25"/>
    <row r="46874" ht="30" hidden="1" customHeight="1" x14ac:dyDescent="0.25"/>
    <row r="46875" ht="30" hidden="1" customHeight="1" x14ac:dyDescent="0.25"/>
    <row r="46876" ht="30" hidden="1" customHeight="1" x14ac:dyDescent="0.25"/>
    <row r="46877" ht="30" hidden="1" customHeight="1" x14ac:dyDescent="0.25"/>
    <row r="46878" ht="30" hidden="1" customHeight="1" x14ac:dyDescent="0.25"/>
    <row r="46879" ht="30" hidden="1" customHeight="1" x14ac:dyDescent="0.25"/>
    <row r="46880" ht="30" hidden="1" customHeight="1" x14ac:dyDescent="0.25"/>
    <row r="46881" ht="30" hidden="1" customHeight="1" x14ac:dyDescent="0.25"/>
    <row r="46882" ht="30" hidden="1" customHeight="1" x14ac:dyDescent="0.25"/>
    <row r="46883" ht="30" hidden="1" customHeight="1" x14ac:dyDescent="0.25"/>
    <row r="46884" ht="30" hidden="1" customHeight="1" x14ac:dyDescent="0.25"/>
    <row r="46885" ht="30" hidden="1" customHeight="1" x14ac:dyDescent="0.25"/>
    <row r="46886" ht="30" hidden="1" customHeight="1" x14ac:dyDescent="0.25"/>
    <row r="46887" ht="30" hidden="1" customHeight="1" x14ac:dyDescent="0.25"/>
    <row r="46888" ht="30" hidden="1" customHeight="1" x14ac:dyDescent="0.25"/>
    <row r="46889" ht="30" hidden="1" customHeight="1" x14ac:dyDescent="0.25"/>
    <row r="46890" ht="30" hidden="1" customHeight="1" x14ac:dyDescent="0.25"/>
    <row r="46891" ht="30" hidden="1" customHeight="1" x14ac:dyDescent="0.25"/>
    <row r="46892" ht="30" hidden="1" customHeight="1" x14ac:dyDescent="0.25"/>
    <row r="46893" ht="30" hidden="1" customHeight="1" x14ac:dyDescent="0.25"/>
    <row r="46894" ht="30" hidden="1" customHeight="1" x14ac:dyDescent="0.25"/>
    <row r="46895" ht="30" hidden="1" customHeight="1" x14ac:dyDescent="0.25"/>
    <row r="46896" ht="30" hidden="1" customHeight="1" x14ac:dyDescent="0.25"/>
    <row r="46897" ht="30" hidden="1" customHeight="1" x14ac:dyDescent="0.25"/>
    <row r="46898" ht="30" hidden="1" customHeight="1" x14ac:dyDescent="0.25"/>
    <row r="46899" ht="30" hidden="1" customHeight="1" x14ac:dyDescent="0.25"/>
    <row r="46900" ht="30" hidden="1" customHeight="1" x14ac:dyDescent="0.25"/>
    <row r="46901" ht="30" hidden="1" customHeight="1" x14ac:dyDescent="0.25"/>
    <row r="46902" ht="30" hidden="1" customHeight="1" x14ac:dyDescent="0.25"/>
    <row r="46903" ht="30" hidden="1" customHeight="1" x14ac:dyDescent="0.25"/>
    <row r="46904" ht="30" hidden="1" customHeight="1" x14ac:dyDescent="0.25"/>
    <row r="46905" ht="30" hidden="1" customHeight="1" x14ac:dyDescent="0.25"/>
    <row r="46906" ht="30" hidden="1" customHeight="1" x14ac:dyDescent="0.25"/>
    <row r="46907" ht="30" hidden="1" customHeight="1" x14ac:dyDescent="0.25"/>
    <row r="46908" ht="30" hidden="1" customHeight="1" x14ac:dyDescent="0.25"/>
    <row r="46909" ht="30" hidden="1" customHeight="1" x14ac:dyDescent="0.25"/>
    <row r="46910" ht="30" hidden="1" customHeight="1" x14ac:dyDescent="0.25"/>
    <row r="46911" ht="30" hidden="1" customHeight="1" x14ac:dyDescent="0.25"/>
    <row r="46912" ht="30" hidden="1" customHeight="1" x14ac:dyDescent="0.25"/>
    <row r="46913" ht="30" hidden="1" customHeight="1" x14ac:dyDescent="0.25"/>
    <row r="46914" ht="30" hidden="1" customHeight="1" x14ac:dyDescent="0.25"/>
    <row r="46915" ht="30" hidden="1" customHeight="1" x14ac:dyDescent="0.25"/>
    <row r="46916" ht="30" hidden="1" customHeight="1" x14ac:dyDescent="0.25"/>
    <row r="46917" ht="30" hidden="1" customHeight="1" x14ac:dyDescent="0.25"/>
    <row r="46918" ht="30" hidden="1" customHeight="1" x14ac:dyDescent="0.25"/>
    <row r="46919" ht="30" hidden="1" customHeight="1" x14ac:dyDescent="0.25"/>
    <row r="46920" ht="30" hidden="1" customHeight="1" x14ac:dyDescent="0.25"/>
    <row r="46921" ht="30" hidden="1" customHeight="1" x14ac:dyDescent="0.25"/>
    <row r="46922" ht="30" hidden="1" customHeight="1" x14ac:dyDescent="0.25"/>
    <row r="46923" ht="30" hidden="1" customHeight="1" x14ac:dyDescent="0.25"/>
    <row r="46924" ht="30" hidden="1" customHeight="1" x14ac:dyDescent="0.25"/>
    <row r="46925" ht="30" hidden="1" customHeight="1" x14ac:dyDescent="0.25"/>
    <row r="46926" ht="30" hidden="1" customHeight="1" x14ac:dyDescent="0.25"/>
    <row r="46927" ht="30" hidden="1" customHeight="1" x14ac:dyDescent="0.25"/>
    <row r="46928" ht="30" hidden="1" customHeight="1" x14ac:dyDescent="0.25"/>
    <row r="46929" ht="30" hidden="1" customHeight="1" x14ac:dyDescent="0.25"/>
    <row r="46930" ht="30" hidden="1" customHeight="1" x14ac:dyDescent="0.25"/>
    <row r="46931" ht="30" hidden="1" customHeight="1" x14ac:dyDescent="0.25"/>
    <row r="46932" ht="30" hidden="1" customHeight="1" x14ac:dyDescent="0.25"/>
    <row r="46933" ht="30" hidden="1" customHeight="1" x14ac:dyDescent="0.25"/>
    <row r="46934" ht="30" hidden="1" customHeight="1" x14ac:dyDescent="0.25"/>
    <row r="46935" ht="30" hidden="1" customHeight="1" x14ac:dyDescent="0.25"/>
    <row r="46936" ht="30" hidden="1" customHeight="1" x14ac:dyDescent="0.25"/>
    <row r="46937" ht="30" hidden="1" customHeight="1" x14ac:dyDescent="0.25"/>
    <row r="46938" ht="30" hidden="1" customHeight="1" x14ac:dyDescent="0.25"/>
    <row r="46939" ht="30" hidden="1" customHeight="1" x14ac:dyDescent="0.25"/>
    <row r="46940" ht="30" hidden="1" customHeight="1" x14ac:dyDescent="0.25"/>
    <row r="46941" ht="30" hidden="1" customHeight="1" x14ac:dyDescent="0.25"/>
    <row r="46942" ht="30" hidden="1" customHeight="1" x14ac:dyDescent="0.25"/>
    <row r="46943" ht="30" hidden="1" customHeight="1" x14ac:dyDescent="0.25"/>
    <row r="46944" ht="30" hidden="1" customHeight="1" x14ac:dyDescent="0.25"/>
    <row r="46945" ht="30" hidden="1" customHeight="1" x14ac:dyDescent="0.25"/>
    <row r="46946" ht="30" hidden="1" customHeight="1" x14ac:dyDescent="0.25"/>
    <row r="46947" ht="30" hidden="1" customHeight="1" x14ac:dyDescent="0.25"/>
    <row r="46948" ht="30" hidden="1" customHeight="1" x14ac:dyDescent="0.25"/>
    <row r="46949" ht="30" hidden="1" customHeight="1" x14ac:dyDescent="0.25"/>
    <row r="46950" ht="30" hidden="1" customHeight="1" x14ac:dyDescent="0.25"/>
    <row r="46951" ht="30" hidden="1" customHeight="1" x14ac:dyDescent="0.25"/>
    <row r="46952" ht="30" hidden="1" customHeight="1" x14ac:dyDescent="0.25"/>
    <row r="46953" ht="30" hidden="1" customHeight="1" x14ac:dyDescent="0.25"/>
    <row r="46954" ht="30" hidden="1" customHeight="1" x14ac:dyDescent="0.25"/>
    <row r="46955" ht="30" hidden="1" customHeight="1" x14ac:dyDescent="0.25"/>
    <row r="46956" ht="30" hidden="1" customHeight="1" x14ac:dyDescent="0.25"/>
    <row r="46957" ht="30" hidden="1" customHeight="1" x14ac:dyDescent="0.25"/>
    <row r="46958" ht="30" hidden="1" customHeight="1" x14ac:dyDescent="0.25"/>
    <row r="46959" ht="30" hidden="1" customHeight="1" x14ac:dyDescent="0.25"/>
    <row r="46960" ht="30" hidden="1" customHeight="1" x14ac:dyDescent="0.25"/>
    <row r="46961" ht="30" hidden="1" customHeight="1" x14ac:dyDescent="0.25"/>
    <row r="46962" ht="30" hidden="1" customHeight="1" x14ac:dyDescent="0.25"/>
    <row r="46963" ht="30" hidden="1" customHeight="1" x14ac:dyDescent="0.25"/>
    <row r="46964" ht="30" hidden="1" customHeight="1" x14ac:dyDescent="0.25"/>
    <row r="46965" ht="30" hidden="1" customHeight="1" x14ac:dyDescent="0.25"/>
    <row r="46966" ht="30" hidden="1" customHeight="1" x14ac:dyDescent="0.25"/>
    <row r="46967" ht="30" hidden="1" customHeight="1" x14ac:dyDescent="0.25"/>
    <row r="46968" ht="30" hidden="1" customHeight="1" x14ac:dyDescent="0.25"/>
    <row r="46969" ht="30" hidden="1" customHeight="1" x14ac:dyDescent="0.25"/>
    <row r="46970" ht="30" hidden="1" customHeight="1" x14ac:dyDescent="0.25"/>
    <row r="46971" ht="30" hidden="1" customHeight="1" x14ac:dyDescent="0.25"/>
    <row r="46972" ht="30" hidden="1" customHeight="1" x14ac:dyDescent="0.25"/>
    <row r="46973" ht="30" hidden="1" customHeight="1" x14ac:dyDescent="0.25"/>
    <row r="46974" ht="30" hidden="1" customHeight="1" x14ac:dyDescent="0.25"/>
    <row r="46975" ht="30" hidden="1" customHeight="1" x14ac:dyDescent="0.25"/>
    <row r="46976" ht="30" hidden="1" customHeight="1" x14ac:dyDescent="0.25"/>
    <row r="46977" ht="30" hidden="1" customHeight="1" x14ac:dyDescent="0.25"/>
    <row r="46978" ht="30" hidden="1" customHeight="1" x14ac:dyDescent="0.25"/>
    <row r="46979" ht="30" hidden="1" customHeight="1" x14ac:dyDescent="0.25"/>
    <row r="46980" ht="30" hidden="1" customHeight="1" x14ac:dyDescent="0.25"/>
    <row r="46981" ht="30" hidden="1" customHeight="1" x14ac:dyDescent="0.25"/>
    <row r="46982" ht="30" hidden="1" customHeight="1" x14ac:dyDescent="0.25"/>
    <row r="46983" ht="30" hidden="1" customHeight="1" x14ac:dyDescent="0.25"/>
    <row r="46984" ht="30" hidden="1" customHeight="1" x14ac:dyDescent="0.25"/>
    <row r="46985" ht="30" hidden="1" customHeight="1" x14ac:dyDescent="0.25"/>
    <row r="46986" ht="30" hidden="1" customHeight="1" x14ac:dyDescent="0.25"/>
    <row r="46987" ht="30" hidden="1" customHeight="1" x14ac:dyDescent="0.25"/>
    <row r="46988" ht="30" hidden="1" customHeight="1" x14ac:dyDescent="0.25"/>
    <row r="46989" ht="30" hidden="1" customHeight="1" x14ac:dyDescent="0.25"/>
    <row r="46990" ht="30" hidden="1" customHeight="1" x14ac:dyDescent="0.25"/>
    <row r="46991" ht="30" hidden="1" customHeight="1" x14ac:dyDescent="0.25"/>
    <row r="46992" ht="30" hidden="1" customHeight="1" x14ac:dyDescent="0.25"/>
    <row r="46993" ht="30" hidden="1" customHeight="1" x14ac:dyDescent="0.25"/>
    <row r="46994" ht="30" hidden="1" customHeight="1" x14ac:dyDescent="0.25"/>
    <row r="46995" ht="30" hidden="1" customHeight="1" x14ac:dyDescent="0.25"/>
    <row r="46996" ht="30" hidden="1" customHeight="1" x14ac:dyDescent="0.25"/>
    <row r="46997" ht="30" hidden="1" customHeight="1" x14ac:dyDescent="0.25"/>
    <row r="46998" ht="30" hidden="1" customHeight="1" x14ac:dyDescent="0.25"/>
    <row r="46999" ht="30" hidden="1" customHeight="1" x14ac:dyDescent="0.25"/>
    <row r="47000" ht="30" hidden="1" customHeight="1" x14ac:dyDescent="0.25"/>
    <row r="47001" ht="30" hidden="1" customHeight="1" x14ac:dyDescent="0.25"/>
    <row r="47002" ht="30" hidden="1" customHeight="1" x14ac:dyDescent="0.25"/>
    <row r="47003" ht="30" hidden="1" customHeight="1" x14ac:dyDescent="0.25"/>
    <row r="47004" ht="30" hidden="1" customHeight="1" x14ac:dyDescent="0.25"/>
    <row r="47005" ht="30" hidden="1" customHeight="1" x14ac:dyDescent="0.25"/>
    <row r="47006" ht="30" hidden="1" customHeight="1" x14ac:dyDescent="0.25"/>
    <row r="47007" ht="30" hidden="1" customHeight="1" x14ac:dyDescent="0.25"/>
    <row r="47008" ht="30" hidden="1" customHeight="1" x14ac:dyDescent="0.25"/>
    <row r="47009" ht="30" hidden="1" customHeight="1" x14ac:dyDescent="0.25"/>
    <row r="47010" ht="30" hidden="1" customHeight="1" x14ac:dyDescent="0.25"/>
    <row r="47011" ht="30" hidden="1" customHeight="1" x14ac:dyDescent="0.25"/>
    <row r="47012" ht="30" hidden="1" customHeight="1" x14ac:dyDescent="0.25"/>
    <row r="47013" ht="30" hidden="1" customHeight="1" x14ac:dyDescent="0.25"/>
    <row r="47014" ht="30" hidden="1" customHeight="1" x14ac:dyDescent="0.25"/>
    <row r="47015" ht="30" hidden="1" customHeight="1" x14ac:dyDescent="0.25"/>
    <row r="47016" ht="30" hidden="1" customHeight="1" x14ac:dyDescent="0.25"/>
    <row r="47017" ht="30" hidden="1" customHeight="1" x14ac:dyDescent="0.25"/>
    <row r="47018" ht="30" hidden="1" customHeight="1" x14ac:dyDescent="0.25"/>
    <row r="47019" ht="30" hidden="1" customHeight="1" x14ac:dyDescent="0.25"/>
    <row r="47020" ht="30" hidden="1" customHeight="1" x14ac:dyDescent="0.25"/>
    <row r="47021" ht="30" hidden="1" customHeight="1" x14ac:dyDescent="0.25"/>
    <row r="47022" ht="30" hidden="1" customHeight="1" x14ac:dyDescent="0.25"/>
    <row r="47023" ht="30" hidden="1" customHeight="1" x14ac:dyDescent="0.25"/>
    <row r="47024" ht="30" hidden="1" customHeight="1" x14ac:dyDescent="0.25"/>
    <row r="47025" ht="30" hidden="1" customHeight="1" x14ac:dyDescent="0.25"/>
    <row r="47026" ht="30" hidden="1" customHeight="1" x14ac:dyDescent="0.25"/>
    <row r="47027" ht="30" hidden="1" customHeight="1" x14ac:dyDescent="0.25"/>
    <row r="47028" ht="30" hidden="1" customHeight="1" x14ac:dyDescent="0.25"/>
    <row r="47029" ht="30" hidden="1" customHeight="1" x14ac:dyDescent="0.25"/>
    <row r="47030" ht="30" hidden="1" customHeight="1" x14ac:dyDescent="0.25"/>
    <row r="47031" ht="30" hidden="1" customHeight="1" x14ac:dyDescent="0.25"/>
    <row r="47032" ht="30" hidden="1" customHeight="1" x14ac:dyDescent="0.25"/>
    <row r="47033" ht="30" hidden="1" customHeight="1" x14ac:dyDescent="0.25"/>
    <row r="47034" ht="30" hidden="1" customHeight="1" x14ac:dyDescent="0.25"/>
    <row r="47035" ht="30" hidden="1" customHeight="1" x14ac:dyDescent="0.25"/>
    <row r="47036" ht="30" hidden="1" customHeight="1" x14ac:dyDescent="0.25"/>
    <row r="47037" ht="30" hidden="1" customHeight="1" x14ac:dyDescent="0.25"/>
    <row r="47038" ht="30" hidden="1" customHeight="1" x14ac:dyDescent="0.25"/>
    <row r="47039" ht="30" hidden="1" customHeight="1" x14ac:dyDescent="0.25"/>
    <row r="47040" ht="30" hidden="1" customHeight="1" x14ac:dyDescent="0.25"/>
    <row r="47041" ht="30" hidden="1" customHeight="1" x14ac:dyDescent="0.25"/>
    <row r="47042" ht="30" hidden="1" customHeight="1" x14ac:dyDescent="0.25"/>
    <row r="47043" ht="30" hidden="1" customHeight="1" x14ac:dyDescent="0.25"/>
    <row r="47044" ht="30" hidden="1" customHeight="1" x14ac:dyDescent="0.25"/>
    <row r="47045" ht="30" hidden="1" customHeight="1" x14ac:dyDescent="0.25"/>
    <row r="47046" ht="30" hidden="1" customHeight="1" x14ac:dyDescent="0.25"/>
    <row r="47047" ht="30" hidden="1" customHeight="1" x14ac:dyDescent="0.25"/>
    <row r="47048" ht="30" hidden="1" customHeight="1" x14ac:dyDescent="0.25"/>
    <row r="47049" ht="30" hidden="1" customHeight="1" x14ac:dyDescent="0.25"/>
    <row r="47050" ht="30" hidden="1" customHeight="1" x14ac:dyDescent="0.25"/>
    <row r="47051" ht="30" hidden="1" customHeight="1" x14ac:dyDescent="0.25"/>
    <row r="47052" ht="30" hidden="1" customHeight="1" x14ac:dyDescent="0.25"/>
    <row r="47053" ht="30" hidden="1" customHeight="1" x14ac:dyDescent="0.25"/>
    <row r="47054" ht="30" hidden="1" customHeight="1" x14ac:dyDescent="0.25"/>
    <row r="47055" ht="30" hidden="1" customHeight="1" x14ac:dyDescent="0.25"/>
    <row r="47056" ht="30" hidden="1" customHeight="1" x14ac:dyDescent="0.25"/>
    <row r="47057" ht="30" hidden="1" customHeight="1" x14ac:dyDescent="0.25"/>
    <row r="47058" ht="30" hidden="1" customHeight="1" x14ac:dyDescent="0.25"/>
    <row r="47059" ht="30" hidden="1" customHeight="1" x14ac:dyDescent="0.25"/>
    <row r="47060" ht="30" hidden="1" customHeight="1" x14ac:dyDescent="0.25"/>
    <row r="47061" ht="30" hidden="1" customHeight="1" x14ac:dyDescent="0.25"/>
    <row r="47062" ht="30" hidden="1" customHeight="1" x14ac:dyDescent="0.25"/>
    <row r="47063" ht="30" hidden="1" customHeight="1" x14ac:dyDescent="0.25"/>
    <row r="47064" ht="30" hidden="1" customHeight="1" x14ac:dyDescent="0.25"/>
    <row r="47065" ht="30" hidden="1" customHeight="1" x14ac:dyDescent="0.25"/>
    <row r="47066" ht="30" hidden="1" customHeight="1" x14ac:dyDescent="0.25"/>
    <row r="47067" ht="30" hidden="1" customHeight="1" x14ac:dyDescent="0.25"/>
    <row r="47068" ht="30" hidden="1" customHeight="1" x14ac:dyDescent="0.25"/>
    <row r="47069" ht="30" hidden="1" customHeight="1" x14ac:dyDescent="0.25"/>
    <row r="47070" ht="30" hidden="1" customHeight="1" x14ac:dyDescent="0.25"/>
    <row r="47071" ht="30" hidden="1" customHeight="1" x14ac:dyDescent="0.25"/>
    <row r="47072" ht="30" hidden="1" customHeight="1" x14ac:dyDescent="0.25"/>
    <row r="47073" ht="30" hidden="1" customHeight="1" x14ac:dyDescent="0.25"/>
    <row r="47074" ht="30" hidden="1" customHeight="1" x14ac:dyDescent="0.25"/>
    <row r="47075" ht="30" hidden="1" customHeight="1" x14ac:dyDescent="0.25"/>
    <row r="47076" ht="30" hidden="1" customHeight="1" x14ac:dyDescent="0.25"/>
    <row r="47077" ht="30" hidden="1" customHeight="1" x14ac:dyDescent="0.25"/>
    <row r="47078" ht="30" hidden="1" customHeight="1" x14ac:dyDescent="0.25"/>
    <row r="47079" ht="30" hidden="1" customHeight="1" x14ac:dyDescent="0.25"/>
    <row r="47080" ht="30" hidden="1" customHeight="1" x14ac:dyDescent="0.25"/>
    <row r="47081" ht="30" hidden="1" customHeight="1" x14ac:dyDescent="0.25"/>
    <row r="47082" ht="30" hidden="1" customHeight="1" x14ac:dyDescent="0.25"/>
    <row r="47083" ht="30" hidden="1" customHeight="1" x14ac:dyDescent="0.25"/>
    <row r="47084" ht="30" hidden="1" customHeight="1" x14ac:dyDescent="0.25"/>
    <row r="47085" ht="30" hidden="1" customHeight="1" x14ac:dyDescent="0.25"/>
    <row r="47086" ht="30" hidden="1" customHeight="1" x14ac:dyDescent="0.25"/>
    <row r="47087" ht="30" hidden="1" customHeight="1" x14ac:dyDescent="0.25"/>
    <row r="47088" ht="30" hidden="1" customHeight="1" x14ac:dyDescent="0.25"/>
    <row r="47089" ht="30" hidden="1" customHeight="1" x14ac:dyDescent="0.25"/>
    <row r="47090" ht="30" hidden="1" customHeight="1" x14ac:dyDescent="0.25"/>
    <row r="47091" ht="30" hidden="1" customHeight="1" x14ac:dyDescent="0.25"/>
    <row r="47092" ht="30" hidden="1" customHeight="1" x14ac:dyDescent="0.25"/>
    <row r="47093" ht="30" hidden="1" customHeight="1" x14ac:dyDescent="0.25"/>
    <row r="47094" ht="30" hidden="1" customHeight="1" x14ac:dyDescent="0.25"/>
    <row r="47095" ht="30" hidden="1" customHeight="1" x14ac:dyDescent="0.25"/>
    <row r="47096" ht="30" hidden="1" customHeight="1" x14ac:dyDescent="0.25"/>
    <row r="47097" ht="30" hidden="1" customHeight="1" x14ac:dyDescent="0.25"/>
    <row r="47098" ht="30" hidden="1" customHeight="1" x14ac:dyDescent="0.25"/>
    <row r="47099" ht="30" hidden="1" customHeight="1" x14ac:dyDescent="0.25"/>
    <row r="47100" ht="30" hidden="1" customHeight="1" x14ac:dyDescent="0.25"/>
    <row r="47101" ht="30" hidden="1" customHeight="1" x14ac:dyDescent="0.25"/>
    <row r="47102" ht="30" hidden="1" customHeight="1" x14ac:dyDescent="0.25"/>
    <row r="47103" ht="30" hidden="1" customHeight="1" x14ac:dyDescent="0.25"/>
    <row r="47104" ht="30" hidden="1" customHeight="1" x14ac:dyDescent="0.25"/>
    <row r="47105" ht="30" hidden="1" customHeight="1" x14ac:dyDescent="0.25"/>
    <row r="47106" ht="30" hidden="1" customHeight="1" x14ac:dyDescent="0.25"/>
    <row r="47107" ht="30" hidden="1" customHeight="1" x14ac:dyDescent="0.25"/>
    <row r="47108" ht="30" hidden="1" customHeight="1" x14ac:dyDescent="0.25"/>
    <row r="47109" ht="30" hidden="1" customHeight="1" x14ac:dyDescent="0.25"/>
    <row r="47110" ht="30" hidden="1" customHeight="1" x14ac:dyDescent="0.25"/>
    <row r="47111" ht="30" hidden="1" customHeight="1" x14ac:dyDescent="0.25"/>
    <row r="47112" ht="30" hidden="1" customHeight="1" x14ac:dyDescent="0.25"/>
    <row r="47113" ht="30" hidden="1" customHeight="1" x14ac:dyDescent="0.25"/>
    <row r="47114" ht="30" hidden="1" customHeight="1" x14ac:dyDescent="0.25"/>
    <row r="47115" ht="30" hidden="1" customHeight="1" x14ac:dyDescent="0.25"/>
    <row r="47116" ht="30" hidden="1" customHeight="1" x14ac:dyDescent="0.25"/>
    <row r="47117" ht="30" hidden="1" customHeight="1" x14ac:dyDescent="0.25"/>
    <row r="47118" ht="30" hidden="1" customHeight="1" x14ac:dyDescent="0.25"/>
    <row r="47119" ht="30" hidden="1" customHeight="1" x14ac:dyDescent="0.25"/>
    <row r="47120" ht="30" hidden="1" customHeight="1" x14ac:dyDescent="0.25"/>
    <row r="47121" ht="30" hidden="1" customHeight="1" x14ac:dyDescent="0.25"/>
    <row r="47122" ht="30" hidden="1" customHeight="1" x14ac:dyDescent="0.25"/>
    <row r="47123" ht="30" hidden="1" customHeight="1" x14ac:dyDescent="0.25"/>
    <row r="47124" ht="30" hidden="1" customHeight="1" x14ac:dyDescent="0.25"/>
    <row r="47125" ht="30" hidden="1" customHeight="1" x14ac:dyDescent="0.25"/>
    <row r="47126" ht="30" hidden="1" customHeight="1" x14ac:dyDescent="0.25"/>
    <row r="47127" ht="30" hidden="1" customHeight="1" x14ac:dyDescent="0.25"/>
    <row r="47128" ht="30" hidden="1" customHeight="1" x14ac:dyDescent="0.25"/>
    <row r="47129" ht="30" hidden="1" customHeight="1" x14ac:dyDescent="0.25"/>
    <row r="47130" ht="30" hidden="1" customHeight="1" x14ac:dyDescent="0.25"/>
    <row r="47131" ht="30" hidden="1" customHeight="1" x14ac:dyDescent="0.25"/>
    <row r="47132" ht="30" hidden="1" customHeight="1" x14ac:dyDescent="0.25"/>
    <row r="47133" ht="30" hidden="1" customHeight="1" x14ac:dyDescent="0.25"/>
    <row r="47134" ht="30" hidden="1" customHeight="1" x14ac:dyDescent="0.25"/>
    <row r="47135" ht="30" hidden="1" customHeight="1" x14ac:dyDescent="0.25"/>
    <row r="47136" ht="30" hidden="1" customHeight="1" x14ac:dyDescent="0.25"/>
    <row r="47137" ht="30" hidden="1" customHeight="1" x14ac:dyDescent="0.25"/>
    <row r="47138" ht="30" hidden="1" customHeight="1" x14ac:dyDescent="0.25"/>
    <row r="47139" ht="30" hidden="1" customHeight="1" x14ac:dyDescent="0.25"/>
    <row r="47140" ht="30" hidden="1" customHeight="1" x14ac:dyDescent="0.25"/>
    <row r="47141" ht="30" hidden="1" customHeight="1" x14ac:dyDescent="0.25"/>
    <row r="47142" ht="30" hidden="1" customHeight="1" x14ac:dyDescent="0.25"/>
    <row r="47143" ht="30" hidden="1" customHeight="1" x14ac:dyDescent="0.25"/>
    <row r="47144" ht="30" hidden="1" customHeight="1" x14ac:dyDescent="0.25"/>
    <row r="47145" ht="30" hidden="1" customHeight="1" x14ac:dyDescent="0.25"/>
    <row r="47146" ht="30" hidden="1" customHeight="1" x14ac:dyDescent="0.25"/>
    <row r="47147" ht="30" hidden="1" customHeight="1" x14ac:dyDescent="0.25"/>
    <row r="47148" ht="30" hidden="1" customHeight="1" x14ac:dyDescent="0.25"/>
    <row r="47149" ht="30" hidden="1" customHeight="1" x14ac:dyDescent="0.25"/>
    <row r="47150" ht="30" hidden="1" customHeight="1" x14ac:dyDescent="0.25"/>
    <row r="47151" ht="30" hidden="1" customHeight="1" x14ac:dyDescent="0.25"/>
    <row r="47152" ht="30" hidden="1" customHeight="1" x14ac:dyDescent="0.25"/>
    <row r="47153" ht="30" hidden="1" customHeight="1" x14ac:dyDescent="0.25"/>
    <row r="47154" ht="30" hidden="1" customHeight="1" x14ac:dyDescent="0.25"/>
    <row r="47155" ht="30" hidden="1" customHeight="1" x14ac:dyDescent="0.25"/>
    <row r="47156" ht="30" hidden="1" customHeight="1" x14ac:dyDescent="0.25"/>
    <row r="47157" ht="30" hidden="1" customHeight="1" x14ac:dyDescent="0.25"/>
    <row r="47158" ht="30" hidden="1" customHeight="1" x14ac:dyDescent="0.25"/>
    <row r="47159" ht="30" hidden="1" customHeight="1" x14ac:dyDescent="0.25"/>
    <row r="47160" ht="30" hidden="1" customHeight="1" x14ac:dyDescent="0.25"/>
    <row r="47161" ht="30" hidden="1" customHeight="1" x14ac:dyDescent="0.25"/>
    <row r="47162" ht="30" hidden="1" customHeight="1" x14ac:dyDescent="0.25"/>
    <row r="47163" ht="30" hidden="1" customHeight="1" x14ac:dyDescent="0.25"/>
    <row r="47164" ht="30" hidden="1" customHeight="1" x14ac:dyDescent="0.25"/>
    <row r="47165" ht="30" hidden="1" customHeight="1" x14ac:dyDescent="0.25"/>
    <row r="47166" ht="30" hidden="1" customHeight="1" x14ac:dyDescent="0.25"/>
    <row r="47167" ht="30" hidden="1" customHeight="1" x14ac:dyDescent="0.25"/>
    <row r="47168" ht="30" hidden="1" customHeight="1" x14ac:dyDescent="0.25"/>
    <row r="47169" ht="30" hidden="1" customHeight="1" x14ac:dyDescent="0.25"/>
    <row r="47170" ht="30" hidden="1" customHeight="1" x14ac:dyDescent="0.25"/>
    <row r="47171" ht="30" hidden="1" customHeight="1" x14ac:dyDescent="0.25"/>
    <row r="47172" ht="30" hidden="1" customHeight="1" x14ac:dyDescent="0.25"/>
    <row r="47173" ht="30" hidden="1" customHeight="1" x14ac:dyDescent="0.25"/>
    <row r="47174" ht="30" hidden="1" customHeight="1" x14ac:dyDescent="0.25"/>
    <row r="47175" ht="30" hidden="1" customHeight="1" x14ac:dyDescent="0.25"/>
    <row r="47176" ht="30" hidden="1" customHeight="1" x14ac:dyDescent="0.25"/>
    <row r="47177" ht="30" hidden="1" customHeight="1" x14ac:dyDescent="0.25"/>
    <row r="47178" ht="30" hidden="1" customHeight="1" x14ac:dyDescent="0.25"/>
    <row r="47179" ht="30" hidden="1" customHeight="1" x14ac:dyDescent="0.25"/>
    <row r="47180" ht="30" hidden="1" customHeight="1" x14ac:dyDescent="0.25"/>
    <row r="47181" ht="30" hidden="1" customHeight="1" x14ac:dyDescent="0.25"/>
    <row r="47182" ht="30" hidden="1" customHeight="1" x14ac:dyDescent="0.25"/>
    <row r="47183" ht="30" hidden="1" customHeight="1" x14ac:dyDescent="0.25"/>
    <row r="47184" ht="30" hidden="1" customHeight="1" x14ac:dyDescent="0.25"/>
    <row r="47185" ht="30" hidden="1" customHeight="1" x14ac:dyDescent="0.25"/>
    <row r="47186" ht="30" hidden="1" customHeight="1" x14ac:dyDescent="0.25"/>
    <row r="47187" ht="30" hidden="1" customHeight="1" x14ac:dyDescent="0.25"/>
    <row r="47188" ht="30" hidden="1" customHeight="1" x14ac:dyDescent="0.25"/>
    <row r="47189" ht="30" hidden="1" customHeight="1" x14ac:dyDescent="0.25"/>
    <row r="47190" ht="30" hidden="1" customHeight="1" x14ac:dyDescent="0.25"/>
    <row r="47191" ht="30" hidden="1" customHeight="1" x14ac:dyDescent="0.25"/>
    <row r="47192" ht="30" hidden="1" customHeight="1" x14ac:dyDescent="0.25"/>
    <row r="47193" ht="30" hidden="1" customHeight="1" x14ac:dyDescent="0.25"/>
    <row r="47194" ht="30" hidden="1" customHeight="1" x14ac:dyDescent="0.25"/>
    <row r="47195" ht="30" hidden="1" customHeight="1" x14ac:dyDescent="0.25"/>
    <row r="47196" ht="30" hidden="1" customHeight="1" x14ac:dyDescent="0.25"/>
    <row r="47197" ht="30" hidden="1" customHeight="1" x14ac:dyDescent="0.25"/>
    <row r="47198" ht="30" hidden="1" customHeight="1" x14ac:dyDescent="0.25"/>
    <row r="47199" ht="30" hidden="1" customHeight="1" x14ac:dyDescent="0.25"/>
    <row r="47200" ht="30" hidden="1" customHeight="1" x14ac:dyDescent="0.25"/>
    <row r="47201" ht="30" hidden="1" customHeight="1" x14ac:dyDescent="0.25"/>
    <row r="47202" ht="30" hidden="1" customHeight="1" x14ac:dyDescent="0.25"/>
    <row r="47203" ht="30" hidden="1" customHeight="1" x14ac:dyDescent="0.25"/>
    <row r="47204" ht="30" hidden="1" customHeight="1" x14ac:dyDescent="0.25"/>
    <row r="47205" ht="30" hidden="1" customHeight="1" x14ac:dyDescent="0.25"/>
    <row r="47206" ht="30" hidden="1" customHeight="1" x14ac:dyDescent="0.25"/>
    <row r="47207" ht="30" hidden="1" customHeight="1" x14ac:dyDescent="0.25"/>
    <row r="47208" ht="30" hidden="1" customHeight="1" x14ac:dyDescent="0.25"/>
    <row r="47209" ht="30" hidden="1" customHeight="1" x14ac:dyDescent="0.25"/>
    <row r="47210" ht="30" hidden="1" customHeight="1" x14ac:dyDescent="0.25"/>
    <row r="47211" ht="30" hidden="1" customHeight="1" x14ac:dyDescent="0.25"/>
    <row r="47212" ht="30" hidden="1" customHeight="1" x14ac:dyDescent="0.25"/>
    <row r="47213" ht="30" hidden="1" customHeight="1" x14ac:dyDescent="0.25"/>
    <row r="47214" ht="30" hidden="1" customHeight="1" x14ac:dyDescent="0.25"/>
    <row r="47215" ht="30" hidden="1" customHeight="1" x14ac:dyDescent="0.25"/>
    <row r="47216" ht="30" hidden="1" customHeight="1" x14ac:dyDescent="0.25"/>
    <row r="47217" ht="30" hidden="1" customHeight="1" x14ac:dyDescent="0.25"/>
    <row r="47218" ht="30" hidden="1" customHeight="1" x14ac:dyDescent="0.25"/>
    <row r="47219" ht="30" hidden="1" customHeight="1" x14ac:dyDescent="0.25"/>
    <row r="47220" ht="30" hidden="1" customHeight="1" x14ac:dyDescent="0.25"/>
    <row r="47221" ht="30" hidden="1" customHeight="1" x14ac:dyDescent="0.25"/>
    <row r="47222" ht="30" hidden="1" customHeight="1" x14ac:dyDescent="0.25"/>
    <row r="47223" ht="30" hidden="1" customHeight="1" x14ac:dyDescent="0.25"/>
    <row r="47224" ht="30" hidden="1" customHeight="1" x14ac:dyDescent="0.25"/>
    <row r="47225" ht="30" hidden="1" customHeight="1" x14ac:dyDescent="0.25"/>
    <row r="47226" ht="30" hidden="1" customHeight="1" x14ac:dyDescent="0.25"/>
    <row r="47227" ht="30" hidden="1" customHeight="1" x14ac:dyDescent="0.25"/>
    <row r="47228" ht="30" hidden="1" customHeight="1" x14ac:dyDescent="0.25"/>
    <row r="47229" ht="30" hidden="1" customHeight="1" x14ac:dyDescent="0.25"/>
    <row r="47230" ht="30" hidden="1" customHeight="1" x14ac:dyDescent="0.25"/>
    <row r="47231" ht="30" hidden="1" customHeight="1" x14ac:dyDescent="0.25"/>
    <row r="47232" ht="30" hidden="1" customHeight="1" x14ac:dyDescent="0.25"/>
    <row r="47233" ht="30" hidden="1" customHeight="1" x14ac:dyDescent="0.25"/>
    <row r="47234" ht="30" hidden="1" customHeight="1" x14ac:dyDescent="0.25"/>
    <row r="47235" ht="30" hidden="1" customHeight="1" x14ac:dyDescent="0.25"/>
    <row r="47236" ht="30" hidden="1" customHeight="1" x14ac:dyDescent="0.25"/>
    <row r="47237" ht="30" hidden="1" customHeight="1" x14ac:dyDescent="0.25"/>
    <row r="47238" ht="30" hidden="1" customHeight="1" x14ac:dyDescent="0.25"/>
    <row r="47239" ht="30" hidden="1" customHeight="1" x14ac:dyDescent="0.25"/>
    <row r="47240" ht="30" hidden="1" customHeight="1" x14ac:dyDescent="0.25"/>
    <row r="47241" ht="30" hidden="1" customHeight="1" x14ac:dyDescent="0.25"/>
    <row r="47242" ht="30" hidden="1" customHeight="1" x14ac:dyDescent="0.25"/>
    <row r="47243" ht="30" hidden="1" customHeight="1" x14ac:dyDescent="0.25"/>
    <row r="47244" ht="30" hidden="1" customHeight="1" x14ac:dyDescent="0.25"/>
    <row r="47245" ht="30" hidden="1" customHeight="1" x14ac:dyDescent="0.25"/>
    <row r="47246" ht="30" hidden="1" customHeight="1" x14ac:dyDescent="0.25"/>
    <row r="47247" ht="30" hidden="1" customHeight="1" x14ac:dyDescent="0.25"/>
    <row r="47248" ht="30" hidden="1" customHeight="1" x14ac:dyDescent="0.25"/>
    <row r="47249" ht="30" hidden="1" customHeight="1" x14ac:dyDescent="0.25"/>
    <row r="47250" ht="30" hidden="1" customHeight="1" x14ac:dyDescent="0.25"/>
    <row r="47251" ht="30" hidden="1" customHeight="1" x14ac:dyDescent="0.25"/>
    <row r="47252" ht="30" hidden="1" customHeight="1" x14ac:dyDescent="0.25"/>
    <row r="47253" ht="30" hidden="1" customHeight="1" x14ac:dyDescent="0.25"/>
    <row r="47254" ht="30" hidden="1" customHeight="1" x14ac:dyDescent="0.25"/>
    <row r="47255" ht="30" hidden="1" customHeight="1" x14ac:dyDescent="0.25"/>
    <row r="47256" ht="30" hidden="1" customHeight="1" x14ac:dyDescent="0.25"/>
    <row r="47257" ht="30" hidden="1" customHeight="1" x14ac:dyDescent="0.25"/>
    <row r="47258" ht="30" hidden="1" customHeight="1" x14ac:dyDescent="0.25"/>
    <row r="47259" ht="30" hidden="1" customHeight="1" x14ac:dyDescent="0.25"/>
    <row r="47260" ht="30" hidden="1" customHeight="1" x14ac:dyDescent="0.25"/>
    <row r="47261" ht="30" hidden="1" customHeight="1" x14ac:dyDescent="0.25"/>
    <row r="47262" ht="30" hidden="1" customHeight="1" x14ac:dyDescent="0.25"/>
    <row r="47263" ht="30" hidden="1" customHeight="1" x14ac:dyDescent="0.25"/>
    <row r="47264" ht="30" hidden="1" customHeight="1" x14ac:dyDescent="0.25"/>
    <row r="47265" ht="30" hidden="1" customHeight="1" x14ac:dyDescent="0.25"/>
    <row r="47266" ht="30" hidden="1" customHeight="1" x14ac:dyDescent="0.25"/>
    <row r="47267" ht="30" hidden="1" customHeight="1" x14ac:dyDescent="0.25"/>
    <row r="47268" ht="30" hidden="1" customHeight="1" x14ac:dyDescent="0.25"/>
    <row r="47269" ht="30" hidden="1" customHeight="1" x14ac:dyDescent="0.25"/>
    <row r="47270" ht="30" hidden="1" customHeight="1" x14ac:dyDescent="0.25"/>
    <row r="47271" ht="30" hidden="1" customHeight="1" x14ac:dyDescent="0.25"/>
    <row r="47272" ht="30" hidden="1" customHeight="1" x14ac:dyDescent="0.25"/>
    <row r="47273" ht="30" hidden="1" customHeight="1" x14ac:dyDescent="0.25"/>
    <row r="47274" ht="30" hidden="1" customHeight="1" x14ac:dyDescent="0.25"/>
    <row r="47275" ht="30" hidden="1" customHeight="1" x14ac:dyDescent="0.25"/>
    <row r="47276" ht="30" hidden="1" customHeight="1" x14ac:dyDescent="0.25"/>
    <row r="47277" ht="30" hidden="1" customHeight="1" x14ac:dyDescent="0.25"/>
    <row r="47278" ht="30" hidden="1" customHeight="1" x14ac:dyDescent="0.25"/>
    <row r="47279" ht="30" hidden="1" customHeight="1" x14ac:dyDescent="0.25"/>
    <row r="47280" ht="30" hidden="1" customHeight="1" x14ac:dyDescent="0.25"/>
    <row r="47281" ht="30" hidden="1" customHeight="1" x14ac:dyDescent="0.25"/>
    <row r="47282" ht="30" hidden="1" customHeight="1" x14ac:dyDescent="0.25"/>
    <row r="47283" ht="30" hidden="1" customHeight="1" x14ac:dyDescent="0.25"/>
    <row r="47284" ht="30" hidden="1" customHeight="1" x14ac:dyDescent="0.25"/>
    <row r="47285" ht="30" hidden="1" customHeight="1" x14ac:dyDescent="0.25"/>
    <row r="47286" ht="30" hidden="1" customHeight="1" x14ac:dyDescent="0.25"/>
    <row r="47287" ht="30" hidden="1" customHeight="1" x14ac:dyDescent="0.25"/>
    <row r="47288" ht="30" hidden="1" customHeight="1" x14ac:dyDescent="0.25"/>
    <row r="47289" ht="30" hidden="1" customHeight="1" x14ac:dyDescent="0.25"/>
    <row r="47290" ht="30" hidden="1" customHeight="1" x14ac:dyDescent="0.25"/>
    <row r="47291" ht="30" hidden="1" customHeight="1" x14ac:dyDescent="0.25"/>
    <row r="47292" ht="30" hidden="1" customHeight="1" x14ac:dyDescent="0.25"/>
    <row r="47293" ht="30" hidden="1" customHeight="1" x14ac:dyDescent="0.25"/>
    <row r="47294" ht="30" hidden="1" customHeight="1" x14ac:dyDescent="0.25"/>
    <row r="47295" ht="30" hidden="1" customHeight="1" x14ac:dyDescent="0.25"/>
    <row r="47296" ht="30" hidden="1" customHeight="1" x14ac:dyDescent="0.25"/>
    <row r="47297" ht="30" hidden="1" customHeight="1" x14ac:dyDescent="0.25"/>
    <row r="47298" ht="30" hidden="1" customHeight="1" x14ac:dyDescent="0.25"/>
    <row r="47299" ht="30" hidden="1" customHeight="1" x14ac:dyDescent="0.25"/>
    <row r="47300" ht="30" hidden="1" customHeight="1" x14ac:dyDescent="0.25"/>
    <row r="47301" ht="30" hidden="1" customHeight="1" x14ac:dyDescent="0.25"/>
    <row r="47302" ht="30" hidden="1" customHeight="1" x14ac:dyDescent="0.25"/>
    <row r="47303" ht="30" hidden="1" customHeight="1" x14ac:dyDescent="0.25"/>
    <row r="47304" ht="30" hidden="1" customHeight="1" x14ac:dyDescent="0.25"/>
    <row r="47305" ht="30" hidden="1" customHeight="1" x14ac:dyDescent="0.25"/>
    <row r="47306" ht="30" hidden="1" customHeight="1" x14ac:dyDescent="0.25"/>
    <row r="47307" ht="30" hidden="1" customHeight="1" x14ac:dyDescent="0.25"/>
    <row r="47308" ht="30" hidden="1" customHeight="1" x14ac:dyDescent="0.25"/>
    <row r="47309" ht="30" hidden="1" customHeight="1" x14ac:dyDescent="0.25"/>
    <row r="47310" ht="30" hidden="1" customHeight="1" x14ac:dyDescent="0.25"/>
    <row r="47311" ht="30" hidden="1" customHeight="1" x14ac:dyDescent="0.25"/>
    <row r="47312" ht="30" hidden="1" customHeight="1" x14ac:dyDescent="0.25"/>
    <row r="47313" ht="30" hidden="1" customHeight="1" x14ac:dyDescent="0.25"/>
    <row r="47314" ht="30" hidden="1" customHeight="1" x14ac:dyDescent="0.25"/>
    <row r="47315" ht="30" hidden="1" customHeight="1" x14ac:dyDescent="0.25"/>
    <row r="47316" ht="30" hidden="1" customHeight="1" x14ac:dyDescent="0.25"/>
    <row r="47317" ht="30" hidden="1" customHeight="1" x14ac:dyDescent="0.25"/>
    <row r="47318" ht="30" hidden="1" customHeight="1" x14ac:dyDescent="0.25"/>
    <row r="47319" ht="30" hidden="1" customHeight="1" x14ac:dyDescent="0.25"/>
    <row r="47320" ht="30" hidden="1" customHeight="1" x14ac:dyDescent="0.25"/>
    <row r="47321" ht="30" hidden="1" customHeight="1" x14ac:dyDescent="0.25"/>
    <row r="47322" ht="30" hidden="1" customHeight="1" x14ac:dyDescent="0.25"/>
    <row r="47323" ht="30" hidden="1" customHeight="1" x14ac:dyDescent="0.25"/>
    <row r="47324" ht="30" hidden="1" customHeight="1" x14ac:dyDescent="0.25"/>
    <row r="47325" ht="30" hidden="1" customHeight="1" x14ac:dyDescent="0.25"/>
    <row r="47326" ht="30" hidden="1" customHeight="1" x14ac:dyDescent="0.25"/>
    <row r="47327" ht="30" hidden="1" customHeight="1" x14ac:dyDescent="0.25"/>
    <row r="47328" ht="30" hidden="1" customHeight="1" x14ac:dyDescent="0.25"/>
    <row r="47329" ht="30" hidden="1" customHeight="1" x14ac:dyDescent="0.25"/>
    <row r="47330" ht="30" hidden="1" customHeight="1" x14ac:dyDescent="0.25"/>
    <row r="47331" ht="30" hidden="1" customHeight="1" x14ac:dyDescent="0.25"/>
    <row r="47332" ht="30" hidden="1" customHeight="1" x14ac:dyDescent="0.25"/>
    <row r="47333" ht="30" hidden="1" customHeight="1" x14ac:dyDescent="0.25"/>
    <row r="47334" ht="30" hidden="1" customHeight="1" x14ac:dyDescent="0.25"/>
    <row r="47335" ht="30" hidden="1" customHeight="1" x14ac:dyDescent="0.25"/>
    <row r="47336" ht="30" hidden="1" customHeight="1" x14ac:dyDescent="0.25"/>
    <row r="47337" ht="30" hidden="1" customHeight="1" x14ac:dyDescent="0.25"/>
    <row r="47338" ht="30" hidden="1" customHeight="1" x14ac:dyDescent="0.25"/>
    <row r="47339" ht="30" hidden="1" customHeight="1" x14ac:dyDescent="0.25"/>
    <row r="47340" ht="30" hidden="1" customHeight="1" x14ac:dyDescent="0.25"/>
    <row r="47341" ht="30" hidden="1" customHeight="1" x14ac:dyDescent="0.25"/>
    <row r="47342" ht="30" hidden="1" customHeight="1" x14ac:dyDescent="0.25"/>
    <row r="47343" ht="30" hidden="1" customHeight="1" x14ac:dyDescent="0.25"/>
    <row r="47344" ht="30" hidden="1" customHeight="1" x14ac:dyDescent="0.25"/>
    <row r="47345" ht="30" hidden="1" customHeight="1" x14ac:dyDescent="0.25"/>
    <row r="47346" ht="30" hidden="1" customHeight="1" x14ac:dyDescent="0.25"/>
    <row r="47347" ht="30" hidden="1" customHeight="1" x14ac:dyDescent="0.25"/>
    <row r="47348" ht="30" hidden="1" customHeight="1" x14ac:dyDescent="0.25"/>
    <row r="47349" ht="30" hidden="1" customHeight="1" x14ac:dyDescent="0.25"/>
    <row r="47350" ht="30" hidden="1" customHeight="1" x14ac:dyDescent="0.25"/>
    <row r="47351" ht="30" hidden="1" customHeight="1" x14ac:dyDescent="0.25"/>
    <row r="47352" ht="30" hidden="1" customHeight="1" x14ac:dyDescent="0.25"/>
    <row r="47353" ht="30" hidden="1" customHeight="1" x14ac:dyDescent="0.25"/>
    <row r="47354" ht="30" hidden="1" customHeight="1" x14ac:dyDescent="0.25"/>
    <row r="47355" ht="30" hidden="1" customHeight="1" x14ac:dyDescent="0.25"/>
    <row r="47356" ht="30" hidden="1" customHeight="1" x14ac:dyDescent="0.25"/>
    <row r="47357" ht="30" hidden="1" customHeight="1" x14ac:dyDescent="0.25"/>
    <row r="47358" ht="30" hidden="1" customHeight="1" x14ac:dyDescent="0.25"/>
    <row r="47359" ht="30" hidden="1" customHeight="1" x14ac:dyDescent="0.25"/>
    <row r="47360" ht="30" hidden="1" customHeight="1" x14ac:dyDescent="0.25"/>
    <row r="47361" ht="30" hidden="1" customHeight="1" x14ac:dyDescent="0.25"/>
    <row r="47362" ht="30" hidden="1" customHeight="1" x14ac:dyDescent="0.25"/>
    <row r="47363" ht="30" hidden="1" customHeight="1" x14ac:dyDescent="0.25"/>
    <row r="47364" ht="30" hidden="1" customHeight="1" x14ac:dyDescent="0.25"/>
    <row r="47365" ht="30" hidden="1" customHeight="1" x14ac:dyDescent="0.25"/>
    <row r="47366" ht="30" hidden="1" customHeight="1" x14ac:dyDescent="0.25"/>
    <row r="47367" ht="30" hidden="1" customHeight="1" x14ac:dyDescent="0.25"/>
    <row r="47368" ht="30" hidden="1" customHeight="1" x14ac:dyDescent="0.25"/>
    <row r="47369" ht="30" hidden="1" customHeight="1" x14ac:dyDescent="0.25"/>
    <row r="47370" ht="30" hidden="1" customHeight="1" x14ac:dyDescent="0.25"/>
    <row r="47371" ht="30" hidden="1" customHeight="1" x14ac:dyDescent="0.25"/>
    <row r="47372" ht="30" hidden="1" customHeight="1" x14ac:dyDescent="0.25"/>
    <row r="47373" ht="30" hidden="1" customHeight="1" x14ac:dyDescent="0.25"/>
    <row r="47374" ht="30" hidden="1" customHeight="1" x14ac:dyDescent="0.25"/>
    <row r="47375" ht="30" hidden="1" customHeight="1" x14ac:dyDescent="0.25"/>
    <row r="47376" ht="30" hidden="1" customHeight="1" x14ac:dyDescent="0.25"/>
    <row r="47377" ht="30" hidden="1" customHeight="1" x14ac:dyDescent="0.25"/>
    <row r="47378" ht="30" hidden="1" customHeight="1" x14ac:dyDescent="0.25"/>
    <row r="47379" ht="30" hidden="1" customHeight="1" x14ac:dyDescent="0.25"/>
    <row r="47380" ht="30" hidden="1" customHeight="1" x14ac:dyDescent="0.25"/>
    <row r="47381" ht="30" hidden="1" customHeight="1" x14ac:dyDescent="0.25"/>
    <row r="47382" ht="30" hidden="1" customHeight="1" x14ac:dyDescent="0.25"/>
    <row r="47383" ht="30" hidden="1" customHeight="1" x14ac:dyDescent="0.25"/>
    <row r="47384" ht="30" hidden="1" customHeight="1" x14ac:dyDescent="0.25"/>
    <row r="47385" ht="30" hidden="1" customHeight="1" x14ac:dyDescent="0.25"/>
    <row r="47386" ht="30" hidden="1" customHeight="1" x14ac:dyDescent="0.25"/>
    <row r="47387" ht="30" hidden="1" customHeight="1" x14ac:dyDescent="0.25"/>
    <row r="47388" ht="30" hidden="1" customHeight="1" x14ac:dyDescent="0.25"/>
    <row r="47389" ht="30" hidden="1" customHeight="1" x14ac:dyDescent="0.25"/>
    <row r="47390" ht="30" hidden="1" customHeight="1" x14ac:dyDescent="0.25"/>
    <row r="47391" ht="30" hidden="1" customHeight="1" x14ac:dyDescent="0.25"/>
    <row r="47392" ht="30" hidden="1" customHeight="1" x14ac:dyDescent="0.25"/>
    <row r="47393" ht="30" hidden="1" customHeight="1" x14ac:dyDescent="0.25"/>
    <row r="47394" ht="30" hidden="1" customHeight="1" x14ac:dyDescent="0.25"/>
    <row r="47395" ht="30" hidden="1" customHeight="1" x14ac:dyDescent="0.25"/>
    <row r="47396" ht="30" hidden="1" customHeight="1" x14ac:dyDescent="0.25"/>
    <row r="47397" ht="30" hidden="1" customHeight="1" x14ac:dyDescent="0.25"/>
    <row r="47398" ht="30" hidden="1" customHeight="1" x14ac:dyDescent="0.25"/>
    <row r="47399" ht="30" hidden="1" customHeight="1" x14ac:dyDescent="0.25"/>
    <row r="47400" ht="30" hidden="1" customHeight="1" x14ac:dyDescent="0.25"/>
    <row r="47401" ht="30" hidden="1" customHeight="1" x14ac:dyDescent="0.25"/>
    <row r="47402" ht="30" hidden="1" customHeight="1" x14ac:dyDescent="0.25"/>
    <row r="47403" ht="30" hidden="1" customHeight="1" x14ac:dyDescent="0.25"/>
    <row r="47404" ht="30" hidden="1" customHeight="1" x14ac:dyDescent="0.25"/>
    <row r="47405" ht="30" hidden="1" customHeight="1" x14ac:dyDescent="0.25"/>
    <row r="47406" ht="30" hidden="1" customHeight="1" x14ac:dyDescent="0.25"/>
    <row r="47407" ht="30" hidden="1" customHeight="1" x14ac:dyDescent="0.25"/>
    <row r="47408" ht="30" hidden="1" customHeight="1" x14ac:dyDescent="0.25"/>
    <row r="47409" ht="30" hidden="1" customHeight="1" x14ac:dyDescent="0.25"/>
    <row r="47410" ht="30" hidden="1" customHeight="1" x14ac:dyDescent="0.25"/>
    <row r="47411" ht="30" hidden="1" customHeight="1" x14ac:dyDescent="0.25"/>
    <row r="47412" ht="30" hidden="1" customHeight="1" x14ac:dyDescent="0.25"/>
    <row r="47413" ht="30" hidden="1" customHeight="1" x14ac:dyDescent="0.25"/>
    <row r="47414" ht="30" hidden="1" customHeight="1" x14ac:dyDescent="0.25"/>
    <row r="47415" ht="30" hidden="1" customHeight="1" x14ac:dyDescent="0.25"/>
    <row r="47416" ht="30" hidden="1" customHeight="1" x14ac:dyDescent="0.25"/>
    <row r="47417" ht="30" hidden="1" customHeight="1" x14ac:dyDescent="0.25"/>
    <row r="47418" ht="30" hidden="1" customHeight="1" x14ac:dyDescent="0.25"/>
    <row r="47419" ht="30" hidden="1" customHeight="1" x14ac:dyDescent="0.25"/>
    <row r="47420" ht="30" hidden="1" customHeight="1" x14ac:dyDescent="0.25"/>
    <row r="47421" ht="30" hidden="1" customHeight="1" x14ac:dyDescent="0.25"/>
    <row r="47422" ht="30" hidden="1" customHeight="1" x14ac:dyDescent="0.25"/>
    <row r="47423" ht="30" hidden="1" customHeight="1" x14ac:dyDescent="0.25"/>
    <row r="47424" ht="30" hidden="1" customHeight="1" x14ac:dyDescent="0.25"/>
    <row r="47425" ht="30" hidden="1" customHeight="1" x14ac:dyDescent="0.25"/>
    <row r="47426" ht="30" hidden="1" customHeight="1" x14ac:dyDescent="0.25"/>
    <row r="47427" ht="30" hidden="1" customHeight="1" x14ac:dyDescent="0.25"/>
    <row r="47428" ht="30" hidden="1" customHeight="1" x14ac:dyDescent="0.25"/>
    <row r="47429" ht="30" hidden="1" customHeight="1" x14ac:dyDescent="0.25"/>
    <row r="47430" ht="30" hidden="1" customHeight="1" x14ac:dyDescent="0.25"/>
    <row r="47431" ht="30" hidden="1" customHeight="1" x14ac:dyDescent="0.25"/>
    <row r="47432" ht="30" hidden="1" customHeight="1" x14ac:dyDescent="0.25"/>
    <row r="47433" ht="30" hidden="1" customHeight="1" x14ac:dyDescent="0.25"/>
    <row r="47434" ht="30" hidden="1" customHeight="1" x14ac:dyDescent="0.25"/>
    <row r="47435" ht="30" hidden="1" customHeight="1" x14ac:dyDescent="0.25"/>
    <row r="47436" ht="30" hidden="1" customHeight="1" x14ac:dyDescent="0.25"/>
    <row r="47437" ht="30" hidden="1" customHeight="1" x14ac:dyDescent="0.25"/>
    <row r="47438" ht="30" hidden="1" customHeight="1" x14ac:dyDescent="0.25"/>
    <row r="47439" ht="30" hidden="1" customHeight="1" x14ac:dyDescent="0.25"/>
    <row r="47440" ht="30" hidden="1" customHeight="1" x14ac:dyDescent="0.25"/>
    <row r="47441" ht="30" hidden="1" customHeight="1" x14ac:dyDescent="0.25"/>
    <row r="47442" ht="30" hidden="1" customHeight="1" x14ac:dyDescent="0.25"/>
    <row r="47443" ht="30" hidden="1" customHeight="1" x14ac:dyDescent="0.25"/>
    <row r="47444" ht="30" hidden="1" customHeight="1" x14ac:dyDescent="0.25"/>
    <row r="47445" ht="30" hidden="1" customHeight="1" x14ac:dyDescent="0.25"/>
    <row r="47446" ht="30" hidden="1" customHeight="1" x14ac:dyDescent="0.25"/>
    <row r="47447" ht="30" hidden="1" customHeight="1" x14ac:dyDescent="0.25"/>
    <row r="47448" ht="30" hidden="1" customHeight="1" x14ac:dyDescent="0.25"/>
    <row r="47449" ht="30" hidden="1" customHeight="1" x14ac:dyDescent="0.25"/>
    <row r="47450" ht="30" hidden="1" customHeight="1" x14ac:dyDescent="0.25"/>
    <row r="47451" ht="30" hidden="1" customHeight="1" x14ac:dyDescent="0.25"/>
    <row r="47452" ht="30" hidden="1" customHeight="1" x14ac:dyDescent="0.25"/>
    <row r="47453" ht="30" hidden="1" customHeight="1" x14ac:dyDescent="0.25"/>
    <row r="47454" ht="30" hidden="1" customHeight="1" x14ac:dyDescent="0.25"/>
    <row r="47455" ht="30" hidden="1" customHeight="1" x14ac:dyDescent="0.25"/>
    <row r="47456" ht="30" hidden="1" customHeight="1" x14ac:dyDescent="0.25"/>
    <row r="47457" ht="30" hidden="1" customHeight="1" x14ac:dyDescent="0.25"/>
    <row r="47458" ht="30" hidden="1" customHeight="1" x14ac:dyDescent="0.25"/>
    <row r="47459" ht="30" hidden="1" customHeight="1" x14ac:dyDescent="0.25"/>
    <row r="47460" ht="30" hidden="1" customHeight="1" x14ac:dyDescent="0.25"/>
    <row r="47461" ht="30" hidden="1" customHeight="1" x14ac:dyDescent="0.25"/>
    <row r="47462" ht="30" hidden="1" customHeight="1" x14ac:dyDescent="0.25"/>
    <row r="47463" ht="30" hidden="1" customHeight="1" x14ac:dyDescent="0.25"/>
    <row r="47464" ht="30" hidden="1" customHeight="1" x14ac:dyDescent="0.25"/>
    <row r="47465" ht="30" hidden="1" customHeight="1" x14ac:dyDescent="0.25"/>
    <row r="47466" ht="30" hidden="1" customHeight="1" x14ac:dyDescent="0.25"/>
    <row r="47467" ht="30" hidden="1" customHeight="1" x14ac:dyDescent="0.25"/>
    <row r="47468" ht="30" hidden="1" customHeight="1" x14ac:dyDescent="0.25"/>
    <row r="47469" ht="30" hidden="1" customHeight="1" x14ac:dyDescent="0.25"/>
    <row r="47470" ht="30" hidden="1" customHeight="1" x14ac:dyDescent="0.25"/>
    <row r="47471" ht="30" hidden="1" customHeight="1" x14ac:dyDescent="0.25"/>
    <row r="47472" ht="30" hidden="1" customHeight="1" x14ac:dyDescent="0.25"/>
    <row r="47473" ht="30" hidden="1" customHeight="1" x14ac:dyDescent="0.25"/>
    <row r="47474" ht="30" hidden="1" customHeight="1" x14ac:dyDescent="0.25"/>
    <row r="47475" ht="30" hidden="1" customHeight="1" x14ac:dyDescent="0.25"/>
    <row r="47476" ht="30" hidden="1" customHeight="1" x14ac:dyDescent="0.25"/>
    <row r="47477" ht="30" hidden="1" customHeight="1" x14ac:dyDescent="0.25"/>
    <row r="47478" ht="30" hidden="1" customHeight="1" x14ac:dyDescent="0.25"/>
    <row r="47479" ht="30" hidden="1" customHeight="1" x14ac:dyDescent="0.25"/>
    <row r="47480" ht="30" hidden="1" customHeight="1" x14ac:dyDescent="0.25"/>
    <row r="47481" ht="30" hidden="1" customHeight="1" x14ac:dyDescent="0.25"/>
    <row r="47482" ht="30" hidden="1" customHeight="1" x14ac:dyDescent="0.25"/>
    <row r="47483" ht="30" hidden="1" customHeight="1" x14ac:dyDescent="0.25"/>
    <row r="47484" ht="30" hidden="1" customHeight="1" x14ac:dyDescent="0.25"/>
    <row r="47485" ht="30" hidden="1" customHeight="1" x14ac:dyDescent="0.25"/>
    <row r="47486" ht="30" hidden="1" customHeight="1" x14ac:dyDescent="0.25"/>
    <row r="47487" ht="30" hidden="1" customHeight="1" x14ac:dyDescent="0.25"/>
    <row r="47488" ht="30" hidden="1" customHeight="1" x14ac:dyDescent="0.25"/>
    <row r="47489" ht="30" hidden="1" customHeight="1" x14ac:dyDescent="0.25"/>
    <row r="47490" ht="30" hidden="1" customHeight="1" x14ac:dyDescent="0.25"/>
    <row r="47491" ht="30" hidden="1" customHeight="1" x14ac:dyDescent="0.25"/>
    <row r="47492" ht="30" hidden="1" customHeight="1" x14ac:dyDescent="0.25"/>
    <row r="47493" ht="30" hidden="1" customHeight="1" x14ac:dyDescent="0.25"/>
    <row r="47494" ht="30" hidden="1" customHeight="1" x14ac:dyDescent="0.25"/>
    <row r="47495" ht="30" hidden="1" customHeight="1" x14ac:dyDescent="0.25"/>
    <row r="47496" ht="30" hidden="1" customHeight="1" x14ac:dyDescent="0.25"/>
    <row r="47497" ht="30" hidden="1" customHeight="1" x14ac:dyDescent="0.25"/>
    <row r="47498" ht="30" hidden="1" customHeight="1" x14ac:dyDescent="0.25"/>
    <row r="47499" ht="30" hidden="1" customHeight="1" x14ac:dyDescent="0.25"/>
    <row r="47500" ht="30" hidden="1" customHeight="1" x14ac:dyDescent="0.25"/>
    <row r="47501" ht="30" hidden="1" customHeight="1" x14ac:dyDescent="0.25"/>
    <row r="47502" ht="30" hidden="1" customHeight="1" x14ac:dyDescent="0.25"/>
    <row r="47503" ht="30" hidden="1" customHeight="1" x14ac:dyDescent="0.25"/>
    <row r="47504" ht="30" hidden="1" customHeight="1" x14ac:dyDescent="0.25"/>
    <row r="47505" ht="30" hidden="1" customHeight="1" x14ac:dyDescent="0.25"/>
    <row r="47506" ht="30" hidden="1" customHeight="1" x14ac:dyDescent="0.25"/>
    <row r="47507" ht="30" hidden="1" customHeight="1" x14ac:dyDescent="0.25"/>
    <row r="47508" ht="30" hidden="1" customHeight="1" x14ac:dyDescent="0.25"/>
    <row r="47509" ht="30" hidden="1" customHeight="1" x14ac:dyDescent="0.25"/>
    <row r="47510" ht="30" hidden="1" customHeight="1" x14ac:dyDescent="0.25"/>
    <row r="47511" ht="30" hidden="1" customHeight="1" x14ac:dyDescent="0.25"/>
    <row r="47512" ht="30" hidden="1" customHeight="1" x14ac:dyDescent="0.25"/>
    <row r="47513" ht="30" hidden="1" customHeight="1" x14ac:dyDescent="0.25"/>
    <row r="47514" ht="30" hidden="1" customHeight="1" x14ac:dyDescent="0.25"/>
    <row r="47515" ht="30" hidden="1" customHeight="1" x14ac:dyDescent="0.25"/>
    <row r="47516" ht="30" hidden="1" customHeight="1" x14ac:dyDescent="0.25"/>
    <row r="47517" ht="30" hidden="1" customHeight="1" x14ac:dyDescent="0.25"/>
    <row r="47518" ht="30" hidden="1" customHeight="1" x14ac:dyDescent="0.25"/>
    <row r="47519" ht="30" hidden="1" customHeight="1" x14ac:dyDescent="0.25"/>
    <row r="47520" ht="30" hidden="1" customHeight="1" x14ac:dyDescent="0.25"/>
    <row r="47521" ht="30" hidden="1" customHeight="1" x14ac:dyDescent="0.25"/>
    <row r="47522" ht="30" hidden="1" customHeight="1" x14ac:dyDescent="0.25"/>
    <row r="47523" ht="30" hidden="1" customHeight="1" x14ac:dyDescent="0.25"/>
    <row r="47524" ht="30" hidden="1" customHeight="1" x14ac:dyDescent="0.25"/>
    <row r="47525" ht="30" hidden="1" customHeight="1" x14ac:dyDescent="0.25"/>
    <row r="47526" ht="30" hidden="1" customHeight="1" x14ac:dyDescent="0.25"/>
    <row r="47527" ht="30" hidden="1" customHeight="1" x14ac:dyDescent="0.25"/>
    <row r="47528" ht="30" hidden="1" customHeight="1" x14ac:dyDescent="0.25"/>
    <row r="47529" ht="30" hidden="1" customHeight="1" x14ac:dyDescent="0.25"/>
    <row r="47530" ht="30" hidden="1" customHeight="1" x14ac:dyDescent="0.25"/>
    <row r="47531" ht="30" hidden="1" customHeight="1" x14ac:dyDescent="0.25"/>
    <row r="47532" ht="30" hidden="1" customHeight="1" x14ac:dyDescent="0.25"/>
    <row r="47533" ht="30" hidden="1" customHeight="1" x14ac:dyDescent="0.25"/>
    <row r="47534" ht="30" hidden="1" customHeight="1" x14ac:dyDescent="0.25"/>
    <row r="47535" ht="30" hidden="1" customHeight="1" x14ac:dyDescent="0.25"/>
    <row r="47536" ht="30" hidden="1" customHeight="1" x14ac:dyDescent="0.25"/>
    <row r="47537" ht="30" hidden="1" customHeight="1" x14ac:dyDescent="0.25"/>
    <row r="47538" ht="30" hidden="1" customHeight="1" x14ac:dyDescent="0.25"/>
    <row r="47539" ht="30" hidden="1" customHeight="1" x14ac:dyDescent="0.25"/>
    <row r="47540" ht="30" hidden="1" customHeight="1" x14ac:dyDescent="0.25"/>
    <row r="47541" ht="30" hidden="1" customHeight="1" x14ac:dyDescent="0.25"/>
    <row r="47542" ht="30" hidden="1" customHeight="1" x14ac:dyDescent="0.25"/>
    <row r="47543" ht="30" hidden="1" customHeight="1" x14ac:dyDescent="0.25"/>
    <row r="47544" ht="30" hidden="1" customHeight="1" x14ac:dyDescent="0.25"/>
    <row r="47545" ht="30" hidden="1" customHeight="1" x14ac:dyDescent="0.25"/>
    <row r="47546" ht="30" hidden="1" customHeight="1" x14ac:dyDescent="0.25"/>
    <row r="47547" ht="30" hidden="1" customHeight="1" x14ac:dyDescent="0.25"/>
    <row r="47548" ht="30" hidden="1" customHeight="1" x14ac:dyDescent="0.25"/>
    <row r="47549" ht="30" hidden="1" customHeight="1" x14ac:dyDescent="0.25"/>
    <row r="47550" ht="30" hidden="1" customHeight="1" x14ac:dyDescent="0.25"/>
    <row r="47551" ht="30" hidden="1" customHeight="1" x14ac:dyDescent="0.25"/>
    <row r="47552" ht="30" hidden="1" customHeight="1" x14ac:dyDescent="0.25"/>
    <row r="47553" ht="30" hidden="1" customHeight="1" x14ac:dyDescent="0.25"/>
    <row r="47554" ht="30" hidden="1" customHeight="1" x14ac:dyDescent="0.25"/>
    <row r="47555" ht="30" hidden="1" customHeight="1" x14ac:dyDescent="0.25"/>
    <row r="47556" ht="30" hidden="1" customHeight="1" x14ac:dyDescent="0.25"/>
    <row r="47557" ht="30" hidden="1" customHeight="1" x14ac:dyDescent="0.25"/>
    <row r="47558" ht="30" hidden="1" customHeight="1" x14ac:dyDescent="0.25"/>
    <row r="47559" ht="30" hidden="1" customHeight="1" x14ac:dyDescent="0.25"/>
    <row r="47560" ht="30" hidden="1" customHeight="1" x14ac:dyDescent="0.25"/>
    <row r="47561" ht="30" hidden="1" customHeight="1" x14ac:dyDescent="0.25"/>
    <row r="47562" ht="30" hidden="1" customHeight="1" x14ac:dyDescent="0.25"/>
    <row r="47563" ht="30" hidden="1" customHeight="1" x14ac:dyDescent="0.25"/>
    <row r="47564" ht="30" hidden="1" customHeight="1" x14ac:dyDescent="0.25"/>
    <row r="47565" ht="30" hidden="1" customHeight="1" x14ac:dyDescent="0.25"/>
    <row r="47566" ht="30" hidden="1" customHeight="1" x14ac:dyDescent="0.25"/>
    <row r="47567" ht="30" hidden="1" customHeight="1" x14ac:dyDescent="0.25"/>
    <row r="47568" ht="30" hidden="1" customHeight="1" x14ac:dyDescent="0.25"/>
    <row r="47569" ht="30" hidden="1" customHeight="1" x14ac:dyDescent="0.25"/>
    <row r="47570" ht="30" hidden="1" customHeight="1" x14ac:dyDescent="0.25"/>
    <row r="47571" ht="30" hidden="1" customHeight="1" x14ac:dyDescent="0.25"/>
    <row r="47572" ht="30" hidden="1" customHeight="1" x14ac:dyDescent="0.25"/>
    <row r="47573" ht="30" hidden="1" customHeight="1" x14ac:dyDescent="0.25"/>
    <row r="47574" ht="30" hidden="1" customHeight="1" x14ac:dyDescent="0.25"/>
    <row r="47575" ht="30" hidden="1" customHeight="1" x14ac:dyDescent="0.25"/>
    <row r="47576" ht="30" hidden="1" customHeight="1" x14ac:dyDescent="0.25"/>
    <row r="47577" ht="30" hidden="1" customHeight="1" x14ac:dyDescent="0.25"/>
    <row r="47578" ht="30" hidden="1" customHeight="1" x14ac:dyDescent="0.25"/>
    <row r="47579" ht="30" hidden="1" customHeight="1" x14ac:dyDescent="0.25"/>
    <row r="47580" ht="30" hidden="1" customHeight="1" x14ac:dyDescent="0.25"/>
    <row r="47581" ht="30" hidden="1" customHeight="1" x14ac:dyDescent="0.25"/>
    <row r="47582" ht="30" hidden="1" customHeight="1" x14ac:dyDescent="0.25"/>
    <row r="47583" ht="30" hidden="1" customHeight="1" x14ac:dyDescent="0.25"/>
    <row r="47584" ht="30" hidden="1" customHeight="1" x14ac:dyDescent="0.25"/>
    <row r="47585" ht="30" hidden="1" customHeight="1" x14ac:dyDescent="0.25"/>
    <row r="47586" ht="30" hidden="1" customHeight="1" x14ac:dyDescent="0.25"/>
    <row r="47587" ht="30" hidden="1" customHeight="1" x14ac:dyDescent="0.25"/>
    <row r="47588" ht="30" hidden="1" customHeight="1" x14ac:dyDescent="0.25"/>
    <row r="47589" ht="30" hidden="1" customHeight="1" x14ac:dyDescent="0.25"/>
    <row r="47590" ht="30" hidden="1" customHeight="1" x14ac:dyDescent="0.25"/>
    <row r="47591" ht="30" hidden="1" customHeight="1" x14ac:dyDescent="0.25"/>
    <row r="47592" ht="30" hidden="1" customHeight="1" x14ac:dyDescent="0.25"/>
    <row r="47593" ht="30" hidden="1" customHeight="1" x14ac:dyDescent="0.25"/>
    <row r="47594" ht="30" hidden="1" customHeight="1" x14ac:dyDescent="0.25"/>
    <row r="47595" ht="30" hidden="1" customHeight="1" x14ac:dyDescent="0.25"/>
    <row r="47596" ht="30" hidden="1" customHeight="1" x14ac:dyDescent="0.25"/>
    <row r="47597" ht="30" hidden="1" customHeight="1" x14ac:dyDescent="0.25"/>
    <row r="47598" ht="30" hidden="1" customHeight="1" x14ac:dyDescent="0.25"/>
    <row r="47599" ht="30" hidden="1" customHeight="1" x14ac:dyDescent="0.25"/>
    <row r="47600" ht="30" hidden="1" customHeight="1" x14ac:dyDescent="0.25"/>
    <row r="47601" ht="30" hidden="1" customHeight="1" x14ac:dyDescent="0.25"/>
    <row r="47602" ht="30" hidden="1" customHeight="1" x14ac:dyDescent="0.25"/>
    <row r="47603" ht="30" hidden="1" customHeight="1" x14ac:dyDescent="0.25"/>
    <row r="47604" ht="30" hidden="1" customHeight="1" x14ac:dyDescent="0.25"/>
    <row r="47605" ht="30" hidden="1" customHeight="1" x14ac:dyDescent="0.25"/>
    <row r="47606" ht="30" hidden="1" customHeight="1" x14ac:dyDescent="0.25"/>
    <row r="47607" ht="30" hidden="1" customHeight="1" x14ac:dyDescent="0.25"/>
    <row r="47608" ht="30" hidden="1" customHeight="1" x14ac:dyDescent="0.25"/>
    <row r="47609" ht="30" hidden="1" customHeight="1" x14ac:dyDescent="0.25"/>
    <row r="47610" ht="30" hidden="1" customHeight="1" x14ac:dyDescent="0.25"/>
    <row r="47611" ht="30" hidden="1" customHeight="1" x14ac:dyDescent="0.25"/>
    <row r="47612" ht="30" hidden="1" customHeight="1" x14ac:dyDescent="0.25"/>
    <row r="47613" ht="30" hidden="1" customHeight="1" x14ac:dyDescent="0.25"/>
    <row r="47614" ht="30" hidden="1" customHeight="1" x14ac:dyDescent="0.25"/>
    <row r="47615" ht="30" hidden="1" customHeight="1" x14ac:dyDescent="0.25"/>
    <row r="47616" ht="30" hidden="1" customHeight="1" x14ac:dyDescent="0.25"/>
    <row r="47617" ht="30" hidden="1" customHeight="1" x14ac:dyDescent="0.25"/>
    <row r="47618" ht="30" hidden="1" customHeight="1" x14ac:dyDescent="0.25"/>
    <row r="47619" ht="30" hidden="1" customHeight="1" x14ac:dyDescent="0.25"/>
    <row r="47620" ht="30" hidden="1" customHeight="1" x14ac:dyDescent="0.25"/>
    <row r="47621" ht="30" hidden="1" customHeight="1" x14ac:dyDescent="0.25"/>
    <row r="47622" ht="30" hidden="1" customHeight="1" x14ac:dyDescent="0.25"/>
    <row r="47623" ht="30" hidden="1" customHeight="1" x14ac:dyDescent="0.25"/>
    <row r="47624" ht="30" hidden="1" customHeight="1" x14ac:dyDescent="0.25"/>
    <row r="47625" ht="30" hidden="1" customHeight="1" x14ac:dyDescent="0.25"/>
    <row r="47626" ht="30" hidden="1" customHeight="1" x14ac:dyDescent="0.25"/>
    <row r="47627" ht="30" hidden="1" customHeight="1" x14ac:dyDescent="0.25"/>
    <row r="47628" ht="30" hidden="1" customHeight="1" x14ac:dyDescent="0.25"/>
    <row r="47629" ht="30" hidden="1" customHeight="1" x14ac:dyDescent="0.25"/>
    <row r="47630" ht="30" hidden="1" customHeight="1" x14ac:dyDescent="0.25"/>
    <row r="47631" ht="30" hidden="1" customHeight="1" x14ac:dyDescent="0.25"/>
    <row r="47632" ht="30" hidden="1" customHeight="1" x14ac:dyDescent="0.25"/>
    <row r="47633" ht="30" hidden="1" customHeight="1" x14ac:dyDescent="0.25"/>
    <row r="47634" ht="30" hidden="1" customHeight="1" x14ac:dyDescent="0.25"/>
    <row r="47635" ht="30" hidden="1" customHeight="1" x14ac:dyDescent="0.25"/>
    <row r="47636" ht="30" hidden="1" customHeight="1" x14ac:dyDescent="0.25"/>
    <row r="47637" ht="30" hidden="1" customHeight="1" x14ac:dyDescent="0.25"/>
    <row r="47638" ht="30" hidden="1" customHeight="1" x14ac:dyDescent="0.25"/>
    <row r="47639" ht="30" hidden="1" customHeight="1" x14ac:dyDescent="0.25"/>
    <row r="47640" ht="30" hidden="1" customHeight="1" x14ac:dyDescent="0.25"/>
    <row r="47641" ht="30" hidden="1" customHeight="1" x14ac:dyDescent="0.25"/>
    <row r="47642" ht="30" hidden="1" customHeight="1" x14ac:dyDescent="0.25"/>
    <row r="47643" ht="30" hidden="1" customHeight="1" x14ac:dyDescent="0.25"/>
    <row r="47644" ht="30" hidden="1" customHeight="1" x14ac:dyDescent="0.25"/>
    <row r="47645" ht="30" hidden="1" customHeight="1" x14ac:dyDescent="0.25"/>
    <row r="47646" ht="30" hidden="1" customHeight="1" x14ac:dyDescent="0.25"/>
    <row r="47647" ht="30" hidden="1" customHeight="1" x14ac:dyDescent="0.25"/>
    <row r="47648" ht="30" hidden="1" customHeight="1" x14ac:dyDescent="0.25"/>
    <row r="47649" ht="30" hidden="1" customHeight="1" x14ac:dyDescent="0.25"/>
    <row r="47650" ht="30" hidden="1" customHeight="1" x14ac:dyDescent="0.25"/>
    <row r="47651" ht="30" hidden="1" customHeight="1" x14ac:dyDescent="0.25"/>
    <row r="47652" ht="30" hidden="1" customHeight="1" x14ac:dyDescent="0.25"/>
    <row r="47653" ht="30" hidden="1" customHeight="1" x14ac:dyDescent="0.25"/>
    <row r="47654" ht="30" hidden="1" customHeight="1" x14ac:dyDescent="0.25"/>
    <row r="47655" ht="30" hidden="1" customHeight="1" x14ac:dyDescent="0.25"/>
    <row r="47656" ht="30" hidden="1" customHeight="1" x14ac:dyDescent="0.25"/>
    <row r="47657" ht="30" hidden="1" customHeight="1" x14ac:dyDescent="0.25"/>
    <row r="47658" ht="30" hidden="1" customHeight="1" x14ac:dyDescent="0.25"/>
    <row r="47659" ht="30" hidden="1" customHeight="1" x14ac:dyDescent="0.25"/>
    <row r="47660" ht="30" hidden="1" customHeight="1" x14ac:dyDescent="0.25"/>
    <row r="47661" ht="30" hidden="1" customHeight="1" x14ac:dyDescent="0.25"/>
    <row r="47662" ht="30" hidden="1" customHeight="1" x14ac:dyDescent="0.25"/>
    <row r="47663" ht="30" hidden="1" customHeight="1" x14ac:dyDescent="0.25"/>
    <row r="47664" ht="30" hidden="1" customHeight="1" x14ac:dyDescent="0.25"/>
    <row r="47665" ht="30" hidden="1" customHeight="1" x14ac:dyDescent="0.25"/>
    <row r="47666" ht="30" hidden="1" customHeight="1" x14ac:dyDescent="0.25"/>
    <row r="47667" ht="30" hidden="1" customHeight="1" x14ac:dyDescent="0.25"/>
    <row r="47668" ht="30" hidden="1" customHeight="1" x14ac:dyDescent="0.25"/>
    <row r="47669" ht="30" hidden="1" customHeight="1" x14ac:dyDescent="0.25"/>
    <row r="47670" ht="30" hidden="1" customHeight="1" x14ac:dyDescent="0.25"/>
    <row r="47671" ht="30" hidden="1" customHeight="1" x14ac:dyDescent="0.25"/>
    <row r="47672" ht="30" hidden="1" customHeight="1" x14ac:dyDescent="0.25"/>
    <row r="47673" ht="30" hidden="1" customHeight="1" x14ac:dyDescent="0.25"/>
    <row r="47674" ht="30" hidden="1" customHeight="1" x14ac:dyDescent="0.25"/>
    <row r="47675" ht="30" hidden="1" customHeight="1" x14ac:dyDescent="0.25"/>
    <row r="47676" ht="30" hidden="1" customHeight="1" x14ac:dyDescent="0.25"/>
    <row r="47677" ht="30" hidden="1" customHeight="1" x14ac:dyDescent="0.25"/>
    <row r="47678" ht="30" hidden="1" customHeight="1" x14ac:dyDescent="0.25"/>
    <row r="47679" ht="30" hidden="1" customHeight="1" x14ac:dyDescent="0.25"/>
    <row r="47680" ht="30" hidden="1" customHeight="1" x14ac:dyDescent="0.25"/>
    <row r="47681" ht="30" hidden="1" customHeight="1" x14ac:dyDescent="0.25"/>
    <row r="47682" ht="30" hidden="1" customHeight="1" x14ac:dyDescent="0.25"/>
    <row r="47683" ht="30" hidden="1" customHeight="1" x14ac:dyDescent="0.25"/>
    <row r="47684" ht="30" hidden="1" customHeight="1" x14ac:dyDescent="0.25"/>
    <row r="47685" ht="30" hidden="1" customHeight="1" x14ac:dyDescent="0.25"/>
    <row r="47686" ht="30" hidden="1" customHeight="1" x14ac:dyDescent="0.25"/>
    <row r="47687" ht="30" hidden="1" customHeight="1" x14ac:dyDescent="0.25"/>
    <row r="47688" ht="30" hidden="1" customHeight="1" x14ac:dyDescent="0.25"/>
    <row r="47689" ht="30" hidden="1" customHeight="1" x14ac:dyDescent="0.25"/>
    <row r="47690" ht="30" hidden="1" customHeight="1" x14ac:dyDescent="0.25"/>
    <row r="47691" ht="30" hidden="1" customHeight="1" x14ac:dyDescent="0.25"/>
    <row r="47692" ht="30" hidden="1" customHeight="1" x14ac:dyDescent="0.25"/>
    <row r="47693" ht="30" hidden="1" customHeight="1" x14ac:dyDescent="0.25"/>
    <row r="47694" ht="30" hidden="1" customHeight="1" x14ac:dyDescent="0.25"/>
    <row r="47695" ht="30" hidden="1" customHeight="1" x14ac:dyDescent="0.25"/>
    <row r="47696" ht="30" hidden="1" customHeight="1" x14ac:dyDescent="0.25"/>
    <row r="47697" ht="30" hidden="1" customHeight="1" x14ac:dyDescent="0.25"/>
    <row r="47698" ht="30" hidden="1" customHeight="1" x14ac:dyDescent="0.25"/>
    <row r="47699" ht="30" hidden="1" customHeight="1" x14ac:dyDescent="0.25"/>
    <row r="47700" ht="30" hidden="1" customHeight="1" x14ac:dyDescent="0.25"/>
    <row r="47701" ht="30" hidden="1" customHeight="1" x14ac:dyDescent="0.25"/>
    <row r="47702" ht="30" hidden="1" customHeight="1" x14ac:dyDescent="0.25"/>
    <row r="47703" ht="30" hidden="1" customHeight="1" x14ac:dyDescent="0.25"/>
    <row r="47704" ht="30" hidden="1" customHeight="1" x14ac:dyDescent="0.25"/>
    <row r="47705" ht="30" hidden="1" customHeight="1" x14ac:dyDescent="0.25"/>
    <row r="47706" ht="30" hidden="1" customHeight="1" x14ac:dyDescent="0.25"/>
    <row r="47707" ht="30" hidden="1" customHeight="1" x14ac:dyDescent="0.25"/>
    <row r="47708" ht="30" hidden="1" customHeight="1" x14ac:dyDescent="0.25"/>
    <row r="47709" ht="30" hidden="1" customHeight="1" x14ac:dyDescent="0.25"/>
    <row r="47710" ht="30" hidden="1" customHeight="1" x14ac:dyDescent="0.25"/>
    <row r="47711" ht="30" hidden="1" customHeight="1" x14ac:dyDescent="0.25"/>
    <row r="47712" ht="30" hidden="1" customHeight="1" x14ac:dyDescent="0.25"/>
    <row r="47713" ht="30" hidden="1" customHeight="1" x14ac:dyDescent="0.25"/>
    <row r="47714" ht="30" hidden="1" customHeight="1" x14ac:dyDescent="0.25"/>
    <row r="47715" ht="30" hidden="1" customHeight="1" x14ac:dyDescent="0.25"/>
    <row r="47716" ht="30" hidden="1" customHeight="1" x14ac:dyDescent="0.25"/>
    <row r="47717" ht="30" hidden="1" customHeight="1" x14ac:dyDescent="0.25"/>
    <row r="47718" ht="30" hidden="1" customHeight="1" x14ac:dyDescent="0.25"/>
    <row r="47719" ht="30" hidden="1" customHeight="1" x14ac:dyDescent="0.25"/>
    <row r="47720" ht="30" hidden="1" customHeight="1" x14ac:dyDescent="0.25"/>
    <row r="47721" ht="30" hidden="1" customHeight="1" x14ac:dyDescent="0.25"/>
    <row r="47722" ht="30" hidden="1" customHeight="1" x14ac:dyDescent="0.25"/>
    <row r="47723" ht="30" hidden="1" customHeight="1" x14ac:dyDescent="0.25"/>
    <row r="47724" ht="30" hidden="1" customHeight="1" x14ac:dyDescent="0.25"/>
    <row r="47725" ht="30" hidden="1" customHeight="1" x14ac:dyDescent="0.25"/>
    <row r="47726" ht="30" hidden="1" customHeight="1" x14ac:dyDescent="0.25"/>
    <row r="47727" ht="30" hidden="1" customHeight="1" x14ac:dyDescent="0.25"/>
    <row r="47728" ht="30" hidden="1" customHeight="1" x14ac:dyDescent="0.25"/>
    <row r="47729" ht="30" hidden="1" customHeight="1" x14ac:dyDescent="0.25"/>
    <row r="47730" ht="30" hidden="1" customHeight="1" x14ac:dyDescent="0.25"/>
    <row r="47731" ht="30" hidden="1" customHeight="1" x14ac:dyDescent="0.25"/>
    <row r="47732" ht="30" hidden="1" customHeight="1" x14ac:dyDescent="0.25"/>
    <row r="47733" ht="30" hidden="1" customHeight="1" x14ac:dyDescent="0.25"/>
    <row r="47734" ht="30" hidden="1" customHeight="1" x14ac:dyDescent="0.25"/>
    <row r="47735" ht="30" hidden="1" customHeight="1" x14ac:dyDescent="0.25"/>
    <row r="47736" ht="30" hidden="1" customHeight="1" x14ac:dyDescent="0.25"/>
    <row r="47737" ht="30" hidden="1" customHeight="1" x14ac:dyDescent="0.25"/>
    <row r="47738" ht="30" hidden="1" customHeight="1" x14ac:dyDescent="0.25"/>
    <row r="47739" ht="30" hidden="1" customHeight="1" x14ac:dyDescent="0.25"/>
    <row r="47740" ht="30" hidden="1" customHeight="1" x14ac:dyDescent="0.25"/>
    <row r="47741" ht="30" hidden="1" customHeight="1" x14ac:dyDescent="0.25"/>
    <row r="47742" ht="30" hidden="1" customHeight="1" x14ac:dyDescent="0.25"/>
    <row r="47743" ht="30" hidden="1" customHeight="1" x14ac:dyDescent="0.25"/>
    <row r="47744" ht="30" hidden="1" customHeight="1" x14ac:dyDescent="0.25"/>
    <row r="47745" ht="30" hidden="1" customHeight="1" x14ac:dyDescent="0.25"/>
    <row r="47746" ht="30" hidden="1" customHeight="1" x14ac:dyDescent="0.25"/>
    <row r="47747" ht="30" hidden="1" customHeight="1" x14ac:dyDescent="0.25"/>
    <row r="47748" ht="30" hidden="1" customHeight="1" x14ac:dyDescent="0.25"/>
    <row r="47749" ht="30" hidden="1" customHeight="1" x14ac:dyDescent="0.25"/>
    <row r="47750" ht="30" hidden="1" customHeight="1" x14ac:dyDescent="0.25"/>
    <row r="47751" ht="30" hidden="1" customHeight="1" x14ac:dyDescent="0.25"/>
    <row r="47752" ht="30" hidden="1" customHeight="1" x14ac:dyDescent="0.25"/>
    <row r="47753" ht="30" hidden="1" customHeight="1" x14ac:dyDescent="0.25"/>
    <row r="47754" ht="30" hidden="1" customHeight="1" x14ac:dyDescent="0.25"/>
    <row r="47755" ht="30" hidden="1" customHeight="1" x14ac:dyDescent="0.25"/>
    <row r="47756" ht="30" hidden="1" customHeight="1" x14ac:dyDescent="0.25"/>
    <row r="47757" ht="30" hidden="1" customHeight="1" x14ac:dyDescent="0.25"/>
    <row r="47758" ht="30" hidden="1" customHeight="1" x14ac:dyDescent="0.25"/>
    <row r="47759" ht="30" hidden="1" customHeight="1" x14ac:dyDescent="0.25"/>
    <row r="47760" ht="30" hidden="1" customHeight="1" x14ac:dyDescent="0.25"/>
    <row r="47761" ht="30" hidden="1" customHeight="1" x14ac:dyDescent="0.25"/>
    <row r="47762" ht="30" hidden="1" customHeight="1" x14ac:dyDescent="0.25"/>
    <row r="47763" ht="30" hidden="1" customHeight="1" x14ac:dyDescent="0.25"/>
    <row r="47764" ht="30" hidden="1" customHeight="1" x14ac:dyDescent="0.25"/>
    <row r="47765" ht="30" hidden="1" customHeight="1" x14ac:dyDescent="0.25"/>
    <row r="47766" ht="30" hidden="1" customHeight="1" x14ac:dyDescent="0.25"/>
    <row r="47767" ht="30" hidden="1" customHeight="1" x14ac:dyDescent="0.25"/>
    <row r="47768" ht="30" hidden="1" customHeight="1" x14ac:dyDescent="0.25"/>
    <row r="47769" ht="30" hidden="1" customHeight="1" x14ac:dyDescent="0.25"/>
    <row r="47770" ht="30" hidden="1" customHeight="1" x14ac:dyDescent="0.25"/>
    <row r="47771" ht="30" hidden="1" customHeight="1" x14ac:dyDescent="0.25"/>
    <row r="47772" ht="30" hidden="1" customHeight="1" x14ac:dyDescent="0.25"/>
    <row r="47773" ht="30" hidden="1" customHeight="1" x14ac:dyDescent="0.25"/>
    <row r="47774" ht="30" hidden="1" customHeight="1" x14ac:dyDescent="0.25"/>
    <row r="47775" ht="30" hidden="1" customHeight="1" x14ac:dyDescent="0.25"/>
    <row r="47776" ht="30" hidden="1" customHeight="1" x14ac:dyDescent="0.25"/>
    <row r="47777" ht="30" hidden="1" customHeight="1" x14ac:dyDescent="0.25"/>
    <row r="47778" ht="30" hidden="1" customHeight="1" x14ac:dyDescent="0.25"/>
    <row r="47779" ht="30" hidden="1" customHeight="1" x14ac:dyDescent="0.25"/>
    <row r="47780" ht="30" hidden="1" customHeight="1" x14ac:dyDescent="0.25"/>
    <row r="47781" ht="30" hidden="1" customHeight="1" x14ac:dyDescent="0.25"/>
    <row r="47782" ht="30" hidden="1" customHeight="1" x14ac:dyDescent="0.25"/>
    <row r="47783" ht="30" hidden="1" customHeight="1" x14ac:dyDescent="0.25"/>
    <row r="47784" ht="30" hidden="1" customHeight="1" x14ac:dyDescent="0.25"/>
    <row r="47785" ht="30" hidden="1" customHeight="1" x14ac:dyDescent="0.25"/>
    <row r="47786" ht="30" hidden="1" customHeight="1" x14ac:dyDescent="0.25"/>
    <row r="47787" ht="30" hidden="1" customHeight="1" x14ac:dyDescent="0.25"/>
    <row r="47788" ht="30" hidden="1" customHeight="1" x14ac:dyDescent="0.25"/>
    <row r="47789" ht="30" hidden="1" customHeight="1" x14ac:dyDescent="0.25"/>
    <row r="47790" ht="30" hidden="1" customHeight="1" x14ac:dyDescent="0.25"/>
    <row r="47791" ht="30" hidden="1" customHeight="1" x14ac:dyDescent="0.25"/>
    <row r="47792" ht="30" hidden="1" customHeight="1" x14ac:dyDescent="0.25"/>
    <row r="47793" ht="30" hidden="1" customHeight="1" x14ac:dyDescent="0.25"/>
    <row r="47794" ht="30" hidden="1" customHeight="1" x14ac:dyDescent="0.25"/>
    <row r="47795" ht="30" hidden="1" customHeight="1" x14ac:dyDescent="0.25"/>
    <row r="47796" ht="30" hidden="1" customHeight="1" x14ac:dyDescent="0.25"/>
    <row r="47797" ht="30" hidden="1" customHeight="1" x14ac:dyDescent="0.25"/>
    <row r="47798" ht="30" hidden="1" customHeight="1" x14ac:dyDescent="0.25"/>
    <row r="47799" ht="30" hidden="1" customHeight="1" x14ac:dyDescent="0.25"/>
    <row r="47800" ht="30" hidden="1" customHeight="1" x14ac:dyDescent="0.25"/>
    <row r="47801" ht="30" hidden="1" customHeight="1" x14ac:dyDescent="0.25"/>
    <row r="47802" ht="30" hidden="1" customHeight="1" x14ac:dyDescent="0.25"/>
    <row r="47803" ht="30" hidden="1" customHeight="1" x14ac:dyDescent="0.25"/>
    <row r="47804" ht="30" hidden="1" customHeight="1" x14ac:dyDescent="0.25"/>
    <row r="47805" ht="30" hidden="1" customHeight="1" x14ac:dyDescent="0.25"/>
    <row r="47806" ht="30" hidden="1" customHeight="1" x14ac:dyDescent="0.25"/>
    <row r="47807" ht="30" hidden="1" customHeight="1" x14ac:dyDescent="0.25"/>
    <row r="47808" ht="30" hidden="1" customHeight="1" x14ac:dyDescent="0.25"/>
    <row r="47809" ht="30" hidden="1" customHeight="1" x14ac:dyDescent="0.25"/>
    <row r="47810" ht="30" hidden="1" customHeight="1" x14ac:dyDescent="0.25"/>
    <row r="47811" ht="30" hidden="1" customHeight="1" x14ac:dyDescent="0.25"/>
    <row r="47812" ht="30" hidden="1" customHeight="1" x14ac:dyDescent="0.25"/>
    <row r="47813" ht="30" hidden="1" customHeight="1" x14ac:dyDescent="0.25"/>
    <row r="47814" ht="30" hidden="1" customHeight="1" x14ac:dyDescent="0.25"/>
    <row r="47815" ht="30" hidden="1" customHeight="1" x14ac:dyDescent="0.25"/>
    <row r="47816" ht="30" hidden="1" customHeight="1" x14ac:dyDescent="0.25"/>
    <row r="47817" ht="30" hidden="1" customHeight="1" x14ac:dyDescent="0.25"/>
    <row r="47818" ht="30" hidden="1" customHeight="1" x14ac:dyDescent="0.25"/>
    <row r="47819" ht="30" hidden="1" customHeight="1" x14ac:dyDescent="0.25"/>
    <row r="47820" ht="30" hidden="1" customHeight="1" x14ac:dyDescent="0.25"/>
    <row r="47821" ht="30" hidden="1" customHeight="1" x14ac:dyDescent="0.25"/>
    <row r="47822" ht="30" hidden="1" customHeight="1" x14ac:dyDescent="0.25"/>
    <row r="47823" ht="30" hidden="1" customHeight="1" x14ac:dyDescent="0.25"/>
    <row r="47824" ht="30" hidden="1" customHeight="1" x14ac:dyDescent="0.25"/>
    <row r="47825" ht="30" hidden="1" customHeight="1" x14ac:dyDescent="0.25"/>
    <row r="47826" ht="30" hidden="1" customHeight="1" x14ac:dyDescent="0.25"/>
    <row r="47827" ht="30" hidden="1" customHeight="1" x14ac:dyDescent="0.25"/>
    <row r="47828" ht="30" hidden="1" customHeight="1" x14ac:dyDescent="0.25"/>
    <row r="47829" ht="30" hidden="1" customHeight="1" x14ac:dyDescent="0.25"/>
    <row r="47830" ht="30" hidden="1" customHeight="1" x14ac:dyDescent="0.25"/>
    <row r="47831" ht="30" hidden="1" customHeight="1" x14ac:dyDescent="0.25"/>
    <row r="47832" ht="30" hidden="1" customHeight="1" x14ac:dyDescent="0.25"/>
    <row r="47833" ht="30" hidden="1" customHeight="1" x14ac:dyDescent="0.25"/>
    <row r="47834" ht="30" hidden="1" customHeight="1" x14ac:dyDescent="0.25"/>
    <row r="47835" ht="30" hidden="1" customHeight="1" x14ac:dyDescent="0.25"/>
    <row r="47836" ht="30" hidden="1" customHeight="1" x14ac:dyDescent="0.25"/>
    <row r="47837" ht="30" hidden="1" customHeight="1" x14ac:dyDescent="0.25"/>
    <row r="47838" ht="30" hidden="1" customHeight="1" x14ac:dyDescent="0.25"/>
    <row r="47839" ht="30" hidden="1" customHeight="1" x14ac:dyDescent="0.25"/>
    <row r="47840" ht="30" hidden="1" customHeight="1" x14ac:dyDescent="0.25"/>
    <row r="47841" ht="30" hidden="1" customHeight="1" x14ac:dyDescent="0.25"/>
    <row r="47842" ht="30" hidden="1" customHeight="1" x14ac:dyDescent="0.25"/>
    <row r="47843" ht="30" hidden="1" customHeight="1" x14ac:dyDescent="0.25"/>
    <row r="47844" ht="30" hidden="1" customHeight="1" x14ac:dyDescent="0.25"/>
    <row r="47845" ht="30" hidden="1" customHeight="1" x14ac:dyDescent="0.25"/>
    <row r="47846" ht="30" hidden="1" customHeight="1" x14ac:dyDescent="0.25"/>
    <row r="47847" ht="30" hidden="1" customHeight="1" x14ac:dyDescent="0.25"/>
    <row r="47848" ht="30" hidden="1" customHeight="1" x14ac:dyDescent="0.25"/>
    <row r="47849" ht="30" hidden="1" customHeight="1" x14ac:dyDescent="0.25"/>
    <row r="47850" ht="30" hidden="1" customHeight="1" x14ac:dyDescent="0.25"/>
    <row r="47851" ht="30" hidden="1" customHeight="1" x14ac:dyDescent="0.25"/>
    <row r="47852" ht="30" hidden="1" customHeight="1" x14ac:dyDescent="0.25"/>
    <row r="47853" ht="30" hidden="1" customHeight="1" x14ac:dyDescent="0.25"/>
    <row r="47854" ht="30" hidden="1" customHeight="1" x14ac:dyDescent="0.25"/>
    <row r="47855" ht="30" hidden="1" customHeight="1" x14ac:dyDescent="0.25"/>
    <row r="47856" ht="30" hidden="1" customHeight="1" x14ac:dyDescent="0.25"/>
    <row r="47857" ht="30" hidden="1" customHeight="1" x14ac:dyDescent="0.25"/>
    <row r="47858" ht="30" hidden="1" customHeight="1" x14ac:dyDescent="0.25"/>
    <row r="47859" ht="30" hidden="1" customHeight="1" x14ac:dyDescent="0.25"/>
    <row r="47860" ht="30" hidden="1" customHeight="1" x14ac:dyDescent="0.25"/>
    <row r="47861" ht="30" hidden="1" customHeight="1" x14ac:dyDescent="0.25"/>
    <row r="47862" ht="30" hidden="1" customHeight="1" x14ac:dyDescent="0.25"/>
    <row r="47863" ht="30" hidden="1" customHeight="1" x14ac:dyDescent="0.25"/>
    <row r="47864" ht="30" hidden="1" customHeight="1" x14ac:dyDescent="0.25"/>
    <row r="47865" ht="30" hidden="1" customHeight="1" x14ac:dyDescent="0.25"/>
    <row r="47866" ht="30" hidden="1" customHeight="1" x14ac:dyDescent="0.25"/>
    <row r="47867" ht="30" hidden="1" customHeight="1" x14ac:dyDescent="0.25"/>
    <row r="47868" ht="30" hidden="1" customHeight="1" x14ac:dyDescent="0.25"/>
    <row r="47869" ht="30" hidden="1" customHeight="1" x14ac:dyDescent="0.25"/>
    <row r="47870" ht="30" hidden="1" customHeight="1" x14ac:dyDescent="0.25"/>
    <row r="47871" ht="30" hidden="1" customHeight="1" x14ac:dyDescent="0.25"/>
    <row r="47872" ht="30" hidden="1" customHeight="1" x14ac:dyDescent="0.25"/>
    <row r="47873" ht="30" hidden="1" customHeight="1" x14ac:dyDescent="0.25"/>
    <row r="47874" ht="30" hidden="1" customHeight="1" x14ac:dyDescent="0.25"/>
    <row r="47875" ht="30" hidden="1" customHeight="1" x14ac:dyDescent="0.25"/>
    <row r="47876" ht="30" hidden="1" customHeight="1" x14ac:dyDescent="0.25"/>
    <row r="47877" ht="30" hidden="1" customHeight="1" x14ac:dyDescent="0.25"/>
    <row r="47878" ht="30" hidden="1" customHeight="1" x14ac:dyDescent="0.25"/>
    <row r="47879" ht="30" hidden="1" customHeight="1" x14ac:dyDescent="0.25"/>
    <row r="47880" ht="30" hidden="1" customHeight="1" x14ac:dyDescent="0.25"/>
    <row r="47881" ht="30" hidden="1" customHeight="1" x14ac:dyDescent="0.25"/>
    <row r="47882" ht="30" hidden="1" customHeight="1" x14ac:dyDescent="0.25"/>
    <row r="47883" ht="30" hidden="1" customHeight="1" x14ac:dyDescent="0.25"/>
    <row r="47884" ht="30" hidden="1" customHeight="1" x14ac:dyDescent="0.25"/>
    <row r="47885" ht="30" hidden="1" customHeight="1" x14ac:dyDescent="0.25"/>
    <row r="47886" ht="30" hidden="1" customHeight="1" x14ac:dyDescent="0.25"/>
    <row r="47887" ht="30" hidden="1" customHeight="1" x14ac:dyDescent="0.25"/>
    <row r="47888" ht="30" hidden="1" customHeight="1" x14ac:dyDescent="0.25"/>
    <row r="47889" ht="30" hidden="1" customHeight="1" x14ac:dyDescent="0.25"/>
    <row r="47890" ht="30" hidden="1" customHeight="1" x14ac:dyDescent="0.25"/>
    <row r="47891" ht="30" hidden="1" customHeight="1" x14ac:dyDescent="0.25"/>
    <row r="47892" ht="30" hidden="1" customHeight="1" x14ac:dyDescent="0.25"/>
    <row r="47893" ht="30" hidden="1" customHeight="1" x14ac:dyDescent="0.25"/>
    <row r="47894" ht="30" hidden="1" customHeight="1" x14ac:dyDescent="0.25"/>
    <row r="47895" ht="30" hidden="1" customHeight="1" x14ac:dyDescent="0.25"/>
    <row r="47896" ht="30" hidden="1" customHeight="1" x14ac:dyDescent="0.25"/>
    <row r="47897" ht="30" hidden="1" customHeight="1" x14ac:dyDescent="0.25"/>
    <row r="47898" ht="30" hidden="1" customHeight="1" x14ac:dyDescent="0.25"/>
    <row r="47899" ht="30" hidden="1" customHeight="1" x14ac:dyDescent="0.25"/>
    <row r="47900" ht="30" hidden="1" customHeight="1" x14ac:dyDescent="0.25"/>
    <row r="47901" ht="30" hidden="1" customHeight="1" x14ac:dyDescent="0.25"/>
    <row r="47902" ht="30" hidden="1" customHeight="1" x14ac:dyDescent="0.25"/>
    <row r="47903" ht="30" hidden="1" customHeight="1" x14ac:dyDescent="0.25"/>
    <row r="47904" ht="30" hidden="1" customHeight="1" x14ac:dyDescent="0.25"/>
    <row r="47905" ht="30" hidden="1" customHeight="1" x14ac:dyDescent="0.25"/>
    <row r="47906" ht="30" hidden="1" customHeight="1" x14ac:dyDescent="0.25"/>
    <row r="47907" ht="30" hidden="1" customHeight="1" x14ac:dyDescent="0.25"/>
    <row r="47908" ht="30" hidden="1" customHeight="1" x14ac:dyDescent="0.25"/>
    <row r="47909" ht="30" hidden="1" customHeight="1" x14ac:dyDescent="0.25"/>
    <row r="47910" ht="30" hidden="1" customHeight="1" x14ac:dyDescent="0.25"/>
    <row r="47911" ht="30" hidden="1" customHeight="1" x14ac:dyDescent="0.25"/>
    <row r="47912" ht="30" hidden="1" customHeight="1" x14ac:dyDescent="0.25"/>
    <row r="47913" ht="30" hidden="1" customHeight="1" x14ac:dyDescent="0.25"/>
    <row r="47914" ht="30" hidden="1" customHeight="1" x14ac:dyDescent="0.25"/>
    <row r="47915" ht="30" hidden="1" customHeight="1" x14ac:dyDescent="0.25"/>
    <row r="47916" ht="30" hidden="1" customHeight="1" x14ac:dyDescent="0.25"/>
    <row r="47917" ht="30" hidden="1" customHeight="1" x14ac:dyDescent="0.25"/>
    <row r="47918" ht="30" hidden="1" customHeight="1" x14ac:dyDescent="0.25"/>
    <row r="47919" ht="30" hidden="1" customHeight="1" x14ac:dyDescent="0.25"/>
    <row r="47920" ht="30" hidden="1" customHeight="1" x14ac:dyDescent="0.25"/>
    <row r="47921" ht="30" hidden="1" customHeight="1" x14ac:dyDescent="0.25"/>
    <row r="47922" ht="30" hidden="1" customHeight="1" x14ac:dyDescent="0.25"/>
    <row r="47923" ht="30" hidden="1" customHeight="1" x14ac:dyDescent="0.25"/>
    <row r="47924" ht="30" hidden="1" customHeight="1" x14ac:dyDescent="0.25"/>
    <row r="47925" ht="30" hidden="1" customHeight="1" x14ac:dyDescent="0.25"/>
    <row r="47926" ht="30" hidden="1" customHeight="1" x14ac:dyDescent="0.25"/>
    <row r="47927" ht="30" hidden="1" customHeight="1" x14ac:dyDescent="0.25"/>
    <row r="47928" ht="30" hidden="1" customHeight="1" x14ac:dyDescent="0.25"/>
    <row r="47929" ht="30" hidden="1" customHeight="1" x14ac:dyDescent="0.25"/>
    <row r="47930" ht="30" hidden="1" customHeight="1" x14ac:dyDescent="0.25"/>
    <row r="47931" ht="30" hidden="1" customHeight="1" x14ac:dyDescent="0.25"/>
    <row r="47932" ht="30" hidden="1" customHeight="1" x14ac:dyDescent="0.25"/>
    <row r="47933" ht="30" hidden="1" customHeight="1" x14ac:dyDescent="0.25"/>
    <row r="47934" ht="30" hidden="1" customHeight="1" x14ac:dyDescent="0.25"/>
    <row r="47935" ht="30" hidden="1" customHeight="1" x14ac:dyDescent="0.25"/>
    <row r="47936" ht="30" hidden="1" customHeight="1" x14ac:dyDescent="0.25"/>
    <row r="47937" ht="30" hidden="1" customHeight="1" x14ac:dyDescent="0.25"/>
    <row r="47938" ht="30" hidden="1" customHeight="1" x14ac:dyDescent="0.25"/>
    <row r="47939" ht="30" hidden="1" customHeight="1" x14ac:dyDescent="0.25"/>
    <row r="47940" ht="30" hidden="1" customHeight="1" x14ac:dyDescent="0.25"/>
    <row r="47941" ht="30" hidden="1" customHeight="1" x14ac:dyDescent="0.25"/>
    <row r="47942" ht="30" hidden="1" customHeight="1" x14ac:dyDescent="0.25"/>
    <row r="47943" ht="30" hidden="1" customHeight="1" x14ac:dyDescent="0.25"/>
    <row r="47944" ht="30" hidden="1" customHeight="1" x14ac:dyDescent="0.25"/>
    <row r="47945" ht="30" hidden="1" customHeight="1" x14ac:dyDescent="0.25"/>
    <row r="47946" ht="30" hidden="1" customHeight="1" x14ac:dyDescent="0.25"/>
    <row r="47947" ht="30" hidden="1" customHeight="1" x14ac:dyDescent="0.25"/>
    <row r="47948" ht="30" hidden="1" customHeight="1" x14ac:dyDescent="0.25"/>
    <row r="47949" ht="30" hidden="1" customHeight="1" x14ac:dyDescent="0.25"/>
    <row r="47950" ht="30" hidden="1" customHeight="1" x14ac:dyDescent="0.25"/>
    <row r="47951" ht="30" hidden="1" customHeight="1" x14ac:dyDescent="0.25"/>
    <row r="47952" ht="30" hidden="1" customHeight="1" x14ac:dyDescent="0.25"/>
    <row r="47953" ht="30" hidden="1" customHeight="1" x14ac:dyDescent="0.25"/>
    <row r="47954" ht="30" hidden="1" customHeight="1" x14ac:dyDescent="0.25"/>
    <row r="47955" ht="30" hidden="1" customHeight="1" x14ac:dyDescent="0.25"/>
    <row r="47956" ht="30" hidden="1" customHeight="1" x14ac:dyDescent="0.25"/>
    <row r="47957" ht="30" hidden="1" customHeight="1" x14ac:dyDescent="0.25"/>
    <row r="47958" ht="30" hidden="1" customHeight="1" x14ac:dyDescent="0.25"/>
    <row r="47959" ht="30" hidden="1" customHeight="1" x14ac:dyDescent="0.25"/>
    <row r="47960" ht="30" hidden="1" customHeight="1" x14ac:dyDescent="0.25"/>
    <row r="47961" ht="30" hidden="1" customHeight="1" x14ac:dyDescent="0.25"/>
    <row r="47962" ht="30" hidden="1" customHeight="1" x14ac:dyDescent="0.25"/>
    <row r="47963" ht="30" hidden="1" customHeight="1" x14ac:dyDescent="0.25"/>
    <row r="47964" ht="30" hidden="1" customHeight="1" x14ac:dyDescent="0.25"/>
    <row r="47965" ht="30" hidden="1" customHeight="1" x14ac:dyDescent="0.25"/>
    <row r="47966" ht="30" hidden="1" customHeight="1" x14ac:dyDescent="0.25"/>
    <row r="47967" ht="30" hidden="1" customHeight="1" x14ac:dyDescent="0.25"/>
    <row r="47968" ht="30" hidden="1" customHeight="1" x14ac:dyDescent="0.25"/>
    <row r="47969" ht="30" hidden="1" customHeight="1" x14ac:dyDescent="0.25"/>
    <row r="47970" ht="30" hidden="1" customHeight="1" x14ac:dyDescent="0.25"/>
    <row r="47971" ht="30" hidden="1" customHeight="1" x14ac:dyDescent="0.25"/>
    <row r="47972" ht="30" hidden="1" customHeight="1" x14ac:dyDescent="0.25"/>
    <row r="47973" ht="30" hidden="1" customHeight="1" x14ac:dyDescent="0.25"/>
    <row r="47974" ht="30" hidden="1" customHeight="1" x14ac:dyDescent="0.25"/>
    <row r="47975" ht="30" hidden="1" customHeight="1" x14ac:dyDescent="0.25"/>
    <row r="47976" ht="30" hidden="1" customHeight="1" x14ac:dyDescent="0.25"/>
    <row r="47977" ht="30" hidden="1" customHeight="1" x14ac:dyDescent="0.25"/>
    <row r="47978" ht="30" hidden="1" customHeight="1" x14ac:dyDescent="0.25"/>
    <row r="47979" ht="30" hidden="1" customHeight="1" x14ac:dyDescent="0.25"/>
    <row r="47980" ht="30" hidden="1" customHeight="1" x14ac:dyDescent="0.25"/>
    <row r="47981" ht="30" hidden="1" customHeight="1" x14ac:dyDescent="0.25"/>
    <row r="47982" ht="30" hidden="1" customHeight="1" x14ac:dyDescent="0.25"/>
    <row r="47983" ht="30" hidden="1" customHeight="1" x14ac:dyDescent="0.25"/>
    <row r="47984" ht="30" hidden="1" customHeight="1" x14ac:dyDescent="0.25"/>
    <row r="47985" ht="30" hidden="1" customHeight="1" x14ac:dyDescent="0.25"/>
    <row r="47986" ht="30" hidden="1" customHeight="1" x14ac:dyDescent="0.25"/>
    <row r="47987" ht="30" hidden="1" customHeight="1" x14ac:dyDescent="0.25"/>
    <row r="47988" ht="30" hidden="1" customHeight="1" x14ac:dyDescent="0.25"/>
    <row r="47989" ht="30" hidden="1" customHeight="1" x14ac:dyDescent="0.25"/>
    <row r="47990" ht="30" hidden="1" customHeight="1" x14ac:dyDescent="0.25"/>
    <row r="47991" ht="30" hidden="1" customHeight="1" x14ac:dyDescent="0.25"/>
    <row r="47992" ht="30" hidden="1" customHeight="1" x14ac:dyDescent="0.25"/>
    <row r="47993" ht="30" hidden="1" customHeight="1" x14ac:dyDescent="0.25"/>
    <row r="47994" ht="30" hidden="1" customHeight="1" x14ac:dyDescent="0.25"/>
    <row r="47995" ht="30" hidden="1" customHeight="1" x14ac:dyDescent="0.25"/>
    <row r="47996" ht="30" hidden="1" customHeight="1" x14ac:dyDescent="0.25"/>
    <row r="47997" ht="30" hidden="1" customHeight="1" x14ac:dyDescent="0.25"/>
    <row r="47998" ht="30" hidden="1" customHeight="1" x14ac:dyDescent="0.25"/>
    <row r="47999" ht="30" hidden="1" customHeight="1" x14ac:dyDescent="0.25"/>
    <row r="48000" ht="30" hidden="1" customHeight="1" x14ac:dyDescent="0.25"/>
    <row r="48001" ht="30" hidden="1" customHeight="1" x14ac:dyDescent="0.25"/>
    <row r="48002" ht="30" hidden="1" customHeight="1" x14ac:dyDescent="0.25"/>
    <row r="48003" ht="30" hidden="1" customHeight="1" x14ac:dyDescent="0.25"/>
    <row r="48004" ht="30" hidden="1" customHeight="1" x14ac:dyDescent="0.25"/>
    <row r="48005" ht="30" hidden="1" customHeight="1" x14ac:dyDescent="0.25"/>
    <row r="48006" ht="30" hidden="1" customHeight="1" x14ac:dyDescent="0.25"/>
    <row r="48007" ht="30" hidden="1" customHeight="1" x14ac:dyDescent="0.25"/>
    <row r="48008" ht="30" hidden="1" customHeight="1" x14ac:dyDescent="0.25"/>
    <row r="48009" ht="30" hidden="1" customHeight="1" x14ac:dyDescent="0.25"/>
    <row r="48010" ht="30" hidden="1" customHeight="1" x14ac:dyDescent="0.25"/>
    <row r="48011" ht="30" hidden="1" customHeight="1" x14ac:dyDescent="0.25"/>
    <row r="48012" ht="30" hidden="1" customHeight="1" x14ac:dyDescent="0.25"/>
    <row r="48013" ht="30" hidden="1" customHeight="1" x14ac:dyDescent="0.25"/>
    <row r="48014" ht="30" hidden="1" customHeight="1" x14ac:dyDescent="0.25"/>
    <row r="48015" ht="30" hidden="1" customHeight="1" x14ac:dyDescent="0.25"/>
    <row r="48016" ht="30" hidden="1" customHeight="1" x14ac:dyDescent="0.25"/>
    <row r="48017" ht="30" hidden="1" customHeight="1" x14ac:dyDescent="0.25"/>
    <row r="48018" ht="30" hidden="1" customHeight="1" x14ac:dyDescent="0.25"/>
    <row r="48019" ht="30" hidden="1" customHeight="1" x14ac:dyDescent="0.25"/>
    <row r="48020" ht="30" hidden="1" customHeight="1" x14ac:dyDescent="0.25"/>
    <row r="48021" ht="30" hidden="1" customHeight="1" x14ac:dyDescent="0.25"/>
    <row r="48022" ht="30" hidden="1" customHeight="1" x14ac:dyDescent="0.25"/>
    <row r="48023" ht="30" hidden="1" customHeight="1" x14ac:dyDescent="0.25"/>
    <row r="48024" ht="30" hidden="1" customHeight="1" x14ac:dyDescent="0.25"/>
    <row r="48025" ht="30" hidden="1" customHeight="1" x14ac:dyDescent="0.25"/>
    <row r="48026" ht="30" hidden="1" customHeight="1" x14ac:dyDescent="0.25"/>
    <row r="48027" ht="30" hidden="1" customHeight="1" x14ac:dyDescent="0.25"/>
    <row r="48028" ht="30" hidden="1" customHeight="1" x14ac:dyDescent="0.25"/>
    <row r="48029" ht="30" hidden="1" customHeight="1" x14ac:dyDescent="0.25"/>
    <row r="48030" ht="30" hidden="1" customHeight="1" x14ac:dyDescent="0.25"/>
    <row r="48031" ht="30" hidden="1" customHeight="1" x14ac:dyDescent="0.25"/>
    <row r="48032" ht="30" hidden="1" customHeight="1" x14ac:dyDescent="0.25"/>
    <row r="48033" ht="30" hidden="1" customHeight="1" x14ac:dyDescent="0.25"/>
    <row r="48034" ht="30" hidden="1" customHeight="1" x14ac:dyDescent="0.25"/>
    <row r="48035" ht="30" hidden="1" customHeight="1" x14ac:dyDescent="0.25"/>
    <row r="48036" ht="30" hidden="1" customHeight="1" x14ac:dyDescent="0.25"/>
    <row r="48037" ht="30" hidden="1" customHeight="1" x14ac:dyDescent="0.25"/>
    <row r="48038" ht="30" hidden="1" customHeight="1" x14ac:dyDescent="0.25"/>
    <row r="48039" ht="30" hidden="1" customHeight="1" x14ac:dyDescent="0.25"/>
    <row r="48040" ht="30" hidden="1" customHeight="1" x14ac:dyDescent="0.25"/>
    <row r="48041" ht="30" hidden="1" customHeight="1" x14ac:dyDescent="0.25"/>
    <row r="48042" ht="30" hidden="1" customHeight="1" x14ac:dyDescent="0.25"/>
    <row r="48043" ht="30" hidden="1" customHeight="1" x14ac:dyDescent="0.25"/>
    <row r="48044" ht="30" hidden="1" customHeight="1" x14ac:dyDescent="0.25"/>
    <row r="48045" ht="30" hidden="1" customHeight="1" x14ac:dyDescent="0.25"/>
    <row r="48046" ht="30" hidden="1" customHeight="1" x14ac:dyDescent="0.25"/>
    <row r="48047" ht="30" hidden="1" customHeight="1" x14ac:dyDescent="0.25"/>
    <row r="48048" ht="30" hidden="1" customHeight="1" x14ac:dyDescent="0.25"/>
    <row r="48049" ht="30" hidden="1" customHeight="1" x14ac:dyDescent="0.25"/>
    <row r="48050" ht="30" hidden="1" customHeight="1" x14ac:dyDescent="0.25"/>
    <row r="48051" ht="30" hidden="1" customHeight="1" x14ac:dyDescent="0.25"/>
    <row r="48052" ht="30" hidden="1" customHeight="1" x14ac:dyDescent="0.25"/>
    <row r="48053" ht="30" hidden="1" customHeight="1" x14ac:dyDescent="0.25"/>
    <row r="48054" ht="30" hidden="1" customHeight="1" x14ac:dyDescent="0.25"/>
    <row r="48055" ht="30" hidden="1" customHeight="1" x14ac:dyDescent="0.25"/>
    <row r="48056" ht="30" hidden="1" customHeight="1" x14ac:dyDescent="0.25"/>
    <row r="48057" ht="30" hidden="1" customHeight="1" x14ac:dyDescent="0.25"/>
    <row r="48058" ht="30" hidden="1" customHeight="1" x14ac:dyDescent="0.25"/>
    <row r="48059" ht="30" hidden="1" customHeight="1" x14ac:dyDescent="0.25"/>
    <row r="48060" ht="30" hidden="1" customHeight="1" x14ac:dyDescent="0.25"/>
    <row r="48061" ht="30" hidden="1" customHeight="1" x14ac:dyDescent="0.25"/>
    <row r="48062" ht="30" hidden="1" customHeight="1" x14ac:dyDescent="0.25"/>
    <row r="48063" ht="30" hidden="1" customHeight="1" x14ac:dyDescent="0.25"/>
    <row r="48064" ht="30" hidden="1" customHeight="1" x14ac:dyDescent="0.25"/>
    <row r="48065" ht="30" hidden="1" customHeight="1" x14ac:dyDescent="0.25"/>
    <row r="48066" ht="30" hidden="1" customHeight="1" x14ac:dyDescent="0.25"/>
    <row r="48067" ht="30" hidden="1" customHeight="1" x14ac:dyDescent="0.25"/>
    <row r="48068" ht="30" hidden="1" customHeight="1" x14ac:dyDescent="0.25"/>
    <row r="48069" ht="30" hidden="1" customHeight="1" x14ac:dyDescent="0.25"/>
    <row r="48070" ht="30" hidden="1" customHeight="1" x14ac:dyDescent="0.25"/>
    <row r="48071" ht="30" hidden="1" customHeight="1" x14ac:dyDescent="0.25"/>
    <row r="48072" ht="30" hidden="1" customHeight="1" x14ac:dyDescent="0.25"/>
    <row r="48073" ht="30" hidden="1" customHeight="1" x14ac:dyDescent="0.25"/>
    <row r="48074" ht="30" hidden="1" customHeight="1" x14ac:dyDescent="0.25"/>
    <row r="48075" ht="30" hidden="1" customHeight="1" x14ac:dyDescent="0.25"/>
    <row r="48076" ht="30" hidden="1" customHeight="1" x14ac:dyDescent="0.25"/>
    <row r="48077" ht="30" hidden="1" customHeight="1" x14ac:dyDescent="0.25"/>
    <row r="48078" ht="30" hidden="1" customHeight="1" x14ac:dyDescent="0.25"/>
    <row r="48079" ht="30" hidden="1" customHeight="1" x14ac:dyDescent="0.25"/>
    <row r="48080" ht="30" hidden="1" customHeight="1" x14ac:dyDescent="0.25"/>
    <row r="48081" ht="30" hidden="1" customHeight="1" x14ac:dyDescent="0.25"/>
    <row r="48082" ht="30" hidden="1" customHeight="1" x14ac:dyDescent="0.25"/>
    <row r="48083" ht="30" hidden="1" customHeight="1" x14ac:dyDescent="0.25"/>
    <row r="48084" ht="30" hidden="1" customHeight="1" x14ac:dyDescent="0.25"/>
    <row r="48085" ht="30" hidden="1" customHeight="1" x14ac:dyDescent="0.25"/>
    <row r="48086" ht="30" hidden="1" customHeight="1" x14ac:dyDescent="0.25"/>
    <row r="48087" ht="30" hidden="1" customHeight="1" x14ac:dyDescent="0.25"/>
    <row r="48088" ht="30" hidden="1" customHeight="1" x14ac:dyDescent="0.25"/>
    <row r="48089" ht="30" hidden="1" customHeight="1" x14ac:dyDescent="0.25"/>
    <row r="48090" ht="30" hidden="1" customHeight="1" x14ac:dyDescent="0.25"/>
    <row r="48091" ht="30" hidden="1" customHeight="1" x14ac:dyDescent="0.25"/>
    <row r="48092" ht="30" hidden="1" customHeight="1" x14ac:dyDescent="0.25"/>
    <row r="48093" ht="30" hidden="1" customHeight="1" x14ac:dyDescent="0.25"/>
    <row r="48094" ht="30" hidden="1" customHeight="1" x14ac:dyDescent="0.25"/>
    <row r="48095" ht="30" hidden="1" customHeight="1" x14ac:dyDescent="0.25"/>
    <row r="48096" ht="30" hidden="1" customHeight="1" x14ac:dyDescent="0.25"/>
    <row r="48097" ht="30" hidden="1" customHeight="1" x14ac:dyDescent="0.25"/>
    <row r="48098" ht="30" hidden="1" customHeight="1" x14ac:dyDescent="0.25"/>
    <row r="48099" ht="30" hidden="1" customHeight="1" x14ac:dyDescent="0.25"/>
    <row r="48100" ht="30" hidden="1" customHeight="1" x14ac:dyDescent="0.25"/>
    <row r="48101" ht="30" hidden="1" customHeight="1" x14ac:dyDescent="0.25"/>
    <row r="48102" ht="30" hidden="1" customHeight="1" x14ac:dyDescent="0.25"/>
    <row r="48103" ht="30" hidden="1" customHeight="1" x14ac:dyDescent="0.25"/>
    <row r="48104" ht="30" hidden="1" customHeight="1" x14ac:dyDescent="0.25"/>
    <row r="48105" ht="30" hidden="1" customHeight="1" x14ac:dyDescent="0.25"/>
    <row r="48106" ht="30" hidden="1" customHeight="1" x14ac:dyDescent="0.25"/>
    <row r="48107" ht="30" hidden="1" customHeight="1" x14ac:dyDescent="0.25"/>
    <row r="48108" ht="30" hidden="1" customHeight="1" x14ac:dyDescent="0.25"/>
    <row r="48109" ht="30" hidden="1" customHeight="1" x14ac:dyDescent="0.25"/>
    <row r="48110" ht="30" hidden="1" customHeight="1" x14ac:dyDescent="0.25"/>
    <row r="48111" ht="30" hidden="1" customHeight="1" x14ac:dyDescent="0.25"/>
    <row r="48112" ht="30" hidden="1" customHeight="1" x14ac:dyDescent="0.25"/>
    <row r="48113" ht="30" hidden="1" customHeight="1" x14ac:dyDescent="0.25"/>
    <row r="48114" ht="30" hidden="1" customHeight="1" x14ac:dyDescent="0.25"/>
    <row r="48115" ht="30" hidden="1" customHeight="1" x14ac:dyDescent="0.25"/>
    <row r="48116" ht="30" hidden="1" customHeight="1" x14ac:dyDescent="0.25"/>
    <row r="48117" ht="30" hidden="1" customHeight="1" x14ac:dyDescent="0.25"/>
    <row r="48118" ht="30" hidden="1" customHeight="1" x14ac:dyDescent="0.25"/>
    <row r="48119" ht="30" hidden="1" customHeight="1" x14ac:dyDescent="0.25"/>
    <row r="48120" ht="30" hidden="1" customHeight="1" x14ac:dyDescent="0.25"/>
    <row r="48121" ht="30" hidden="1" customHeight="1" x14ac:dyDescent="0.25"/>
    <row r="48122" ht="30" hidden="1" customHeight="1" x14ac:dyDescent="0.25"/>
    <row r="48123" ht="30" hidden="1" customHeight="1" x14ac:dyDescent="0.25"/>
    <row r="48124" ht="30" hidden="1" customHeight="1" x14ac:dyDescent="0.25"/>
    <row r="48125" ht="30" hidden="1" customHeight="1" x14ac:dyDescent="0.25"/>
    <row r="48126" ht="30" hidden="1" customHeight="1" x14ac:dyDescent="0.25"/>
    <row r="48127" ht="30" hidden="1" customHeight="1" x14ac:dyDescent="0.25"/>
    <row r="48128" ht="30" hidden="1" customHeight="1" x14ac:dyDescent="0.25"/>
    <row r="48129" ht="30" hidden="1" customHeight="1" x14ac:dyDescent="0.25"/>
    <row r="48130" ht="30" hidden="1" customHeight="1" x14ac:dyDescent="0.25"/>
    <row r="48131" ht="30" hidden="1" customHeight="1" x14ac:dyDescent="0.25"/>
    <row r="48132" ht="30" hidden="1" customHeight="1" x14ac:dyDescent="0.25"/>
    <row r="48133" ht="30" hidden="1" customHeight="1" x14ac:dyDescent="0.25"/>
    <row r="48134" ht="30" hidden="1" customHeight="1" x14ac:dyDescent="0.25"/>
    <row r="48135" ht="30" hidden="1" customHeight="1" x14ac:dyDescent="0.25"/>
    <row r="48136" ht="30" hidden="1" customHeight="1" x14ac:dyDescent="0.25"/>
    <row r="48137" ht="30" hidden="1" customHeight="1" x14ac:dyDescent="0.25"/>
    <row r="48138" ht="30" hidden="1" customHeight="1" x14ac:dyDescent="0.25"/>
    <row r="48139" ht="30" hidden="1" customHeight="1" x14ac:dyDescent="0.25"/>
    <row r="48140" ht="30" hidden="1" customHeight="1" x14ac:dyDescent="0.25"/>
    <row r="48141" ht="30" hidden="1" customHeight="1" x14ac:dyDescent="0.25"/>
    <row r="48142" ht="30" hidden="1" customHeight="1" x14ac:dyDescent="0.25"/>
    <row r="48143" ht="30" hidden="1" customHeight="1" x14ac:dyDescent="0.25"/>
    <row r="48144" ht="30" hidden="1" customHeight="1" x14ac:dyDescent="0.25"/>
    <row r="48145" ht="30" hidden="1" customHeight="1" x14ac:dyDescent="0.25"/>
    <row r="48146" ht="30" hidden="1" customHeight="1" x14ac:dyDescent="0.25"/>
    <row r="48147" ht="30" hidden="1" customHeight="1" x14ac:dyDescent="0.25"/>
    <row r="48148" ht="30" hidden="1" customHeight="1" x14ac:dyDescent="0.25"/>
    <row r="48149" ht="30" hidden="1" customHeight="1" x14ac:dyDescent="0.25"/>
    <row r="48150" ht="30" hidden="1" customHeight="1" x14ac:dyDescent="0.25"/>
    <row r="48151" ht="30" hidden="1" customHeight="1" x14ac:dyDescent="0.25"/>
    <row r="48152" ht="30" hidden="1" customHeight="1" x14ac:dyDescent="0.25"/>
    <row r="48153" ht="30" hidden="1" customHeight="1" x14ac:dyDescent="0.25"/>
    <row r="48154" ht="30" hidden="1" customHeight="1" x14ac:dyDescent="0.25"/>
    <row r="48155" ht="30" hidden="1" customHeight="1" x14ac:dyDescent="0.25"/>
    <row r="48156" ht="30" hidden="1" customHeight="1" x14ac:dyDescent="0.25"/>
    <row r="48157" ht="30" hidden="1" customHeight="1" x14ac:dyDescent="0.25"/>
    <row r="48158" ht="30" hidden="1" customHeight="1" x14ac:dyDescent="0.25"/>
    <row r="48159" ht="30" hidden="1" customHeight="1" x14ac:dyDescent="0.25"/>
    <row r="48160" ht="30" hidden="1" customHeight="1" x14ac:dyDescent="0.25"/>
    <row r="48161" ht="30" hidden="1" customHeight="1" x14ac:dyDescent="0.25"/>
    <row r="48162" ht="30" hidden="1" customHeight="1" x14ac:dyDescent="0.25"/>
    <row r="48163" ht="30" hidden="1" customHeight="1" x14ac:dyDescent="0.25"/>
    <row r="48164" ht="30" hidden="1" customHeight="1" x14ac:dyDescent="0.25"/>
    <row r="48165" ht="30" hidden="1" customHeight="1" x14ac:dyDescent="0.25"/>
    <row r="48166" ht="30" hidden="1" customHeight="1" x14ac:dyDescent="0.25"/>
    <row r="48167" ht="30" hidden="1" customHeight="1" x14ac:dyDescent="0.25"/>
    <row r="48168" ht="30" hidden="1" customHeight="1" x14ac:dyDescent="0.25"/>
    <row r="48169" ht="30" hidden="1" customHeight="1" x14ac:dyDescent="0.25"/>
    <row r="48170" ht="30" hidden="1" customHeight="1" x14ac:dyDescent="0.25"/>
    <row r="48171" ht="30" hidden="1" customHeight="1" x14ac:dyDescent="0.25"/>
    <row r="48172" ht="30" hidden="1" customHeight="1" x14ac:dyDescent="0.25"/>
    <row r="48173" ht="30" hidden="1" customHeight="1" x14ac:dyDescent="0.25"/>
    <row r="48174" ht="30" hidden="1" customHeight="1" x14ac:dyDescent="0.25"/>
    <row r="48175" ht="30" hidden="1" customHeight="1" x14ac:dyDescent="0.25"/>
    <row r="48176" ht="30" hidden="1" customHeight="1" x14ac:dyDescent="0.25"/>
    <row r="48177" ht="30" hidden="1" customHeight="1" x14ac:dyDescent="0.25"/>
    <row r="48178" ht="30" hidden="1" customHeight="1" x14ac:dyDescent="0.25"/>
    <row r="48179" ht="30" hidden="1" customHeight="1" x14ac:dyDescent="0.25"/>
    <row r="48180" ht="30" hidden="1" customHeight="1" x14ac:dyDescent="0.25"/>
    <row r="48181" ht="30" hidden="1" customHeight="1" x14ac:dyDescent="0.25"/>
    <row r="48182" ht="30" hidden="1" customHeight="1" x14ac:dyDescent="0.25"/>
    <row r="48183" ht="30" hidden="1" customHeight="1" x14ac:dyDescent="0.25"/>
    <row r="48184" ht="30" hidden="1" customHeight="1" x14ac:dyDescent="0.25"/>
    <row r="48185" ht="30" hidden="1" customHeight="1" x14ac:dyDescent="0.25"/>
    <row r="48186" ht="30" hidden="1" customHeight="1" x14ac:dyDescent="0.25"/>
    <row r="48187" ht="30" hidden="1" customHeight="1" x14ac:dyDescent="0.25"/>
    <row r="48188" ht="30" hidden="1" customHeight="1" x14ac:dyDescent="0.25"/>
    <row r="48189" ht="30" hidden="1" customHeight="1" x14ac:dyDescent="0.25"/>
    <row r="48190" ht="30" hidden="1" customHeight="1" x14ac:dyDescent="0.25"/>
    <row r="48191" ht="30" hidden="1" customHeight="1" x14ac:dyDescent="0.25"/>
    <row r="48192" ht="30" hidden="1" customHeight="1" x14ac:dyDescent="0.25"/>
    <row r="48193" ht="30" hidden="1" customHeight="1" x14ac:dyDescent="0.25"/>
    <row r="48194" ht="30" hidden="1" customHeight="1" x14ac:dyDescent="0.25"/>
    <row r="48195" ht="30" hidden="1" customHeight="1" x14ac:dyDescent="0.25"/>
    <row r="48196" ht="30" hidden="1" customHeight="1" x14ac:dyDescent="0.25"/>
    <row r="48197" ht="30" hidden="1" customHeight="1" x14ac:dyDescent="0.25"/>
    <row r="48198" ht="30" hidden="1" customHeight="1" x14ac:dyDescent="0.25"/>
    <row r="48199" ht="30" hidden="1" customHeight="1" x14ac:dyDescent="0.25"/>
    <row r="48200" ht="30" hidden="1" customHeight="1" x14ac:dyDescent="0.25"/>
    <row r="48201" ht="30" hidden="1" customHeight="1" x14ac:dyDescent="0.25"/>
    <row r="48202" ht="30" hidden="1" customHeight="1" x14ac:dyDescent="0.25"/>
    <row r="48203" ht="30" hidden="1" customHeight="1" x14ac:dyDescent="0.25"/>
    <row r="48204" ht="30" hidden="1" customHeight="1" x14ac:dyDescent="0.25"/>
    <row r="48205" ht="30" hidden="1" customHeight="1" x14ac:dyDescent="0.25"/>
    <row r="48206" ht="30" hidden="1" customHeight="1" x14ac:dyDescent="0.25"/>
    <row r="48207" ht="30" hidden="1" customHeight="1" x14ac:dyDescent="0.25"/>
    <row r="48208" ht="30" hidden="1" customHeight="1" x14ac:dyDescent="0.25"/>
    <row r="48209" ht="30" hidden="1" customHeight="1" x14ac:dyDescent="0.25"/>
    <row r="48210" ht="30" hidden="1" customHeight="1" x14ac:dyDescent="0.25"/>
    <row r="48211" ht="30" hidden="1" customHeight="1" x14ac:dyDescent="0.25"/>
    <row r="48212" ht="30" hidden="1" customHeight="1" x14ac:dyDescent="0.25"/>
    <row r="48213" ht="30" hidden="1" customHeight="1" x14ac:dyDescent="0.25"/>
    <row r="48214" ht="30" hidden="1" customHeight="1" x14ac:dyDescent="0.25"/>
    <row r="48215" ht="30" hidden="1" customHeight="1" x14ac:dyDescent="0.25"/>
    <row r="48216" ht="30" hidden="1" customHeight="1" x14ac:dyDescent="0.25"/>
    <row r="48217" ht="30" hidden="1" customHeight="1" x14ac:dyDescent="0.25"/>
    <row r="48218" ht="30" hidden="1" customHeight="1" x14ac:dyDescent="0.25"/>
    <row r="48219" ht="30" hidden="1" customHeight="1" x14ac:dyDescent="0.25"/>
    <row r="48220" ht="30" hidden="1" customHeight="1" x14ac:dyDescent="0.25"/>
    <row r="48221" ht="30" hidden="1" customHeight="1" x14ac:dyDescent="0.25"/>
    <row r="48222" ht="30" hidden="1" customHeight="1" x14ac:dyDescent="0.25"/>
    <row r="48223" ht="30" hidden="1" customHeight="1" x14ac:dyDescent="0.25"/>
    <row r="48224" ht="30" hidden="1" customHeight="1" x14ac:dyDescent="0.25"/>
    <row r="48225" ht="30" hidden="1" customHeight="1" x14ac:dyDescent="0.25"/>
    <row r="48226" ht="30" hidden="1" customHeight="1" x14ac:dyDescent="0.25"/>
    <row r="48227" ht="30" hidden="1" customHeight="1" x14ac:dyDescent="0.25"/>
    <row r="48228" ht="30" hidden="1" customHeight="1" x14ac:dyDescent="0.25"/>
    <row r="48229" ht="30" hidden="1" customHeight="1" x14ac:dyDescent="0.25"/>
    <row r="48230" ht="30" hidden="1" customHeight="1" x14ac:dyDescent="0.25"/>
    <row r="48231" ht="30" hidden="1" customHeight="1" x14ac:dyDescent="0.25"/>
    <row r="48232" ht="30" hidden="1" customHeight="1" x14ac:dyDescent="0.25"/>
    <row r="48233" ht="30" hidden="1" customHeight="1" x14ac:dyDescent="0.25"/>
    <row r="48234" ht="30" hidden="1" customHeight="1" x14ac:dyDescent="0.25"/>
    <row r="48235" ht="30" hidden="1" customHeight="1" x14ac:dyDescent="0.25"/>
    <row r="48236" ht="30" hidden="1" customHeight="1" x14ac:dyDescent="0.25"/>
    <row r="48237" ht="30" hidden="1" customHeight="1" x14ac:dyDescent="0.25"/>
    <row r="48238" ht="30" hidden="1" customHeight="1" x14ac:dyDescent="0.25"/>
    <row r="48239" ht="30" hidden="1" customHeight="1" x14ac:dyDescent="0.25"/>
    <row r="48240" ht="30" hidden="1" customHeight="1" x14ac:dyDescent="0.25"/>
    <row r="48241" ht="30" hidden="1" customHeight="1" x14ac:dyDescent="0.25"/>
    <row r="48242" ht="30" hidden="1" customHeight="1" x14ac:dyDescent="0.25"/>
    <row r="48243" ht="30" hidden="1" customHeight="1" x14ac:dyDescent="0.25"/>
    <row r="48244" ht="30" hidden="1" customHeight="1" x14ac:dyDescent="0.25"/>
    <row r="48245" ht="30" hidden="1" customHeight="1" x14ac:dyDescent="0.25"/>
    <row r="48246" ht="30" hidden="1" customHeight="1" x14ac:dyDescent="0.25"/>
    <row r="48247" ht="30" hidden="1" customHeight="1" x14ac:dyDescent="0.25"/>
    <row r="48248" ht="30" hidden="1" customHeight="1" x14ac:dyDescent="0.25"/>
    <row r="48249" ht="30" hidden="1" customHeight="1" x14ac:dyDescent="0.25"/>
    <row r="48250" ht="30" hidden="1" customHeight="1" x14ac:dyDescent="0.25"/>
    <row r="48251" ht="30" hidden="1" customHeight="1" x14ac:dyDescent="0.25"/>
    <row r="48252" ht="30" hidden="1" customHeight="1" x14ac:dyDescent="0.25"/>
    <row r="48253" ht="30" hidden="1" customHeight="1" x14ac:dyDescent="0.25"/>
    <row r="48254" ht="30" hidden="1" customHeight="1" x14ac:dyDescent="0.25"/>
    <row r="48255" ht="30" hidden="1" customHeight="1" x14ac:dyDescent="0.25"/>
    <row r="48256" ht="30" hidden="1" customHeight="1" x14ac:dyDescent="0.25"/>
    <row r="48257" ht="30" hidden="1" customHeight="1" x14ac:dyDescent="0.25"/>
    <row r="48258" ht="30" hidden="1" customHeight="1" x14ac:dyDescent="0.25"/>
    <row r="48259" ht="30" hidden="1" customHeight="1" x14ac:dyDescent="0.25"/>
    <row r="48260" ht="30" hidden="1" customHeight="1" x14ac:dyDescent="0.25"/>
    <row r="48261" ht="30" hidden="1" customHeight="1" x14ac:dyDescent="0.25"/>
    <row r="48262" ht="30" hidden="1" customHeight="1" x14ac:dyDescent="0.25"/>
    <row r="48263" ht="30" hidden="1" customHeight="1" x14ac:dyDescent="0.25"/>
    <row r="48264" ht="30" hidden="1" customHeight="1" x14ac:dyDescent="0.25"/>
    <row r="48265" ht="30" hidden="1" customHeight="1" x14ac:dyDescent="0.25"/>
    <row r="48266" ht="30" hidden="1" customHeight="1" x14ac:dyDescent="0.25"/>
    <row r="48267" ht="30" hidden="1" customHeight="1" x14ac:dyDescent="0.25"/>
    <row r="48268" ht="30" hidden="1" customHeight="1" x14ac:dyDescent="0.25"/>
    <row r="48269" ht="30" hidden="1" customHeight="1" x14ac:dyDescent="0.25"/>
    <row r="48270" ht="30" hidden="1" customHeight="1" x14ac:dyDescent="0.25"/>
    <row r="48271" ht="30" hidden="1" customHeight="1" x14ac:dyDescent="0.25"/>
    <row r="48272" ht="30" hidden="1" customHeight="1" x14ac:dyDescent="0.25"/>
    <row r="48273" ht="30" hidden="1" customHeight="1" x14ac:dyDescent="0.25"/>
    <row r="48274" ht="30" hidden="1" customHeight="1" x14ac:dyDescent="0.25"/>
    <row r="48275" ht="30" hidden="1" customHeight="1" x14ac:dyDescent="0.25"/>
    <row r="48276" ht="30" hidden="1" customHeight="1" x14ac:dyDescent="0.25"/>
    <row r="48277" ht="30" hidden="1" customHeight="1" x14ac:dyDescent="0.25"/>
    <row r="48278" ht="30" hidden="1" customHeight="1" x14ac:dyDescent="0.25"/>
    <row r="48279" ht="30" hidden="1" customHeight="1" x14ac:dyDescent="0.25"/>
    <row r="48280" ht="30" hidden="1" customHeight="1" x14ac:dyDescent="0.25"/>
    <row r="48281" ht="30" hidden="1" customHeight="1" x14ac:dyDescent="0.25"/>
    <row r="48282" ht="30" hidden="1" customHeight="1" x14ac:dyDescent="0.25"/>
    <row r="48283" ht="30" hidden="1" customHeight="1" x14ac:dyDescent="0.25"/>
    <row r="48284" ht="30" hidden="1" customHeight="1" x14ac:dyDescent="0.25"/>
    <row r="48285" ht="30" hidden="1" customHeight="1" x14ac:dyDescent="0.25"/>
    <row r="48286" ht="30" hidden="1" customHeight="1" x14ac:dyDescent="0.25"/>
    <row r="48287" ht="30" hidden="1" customHeight="1" x14ac:dyDescent="0.25"/>
    <row r="48288" ht="30" hidden="1" customHeight="1" x14ac:dyDescent="0.25"/>
    <row r="48289" ht="30" hidden="1" customHeight="1" x14ac:dyDescent="0.25"/>
    <row r="48290" ht="30" hidden="1" customHeight="1" x14ac:dyDescent="0.25"/>
    <row r="48291" ht="30" hidden="1" customHeight="1" x14ac:dyDescent="0.25"/>
    <row r="48292" ht="30" hidden="1" customHeight="1" x14ac:dyDescent="0.25"/>
    <row r="48293" ht="30" hidden="1" customHeight="1" x14ac:dyDescent="0.25"/>
    <row r="48294" ht="30" hidden="1" customHeight="1" x14ac:dyDescent="0.25"/>
    <row r="48295" ht="30" hidden="1" customHeight="1" x14ac:dyDescent="0.25"/>
    <row r="48296" ht="30" hidden="1" customHeight="1" x14ac:dyDescent="0.25"/>
    <row r="48297" ht="30" hidden="1" customHeight="1" x14ac:dyDescent="0.25"/>
    <row r="48298" ht="30" hidden="1" customHeight="1" x14ac:dyDescent="0.25"/>
    <row r="48299" ht="30" hidden="1" customHeight="1" x14ac:dyDescent="0.25"/>
    <row r="48300" ht="30" hidden="1" customHeight="1" x14ac:dyDescent="0.25"/>
    <row r="48301" ht="30" hidden="1" customHeight="1" x14ac:dyDescent="0.25"/>
    <row r="48302" ht="30" hidden="1" customHeight="1" x14ac:dyDescent="0.25"/>
    <row r="48303" ht="30" hidden="1" customHeight="1" x14ac:dyDescent="0.25"/>
    <row r="48304" ht="30" hidden="1" customHeight="1" x14ac:dyDescent="0.25"/>
    <row r="48305" ht="30" hidden="1" customHeight="1" x14ac:dyDescent="0.25"/>
    <row r="48306" ht="30" hidden="1" customHeight="1" x14ac:dyDescent="0.25"/>
    <row r="48307" ht="30" hidden="1" customHeight="1" x14ac:dyDescent="0.25"/>
    <row r="48308" ht="30" hidden="1" customHeight="1" x14ac:dyDescent="0.25"/>
    <row r="48309" ht="30" hidden="1" customHeight="1" x14ac:dyDescent="0.25"/>
    <row r="48310" ht="30" hidden="1" customHeight="1" x14ac:dyDescent="0.25"/>
    <row r="48311" ht="30" hidden="1" customHeight="1" x14ac:dyDescent="0.25"/>
    <row r="48312" ht="30" hidden="1" customHeight="1" x14ac:dyDescent="0.25"/>
    <row r="48313" ht="30" hidden="1" customHeight="1" x14ac:dyDescent="0.25"/>
    <row r="48314" ht="30" hidden="1" customHeight="1" x14ac:dyDescent="0.25"/>
    <row r="48315" ht="30" hidden="1" customHeight="1" x14ac:dyDescent="0.25"/>
    <row r="48316" ht="30" hidden="1" customHeight="1" x14ac:dyDescent="0.25"/>
    <row r="48317" ht="30" hidden="1" customHeight="1" x14ac:dyDescent="0.25"/>
    <row r="48318" ht="30" hidden="1" customHeight="1" x14ac:dyDescent="0.25"/>
    <row r="48319" ht="30" hidden="1" customHeight="1" x14ac:dyDescent="0.25"/>
    <row r="48320" ht="30" hidden="1" customHeight="1" x14ac:dyDescent="0.25"/>
    <row r="48321" ht="30" hidden="1" customHeight="1" x14ac:dyDescent="0.25"/>
    <row r="48322" ht="30" hidden="1" customHeight="1" x14ac:dyDescent="0.25"/>
    <row r="48323" ht="30" hidden="1" customHeight="1" x14ac:dyDescent="0.25"/>
    <row r="48324" ht="30" hidden="1" customHeight="1" x14ac:dyDescent="0.25"/>
    <row r="48325" ht="30" hidden="1" customHeight="1" x14ac:dyDescent="0.25"/>
    <row r="48326" ht="30" hidden="1" customHeight="1" x14ac:dyDescent="0.25"/>
    <row r="48327" ht="30" hidden="1" customHeight="1" x14ac:dyDescent="0.25"/>
    <row r="48328" ht="30" hidden="1" customHeight="1" x14ac:dyDescent="0.25"/>
    <row r="48329" ht="30" hidden="1" customHeight="1" x14ac:dyDescent="0.25"/>
    <row r="48330" ht="30" hidden="1" customHeight="1" x14ac:dyDescent="0.25"/>
    <row r="48331" ht="30" hidden="1" customHeight="1" x14ac:dyDescent="0.25"/>
    <row r="48332" ht="30" hidden="1" customHeight="1" x14ac:dyDescent="0.25"/>
    <row r="48333" ht="30" hidden="1" customHeight="1" x14ac:dyDescent="0.25"/>
    <row r="48334" ht="30" hidden="1" customHeight="1" x14ac:dyDescent="0.25"/>
    <row r="48335" ht="30" hidden="1" customHeight="1" x14ac:dyDescent="0.25"/>
    <row r="48336" ht="30" hidden="1" customHeight="1" x14ac:dyDescent="0.25"/>
    <row r="48337" ht="30" hidden="1" customHeight="1" x14ac:dyDescent="0.25"/>
    <row r="48338" ht="30" hidden="1" customHeight="1" x14ac:dyDescent="0.25"/>
    <row r="48339" ht="30" hidden="1" customHeight="1" x14ac:dyDescent="0.25"/>
    <row r="48340" ht="30" hidden="1" customHeight="1" x14ac:dyDescent="0.25"/>
    <row r="48341" ht="30" hidden="1" customHeight="1" x14ac:dyDescent="0.25"/>
    <row r="48342" ht="30" hidden="1" customHeight="1" x14ac:dyDescent="0.25"/>
    <row r="48343" ht="30" hidden="1" customHeight="1" x14ac:dyDescent="0.25"/>
    <row r="48344" ht="30" hidden="1" customHeight="1" x14ac:dyDescent="0.25"/>
    <row r="48345" ht="30" hidden="1" customHeight="1" x14ac:dyDescent="0.25"/>
    <row r="48346" ht="30" hidden="1" customHeight="1" x14ac:dyDescent="0.25"/>
    <row r="48347" ht="30" hidden="1" customHeight="1" x14ac:dyDescent="0.25"/>
    <row r="48348" ht="30" hidden="1" customHeight="1" x14ac:dyDescent="0.25"/>
    <row r="48349" ht="30" hidden="1" customHeight="1" x14ac:dyDescent="0.25"/>
    <row r="48350" ht="30" hidden="1" customHeight="1" x14ac:dyDescent="0.25"/>
    <row r="48351" ht="30" hidden="1" customHeight="1" x14ac:dyDescent="0.25"/>
    <row r="48352" ht="30" hidden="1" customHeight="1" x14ac:dyDescent="0.25"/>
    <row r="48353" ht="30" hidden="1" customHeight="1" x14ac:dyDescent="0.25"/>
    <row r="48354" ht="30" hidden="1" customHeight="1" x14ac:dyDescent="0.25"/>
    <row r="48355" ht="30" hidden="1" customHeight="1" x14ac:dyDescent="0.25"/>
    <row r="48356" ht="30" hidden="1" customHeight="1" x14ac:dyDescent="0.25"/>
    <row r="48357" ht="30" hidden="1" customHeight="1" x14ac:dyDescent="0.25"/>
    <row r="48358" ht="30" hidden="1" customHeight="1" x14ac:dyDescent="0.25"/>
    <row r="48359" ht="30" hidden="1" customHeight="1" x14ac:dyDescent="0.25"/>
    <row r="48360" ht="30" hidden="1" customHeight="1" x14ac:dyDescent="0.25"/>
    <row r="48361" ht="30" hidden="1" customHeight="1" x14ac:dyDescent="0.25"/>
    <row r="48362" ht="30" hidden="1" customHeight="1" x14ac:dyDescent="0.25"/>
    <row r="48363" ht="30" hidden="1" customHeight="1" x14ac:dyDescent="0.25"/>
    <row r="48364" ht="30" hidden="1" customHeight="1" x14ac:dyDescent="0.25"/>
    <row r="48365" ht="30" hidden="1" customHeight="1" x14ac:dyDescent="0.25"/>
    <row r="48366" ht="30" hidden="1" customHeight="1" x14ac:dyDescent="0.25"/>
    <row r="48367" ht="30" hidden="1" customHeight="1" x14ac:dyDescent="0.25"/>
    <row r="48368" ht="30" hidden="1" customHeight="1" x14ac:dyDescent="0.25"/>
    <row r="48369" ht="30" hidden="1" customHeight="1" x14ac:dyDescent="0.25"/>
    <row r="48370" ht="30" hidden="1" customHeight="1" x14ac:dyDescent="0.25"/>
    <row r="48371" ht="30" hidden="1" customHeight="1" x14ac:dyDescent="0.25"/>
    <row r="48372" ht="30" hidden="1" customHeight="1" x14ac:dyDescent="0.25"/>
    <row r="48373" ht="30" hidden="1" customHeight="1" x14ac:dyDescent="0.25"/>
    <row r="48374" ht="30" hidden="1" customHeight="1" x14ac:dyDescent="0.25"/>
    <row r="48375" ht="30" hidden="1" customHeight="1" x14ac:dyDescent="0.25"/>
    <row r="48376" ht="30" hidden="1" customHeight="1" x14ac:dyDescent="0.25"/>
    <row r="48377" ht="30" hidden="1" customHeight="1" x14ac:dyDescent="0.25"/>
    <row r="48378" ht="30" hidden="1" customHeight="1" x14ac:dyDescent="0.25"/>
    <row r="48379" ht="30" hidden="1" customHeight="1" x14ac:dyDescent="0.25"/>
    <row r="48380" ht="30" hidden="1" customHeight="1" x14ac:dyDescent="0.25"/>
    <row r="48381" ht="30" hidden="1" customHeight="1" x14ac:dyDescent="0.25"/>
    <row r="48382" ht="30" hidden="1" customHeight="1" x14ac:dyDescent="0.25"/>
    <row r="48383" ht="30" hidden="1" customHeight="1" x14ac:dyDescent="0.25"/>
    <row r="48384" ht="30" hidden="1" customHeight="1" x14ac:dyDescent="0.25"/>
    <row r="48385" ht="30" hidden="1" customHeight="1" x14ac:dyDescent="0.25"/>
    <row r="48386" ht="30" hidden="1" customHeight="1" x14ac:dyDescent="0.25"/>
    <row r="48387" ht="30" hidden="1" customHeight="1" x14ac:dyDescent="0.25"/>
    <row r="48388" ht="30" hidden="1" customHeight="1" x14ac:dyDescent="0.25"/>
    <row r="48389" ht="30" hidden="1" customHeight="1" x14ac:dyDescent="0.25"/>
    <row r="48390" ht="30" hidden="1" customHeight="1" x14ac:dyDescent="0.25"/>
    <row r="48391" ht="30" hidden="1" customHeight="1" x14ac:dyDescent="0.25"/>
    <row r="48392" ht="30" hidden="1" customHeight="1" x14ac:dyDescent="0.25"/>
    <row r="48393" ht="30" hidden="1" customHeight="1" x14ac:dyDescent="0.25"/>
    <row r="48394" ht="30" hidden="1" customHeight="1" x14ac:dyDescent="0.25"/>
    <row r="48395" ht="30" hidden="1" customHeight="1" x14ac:dyDescent="0.25"/>
    <row r="48396" ht="30" hidden="1" customHeight="1" x14ac:dyDescent="0.25"/>
    <row r="48397" ht="30" hidden="1" customHeight="1" x14ac:dyDescent="0.25"/>
    <row r="48398" ht="30" hidden="1" customHeight="1" x14ac:dyDescent="0.25"/>
    <row r="48399" ht="30" hidden="1" customHeight="1" x14ac:dyDescent="0.25"/>
    <row r="48400" ht="30" hidden="1" customHeight="1" x14ac:dyDescent="0.25"/>
    <row r="48401" ht="30" hidden="1" customHeight="1" x14ac:dyDescent="0.25"/>
    <row r="48402" ht="30" hidden="1" customHeight="1" x14ac:dyDescent="0.25"/>
    <row r="48403" ht="30" hidden="1" customHeight="1" x14ac:dyDescent="0.25"/>
    <row r="48404" ht="30" hidden="1" customHeight="1" x14ac:dyDescent="0.25"/>
    <row r="48405" ht="30" hidden="1" customHeight="1" x14ac:dyDescent="0.25"/>
    <row r="48406" ht="30" hidden="1" customHeight="1" x14ac:dyDescent="0.25"/>
    <row r="48407" ht="30" hidden="1" customHeight="1" x14ac:dyDescent="0.25"/>
    <row r="48408" ht="30" hidden="1" customHeight="1" x14ac:dyDescent="0.25"/>
    <row r="48409" ht="30" hidden="1" customHeight="1" x14ac:dyDescent="0.25"/>
    <row r="48410" ht="30" hidden="1" customHeight="1" x14ac:dyDescent="0.25"/>
    <row r="48411" ht="30" hidden="1" customHeight="1" x14ac:dyDescent="0.25"/>
    <row r="48412" ht="30" hidden="1" customHeight="1" x14ac:dyDescent="0.25"/>
    <row r="48413" ht="30" hidden="1" customHeight="1" x14ac:dyDescent="0.25"/>
    <row r="48414" ht="30" hidden="1" customHeight="1" x14ac:dyDescent="0.25"/>
    <row r="48415" ht="30" hidden="1" customHeight="1" x14ac:dyDescent="0.25"/>
    <row r="48416" ht="30" hidden="1" customHeight="1" x14ac:dyDescent="0.25"/>
    <row r="48417" ht="30" hidden="1" customHeight="1" x14ac:dyDescent="0.25"/>
    <row r="48418" ht="30" hidden="1" customHeight="1" x14ac:dyDescent="0.25"/>
    <row r="48419" ht="30" hidden="1" customHeight="1" x14ac:dyDescent="0.25"/>
    <row r="48420" ht="30" hidden="1" customHeight="1" x14ac:dyDescent="0.25"/>
    <row r="48421" ht="30" hidden="1" customHeight="1" x14ac:dyDescent="0.25"/>
    <row r="48422" ht="30" hidden="1" customHeight="1" x14ac:dyDescent="0.25"/>
    <row r="48423" ht="30" hidden="1" customHeight="1" x14ac:dyDescent="0.25"/>
    <row r="48424" ht="30" hidden="1" customHeight="1" x14ac:dyDescent="0.25"/>
    <row r="48425" ht="30" hidden="1" customHeight="1" x14ac:dyDescent="0.25"/>
    <row r="48426" ht="30" hidden="1" customHeight="1" x14ac:dyDescent="0.25"/>
    <row r="48427" ht="30" hidden="1" customHeight="1" x14ac:dyDescent="0.25"/>
    <row r="48428" ht="30" hidden="1" customHeight="1" x14ac:dyDescent="0.25"/>
    <row r="48429" ht="30" hidden="1" customHeight="1" x14ac:dyDescent="0.25"/>
    <row r="48430" ht="30" hidden="1" customHeight="1" x14ac:dyDescent="0.25"/>
    <row r="48431" ht="30" hidden="1" customHeight="1" x14ac:dyDescent="0.25"/>
    <row r="48432" ht="30" hidden="1" customHeight="1" x14ac:dyDescent="0.25"/>
    <row r="48433" ht="30" hidden="1" customHeight="1" x14ac:dyDescent="0.25"/>
    <row r="48434" ht="30" hidden="1" customHeight="1" x14ac:dyDescent="0.25"/>
    <row r="48435" ht="30" hidden="1" customHeight="1" x14ac:dyDescent="0.25"/>
    <row r="48436" ht="30" hidden="1" customHeight="1" x14ac:dyDescent="0.25"/>
    <row r="48437" ht="30" hidden="1" customHeight="1" x14ac:dyDescent="0.25"/>
    <row r="48438" ht="30" hidden="1" customHeight="1" x14ac:dyDescent="0.25"/>
    <row r="48439" ht="30" hidden="1" customHeight="1" x14ac:dyDescent="0.25"/>
    <row r="48440" ht="30" hidden="1" customHeight="1" x14ac:dyDescent="0.25"/>
    <row r="48441" ht="30" hidden="1" customHeight="1" x14ac:dyDescent="0.25"/>
    <row r="48442" ht="30" hidden="1" customHeight="1" x14ac:dyDescent="0.25"/>
    <row r="48443" ht="30" hidden="1" customHeight="1" x14ac:dyDescent="0.25"/>
    <row r="48444" ht="30" hidden="1" customHeight="1" x14ac:dyDescent="0.25"/>
    <row r="48445" ht="30" hidden="1" customHeight="1" x14ac:dyDescent="0.25"/>
    <row r="48446" ht="30" hidden="1" customHeight="1" x14ac:dyDescent="0.25"/>
    <row r="48447" ht="30" hidden="1" customHeight="1" x14ac:dyDescent="0.25"/>
    <row r="48448" ht="30" hidden="1" customHeight="1" x14ac:dyDescent="0.25"/>
    <row r="48449" ht="30" hidden="1" customHeight="1" x14ac:dyDescent="0.25"/>
    <row r="48450" ht="30" hidden="1" customHeight="1" x14ac:dyDescent="0.25"/>
    <row r="48451" ht="30" hidden="1" customHeight="1" x14ac:dyDescent="0.25"/>
    <row r="48452" ht="30" hidden="1" customHeight="1" x14ac:dyDescent="0.25"/>
    <row r="48453" ht="30" hidden="1" customHeight="1" x14ac:dyDescent="0.25"/>
    <row r="48454" ht="30" hidden="1" customHeight="1" x14ac:dyDescent="0.25"/>
    <row r="48455" ht="30" hidden="1" customHeight="1" x14ac:dyDescent="0.25"/>
    <row r="48456" ht="30" hidden="1" customHeight="1" x14ac:dyDescent="0.25"/>
    <row r="48457" ht="30" hidden="1" customHeight="1" x14ac:dyDescent="0.25"/>
    <row r="48458" ht="30" hidden="1" customHeight="1" x14ac:dyDescent="0.25"/>
    <row r="48459" ht="30" hidden="1" customHeight="1" x14ac:dyDescent="0.25"/>
    <row r="48460" ht="30" hidden="1" customHeight="1" x14ac:dyDescent="0.25"/>
    <row r="48461" ht="30" hidden="1" customHeight="1" x14ac:dyDescent="0.25"/>
    <row r="48462" ht="30" hidden="1" customHeight="1" x14ac:dyDescent="0.25"/>
    <row r="48463" ht="30" hidden="1" customHeight="1" x14ac:dyDescent="0.25"/>
    <row r="48464" ht="30" hidden="1" customHeight="1" x14ac:dyDescent="0.25"/>
    <row r="48465" ht="30" hidden="1" customHeight="1" x14ac:dyDescent="0.25"/>
    <row r="48466" ht="30" hidden="1" customHeight="1" x14ac:dyDescent="0.25"/>
    <row r="48467" ht="30" hidden="1" customHeight="1" x14ac:dyDescent="0.25"/>
    <row r="48468" ht="30" hidden="1" customHeight="1" x14ac:dyDescent="0.25"/>
    <row r="48469" ht="30" hidden="1" customHeight="1" x14ac:dyDescent="0.25"/>
    <row r="48470" ht="30" hidden="1" customHeight="1" x14ac:dyDescent="0.25"/>
    <row r="48471" ht="30" hidden="1" customHeight="1" x14ac:dyDescent="0.25"/>
    <row r="48472" ht="30" hidden="1" customHeight="1" x14ac:dyDescent="0.25"/>
    <row r="48473" ht="30" hidden="1" customHeight="1" x14ac:dyDescent="0.25"/>
    <row r="48474" ht="30" hidden="1" customHeight="1" x14ac:dyDescent="0.25"/>
    <row r="48475" ht="30" hidden="1" customHeight="1" x14ac:dyDescent="0.25"/>
    <row r="48476" ht="30" hidden="1" customHeight="1" x14ac:dyDescent="0.25"/>
    <row r="48477" ht="30" hidden="1" customHeight="1" x14ac:dyDescent="0.25"/>
    <row r="48478" ht="30" hidden="1" customHeight="1" x14ac:dyDescent="0.25"/>
    <row r="48479" ht="30" hidden="1" customHeight="1" x14ac:dyDescent="0.25"/>
    <row r="48480" ht="30" hidden="1" customHeight="1" x14ac:dyDescent="0.25"/>
    <row r="48481" ht="30" hidden="1" customHeight="1" x14ac:dyDescent="0.25"/>
    <row r="48482" ht="30" hidden="1" customHeight="1" x14ac:dyDescent="0.25"/>
    <row r="48483" ht="30" hidden="1" customHeight="1" x14ac:dyDescent="0.25"/>
    <row r="48484" ht="30" hidden="1" customHeight="1" x14ac:dyDescent="0.25"/>
    <row r="48485" ht="30" hidden="1" customHeight="1" x14ac:dyDescent="0.25"/>
    <row r="48486" ht="30" hidden="1" customHeight="1" x14ac:dyDescent="0.25"/>
    <row r="48487" ht="30" hidden="1" customHeight="1" x14ac:dyDescent="0.25"/>
    <row r="48488" ht="30" hidden="1" customHeight="1" x14ac:dyDescent="0.25"/>
    <row r="48489" ht="30" hidden="1" customHeight="1" x14ac:dyDescent="0.25"/>
    <row r="48490" ht="30" hidden="1" customHeight="1" x14ac:dyDescent="0.25"/>
    <row r="48491" ht="30" hidden="1" customHeight="1" x14ac:dyDescent="0.25"/>
    <row r="48492" ht="30" hidden="1" customHeight="1" x14ac:dyDescent="0.25"/>
    <row r="48493" ht="30" hidden="1" customHeight="1" x14ac:dyDescent="0.25"/>
    <row r="48494" ht="30" hidden="1" customHeight="1" x14ac:dyDescent="0.25"/>
    <row r="48495" ht="30" hidden="1" customHeight="1" x14ac:dyDescent="0.25"/>
    <row r="48496" ht="30" hidden="1" customHeight="1" x14ac:dyDescent="0.25"/>
    <row r="48497" ht="30" hidden="1" customHeight="1" x14ac:dyDescent="0.25"/>
    <row r="48498" ht="30" hidden="1" customHeight="1" x14ac:dyDescent="0.25"/>
    <row r="48499" ht="30" hidden="1" customHeight="1" x14ac:dyDescent="0.25"/>
    <row r="48500" ht="30" hidden="1" customHeight="1" x14ac:dyDescent="0.25"/>
    <row r="48501" ht="30" hidden="1" customHeight="1" x14ac:dyDescent="0.25"/>
    <row r="48502" ht="30" hidden="1" customHeight="1" x14ac:dyDescent="0.25"/>
    <row r="48503" ht="30" hidden="1" customHeight="1" x14ac:dyDescent="0.25"/>
    <row r="48504" ht="30" hidden="1" customHeight="1" x14ac:dyDescent="0.25"/>
    <row r="48505" ht="30" hidden="1" customHeight="1" x14ac:dyDescent="0.25"/>
    <row r="48506" ht="30" hidden="1" customHeight="1" x14ac:dyDescent="0.25"/>
    <row r="48507" ht="30" hidden="1" customHeight="1" x14ac:dyDescent="0.25"/>
    <row r="48508" ht="30" hidden="1" customHeight="1" x14ac:dyDescent="0.25"/>
    <row r="48509" ht="30" hidden="1" customHeight="1" x14ac:dyDescent="0.25"/>
    <row r="48510" ht="30" hidden="1" customHeight="1" x14ac:dyDescent="0.25"/>
    <row r="48511" ht="30" hidden="1" customHeight="1" x14ac:dyDescent="0.25"/>
    <row r="48512" ht="30" hidden="1" customHeight="1" x14ac:dyDescent="0.25"/>
    <row r="48513" ht="30" hidden="1" customHeight="1" x14ac:dyDescent="0.25"/>
    <row r="48514" ht="30" hidden="1" customHeight="1" x14ac:dyDescent="0.25"/>
    <row r="48515" ht="30" hidden="1" customHeight="1" x14ac:dyDescent="0.25"/>
    <row r="48516" ht="30" hidden="1" customHeight="1" x14ac:dyDescent="0.25"/>
    <row r="48517" ht="30" hidden="1" customHeight="1" x14ac:dyDescent="0.25"/>
    <row r="48518" ht="30" hidden="1" customHeight="1" x14ac:dyDescent="0.25"/>
    <row r="48519" ht="30" hidden="1" customHeight="1" x14ac:dyDescent="0.25"/>
    <row r="48520" ht="30" hidden="1" customHeight="1" x14ac:dyDescent="0.25"/>
    <row r="48521" ht="30" hidden="1" customHeight="1" x14ac:dyDescent="0.25"/>
    <row r="48522" ht="30" hidden="1" customHeight="1" x14ac:dyDescent="0.25"/>
    <row r="48523" ht="30" hidden="1" customHeight="1" x14ac:dyDescent="0.25"/>
    <row r="48524" ht="30" hidden="1" customHeight="1" x14ac:dyDescent="0.25"/>
    <row r="48525" ht="30" hidden="1" customHeight="1" x14ac:dyDescent="0.25"/>
    <row r="48526" ht="30" hidden="1" customHeight="1" x14ac:dyDescent="0.25"/>
    <row r="48527" ht="30" hidden="1" customHeight="1" x14ac:dyDescent="0.25"/>
    <row r="48528" ht="30" hidden="1" customHeight="1" x14ac:dyDescent="0.25"/>
    <row r="48529" ht="30" hidden="1" customHeight="1" x14ac:dyDescent="0.25"/>
    <row r="48530" ht="30" hidden="1" customHeight="1" x14ac:dyDescent="0.25"/>
    <row r="48531" ht="30" hidden="1" customHeight="1" x14ac:dyDescent="0.25"/>
    <row r="48532" ht="30" hidden="1" customHeight="1" x14ac:dyDescent="0.25"/>
    <row r="48533" ht="30" hidden="1" customHeight="1" x14ac:dyDescent="0.25"/>
    <row r="48534" ht="30" hidden="1" customHeight="1" x14ac:dyDescent="0.25"/>
    <row r="48535" ht="30" hidden="1" customHeight="1" x14ac:dyDescent="0.25"/>
    <row r="48536" ht="30" hidden="1" customHeight="1" x14ac:dyDescent="0.25"/>
    <row r="48537" ht="30" hidden="1" customHeight="1" x14ac:dyDescent="0.25"/>
    <row r="48538" ht="30" hidden="1" customHeight="1" x14ac:dyDescent="0.25"/>
    <row r="48539" ht="30" hidden="1" customHeight="1" x14ac:dyDescent="0.25"/>
    <row r="48540" ht="30" hidden="1" customHeight="1" x14ac:dyDescent="0.25"/>
    <row r="48541" ht="30" hidden="1" customHeight="1" x14ac:dyDescent="0.25"/>
    <row r="48542" ht="30" hidden="1" customHeight="1" x14ac:dyDescent="0.25"/>
    <row r="48543" ht="30" hidden="1" customHeight="1" x14ac:dyDescent="0.25"/>
    <row r="48544" ht="30" hidden="1" customHeight="1" x14ac:dyDescent="0.25"/>
    <row r="48545" ht="30" hidden="1" customHeight="1" x14ac:dyDescent="0.25"/>
    <row r="48546" ht="30" hidden="1" customHeight="1" x14ac:dyDescent="0.25"/>
    <row r="48547" ht="30" hidden="1" customHeight="1" x14ac:dyDescent="0.25"/>
    <row r="48548" ht="30" hidden="1" customHeight="1" x14ac:dyDescent="0.25"/>
    <row r="48549" ht="30" hidden="1" customHeight="1" x14ac:dyDescent="0.25"/>
    <row r="48550" ht="30" hidden="1" customHeight="1" x14ac:dyDescent="0.25"/>
    <row r="48551" ht="30" hidden="1" customHeight="1" x14ac:dyDescent="0.25"/>
    <row r="48552" ht="30" hidden="1" customHeight="1" x14ac:dyDescent="0.25"/>
    <row r="48553" ht="30" hidden="1" customHeight="1" x14ac:dyDescent="0.25"/>
    <row r="48554" ht="30" hidden="1" customHeight="1" x14ac:dyDescent="0.25"/>
    <row r="48555" ht="30" hidden="1" customHeight="1" x14ac:dyDescent="0.25"/>
    <row r="48556" ht="30" hidden="1" customHeight="1" x14ac:dyDescent="0.25"/>
    <row r="48557" ht="30" hidden="1" customHeight="1" x14ac:dyDescent="0.25"/>
    <row r="48558" ht="30" hidden="1" customHeight="1" x14ac:dyDescent="0.25"/>
    <row r="48559" ht="30" hidden="1" customHeight="1" x14ac:dyDescent="0.25"/>
    <row r="48560" ht="30" hidden="1" customHeight="1" x14ac:dyDescent="0.25"/>
    <row r="48561" ht="30" hidden="1" customHeight="1" x14ac:dyDescent="0.25"/>
    <row r="48562" ht="30" hidden="1" customHeight="1" x14ac:dyDescent="0.25"/>
    <row r="48563" ht="30" hidden="1" customHeight="1" x14ac:dyDescent="0.25"/>
    <row r="48564" ht="30" hidden="1" customHeight="1" x14ac:dyDescent="0.25"/>
    <row r="48565" ht="30" hidden="1" customHeight="1" x14ac:dyDescent="0.25"/>
    <row r="48566" ht="30" hidden="1" customHeight="1" x14ac:dyDescent="0.25"/>
    <row r="48567" ht="30" hidden="1" customHeight="1" x14ac:dyDescent="0.25"/>
    <row r="48568" ht="30" hidden="1" customHeight="1" x14ac:dyDescent="0.25"/>
    <row r="48569" ht="30" hidden="1" customHeight="1" x14ac:dyDescent="0.25"/>
    <row r="48570" ht="30" hidden="1" customHeight="1" x14ac:dyDescent="0.25"/>
    <row r="48571" ht="30" hidden="1" customHeight="1" x14ac:dyDescent="0.25"/>
    <row r="48572" ht="30" hidden="1" customHeight="1" x14ac:dyDescent="0.25"/>
    <row r="48573" ht="30" hidden="1" customHeight="1" x14ac:dyDescent="0.25"/>
    <row r="48574" ht="30" hidden="1" customHeight="1" x14ac:dyDescent="0.25"/>
    <row r="48575" ht="30" hidden="1" customHeight="1" x14ac:dyDescent="0.25"/>
    <row r="48576" ht="30" hidden="1" customHeight="1" x14ac:dyDescent="0.25"/>
    <row r="48577" ht="30" hidden="1" customHeight="1" x14ac:dyDescent="0.25"/>
    <row r="48578" ht="30" hidden="1" customHeight="1" x14ac:dyDescent="0.25"/>
    <row r="48579" ht="30" hidden="1" customHeight="1" x14ac:dyDescent="0.25"/>
    <row r="48580" ht="30" hidden="1" customHeight="1" x14ac:dyDescent="0.25"/>
    <row r="48581" ht="30" hidden="1" customHeight="1" x14ac:dyDescent="0.25"/>
    <row r="48582" ht="30" hidden="1" customHeight="1" x14ac:dyDescent="0.25"/>
    <row r="48583" ht="30" hidden="1" customHeight="1" x14ac:dyDescent="0.25"/>
    <row r="48584" ht="30" hidden="1" customHeight="1" x14ac:dyDescent="0.25"/>
    <row r="48585" ht="30" hidden="1" customHeight="1" x14ac:dyDescent="0.25"/>
    <row r="48586" ht="30" hidden="1" customHeight="1" x14ac:dyDescent="0.25"/>
    <row r="48587" ht="30" hidden="1" customHeight="1" x14ac:dyDescent="0.25"/>
    <row r="48588" ht="30" hidden="1" customHeight="1" x14ac:dyDescent="0.25"/>
    <row r="48589" ht="30" hidden="1" customHeight="1" x14ac:dyDescent="0.25"/>
    <row r="48590" ht="30" hidden="1" customHeight="1" x14ac:dyDescent="0.25"/>
    <row r="48591" ht="30" hidden="1" customHeight="1" x14ac:dyDescent="0.25"/>
    <row r="48592" ht="30" hidden="1" customHeight="1" x14ac:dyDescent="0.25"/>
    <row r="48593" ht="30" hidden="1" customHeight="1" x14ac:dyDescent="0.25"/>
    <row r="48594" ht="30" hidden="1" customHeight="1" x14ac:dyDescent="0.25"/>
    <row r="48595" ht="30" hidden="1" customHeight="1" x14ac:dyDescent="0.25"/>
    <row r="48596" ht="30" hidden="1" customHeight="1" x14ac:dyDescent="0.25"/>
    <row r="48597" ht="30" hidden="1" customHeight="1" x14ac:dyDescent="0.25"/>
    <row r="48598" ht="30" hidden="1" customHeight="1" x14ac:dyDescent="0.25"/>
    <row r="48599" ht="30" hidden="1" customHeight="1" x14ac:dyDescent="0.25"/>
    <row r="48600" ht="30" hidden="1" customHeight="1" x14ac:dyDescent="0.25"/>
    <row r="48601" ht="30" hidden="1" customHeight="1" x14ac:dyDescent="0.25"/>
    <row r="48602" ht="30" hidden="1" customHeight="1" x14ac:dyDescent="0.25"/>
    <row r="48603" ht="30" hidden="1" customHeight="1" x14ac:dyDescent="0.25"/>
    <row r="48604" ht="30" hidden="1" customHeight="1" x14ac:dyDescent="0.25"/>
    <row r="48605" ht="30" hidden="1" customHeight="1" x14ac:dyDescent="0.25"/>
    <row r="48606" ht="30" hidden="1" customHeight="1" x14ac:dyDescent="0.25"/>
    <row r="48607" ht="30" hidden="1" customHeight="1" x14ac:dyDescent="0.25"/>
    <row r="48608" ht="30" hidden="1" customHeight="1" x14ac:dyDescent="0.25"/>
    <row r="48609" ht="30" hidden="1" customHeight="1" x14ac:dyDescent="0.25"/>
    <row r="48610" ht="30" hidden="1" customHeight="1" x14ac:dyDescent="0.25"/>
    <row r="48611" ht="30" hidden="1" customHeight="1" x14ac:dyDescent="0.25"/>
    <row r="48612" ht="30" hidden="1" customHeight="1" x14ac:dyDescent="0.25"/>
    <row r="48613" ht="30" hidden="1" customHeight="1" x14ac:dyDescent="0.25"/>
    <row r="48614" ht="30" hidden="1" customHeight="1" x14ac:dyDescent="0.25"/>
    <row r="48615" ht="30" hidden="1" customHeight="1" x14ac:dyDescent="0.25"/>
    <row r="48616" ht="30" hidden="1" customHeight="1" x14ac:dyDescent="0.25"/>
    <row r="48617" ht="30" hidden="1" customHeight="1" x14ac:dyDescent="0.25"/>
    <row r="48618" ht="30" hidden="1" customHeight="1" x14ac:dyDescent="0.25"/>
    <row r="48619" ht="30" hidden="1" customHeight="1" x14ac:dyDescent="0.25"/>
    <row r="48620" ht="30" hidden="1" customHeight="1" x14ac:dyDescent="0.25"/>
    <row r="48621" ht="30" hidden="1" customHeight="1" x14ac:dyDescent="0.25"/>
    <row r="48622" ht="30" hidden="1" customHeight="1" x14ac:dyDescent="0.25"/>
    <row r="48623" ht="30" hidden="1" customHeight="1" x14ac:dyDescent="0.25"/>
    <row r="48624" ht="30" hidden="1" customHeight="1" x14ac:dyDescent="0.25"/>
    <row r="48625" ht="30" hidden="1" customHeight="1" x14ac:dyDescent="0.25"/>
    <row r="48626" ht="30" hidden="1" customHeight="1" x14ac:dyDescent="0.25"/>
    <row r="48627" ht="30" hidden="1" customHeight="1" x14ac:dyDescent="0.25"/>
    <row r="48628" ht="30" hidden="1" customHeight="1" x14ac:dyDescent="0.25"/>
    <row r="48629" ht="30" hidden="1" customHeight="1" x14ac:dyDescent="0.25"/>
    <row r="48630" ht="30" hidden="1" customHeight="1" x14ac:dyDescent="0.25"/>
    <row r="48631" ht="30" hidden="1" customHeight="1" x14ac:dyDescent="0.25"/>
    <row r="48632" ht="30" hidden="1" customHeight="1" x14ac:dyDescent="0.25"/>
    <row r="48633" ht="30" hidden="1" customHeight="1" x14ac:dyDescent="0.25"/>
    <row r="48634" ht="30" hidden="1" customHeight="1" x14ac:dyDescent="0.25"/>
    <row r="48635" ht="30" hidden="1" customHeight="1" x14ac:dyDescent="0.25"/>
    <row r="48636" ht="30" hidden="1" customHeight="1" x14ac:dyDescent="0.25"/>
    <row r="48637" ht="30" hidden="1" customHeight="1" x14ac:dyDescent="0.25"/>
    <row r="48638" ht="30" hidden="1" customHeight="1" x14ac:dyDescent="0.25"/>
    <row r="48639" ht="30" hidden="1" customHeight="1" x14ac:dyDescent="0.25"/>
    <row r="48640" ht="30" hidden="1" customHeight="1" x14ac:dyDescent="0.25"/>
    <row r="48641" ht="30" hidden="1" customHeight="1" x14ac:dyDescent="0.25"/>
    <row r="48642" ht="30" hidden="1" customHeight="1" x14ac:dyDescent="0.25"/>
    <row r="48643" ht="30" hidden="1" customHeight="1" x14ac:dyDescent="0.25"/>
    <row r="48644" ht="30" hidden="1" customHeight="1" x14ac:dyDescent="0.25"/>
    <row r="48645" ht="30" hidden="1" customHeight="1" x14ac:dyDescent="0.25"/>
    <row r="48646" ht="30" hidden="1" customHeight="1" x14ac:dyDescent="0.25"/>
    <row r="48647" ht="30" hidden="1" customHeight="1" x14ac:dyDescent="0.25"/>
    <row r="48648" ht="30" hidden="1" customHeight="1" x14ac:dyDescent="0.25"/>
    <row r="48649" ht="30" hidden="1" customHeight="1" x14ac:dyDescent="0.25"/>
    <row r="48650" ht="30" hidden="1" customHeight="1" x14ac:dyDescent="0.25"/>
    <row r="48651" ht="30" hidden="1" customHeight="1" x14ac:dyDescent="0.25"/>
    <row r="48652" ht="30" hidden="1" customHeight="1" x14ac:dyDescent="0.25"/>
    <row r="48653" ht="30" hidden="1" customHeight="1" x14ac:dyDescent="0.25"/>
    <row r="48654" ht="30" hidden="1" customHeight="1" x14ac:dyDescent="0.25"/>
    <row r="48655" ht="30" hidden="1" customHeight="1" x14ac:dyDescent="0.25"/>
    <row r="48656" ht="30" hidden="1" customHeight="1" x14ac:dyDescent="0.25"/>
    <row r="48657" ht="30" hidden="1" customHeight="1" x14ac:dyDescent="0.25"/>
    <row r="48658" ht="30" hidden="1" customHeight="1" x14ac:dyDescent="0.25"/>
    <row r="48659" ht="30" hidden="1" customHeight="1" x14ac:dyDescent="0.25"/>
    <row r="48660" ht="30" hidden="1" customHeight="1" x14ac:dyDescent="0.25"/>
    <row r="48661" ht="30" hidden="1" customHeight="1" x14ac:dyDescent="0.25"/>
    <row r="48662" ht="30" hidden="1" customHeight="1" x14ac:dyDescent="0.25"/>
    <row r="48663" ht="30" hidden="1" customHeight="1" x14ac:dyDescent="0.25"/>
    <row r="48664" ht="30" hidden="1" customHeight="1" x14ac:dyDescent="0.25"/>
    <row r="48665" ht="30" hidden="1" customHeight="1" x14ac:dyDescent="0.25"/>
    <row r="48666" ht="30" hidden="1" customHeight="1" x14ac:dyDescent="0.25"/>
    <row r="48667" ht="30" hidden="1" customHeight="1" x14ac:dyDescent="0.25"/>
    <row r="48668" ht="30" hidden="1" customHeight="1" x14ac:dyDescent="0.25"/>
    <row r="48669" ht="30" hidden="1" customHeight="1" x14ac:dyDescent="0.25"/>
    <row r="48670" ht="30" hidden="1" customHeight="1" x14ac:dyDescent="0.25"/>
    <row r="48671" ht="30" hidden="1" customHeight="1" x14ac:dyDescent="0.25"/>
    <row r="48672" ht="30" hidden="1" customHeight="1" x14ac:dyDescent="0.25"/>
    <row r="48673" ht="30" hidden="1" customHeight="1" x14ac:dyDescent="0.25"/>
    <row r="48674" ht="30" hidden="1" customHeight="1" x14ac:dyDescent="0.25"/>
    <row r="48675" ht="30" hidden="1" customHeight="1" x14ac:dyDescent="0.25"/>
    <row r="48676" ht="30" hidden="1" customHeight="1" x14ac:dyDescent="0.25"/>
    <row r="48677" ht="30" hidden="1" customHeight="1" x14ac:dyDescent="0.25"/>
    <row r="48678" ht="30" hidden="1" customHeight="1" x14ac:dyDescent="0.25"/>
    <row r="48679" ht="30" hidden="1" customHeight="1" x14ac:dyDescent="0.25"/>
    <row r="48680" ht="30" hidden="1" customHeight="1" x14ac:dyDescent="0.25"/>
    <row r="48681" ht="30" hidden="1" customHeight="1" x14ac:dyDescent="0.25"/>
    <row r="48682" ht="30" hidden="1" customHeight="1" x14ac:dyDescent="0.25"/>
    <row r="48683" ht="30" hidden="1" customHeight="1" x14ac:dyDescent="0.25"/>
    <row r="48684" ht="30" hidden="1" customHeight="1" x14ac:dyDescent="0.25"/>
    <row r="48685" ht="30" hidden="1" customHeight="1" x14ac:dyDescent="0.25"/>
    <row r="48686" ht="30" hidden="1" customHeight="1" x14ac:dyDescent="0.25"/>
    <row r="48687" ht="30" hidden="1" customHeight="1" x14ac:dyDescent="0.25"/>
    <row r="48688" ht="30" hidden="1" customHeight="1" x14ac:dyDescent="0.25"/>
    <row r="48689" ht="30" hidden="1" customHeight="1" x14ac:dyDescent="0.25"/>
    <row r="48690" ht="30" hidden="1" customHeight="1" x14ac:dyDescent="0.25"/>
    <row r="48691" ht="30" hidden="1" customHeight="1" x14ac:dyDescent="0.25"/>
    <row r="48692" ht="30" hidden="1" customHeight="1" x14ac:dyDescent="0.25"/>
    <row r="48693" ht="30" hidden="1" customHeight="1" x14ac:dyDescent="0.25"/>
    <row r="48694" ht="30" hidden="1" customHeight="1" x14ac:dyDescent="0.25"/>
    <row r="48695" ht="30" hidden="1" customHeight="1" x14ac:dyDescent="0.25"/>
    <row r="48696" ht="30" hidden="1" customHeight="1" x14ac:dyDescent="0.25"/>
    <row r="48697" ht="30" hidden="1" customHeight="1" x14ac:dyDescent="0.25"/>
    <row r="48698" ht="30" hidden="1" customHeight="1" x14ac:dyDescent="0.25"/>
    <row r="48699" ht="30" hidden="1" customHeight="1" x14ac:dyDescent="0.25"/>
    <row r="48700" ht="30" hidden="1" customHeight="1" x14ac:dyDescent="0.25"/>
    <row r="48701" ht="30" hidden="1" customHeight="1" x14ac:dyDescent="0.25"/>
    <row r="48702" ht="30" hidden="1" customHeight="1" x14ac:dyDescent="0.25"/>
    <row r="48703" ht="30" hidden="1" customHeight="1" x14ac:dyDescent="0.25"/>
    <row r="48704" ht="30" hidden="1" customHeight="1" x14ac:dyDescent="0.25"/>
    <row r="48705" ht="30" hidden="1" customHeight="1" x14ac:dyDescent="0.25"/>
    <row r="48706" ht="30" hidden="1" customHeight="1" x14ac:dyDescent="0.25"/>
    <row r="48707" ht="30" hidden="1" customHeight="1" x14ac:dyDescent="0.25"/>
    <row r="48708" ht="30" hidden="1" customHeight="1" x14ac:dyDescent="0.25"/>
    <row r="48709" ht="30" hidden="1" customHeight="1" x14ac:dyDescent="0.25"/>
    <row r="48710" ht="30" hidden="1" customHeight="1" x14ac:dyDescent="0.25"/>
    <row r="48711" ht="30" hidden="1" customHeight="1" x14ac:dyDescent="0.25"/>
    <row r="48712" ht="30" hidden="1" customHeight="1" x14ac:dyDescent="0.25"/>
    <row r="48713" ht="30" hidden="1" customHeight="1" x14ac:dyDescent="0.25"/>
    <row r="48714" ht="30" hidden="1" customHeight="1" x14ac:dyDescent="0.25"/>
    <row r="48715" ht="30" hidden="1" customHeight="1" x14ac:dyDescent="0.25"/>
    <row r="48716" ht="30" hidden="1" customHeight="1" x14ac:dyDescent="0.25"/>
    <row r="48717" ht="30" hidden="1" customHeight="1" x14ac:dyDescent="0.25"/>
    <row r="48718" ht="30" hidden="1" customHeight="1" x14ac:dyDescent="0.25"/>
    <row r="48719" ht="30" hidden="1" customHeight="1" x14ac:dyDescent="0.25"/>
    <row r="48720" ht="30" hidden="1" customHeight="1" x14ac:dyDescent="0.25"/>
    <row r="48721" ht="30" hidden="1" customHeight="1" x14ac:dyDescent="0.25"/>
    <row r="48722" ht="30" hidden="1" customHeight="1" x14ac:dyDescent="0.25"/>
    <row r="48723" ht="30" hidden="1" customHeight="1" x14ac:dyDescent="0.25"/>
    <row r="48724" ht="30" hidden="1" customHeight="1" x14ac:dyDescent="0.25"/>
    <row r="48725" ht="30" hidden="1" customHeight="1" x14ac:dyDescent="0.25"/>
    <row r="48726" ht="30" hidden="1" customHeight="1" x14ac:dyDescent="0.25"/>
    <row r="48727" ht="30" hidden="1" customHeight="1" x14ac:dyDescent="0.25"/>
    <row r="48728" ht="30" hidden="1" customHeight="1" x14ac:dyDescent="0.25"/>
    <row r="48729" ht="30" hidden="1" customHeight="1" x14ac:dyDescent="0.25"/>
    <row r="48730" ht="30" hidden="1" customHeight="1" x14ac:dyDescent="0.25"/>
    <row r="48731" ht="30" hidden="1" customHeight="1" x14ac:dyDescent="0.25"/>
    <row r="48732" ht="30" hidden="1" customHeight="1" x14ac:dyDescent="0.25"/>
    <row r="48733" ht="30" hidden="1" customHeight="1" x14ac:dyDescent="0.25"/>
    <row r="48734" ht="30" hidden="1" customHeight="1" x14ac:dyDescent="0.25"/>
    <row r="48735" ht="30" hidden="1" customHeight="1" x14ac:dyDescent="0.25"/>
    <row r="48736" ht="30" hidden="1" customHeight="1" x14ac:dyDescent="0.25"/>
    <row r="48737" ht="30" hidden="1" customHeight="1" x14ac:dyDescent="0.25"/>
    <row r="48738" ht="30" hidden="1" customHeight="1" x14ac:dyDescent="0.25"/>
    <row r="48739" ht="30" hidden="1" customHeight="1" x14ac:dyDescent="0.25"/>
    <row r="48740" ht="30" hidden="1" customHeight="1" x14ac:dyDescent="0.25"/>
    <row r="48741" ht="30" hidden="1" customHeight="1" x14ac:dyDescent="0.25"/>
    <row r="48742" ht="30" hidden="1" customHeight="1" x14ac:dyDescent="0.25"/>
    <row r="48743" ht="30" hidden="1" customHeight="1" x14ac:dyDescent="0.25"/>
    <row r="48744" ht="30" hidden="1" customHeight="1" x14ac:dyDescent="0.25"/>
    <row r="48745" ht="30" hidden="1" customHeight="1" x14ac:dyDescent="0.25"/>
    <row r="48746" ht="30" hidden="1" customHeight="1" x14ac:dyDescent="0.25"/>
    <row r="48747" ht="30" hidden="1" customHeight="1" x14ac:dyDescent="0.25"/>
    <row r="48748" ht="30" hidden="1" customHeight="1" x14ac:dyDescent="0.25"/>
    <row r="48749" ht="30" hidden="1" customHeight="1" x14ac:dyDescent="0.25"/>
    <row r="48750" ht="30" hidden="1" customHeight="1" x14ac:dyDescent="0.25"/>
    <row r="48751" ht="30" hidden="1" customHeight="1" x14ac:dyDescent="0.25"/>
    <row r="48752" ht="30" hidden="1" customHeight="1" x14ac:dyDescent="0.25"/>
    <row r="48753" ht="30" hidden="1" customHeight="1" x14ac:dyDescent="0.25"/>
    <row r="48754" ht="30" hidden="1" customHeight="1" x14ac:dyDescent="0.25"/>
    <row r="48755" ht="30" hidden="1" customHeight="1" x14ac:dyDescent="0.25"/>
    <row r="48756" ht="30" hidden="1" customHeight="1" x14ac:dyDescent="0.25"/>
    <row r="48757" ht="30" hidden="1" customHeight="1" x14ac:dyDescent="0.25"/>
    <row r="48758" ht="30" hidden="1" customHeight="1" x14ac:dyDescent="0.25"/>
    <row r="48759" ht="30" hidden="1" customHeight="1" x14ac:dyDescent="0.25"/>
    <row r="48760" ht="30" hidden="1" customHeight="1" x14ac:dyDescent="0.25"/>
    <row r="48761" ht="30" hidden="1" customHeight="1" x14ac:dyDescent="0.25"/>
    <row r="48762" ht="30" hidden="1" customHeight="1" x14ac:dyDescent="0.25"/>
    <row r="48763" ht="30" hidden="1" customHeight="1" x14ac:dyDescent="0.25"/>
    <row r="48764" ht="30" hidden="1" customHeight="1" x14ac:dyDescent="0.25"/>
    <row r="48765" ht="30" hidden="1" customHeight="1" x14ac:dyDescent="0.25"/>
    <row r="48766" ht="30" hidden="1" customHeight="1" x14ac:dyDescent="0.25"/>
    <row r="48767" ht="30" hidden="1" customHeight="1" x14ac:dyDescent="0.25"/>
    <row r="48768" ht="30" hidden="1" customHeight="1" x14ac:dyDescent="0.25"/>
    <row r="48769" ht="30" hidden="1" customHeight="1" x14ac:dyDescent="0.25"/>
    <row r="48770" ht="30" hidden="1" customHeight="1" x14ac:dyDescent="0.25"/>
    <row r="48771" ht="30" hidden="1" customHeight="1" x14ac:dyDescent="0.25"/>
    <row r="48772" ht="30" hidden="1" customHeight="1" x14ac:dyDescent="0.25"/>
    <row r="48773" ht="30" hidden="1" customHeight="1" x14ac:dyDescent="0.25"/>
    <row r="48774" ht="30" hidden="1" customHeight="1" x14ac:dyDescent="0.25"/>
    <row r="48775" ht="30" hidden="1" customHeight="1" x14ac:dyDescent="0.25"/>
    <row r="48776" ht="30" hidden="1" customHeight="1" x14ac:dyDescent="0.25"/>
    <row r="48777" ht="30" hidden="1" customHeight="1" x14ac:dyDescent="0.25"/>
    <row r="48778" ht="30" hidden="1" customHeight="1" x14ac:dyDescent="0.25"/>
    <row r="48779" ht="30" hidden="1" customHeight="1" x14ac:dyDescent="0.25"/>
    <row r="48780" ht="30" hidden="1" customHeight="1" x14ac:dyDescent="0.25"/>
    <row r="48781" ht="30" hidden="1" customHeight="1" x14ac:dyDescent="0.25"/>
    <row r="48782" ht="30" hidden="1" customHeight="1" x14ac:dyDescent="0.25"/>
    <row r="48783" ht="30" hidden="1" customHeight="1" x14ac:dyDescent="0.25"/>
    <row r="48784" ht="30" hidden="1" customHeight="1" x14ac:dyDescent="0.25"/>
    <row r="48785" ht="30" hidden="1" customHeight="1" x14ac:dyDescent="0.25"/>
    <row r="48786" ht="30" hidden="1" customHeight="1" x14ac:dyDescent="0.25"/>
    <row r="48787" ht="30" hidden="1" customHeight="1" x14ac:dyDescent="0.25"/>
    <row r="48788" ht="30" hidden="1" customHeight="1" x14ac:dyDescent="0.25"/>
    <row r="48789" ht="30" hidden="1" customHeight="1" x14ac:dyDescent="0.25"/>
    <row r="48790" ht="30" hidden="1" customHeight="1" x14ac:dyDescent="0.25"/>
    <row r="48791" ht="30" hidden="1" customHeight="1" x14ac:dyDescent="0.25"/>
    <row r="48792" ht="30" hidden="1" customHeight="1" x14ac:dyDescent="0.25"/>
    <row r="48793" ht="30" hidden="1" customHeight="1" x14ac:dyDescent="0.25"/>
    <row r="48794" ht="30" hidden="1" customHeight="1" x14ac:dyDescent="0.25"/>
    <row r="48795" ht="30" hidden="1" customHeight="1" x14ac:dyDescent="0.25"/>
    <row r="48796" ht="30" hidden="1" customHeight="1" x14ac:dyDescent="0.25"/>
    <row r="48797" ht="30" hidden="1" customHeight="1" x14ac:dyDescent="0.25"/>
    <row r="48798" ht="30" hidden="1" customHeight="1" x14ac:dyDescent="0.25"/>
    <row r="48799" ht="30" hidden="1" customHeight="1" x14ac:dyDescent="0.25"/>
    <row r="48800" ht="30" hidden="1" customHeight="1" x14ac:dyDescent="0.25"/>
    <row r="48801" ht="30" hidden="1" customHeight="1" x14ac:dyDescent="0.25"/>
    <row r="48802" ht="30" hidden="1" customHeight="1" x14ac:dyDescent="0.25"/>
    <row r="48803" ht="30" hidden="1" customHeight="1" x14ac:dyDescent="0.25"/>
    <row r="48804" ht="30" hidden="1" customHeight="1" x14ac:dyDescent="0.25"/>
    <row r="48805" ht="30" hidden="1" customHeight="1" x14ac:dyDescent="0.25"/>
    <row r="48806" ht="30" hidden="1" customHeight="1" x14ac:dyDescent="0.25"/>
    <row r="48807" ht="30" hidden="1" customHeight="1" x14ac:dyDescent="0.25"/>
    <row r="48808" ht="30" hidden="1" customHeight="1" x14ac:dyDescent="0.25"/>
    <row r="48809" ht="30" hidden="1" customHeight="1" x14ac:dyDescent="0.25"/>
    <row r="48810" ht="30" hidden="1" customHeight="1" x14ac:dyDescent="0.25"/>
    <row r="48811" ht="30" hidden="1" customHeight="1" x14ac:dyDescent="0.25"/>
    <row r="48812" ht="30" hidden="1" customHeight="1" x14ac:dyDescent="0.25"/>
    <row r="48813" ht="30" hidden="1" customHeight="1" x14ac:dyDescent="0.25"/>
    <row r="48814" ht="30" hidden="1" customHeight="1" x14ac:dyDescent="0.25"/>
    <row r="48815" ht="30" hidden="1" customHeight="1" x14ac:dyDescent="0.25"/>
    <row r="48816" ht="30" hidden="1" customHeight="1" x14ac:dyDescent="0.25"/>
    <row r="48817" ht="30" hidden="1" customHeight="1" x14ac:dyDescent="0.25"/>
    <row r="48818" ht="30" hidden="1" customHeight="1" x14ac:dyDescent="0.25"/>
    <row r="48819" ht="30" hidden="1" customHeight="1" x14ac:dyDescent="0.25"/>
    <row r="48820" ht="30" hidden="1" customHeight="1" x14ac:dyDescent="0.25"/>
    <row r="48821" ht="30" hidden="1" customHeight="1" x14ac:dyDescent="0.25"/>
    <row r="48822" ht="30" hidden="1" customHeight="1" x14ac:dyDescent="0.25"/>
    <row r="48823" ht="30" hidden="1" customHeight="1" x14ac:dyDescent="0.25"/>
    <row r="48824" ht="30" hidden="1" customHeight="1" x14ac:dyDescent="0.25"/>
    <row r="48825" ht="30" hidden="1" customHeight="1" x14ac:dyDescent="0.25"/>
    <row r="48826" ht="30" hidden="1" customHeight="1" x14ac:dyDescent="0.25"/>
    <row r="48827" ht="30" hidden="1" customHeight="1" x14ac:dyDescent="0.25"/>
    <row r="48828" ht="30" hidden="1" customHeight="1" x14ac:dyDescent="0.25"/>
    <row r="48829" ht="30" hidden="1" customHeight="1" x14ac:dyDescent="0.25"/>
    <row r="48830" ht="30" hidden="1" customHeight="1" x14ac:dyDescent="0.25"/>
    <row r="48831" ht="30" hidden="1" customHeight="1" x14ac:dyDescent="0.25"/>
    <row r="48832" ht="30" hidden="1" customHeight="1" x14ac:dyDescent="0.25"/>
    <row r="48833" ht="30" hidden="1" customHeight="1" x14ac:dyDescent="0.25"/>
    <row r="48834" ht="30" hidden="1" customHeight="1" x14ac:dyDescent="0.25"/>
    <row r="48835" ht="30" hidden="1" customHeight="1" x14ac:dyDescent="0.25"/>
    <row r="48836" ht="30" hidden="1" customHeight="1" x14ac:dyDescent="0.25"/>
    <row r="48837" ht="30" hidden="1" customHeight="1" x14ac:dyDescent="0.25"/>
    <row r="48838" ht="30" hidden="1" customHeight="1" x14ac:dyDescent="0.25"/>
    <row r="48839" ht="30" hidden="1" customHeight="1" x14ac:dyDescent="0.25"/>
    <row r="48840" ht="30" hidden="1" customHeight="1" x14ac:dyDescent="0.25"/>
    <row r="48841" ht="30" hidden="1" customHeight="1" x14ac:dyDescent="0.25"/>
    <row r="48842" ht="30" hidden="1" customHeight="1" x14ac:dyDescent="0.25"/>
    <row r="48843" ht="30" hidden="1" customHeight="1" x14ac:dyDescent="0.25"/>
    <row r="48844" ht="30" hidden="1" customHeight="1" x14ac:dyDescent="0.25"/>
    <row r="48845" ht="30" hidden="1" customHeight="1" x14ac:dyDescent="0.25"/>
    <row r="48846" ht="30" hidden="1" customHeight="1" x14ac:dyDescent="0.25"/>
    <row r="48847" ht="30" hidden="1" customHeight="1" x14ac:dyDescent="0.25"/>
    <row r="48848" ht="30" hidden="1" customHeight="1" x14ac:dyDescent="0.25"/>
    <row r="48849" ht="30" hidden="1" customHeight="1" x14ac:dyDescent="0.25"/>
    <row r="48850" ht="30" hidden="1" customHeight="1" x14ac:dyDescent="0.25"/>
    <row r="48851" ht="30" hidden="1" customHeight="1" x14ac:dyDescent="0.25"/>
    <row r="48852" ht="30" hidden="1" customHeight="1" x14ac:dyDescent="0.25"/>
    <row r="48853" ht="30" hidden="1" customHeight="1" x14ac:dyDescent="0.25"/>
    <row r="48854" ht="30" hidden="1" customHeight="1" x14ac:dyDescent="0.25"/>
    <row r="48855" ht="30" hidden="1" customHeight="1" x14ac:dyDescent="0.25"/>
    <row r="48856" ht="30" hidden="1" customHeight="1" x14ac:dyDescent="0.25"/>
    <row r="48857" ht="30" hidden="1" customHeight="1" x14ac:dyDescent="0.25"/>
    <row r="48858" ht="30" hidden="1" customHeight="1" x14ac:dyDescent="0.25"/>
    <row r="48859" ht="30" hidden="1" customHeight="1" x14ac:dyDescent="0.25"/>
    <row r="48860" ht="30" hidden="1" customHeight="1" x14ac:dyDescent="0.25"/>
    <row r="48861" ht="30" hidden="1" customHeight="1" x14ac:dyDescent="0.25"/>
    <row r="48862" ht="30" hidden="1" customHeight="1" x14ac:dyDescent="0.25"/>
    <row r="48863" ht="30" hidden="1" customHeight="1" x14ac:dyDescent="0.25"/>
    <row r="48864" ht="30" hidden="1" customHeight="1" x14ac:dyDescent="0.25"/>
    <row r="48865" ht="30" hidden="1" customHeight="1" x14ac:dyDescent="0.25"/>
    <row r="48866" ht="30" hidden="1" customHeight="1" x14ac:dyDescent="0.25"/>
    <row r="48867" ht="30" hidden="1" customHeight="1" x14ac:dyDescent="0.25"/>
    <row r="48868" ht="30" hidden="1" customHeight="1" x14ac:dyDescent="0.25"/>
    <row r="48869" ht="30" hidden="1" customHeight="1" x14ac:dyDescent="0.25"/>
    <row r="48870" ht="30" hidden="1" customHeight="1" x14ac:dyDescent="0.25"/>
    <row r="48871" ht="30" hidden="1" customHeight="1" x14ac:dyDescent="0.25"/>
    <row r="48872" ht="30" hidden="1" customHeight="1" x14ac:dyDescent="0.25"/>
    <row r="48873" ht="30" hidden="1" customHeight="1" x14ac:dyDescent="0.25"/>
    <row r="48874" ht="30" hidden="1" customHeight="1" x14ac:dyDescent="0.25"/>
    <row r="48875" ht="30" hidden="1" customHeight="1" x14ac:dyDescent="0.25"/>
    <row r="48876" ht="30" hidden="1" customHeight="1" x14ac:dyDescent="0.25"/>
    <row r="48877" ht="30" hidden="1" customHeight="1" x14ac:dyDescent="0.25"/>
    <row r="48878" ht="30" hidden="1" customHeight="1" x14ac:dyDescent="0.25"/>
    <row r="48879" ht="30" hidden="1" customHeight="1" x14ac:dyDescent="0.25"/>
    <row r="48880" ht="30" hidden="1" customHeight="1" x14ac:dyDescent="0.25"/>
    <row r="48881" ht="30" hidden="1" customHeight="1" x14ac:dyDescent="0.25"/>
    <row r="48882" ht="30" hidden="1" customHeight="1" x14ac:dyDescent="0.25"/>
    <row r="48883" ht="30" hidden="1" customHeight="1" x14ac:dyDescent="0.25"/>
    <row r="48884" ht="30" hidden="1" customHeight="1" x14ac:dyDescent="0.25"/>
    <row r="48885" ht="30" hidden="1" customHeight="1" x14ac:dyDescent="0.25"/>
    <row r="48886" ht="30" hidden="1" customHeight="1" x14ac:dyDescent="0.25"/>
    <row r="48887" ht="30" hidden="1" customHeight="1" x14ac:dyDescent="0.25"/>
    <row r="48888" ht="30" hidden="1" customHeight="1" x14ac:dyDescent="0.25"/>
    <row r="48889" ht="30" hidden="1" customHeight="1" x14ac:dyDescent="0.25"/>
    <row r="48890" ht="30" hidden="1" customHeight="1" x14ac:dyDescent="0.25"/>
    <row r="48891" ht="30" hidden="1" customHeight="1" x14ac:dyDescent="0.25"/>
    <row r="48892" ht="30" hidden="1" customHeight="1" x14ac:dyDescent="0.25"/>
    <row r="48893" ht="30" hidden="1" customHeight="1" x14ac:dyDescent="0.25"/>
    <row r="48894" ht="30" hidden="1" customHeight="1" x14ac:dyDescent="0.25"/>
    <row r="48895" ht="30" hidden="1" customHeight="1" x14ac:dyDescent="0.25"/>
    <row r="48896" ht="30" hidden="1" customHeight="1" x14ac:dyDescent="0.25"/>
    <row r="48897" ht="30" hidden="1" customHeight="1" x14ac:dyDescent="0.25"/>
    <row r="48898" ht="30" hidden="1" customHeight="1" x14ac:dyDescent="0.25"/>
    <row r="48899" ht="30" hidden="1" customHeight="1" x14ac:dyDescent="0.25"/>
    <row r="48900" ht="30" hidden="1" customHeight="1" x14ac:dyDescent="0.25"/>
    <row r="48901" ht="30" hidden="1" customHeight="1" x14ac:dyDescent="0.25"/>
    <row r="48902" ht="30" hidden="1" customHeight="1" x14ac:dyDescent="0.25"/>
    <row r="48903" ht="30" hidden="1" customHeight="1" x14ac:dyDescent="0.25"/>
    <row r="48904" ht="30" hidden="1" customHeight="1" x14ac:dyDescent="0.25"/>
    <row r="48905" ht="30" hidden="1" customHeight="1" x14ac:dyDescent="0.25"/>
    <row r="48906" ht="30" hidden="1" customHeight="1" x14ac:dyDescent="0.25"/>
    <row r="48907" ht="30" hidden="1" customHeight="1" x14ac:dyDescent="0.25"/>
    <row r="48908" ht="30" hidden="1" customHeight="1" x14ac:dyDescent="0.25"/>
    <row r="48909" ht="30" hidden="1" customHeight="1" x14ac:dyDescent="0.25"/>
    <row r="48910" ht="30" hidden="1" customHeight="1" x14ac:dyDescent="0.25"/>
    <row r="48911" ht="30" hidden="1" customHeight="1" x14ac:dyDescent="0.25"/>
    <row r="48912" ht="30" hidden="1" customHeight="1" x14ac:dyDescent="0.25"/>
    <row r="48913" ht="30" hidden="1" customHeight="1" x14ac:dyDescent="0.25"/>
    <row r="48914" ht="30" hidden="1" customHeight="1" x14ac:dyDescent="0.25"/>
    <row r="48915" ht="30" hidden="1" customHeight="1" x14ac:dyDescent="0.25"/>
    <row r="48916" ht="30" hidden="1" customHeight="1" x14ac:dyDescent="0.25"/>
    <row r="48917" ht="30" hidden="1" customHeight="1" x14ac:dyDescent="0.25"/>
    <row r="48918" ht="30" hidden="1" customHeight="1" x14ac:dyDescent="0.25"/>
    <row r="48919" ht="30" hidden="1" customHeight="1" x14ac:dyDescent="0.25"/>
    <row r="48920" ht="30" hidden="1" customHeight="1" x14ac:dyDescent="0.25"/>
    <row r="48921" ht="30" hidden="1" customHeight="1" x14ac:dyDescent="0.25"/>
    <row r="48922" ht="30" hidden="1" customHeight="1" x14ac:dyDescent="0.25"/>
    <row r="48923" ht="30" hidden="1" customHeight="1" x14ac:dyDescent="0.25"/>
    <row r="48924" ht="30" hidden="1" customHeight="1" x14ac:dyDescent="0.25"/>
    <row r="48925" ht="30" hidden="1" customHeight="1" x14ac:dyDescent="0.25"/>
    <row r="48926" ht="30" hidden="1" customHeight="1" x14ac:dyDescent="0.25"/>
    <row r="48927" ht="30" hidden="1" customHeight="1" x14ac:dyDescent="0.25"/>
    <row r="48928" ht="30" hidden="1" customHeight="1" x14ac:dyDescent="0.25"/>
    <row r="48929" ht="30" hidden="1" customHeight="1" x14ac:dyDescent="0.25"/>
    <row r="48930" ht="30" hidden="1" customHeight="1" x14ac:dyDescent="0.25"/>
    <row r="48931" ht="30" hidden="1" customHeight="1" x14ac:dyDescent="0.25"/>
    <row r="48932" ht="30" hidden="1" customHeight="1" x14ac:dyDescent="0.25"/>
    <row r="48933" ht="30" hidden="1" customHeight="1" x14ac:dyDescent="0.25"/>
    <row r="48934" ht="30" hidden="1" customHeight="1" x14ac:dyDescent="0.25"/>
    <row r="48935" ht="30" hidden="1" customHeight="1" x14ac:dyDescent="0.25"/>
    <row r="48936" ht="30" hidden="1" customHeight="1" x14ac:dyDescent="0.25"/>
    <row r="48937" ht="30" hidden="1" customHeight="1" x14ac:dyDescent="0.25"/>
    <row r="48938" ht="30" hidden="1" customHeight="1" x14ac:dyDescent="0.25"/>
    <row r="48939" ht="30" hidden="1" customHeight="1" x14ac:dyDescent="0.25"/>
    <row r="48940" ht="30" hidden="1" customHeight="1" x14ac:dyDescent="0.25"/>
    <row r="48941" ht="30" hidden="1" customHeight="1" x14ac:dyDescent="0.25"/>
    <row r="48942" ht="30" hidden="1" customHeight="1" x14ac:dyDescent="0.25"/>
    <row r="48943" ht="30" hidden="1" customHeight="1" x14ac:dyDescent="0.25"/>
    <row r="48944" ht="30" hidden="1" customHeight="1" x14ac:dyDescent="0.25"/>
    <row r="48945" ht="30" hidden="1" customHeight="1" x14ac:dyDescent="0.25"/>
    <row r="48946" ht="30" hidden="1" customHeight="1" x14ac:dyDescent="0.25"/>
    <row r="48947" ht="30" hidden="1" customHeight="1" x14ac:dyDescent="0.25"/>
    <row r="48948" ht="30" hidden="1" customHeight="1" x14ac:dyDescent="0.25"/>
    <row r="48949" ht="30" hidden="1" customHeight="1" x14ac:dyDescent="0.25"/>
    <row r="48950" ht="30" hidden="1" customHeight="1" x14ac:dyDescent="0.25"/>
    <row r="48951" ht="30" hidden="1" customHeight="1" x14ac:dyDescent="0.25"/>
    <row r="48952" ht="30" hidden="1" customHeight="1" x14ac:dyDescent="0.25"/>
    <row r="48953" ht="30" hidden="1" customHeight="1" x14ac:dyDescent="0.25"/>
    <row r="48954" ht="30" hidden="1" customHeight="1" x14ac:dyDescent="0.25"/>
    <row r="48955" ht="30" hidden="1" customHeight="1" x14ac:dyDescent="0.25"/>
    <row r="48956" ht="30" hidden="1" customHeight="1" x14ac:dyDescent="0.25"/>
    <row r="48957" ht="30" hidden="1" customHeight="1" x14ac:dyDescent="0.25"/>
    <row r="48958" ht="30" hidden="1" customHeight="1" x14ac:dyDescent="0.25"/>
    <row r="48959" ht="30" hidden="1" customHeight="1" x14ac:dyDescent="0.25"/>
    <row r="48960" ht="30" hidden="1" customHeight="1" x14ac:dyDescent="0.25"/>
    <row r="48961" ht="30" hidden="1" customHeight="1" x14ac:dyDescent="0.25"/>
    <row r="48962" ht="30" hidden="1" customHeight="1" x14ac:dyDescent="0.25"/>
    <row r="48963" ht="30" hidden="1" customHeight="1" x14ac:dyDescent="0.25"/>
    <row r="48964" ht="30" hidden="1" customHeight="1" x14ac:dyDescent="0.25"/>
    <row r="48965" ht="30" hidden="1" customHeight="1" x14ac:dyDescent="0.25"/>
    <row r="48966" ht="30" hidden="1" customHeight="1" x14ac:dyDescent="0.25"/>
    <row r="48967" ht="30" hidden="1" customHeight="1" x14ac:dyDescent="0.25"/>
    <row r="48968" ht="30" hidden="1" customHeight="1" x14ac:dyDescent="0.25"/>
    <row r="48969" ht="30" hidden="1" customHeight="1" x14ac:dyDescent="0.25"/>
    <row r="48970" ht="30" hidden="1" customHeight="1" x14ac:dyDescent="0.25"/>
    <row r="48971" ht="30" hidden="1" customHeight="1" x14ac:dyDescent="0.25"/>
    <row r="48972" ht="30" hidden="1" customHeight="1" x14ac:dyDescent="0.25"/>
    <row r="48973" ht="30" hidden="1" customHeight="1" x14ac:dyDescent="0.25"/>
    <row r="48974" ht="30" hidden="1" customHeight="1" x14ac:dyDescent="0.25"/>
    <row r="48975" ht="30" hidden="1" customHeight="1" x14ac:dyDescent="0.25"/>
    <row r="48976" ht="30" hidden="1" customHeight="1" x14ac:dyDescent="0.25"/>
    <row r="48977" ht="30" hidden="1" customHeight="1" x14ac:dyDescent="0.25"/>
    <row r="48978" ht="30" hidden="1" customHeight="1" x14ac:dyDescent="0.25"/>
    <row r="48979" ht="30" hidden="1" customHeight="1" x14ac:dyDescent="0.25"/>
    <row r="48980" ht="30" hidden="1" customHeight="1" x14ac:dyDescent="0.25"/>
    <row r="48981" ht="30" hidden="1" customHeight="1" x14ac:dyDescent="0.25"/>
    <row r="48982" ht="30" hidden="1" customHeight="1" x14ac:dyDescent="0.25"/>
    <row r="48983" ht="30" hidden="1" customHeight="1" x14ac:dyDescent="0.25"/>
    <row r="48984" ht="30" hidden="1" customHeight="1" x14ac:dyDescent="0.25"/>
    <row r="48985" ht="30" hidden="1" customHeight="1" x14ac:dyDescent="0.25"/>
    <row r="48986" ht="30" hidden="1" customHeight="1" x14ac:dyDescent="0.25"/>
    <row r="48987" ht="30" hidden="1" customHeight="1" x14ac:dyDescent="0.25"/>
    <row r="48988" ht="30" hidden="1" customHeight="1" x14ac:dyDescent="0.25"/>
    <row r="48989" ht="30" hidden="1" customHeight="1" x14ac:dyDescent="0.25"/>
    <row r="48990" ht="30" hidden="1" customHeight="1" x14ac:dyDescent="0.25"/>
    <row r="48991" ht="30" hidden="1" customHeight="1" x14ac:dyDescent="0.25"/>
    <row r="48992" ht="30" hidden="1" customHeight="1" x14ac:dyDescent="0.25"/>
    <row r="48993" ht="30" hidden="1" customHeight="1" x14ac:dyDescent="0.25"/>
    <row r="48994" ht="30" hidden="1" customHeight="1" x14ac:dyDescent="0.25"/>
    <row r="48995" ht="30" hidden="1" customHeight="1" x14ac:dyDescent="0.25"/>
    <row r="48996" ht="30" hidden="1" customHeight="1" x14ac:dyDescent="0.25"/>
    <row r="48997" ht="30" hidden="1" customHeight="1" x14ac:dyDescent="0.25"/>
    <row r="48998" ht="30" hidden="1" customHeight="1" x14ac:dyDescent="0.25"/>
    <row r="48999" ht="30" hidden="1" customHeight="1" x14ac:dyDescent="0.25"/>
    <row r="49000" ht="30" hidden="1" customHeight="1" x14ac:dyDescent="0.25"/>
    <row r="49001" ht="30" hidden="1" customHeight="1" x14ac:dyDescent="0.25"/>
    <row r="49002" ht="30" hidden="1" customHeight="1" x14ac:dyDescent="0.25"/>
    <row r="49003" ht="30" hidden="1" customHeight="1" x14ac:dyDescent="0.25"/>
    <row r="49004" ht="30" hidden="1" customHeight="1" x14ac:dyDescent="0.25"/>
    <row r="49005" ht="30" hidden="1" customHeight="1" x14ac:dyDescent="0.25"/>
    <row r="49006" ht="30" hidden="1" customHeight="1" x14ac:dyDescent="0.25"/>
    <row r="49007" ht="30" hidden="1" customHeight="1" x14ac:dyDescent="0.25"/>
    <row r="49008" ht="30" hidden="1" customHeight="1" x14ac:dyDescent="0.25"/>
    <row r="49009" ht="30" hidden="1" customHeight="1" x14ac:dyDescent="0.25"/>
    <row r="49010" ht="30" hidden="1" customHeight="1" x14ac:dyDescent="0.25"/>
    <row r="49011" ht="30" hidden="1" customHeight="1" x14ac:dyDescent="0.25"/>
    <row r="49012" ht="30" hidden="1" customHeight="1" x14ac:dyDescent="0.25"/>
    <row r="49013" ht="30" hidden="1" customHeight="1" x14ac:dyDescent="0.25"/>
    <row r="49014" ht="30" hidden="1" customHeight="1" x14ac:dyDescent="0.25"/>
    <row r="49015" ht="30" hidden="1" customHeight="1" x14ac:dyDescent="0.25"/>
    <row r="49016" ht="30" hidden="1" customHeight="1" x14ac:dyDescent="0.25"/>
    <row r="49017" ht="30" hidden="1" customHeight="1" x14ac:dyDescent="0.25"/>
    <row r="49018" ht="30" hidden="1" customHeight="1" x14ac:dyDescent="0.25"/>
    <row r="49019" ht="30" hidden="1" customHeight="1" x14ac:dyDescent="0.25"/>
    <row r="49020" ht="30" hidden="1" customHeight="1" x14ac:dyDescent="0.25"/>
    <row r="49021" ht="30" hidden="1" customHeight="1" x14ac:dyDescent="0.25"/>
    <row r="49022" ht="30" hidden="1" customHeight="1" x14ac:dyDescent="0.25"/>
    <row r="49023" ht="30" hidden="1" customHeight="1" x14ac:dyDescent="0.25"/>
    <row r="49024" ht="30" hidden="1" customHeight="1" x14ac:dyDescent="0.25"/>
    <row r="49025" ht="30" hidden="1" customHeight="1" x14ac:dyDescent="0.25"/>
    <row r="49026" ht="30" hidden="1" customHeight="1" x14ac:dyDescent="0.25"/>
    <row r="49027" ht="30" hidden="1" customHeight="1" x14ac:dyDescent="0.25"/>
    <row r="49028" ht="30" hidden="1" customHeight="1" x14ac:dyDescent="0.25"/>
    <row r="49029" ht="30" hidden="1" customHeight="1" x14ac:dyDescent="0.25"/>
    <row r="49030" ht="30" hidden="1" customHeight="1" x14ac:dyDescent="0.25"/>
    <row r="49031" ht="30" hidden="1" customHeight="1" x14ac:dyDescent="0.25"/>
    <row r="49032" ht="30" hidden="1" customHeight="1" x14ac:dyDescent="0.25"/>
    <row r="49033" ht="30" hidden="1" customHeight="1" x14ac:dyDescent="0.25"/>
    <row r="49034" ht="30" hidden="1" customHeight="1" x14ac:dyDescent="0.25"/>
    <row r="49035" ht="30" hidden="1" customHeight="1" x14ac:dyDescent="0.25"/>
    <row r="49036" ht="30" hidden="1" customHeight="1" x14ac:dyDescent="0.25"/>
    <row r="49037" ht="30" hidden="1" customHeight="1" x14ac:dyDescent="0.25"/>
    <row r="49038" ht="30" hidden="1" customHeight="1" x14ac:dyDescent="0.25"/>
    <row r="49039" ht="30" hidden="1" customHeight="1" x14ac:dyDescent="0.25"/>
    <row r="49040" ht="30" hidden="1" customHeight="1" x14ac:dyDescent="0.25"/>
    <row r="49041" ht="30" hidden="1" customHeight="1" x14ac:dyDescent="0.25"/>
    <row r="49042" ht="30" hidden="1" customHeight="1" x14ac:dyDescent="0.25"/>
    <row r="49043" ht="30" hidden="1" customHeight="1" x14ac:dyDescent="0.25"/>
    <row r="49044" ht="30" hidden="1" customHeight="1" x14ac:dyDescent="0.25"/>
    <row r="49045" ht="30" hidden="1" customHeight="1" x14ac:dyDescent="0.25"/>
    <row r="49046" ht="30" hidden="1" customHeight="1" x14ac:dyDescent="0.25"/>
    <row r="49047" ht="30" hidden="1" customHeight="1" x14ac:dyDescent="0.25"/>
    <row r="49048" ht="30" hidden="1" customHeight="1" x14ac:dyDescent="0.25"/>
    <row r="49049" ht="30" hidden="1" customHeight="1" x14ac:dyDescent="0.25"/>
    <row r="49050" ht="30" hidden="1" customHeight="1" x14ac:dyDescent="0.25"/>
    <row r="49051" ht="30" hidden="1" customHeight="1" x14ac:dyDescent="0.25"/>
    <row r="49052" ht="30" hidden="1" customHeight="1" x14ac:dyDescent="0.25"/>
    <row r="49053" ht="30" hidden="1" customHeight="1" x14ac:dyDescent="0.25"/>
    <row r="49054" ht="30" hidden="1" customHeight="1" x14ac:dyDescent="0.25"/>
    <row r="49055" ht="30" hidden="1" customHeight="1" x14ac:dyDescent="0.25"/>
    <row r="49056" ht="30" hidden="1" customHeight="1" x14ac:dyDescent="0.25"/>
    <row r="49057" ht="30" hidden="1" customHeight="1" x14ac:dyDescent="0.25"/>
    <row r="49058" ht="30" hidden="1" customHeight="1" x14ac:dyDescent="0.25"/>
    <row r="49059" ht="30" hidden="1" customHeight="1" x14ac:dyDescent="0.25"/>
    <row r="49060" ht="30" hidden="1" customHeight="1" x14ac:dyDescent="0.25"/>
    <row r="49061" ht="30" hidden="1" customHeight="1" x14ac:dyDescent="0.25"/>
    <row r="49062" ht="30" hidden="1" customHeight="1" x14ac:dyDescent="0.25"/>
    <row r="49063" ht="30" hidden="1" customHeight="1" x14ac:dyDescent="0.25"/>
    <row r="49064" ht="30" hidden="1" customHeight="1" x14ac:dyDescent="0.25"/>
    <row r="49065" ht="30" hidden="1" customHeight="1" x14ac:dyDescent="0.25"/>
    <row r="49066" ht="30" hidden="1" customHeight="1" x14ac:dyDescent="0.25"/>
    <row r="49067" ht="30" hidden="1" customHeight="1" x14ac:dyDescent="0.25"/>
    <row r="49068" ht="30" hidden="1" customHeight="1" x14ac:dyDescent="0.25"/>
    <row r="49069" ht="30" hidden="1" customHeight="1" x14ac:dyDescent="0.25"/>
    <row r="49070" ht="30" hidden="1" customHeight="1" x14ac:dyDescent="0.25"/>
    <row r="49071" ht="30" hidden="1" customHeight="1" x14ac:dyDescent="0.25"/>
    <row r="49072" ht="30" hidden="1" customHeight="1" x14ac:dyDescent="0.25"/>
    <row r="49073" ht="30" hidden="1" customHeight="1" x14ac:dyDescent="0.25"/>
    <row r="49074" ht="30" hidden="1" customHeight="1" x14ac:dyDescent="0.25"/>
    <row r="49075" ht="30" hidden="1" customHeight="1" x14ac:dyDescent="0.25"/>
    <row r="49076" ht="30" hidden="1" customHeight="1" x14ac:dyDescent="0.25"/>
    <row r="49077" ht="30" hidden="1" customHeight="1" x14ac:dyDescent="0.25"/>
    <row r="49078" ht="30" hidden="1" customHeight="1" x14ac:dyDescent="0.25"/>
    <row r="49079" ht="30" hidden="1" customHeight="1" x14ac:dyDescent="0.25"/>
    <row r="49080" ht="30" hidden="1" customHeight="1" x14ac:dyDescent="0.25"/>
    <row r="49081" ht="30" hidden="1" customHeight="1" x14ac:dyDescent="0.25"/>
    <row r="49082" ht="30" hidden="1" customHeight="1" x14ac:dyDescent="0.25"/>
    <row r="49083" ht="30" hidden="1" customHeight="1" x14ac:dyDescent="0.25"/>
    <row r="49084" ht="30" hidden="1" customHeight="1" x14ac:dyDescent="0.25"/>
    <row r="49085" ht="30" hidden="1" customHeight="1" x14ac:dyDescent="0.25"/>
    <row r="49086" ht="30" hidden="1" customHeight="1" x14ac:dyDescent="0.25"/>
    <row r="49087" ht="30" hidden="1" customHeight="1" x14ac:dyDescent="0.25"/>
    <row r="49088" ht="30" hidden="1" customHeight="1" x14ac:dyDescent="0.25"/>
    <row r="49089" ht="30" hidden="1" customHeight="1" x14ac:dyDescent="0.25"/>
    <row r="49090" ht="30" hidden="1" customHeight="1" x14ac:dyDescent="0.25"/>
    <row r="49091" ht="30" hidden="1" customHeight="1" x14ac:dyDescent="0.25"/>
    <row r="49092" ht="30" hidden="1" customHeight="1" x14ac:dyDescent="0.25"/>
    <row r="49093" ht="30" hidden="1" customHeight="1" x14ac:dyDescent="0.25"/>
    <row r="49094" ht="30" hidden="1" customHeight="1" x14ac:dyDescent="0.25"/>
    <row r="49095" ht="30" hidden="1" customHeight="1" x14ac:dyDescent="0.25"/>
    <row r="49096" ht="30" hidden="1" customHeight="1" x14ac:dyDescent="0.25"/>
    <row r="49097" ht="30" hidden="1" customHeight="1" x14ac:dyDescent="0.25"/>
    <row r="49098" ht="30" hidden="1" customHeight="1" x14ac:dyDescent="0.25"/>
    <row r="49099" ht="30" hidden="1" customHeight="1" x14ac:dyDescent="0.25"/>
    <row r="49100" ht="30" hidden="1" customHeight="1" x14ac:dyDescent="0.25"/>
    <row r="49101" ht="30" hidden="1" customHeight="1" x14ac:dyDescent="0.25"/>
    <row r="49102" ht="30" hidden="1" customHeight="1" x14ac:dyDescent="0.25"/>
    <row r="49103" ht="30" hidden="1" customHeight="1" x14ac:dyDescent="0.25"/>
    <row r="49104" ht="30" hidden="1" customHeight="1" x14ac:dyDescent="0.25"/>
    <row r="49105" ht="30" hidden="1" customHeight="1" x14ac:dyDescent="0.25"/>
    <row r="49106" ht="30" hidden="1" customHeight="1" x14ac:dyDescent="0.25"/>
    <row r="49107" ht="30" hidden="1" customHeight="1" x14ac:dyDescent="0.25"/>
    <row r="49108" ht="30" hidden="1" customHeight="1" x14ac:dyDescent="0.25"/>
    <row r="49109" ht="30" hidden="1" customHeight="1" x14ac:dyDescent="0.25"/>
    <row r="49110" ht="30" hidden="1" customHeight="1" x14ac:dyDescent="0.25"/>
    <row r="49111" ht="30" hidden="1" customHeight="1" x14ac:dyDescent="0.25"/>
    <row r="49112" ht="30" hidden="1" customHeight="1" x14ac:dyDescent="0.25"/>
    <row r="49113" ht="30" hidden="1" customHeight="1" x14ac:dyDescent="0.25"/>
    <row r="49114" ht="30" hidden="1" customHeight="1" x14ac:dyDescent="0.25"/>
    <row r="49115" ht="30" hidden="1" customHeight="1" x14ac:dyDescent="0.25"/>
    <row r="49116" ht="30" hidden="1" customHeight="1" x14ac:dyDescent="0.25"/>
    <row r="49117" ht="30" hidden="1" customHeight="1" x14ac:dyDescent="0.25"/>
    <row r="49118" ht="30" hidden="1" customHeight="1" x14ac:dyDescent="0.25"/>
    <row r="49119" ht="30" hidden="1" customHeight="1" x14ac:dyDescent="0.25"/>
    <row r="49120" ht="30" hidden="1" customHeight="1" x14ac:dyDescent="0.25"/>
    <row r="49121" ht="30" hidden="1" customHeight="1" x14ac:dyDescent="0.25"/>
    <row r="49122" ht="30" hidden="1" customHeight="1" x14ac:dyDescent="0.25"/>
    <row r="49123" ht="30" hidden="1" customHeight="1" x14ac:dyDescent="0.25"/>
    <row r="49124" ht="30" hidden="1" customHeight="1" x14ac:dyDescent="0.25"/>
    <row r="49125" ht="30" hidden="1" customHeight="1" x14ac:dyDescent="0.25"/>
    <row r="49126" ht="30" hidden="1" customHeight="1" x14ac:dyDescent="0.25"/>
    <row r="49127" ht="30" hidden="1" customHeight="1" x14ac:dyDescent="0.25"/>
    <row r="49128" ht="30" hidden="1" customHeight="1" x14ac:dyDescent="0.25"/>
    <row r="49129" ht="30" hidden="1" customHeight="1" x14ac:dyDescent="0.25"/>
    <row r="49130" ht="30" hidden="1" customHeight="1" x14ac:dyDescent="0.25"/>
    <row r="49131" ht="30" hidden="1" customHeight="1" x14ac:dyDescent="0.25"/>
    <row r="49132" ht="30" hidden="1" customHeight="1" x14ac:dyDescent="0.25"/>
    <row r="49133" ht="30" hidden="1" customHeight="1" x14ac:dyDescent="0.25"/>
    <row r="49134" ht="30" hidden="1" customHeight="1" x14ac:dyDescent="0.25"/>
    <row r="49135" ht="30" hidden="1" customHeight="1" x14ac:dyDescent="0.25"/>
    <row r="49136" ht="30" hidden="1" customHeight="1" x14ac:dyDescent="0.25"/>
    <row r="49137" ht="30" hidden="1" customHeight="1" x14ac:dyDescent="0.25"/>
    <row r="49138" ht="30" hidden="1" customHeight="1" x14ac:dyDescent="0.25"/>
    <row r="49139" ht="30" hidden="1" customHeight="1" x14ac:dyDescent="0.25"/>
    <row r="49140" ht="30" hidden="1" customHeight="1" x14ac:dyDescent="0.25"/>
    <row r="49141" ht="30" hidden="1" customHeight="1" x14ac:dyDescent="0.25"/>
    <row r="49142" ht="30" hidden="1" customHeight="1" x14ac:dyDescent="0.25"/>
    <row r="49143" ht="30" hidden="1" customHeight="1" x14ac:dyDescent="0.25"/>
    <row r="49144" ht="30" hidden="1" customHeight="1" x14ac:dyDescent="0.25"/>
    <row r="49145" ht="30" hidden="1" customHeight="1" x14ac:dyDescent="0.25"/>
    <row r="49146" ht="30" hidden="1" customHeight="1" x14ac:dyDescent="0.25"/>
    <row r="49147" ht="30" hidden="1" customHeight="1" x14ac:dyDescent="0.25"/>
    <row r="49148" ht="30" hidden="1" customHeight="1" x14ac:dyDescent="0.25"/>
    <row r="49149" ht="30" hidden="1" customHeight="1" x14ac:dyDescent="0.25"/>
    <row r="49150" ht="30" hidden="1" customHeight="1" x14ac:dyDescent="0.25"/>
    <row r="49151" ht="30" hidden="1" customHeight="1" x14ac:dyDescent="0.25"/>
    <row r="49152" ht="30" hidden="1" customHeight="1" x14ac:dyDescent="0.25"/>
    <row r="49153" ht="30" hidden="1" customHeight="1" x14ac:dyDescent="0.25"/>
    <row r="49154" ht="30" hidden="1" customHeight="1" x14ac:dyDescent="0.25"/>
    <row r="49155" ht="30" hidden="1" customHeight="1" x14ac:dyDescent="0.25"/>
    <row r="49156" ht="30" hidden="1" customHeight="1" x14ac:dyDescent="0.25"/>
    <row r="49157" ht="30" hidden="1" customHeight="1" x14ac:dyDescent="0.25"/>
    <row r="49158" ht="30" hidden="1" customHeight="1" x14ac:dyDescent="0.25"/>
    <row r="49159" ht="30" hidden="1" customHeight="1" x14ac:dyDescent="0.25"/>
    <row r="49160" ht="30" hidden="1" customHeight="1" x14ac:dyDescent="0.25"/>
    <row r="49161" ht="30" hidden="1" customHeight="1" x14ac:dyDescent="0.25"/>
    <row r="49162" ht="30" hidden="1" customHeight="1" x14ac:dyDescent="0.25"/>
    <row r="49163" ht="30" hidden="1" customHeight="1" x14ac:dyDescent="0.25"/>
    <row r="49164" ht="30" hidden="1" customHeight="1" x14ac:dyDescent="0.25"/>
    <row r="49165" ht="30" hidden="1" customHeight="1" x14ac:dyDescent="0.25"/>
    <row r="49166" ht="30" hidden="1" customHeight="1" x14ac:dyDescent="0.25"/>
    <row r="49167" ht="30" hidden="1" customHeight="1" x14ac:dyDescent="0.25"/>
    <row r="49168" ht="30" hidden="1" customHeight="1" x14ac:dyDescent="0.25"/>
    <row r="49169" ht="30" hidden="1" customHeight="1" x14ac:dyDescent="0.25"/>
    <row r="49170" ht="30" hidden="1" customHeight="1" x14ac:dyDescent="0.25"/>
    <row r="49171" ht="30" hidden="1" customHeight="1" x14ac:dyDescent="0.25"/>
    <row r="49172" ht="30" hidden="1" customHeight="1" x14ac:dyDescent="0.25"/>
    <row r="49173" ht="30" hidden="1" customHeight="1" x14ac:dyDescent="0.25"/>
    <row r="49174" ht="30" hidden="1" customHeight="1" x14ac:dyDescent="0.25"/>
    <row r="49175" ht="30" hidden="1" customHeight="1" x14ac:dyDescent="0.25"/>
    <row r="49176" ht="30" hidden="1" customHeight="1" x14ac:dyDescent="0.25"/>
    <row r="49177" ht="30" hidden="1" customHeight="1" x14ac:dyDescent="0.25"/>
    <row r="49178" ht="30" hidden="1" customHeight="1" x14ac:dyDescent="0.25"/>
    <row r="49179" ht="30" hidden="1" customHeight="1" x14ac:dyDescent="0.25"/>
    <row r="49180" ht="30" hidden="1" customHeight="1" x14ac:dyDescent="0.25"/>
    <row r="49181" ht="30" hidden="1" customHeight="1" x14ac:dyDescent="0.25"/>
    <row r="49182" ht="30" hidden="1" customHeight="1" x14ac:dyDescent="0.25"/>
    <row r="49183" ht="30" hidden="1" customHeight="1" x14ac:dyDescent="0.25"/>
    <row r="49184" ht="30" hidden="1" customHeight="1" x14ac:dyDescent="0.25"/>
    <row r="49185" ht="30" hidden="1" customHeight="1" x14ac:dyDescent="0.25"/>
    <row r="49186" ht="30" hidden="1" customHeight="1" x14ac:dyDescent="0.25"/>
    <row r="49187" ht="30" hidden="1" customHeight="1" x14ac:dyDescent="0.25"/>
    <row r="49188" ht="30" hidden="1" customHeight="1" x14ac:dyDescent="0.25"/>
    <row r="49189" ht="30" hidden="1" customHeight="1" x14ac:dyDescent="0.25"/>
    <row r="49190" ht="30" hidden="1" customHeight="1" x14ac:dyDescent="0.25"/>
    <row r="49191" ht="30" hidden="1" customHeight="1" x14ac:dyDescent="0.25"/>
    <row r="49192" ht="30" hidden="1" customHeight="1" x14ac:dyDescent="0.25"/>
    <row r="49193" ht="30" hidden="1" customHeight="1" x14ac:dyDescent="0.25"/>
    <row r="49194" ht="30" hidden="1" customHeight="1" x14ac:dyDescent="0.25"/>
    <row r="49195" ht="30" hidden="1" customHeight="1" x14ac:dyDescent="0.25"/>
    <row r="49196" ht="30" hidden="1" customHeight="1" x14ac:dyDescent="0.25"/>
    <row r="49197" ht="30" hidden="1" customHeight="1" x14ac:dyDescent="0.25"/>
    <row r="49198" ht="30" hidden="1" customHeight="1" x14ac:dyDescent="0.25"/>
    <row r="49199" ht="30" hidden="1" customHeight="1" x14ac:dyDescent="0.25"/>
    <row r="49200" ht="30" hidden="1" customHeight="1" x14ac:dyDescent="0.25"/>
    <row r="49201" ht="30" hidden="1" customHeight="1" x14ac:dyDescent="0.25"/>
    <row r="49202" ht="30" hidden="1" customHeight="1" x14ac:dyDescent="0.25"/>
    <row r="49203" ht="30" hidden="1" customHeight="1" x14ac:dyDescent="0.25"/>
    <row r="49204" ht="30" hidden="1" customHeight="1" x14ac:dyDescent="0.25"/>
    <row r="49205" ht="30" hidden="1" customHeight="1" x14ac:dyDescent="0.25"/>
    <row r="49206" ht="30" hidden="1" customHeight="1" x14ac:dyDescent="0.25"/>
    <row r="49207" ht="30" hidden="1" customHeight="1" x14ac:dyDescent="0.25"/>
    <row r="49208" ht="30" hidden="1" customHeight="1" x14ac:dyDescent="0.25"/>
    <row r="49209" ht="30" hidden="1" customHeight="1" x14ac:dyDescent="0.25"/>
    <row r="49210" ht="30" hidden="1" customHeight="1" x14ac:dyDescent="0.25"/>
    <row r="49211" ht="30" hidden="1" customHeight="1" x14ac:dyDescent="0.25"/>
    <row r="49212" ht="30" hidden="1" customHeight="1" x14ac:dyDescent="0.25"/>
    <row r="49213" ht="30" hidden="1" customHeight="1" x14ac:dyDescent="0.25"/>
    <row r="49214" ht="30" hidden="1" customHeight="1" x14ac:dyDescent="0.25"/>
    <row r="49215" ht="30" hidden="1" customHeight="1" x14ac:dyDescent="0.25"/>
    <row r="49216" ht="30" hidden="1" customHeight="1" x14ac:dyDescent="0.25"/>
    <row r="49217" ht="30" hidden="1" customHeight="1" x14ac:dyDescent="0.25"/>
    <row r="49218" ht="30" hidden="1" customHeight="1" x14ac:dyDescent="0.25"/>
    <row r="49219" ht="30" hidden="1" customHeight="1" x14ac:dyDescent="0.25"/>
    <row r="49220" ht="30" hidden="1" customHeight="1" x14ac:dyDescent="0.25"/>
    <row r="49221" ht="30" hidden="1" customHeight="1" x14ac:dyDescent="0.25"/>
    <row r="49222" ht="30" hidden="1" customHeight="1" x14ac:dyDescent="0.25"/>
    <row r="49223" ht="30" hidden="1" customHeight="1" x14ac:dyDescent="0.25"/>
    <row r="49224" ht="30" hidden="1" customHeight="1" x14ac:dyDescent="0.25"/>
    <row r="49225" ht="30" hidden="1" customHeight="1" x14ac:dyDescent="0.25"/>
    <row r="49226" ht="30" hidden="1" customHeight="1" x14ac:dyDescent="0.25"/>
    <row r="49227" ht="30" hidden="1" customHeight="1" x14ac:dyDescent="0.25"/>
    <row r="49228" ht="30" hidden="1" customHeight="1" x14ac:dyDescent="0.25"/>
    <row r="49229" ht="30" hidden="1" customHeight="1" x14ac:dyDescent="0.25"/>
    <row r="49230" ht="30" hidden="1" customHeight="1" x14ac:dyDescent="0.25"/>
    <row r="49231" ht="30" hidden="1" customHeight="1" x14ac:dyDescent="0.25"/>
    <row r="49232" ht="30" hidden="1" customHeight="1" x14ac:dyDescent="0.25"/>
    <row r="49233" ht="30" hidden="1" customHeight="1" x14ac:dyDescent="0.25"/>
    <row r="49234" ht="30" hidden="1" customHeight="1" x14ac:dyDescent="0.25"/>
    <row r="49235" ht="30" hidden="1" customHeight="1" x14ac:dyDescent="0.25"/>
    <row r="49236" ht="30" hidden="1" customHeight="1" x14ac:dyDescent="0.25"/>
    <row r="49237" ht="30" hidden="1" customHeight="1" x14ac:dyDescent="0.25"/>
    <row r="49238" ht="30" hidden="1" customHeight="1" x14ac:dyDescent="0.25"/>
    <row r="49239" ht="30" hidden="1" customHeight="1" x14ac:dyDescent="0.25"/>
    <row r="49240" ht="30" hidden="1" customHeight="1" x14ac:dyDescent="0.25"/>
    <row r="49241" ht="30" hidden="1" customHeight="1" x14ac:dyDescent="0.25"/>
    <row r="49242" ht="30" hidden="1" customHeight="1" x14ac:dyDescent="0.25"/>
    <row r="49243" ht="30" hidden="1" customHeight="1" x14ac:dyDescent="0.25"/>
    <row r="49244" ht="30" hidden="1" customHeight="1" x14ac:dyDescent="0.25"/>
    <row r="49245" ht="30" hidden="1" customHeight="1" x14ac:dyDescent="0.25"/>
    <row r="49246" ht="30" hidden="1" customHeight="1" x14ac:dyDescent="0.25"/>
    <row r="49247" ht="30" hidden="1" customHeight="1" x14ac:dyDescent="0.25"/>
    <row r="49248" ht="30" hidden="1" customHeight="1" x14ac:dyDescent="0.25"/>
    <row r="49249" ht="30" hidden="1" customHeight="1" x14ac:dyDescent="0.25"/>
    <row r="49250" ht="30" hidden="1" customHeight="1" x14ac:dyDescent="0.25"/>
    <row r="49251" ht="30" hidden="1" customHeight="1" x14ac:dyDescent="0.25"/>
    <row r="49252" ht="30" hidden="1" customHeight="1" x14ac:dyDescent="0.25"/>
    <row r="49253" ht="30" hidden="1" customHeight="1" x14ac:dyDescent="0.25"/>
    <row r="49254" ht="30" hidden="1" customHeight="1" x14ac:dyDescent="0.25"/>
    <row r="49255" ht="30" hidden="1" customHeight="1" x14ac:dyDescent="0.25"/>
    <row r="49256" ht="30" hidden="1" customHeight="1" x14ac:dyDescent="0.25"/>
    <row r="49257" ht="30" hidden="1" customHeight="1" x14ac:dyDescent="0.25"/>
    <row r="49258" ht="30" hidden="1" customHeight="1" x14ac:dyDescent="0.25"/>
    <row r="49259" ht="30" hidden="1" customHeight="1" x14ac:dyDescent="0.25"/>
    <row r="49260" ht="30" hidden="1" customHeight="1" x14ac:dyDescent="0.25"/>
    <row r="49261" ht="30" hidden="1" customHeight="1" x14ac:dyDescent="0.25"/>
    <row r="49262" ht="30" hidden="1" customHeight="1" x14ac:dyDescent="0.25"/>
    <row r="49263" ht="30" hidden="1" customHeight="1" x14ac:dyDescent="0.25"/>
    <row r="49264" ht="30" hidden="1" customHeight="1" x14ac:dyDescent="0.25"/>
    <row r="49265" ht="30" hidden="1" customHeight="1" x14ac:dyDescent="0.25"/>
    <row r="49266" ht="30" hidden="1" customHeight="1" x14ac:dyDescent="0.25"/>
    <row r="49267" ht="30" hidden="1" customHeight="1" x14ac:dyDescent="0.25"/>
    <row r="49268" ht="30" hidden="1" customHeight="1" x14ac:dyDescent="0.25"/>
    <row r="49269" ht="30" hidden="1" customHeight="1" x14ac:dyDescent="0.25"/>
    <row r="49270" ht="30" hidden="1" customHeight="1" x14ac:dyDescent="0.25"/>
    <row r="49271" ht="30" hidden="1" customHeight="1" x14ac:dyDescent="0.25"/>
    <row r="49272" ht="30" hidden="1" customHeight="1" x14ac:dyDescent="0.25"/>
    <row r="49273" ht="30" hidden="1" customHeight="1" x14ac:dyDescent="0.25"/>
    <row r="49274" ht="30" hidden="1" customHeight="1" x14ac:dyDescent="0.25"/>
    <row r="49275" ht="30" hidden="1" customHeight="1" x14ac:dyDescent="0.25"/>
    <row r="49276" ht="30" hidden="1" customHeight="1" x14ac:dyDescent="0.25"/>
    <row r="49277" ht="30" hidden="1" customHeight="1" x14ac:dyDescent="0.25"/>
    <row r="49278" ht="30" hidden="1" customHeight="1" x14ac:dyDescent="0.25"/>
    <row r="49279" ht="30" hidden="1" customHeight="1" x14ac:dyDescent="0.25"/>
    <row r="49280" ht="30" hidden="1" customHeight="1" x14ac:dyDescent="0.25"/>
    <row r="49281" ht="30" hidden="1" customHeight="1" x14ac:dyDescent="0.25"/>
    <row r="49282" ht="30" hidden="1" customHeight="1" x14ac:dyDescent="0.25"/>
    <row r="49283" ht="30" hidden="1" customHeight="1" x14ac:dyDescent="0.25"/>
    <row r="49284" ht="30" hidden="1" customHeight="1" x14ac:dyDescent="0.25"/>
    <row r="49285" ht="30" hidden="1" customHeight="1" x14ac:dyDescent="0.25"/>
    <row r="49286" ht="30" hidden="1" customHeight="1" x14ac:dyDescent="0.25"/>
    <row r="49287" ht="30" hidden="1" customHeight="1" x14ac:dyDescent="0.25"/>
    <row r="49288" ht="30" hidden="1" customHeight="1" x14ac:dyDescent="0.25"/>
    <row r="49289" ht="30" hidden="1" customHeight="1" x14ac:dyDescent="0.25"/>
    <row r="49290" ht="30" hidden="1" customHeight="1" x14ac:dyDescent="0.25"/>
    <row r="49291" ht="30" hidden="1" customHeight="1" x14ac:dyDescent="0.25"/>
    <row r="49292" ht="30" hidden="1" customHeight="1" x14ac:dyDescent="0.25"/>
    <row r="49293" ht="30" hidden="1" customHeight="1" x14ac:dyDescent="0.25"/>
    <row r="49294" ht="30" hidden="1" customHeight="1" x14ac:dyDescent="0.25"/>
    <row r="49295" ht="30" hidden="1" customHeight="1" x14ac:dyDescent="0.25"/>
    <row r="49296" ht="30" hidden="1" customHeight="1" x14ac:dyDescent="0.25"/>
    <row r="49297" ht="30" hidden="1" customHeight="1" x14ac:dyDescent="0.25"/>
    <row r="49298" ht="30" hidden="1" customHeight="1" x14ac:dyDescent="0.25"/>
    <row r="49299" ht="30" hidden="1" customHeight="1" x14ac:dyDescent="0.25"/>
    <row r="49300" ht="30" hidden="1" customHeight="1" x14ac:dyDescent="0.25"/>
    <row r="49301" ht="30" hidden="1" customHeight="1" x14ac:dyDescent="0.25"/>
    <row r="49302" ht="30" hidden="1" customHeight="1" x14ac:dyDescent="0.25"/>
    <row r="49303" ht="30" hidden="1" customHeight="1" x14ac:dyDescent="0.25"/>
    <row r="49304" ht="30" hidden="1" customHeight="1" x14ac:dyDescent="0.25"/>
    <row r="49305" ht="30" hidden="1" customHeight="1" x14ac:dyDescent="0.25"/>
    <row r="49306" ht="30" hidden="1" customHeight="1" x14ac:dyDescent="0.25"/>
    <row r="49307" ht="30" hidden="1" customHeight="1" x14ac:dyDescent="0.25"/>
    <row r="49308" ht="30" hidden="1" customHeight="1" x14ac:dyDescent="0.25"/>
    <row r="49309" ht="30" hidden="1" customHeight="1" x14ac:dyDescent="0.25"/>
    <row r="49310" ht="30" hidden="1" customHeight="1" x14ac:dyDescent="0.25"/>
    <row r="49311" ht="30" hidden="1" customHeight="1" x14ac:dyDescent="0.25"/>
    <row r="49312" ht="30" hidden="1" customHeight="1" x14ac:dyDescent="0.25"/>
    <row r="49313" ht="30" hidden="1" customHeight="1" x14ac:dyDescent="0.25"/>
    <row r="49314" ht="30" hidden="1" customHeight="1" x14ac:dyDescent="0.25"/>
    <row r="49315" ht="30" hidden="1" customHeight="1" x14ac:dyDescent="0.25"/>
    <row r="49316" ht="30" hidden="1" customHeight="1" x14ac:dyDescent="0.25"/>
    <row r="49317" ht="30" hidden="1" customHeight="1" x14ac:dyDescent="0.25"/>
    <row r="49318" ht="30" hidden="1" customHeight="1" x14ac:dyDescent="0.25"/>
    <row r="49319" ht="30" hidden="1" customHeight="1" x14ac:dyDescent="0.25"/>
    <row r="49320" ht="30" hidden="1" customHeight="1" x14ac:dyDescent="0.25"/>
    <row r="49321" ht="30" hidden="1" customHeight="1" x14ac:dyDescent="0.25"/>
    <row r="49322" ht="30" hidden="1" customHeight="1" x14ac:dyDescent="0.25"/>
    <row r="49323" ht="30" hidden="1" customHeight="1" x14ac:dyDescent="0.25"/>
    <row r="49324" ht="30" hidden="1" customHeight="1" x14ac:dyDescent="0.25"/>
    <row r="49325" ht="30" hidden="1" customHeight="1" x14ac:dyDescent="0.25"/>
    <row r="49326" ht="30" hidden="1" customHeight="1" x14ac:dyDescent="0.25"/>
    <row r="49327" ht="30" hidden="1" customHeight="1" x14ac:dyDescent="0.25"/>
    <row r="49328" ht="30" hidden="1" customHeight="1" x14ac:dyDescent="0.25"/>
    <row r="49329" ht="30" hidden="1" customHeight="1" x14ac:dyDescent="0.25"/>
    <row r="49330" ht="30" hidden="1" customHeight="1" x14ac:dyDescent="0.25"/>
    <row r="49331" ht="30" hidden="1" customHeight="1" x14ac:dyDescent="0.25"/>
    <row r="49332" ht="30" hidden="1" customHeight="1" x14ac:dyDescent="0.25"/>
    <row r="49333" ht="30" hidden="1" customHeight="1" x14ac:dyDescent="0.25"/>
    <row r="49334" ht="30" hidden="1" customHeight="1" x14ac:dyDescent="0.25"/>
    <row r="49335" ht="30" hidden="1" customHeight="1" x14ac:dyDescent="0.25"/>
    <row r="49336" ht="30" hidden="1" customHeight="1" x14ac:dyDescent="0.25"/>
    <row r="49337" ht="30" hidden="1" customHeight="1" x14ac:dyDescent="0.25"/>
    <row r="49338" ht="30" hidden="1" customHeight="1" x14ac:dyDescent="0.25"/>
    <row r="49339" ht="30" hidden="1" customHeight="1" x14ac:dyDescent="0.25"/>
    <row r="49340" ht="30" hidden="1" customHeight="1" x14ac:dyDescent="0.25"/>
    <row r="49341" ht="30" hidden="1" customHeight="1" x14ac:dyDescent="0.25"/>
    <row r="49342" ht="30" hidden="1" customHeight="1" x14ac:dyDescent="0.25"/>
    <row r="49343" ht="30" hidden="1" customHeight="1" x14ac:dyDescent="0.25"/>
    <row r="49344" ht="30" hidden="1" customHeight="1" x14ac:dyDescent="0.25"/>
    <row r="49345" ht="30" hidden="1" customHeight="1" x14ac:dyDescent="0.25"/>
    <row r="49346" ht="30" hidden="1" customHeight="1" x14ac:dyDescent="0.25"/>
    <row r="49347" ht="30" hidden="1" customHeight="1" x14ac:dyDescent="0.25"/>
    <row r="49348" ht="30" hidden="1" customHeight="1" x14ac:dyDescent="0.25"/>
    <row r="49349" ht="30" hidden="1" customHeight="1" x14ac:dyDescent="0.25"/>
    <row r="49350" ht="30" hidden="1" customHeight="1" x14ac:dyDescent="0.25"/>
    <row r="49351" ht="30" hidden="1" customHeight="1" x14ac:dyDescent="0.25"/>
    <row r="49352" ht="30" hidden="1" customHeight="1" x14ac:dyDescent="0.25"/>
    <row r="49353" ht="30" hidden="1" customHeight="1" x14ac:dyDescent="0.25"/>
    <row r="49354" ht="30" hidden="1" customHeight="1" x14ac:dyDescent="0.25"/>
    <row r="49355" ht="30" hidden="1" customHeight="1" x14ac:dyDescent="0.25"/>
    <row r="49356" ht="30" hidden="1" customHeight="1" x14ac:dyDescent="0.25"/>
    <row r="49357" ht="30" hidden="1" customHeight="1" x14ac:dyDescent="0.25"/>
    <row r="49358" ht="30" hidden="1" customHeight="1" x14ac:dyDescent="0.25"/>
    <row r="49359" ht="30" hidden="1" customHeight="1" x14ac:dyDescent="0.25"/>
    <row r="49360" ht="30" hidden="1" customHeight="1" x14ac:dyDescent="0.25"/>
    <row r="49361" ht="30" hidden="1" customHeight="1" x14ac:dyDescent="0.25"/>
    <row r="49362" ht="30" hidden="1" customHeight="1" x14ac:dyDescent="0.25"/>
    <row r="49363" ht="30" hidden="1" customHeight="1" x14ac:dyDescent="0.25"/>
    <row r="49364" ht="30" hidden="1" customHeight="1" x14ac:dyDescent="0.25"/>
    <row r="49365" ht="30" hidden="1" customHeight="1" x14ac:dyDescent="0.25"/>
    <row r="49366" ht="30" hidden="1" customHeight="1" x14ac:dyDescent="0.25"/>
    <row r="49367" ht="30" hidden="1" customHeight="1" x14ac:dyDescent="0.25"/>
    <row r="49368" ht="30" hidden="1" customHeight="1" x14ac:dyDescent="0.25"/>
    <row r="49369" ht="30" hidden="1" customHeight="1" x14ac:dyDescent="0.25"/>
    <row r="49370" ht="30" hidden="1" customHeight="1" x14ac:dyDescent="0.25"/>
    <row r="49371" ht="30" hidden="1" customHeight="1" x14ac:dyDescent="0.25"/>
    <row r="49372" ht="30" hidden="1" customHeight="1" x14ac:dyDescent="0.25"/>
    <row r="49373" ht="30" hidden="1" customHeight="1" x14ac:dyDescent="0.25"/>
    <row r="49374" ht="30" hidden="1" customHeight="1" x14ac:dyDescent="0.25"/>
    <row r="49375" ht="30" hidden="1" customHeight="1" x14ac:dyDescent="0.25"/>
    <row r="49376" ht="30" hidden="1" customHeight="1" x14ac:dyDescent="0.25"/>
    <row r="49377" ht="30" hidden="1" customHeight="1" x14ac:dyDescent="0.25"/>
    <row r="49378" ht="30" hidden="1" customHeight="1" x14ac:dyDescent="0.25"/>
    <row r="49379" ht="30" hidden="1" customHeight="1" x14ac:dyDescent="0.25"/>
    <row r="49380" ht="30" hidden="1" customHeight="1" x14ac:dyDescent="0.25"/>
    <row r="49381" ht="30" hidden="1" customHeight="1" x14ac:dyDescent="0.25"/>
    <row r="49382" ht="30" hidden="1" customHeight="1" x14ac:dyDescent="0.25"/>
    <row r="49383" ht="30" hidden="1" customHeight="1" x14ac:dyDescent="0.25"/>
    <row r="49384" ht="30" hidden="1" customHeight="1" x14ac:dyDescent="0.25"/>
    <row r="49385" ht="30" hidden="1" customHeight="1" x14ac:dyDescent="0.25"/>
    <row r="49386" ht="30" hidden="1" customHeight="1" x14ac:dyDescent="0.25"/>
    <row r="49387" ht="30" hidden="1" customHeight="1" x14ac:dyDescent="0.25"/>
    <row r="49388" ht="30" hidden="1" customHeight="1" x14ac:dyDescent="0.25"/>
    <row r="49389" ht="30" hidden="1" customHeight="1" x14ac:dyDescent="0.25"/>
    <row r="49390" ht="30" hidden="1" customHeight="1" x14ac:dyDescent="0.25"/>
    <row r="49391" ht="30" hidden="1" customHeight="1" x14ac:dyDescent="0.25"/>
    <row r="49392" ht="30" hidden="1" customHeight="1" x14ac:dyDescent="0.25"/>
    <row r="49393" ht="30" hidden="1" customHeight="1" x14ac:dyDescent="0.25"/>
    <row r="49394" ht="30" hidden="1" customHeight="1" x14ac:dyDescent="0.25"/>
    <row r="49395" ht="30" hidden="1" customHeight="1" x14ac:dyDescent="0.25"/>
    <row r="49396" ht="30" hidden="1" customHeight="1" x14ac:dyDescent="0.25"/>
    <row r="49397" ht="30" hidden="1" customHeight="1" x14ac:dyDescent="0.25"/>
    <row r="49398" ht="30" hidden="1" customHeight="1" x14ac:dyDescent="0.25"/>
    <row r="49399" ht="30" hidden="1" customHeight="1" x14ac:dyDescent="0.25"/>
    <row r="49400" ht="30" hidden="1" customHeight="1" x14ac:dyDescent="0.25"/>
    <row r="49401" ht="30" hidden="1" customHeight="1" x14ac:dyDescent="0.25"/>
    <row r="49402" ht="30" hidden="1" customHeight="1" x14ac:dyDescent="0.25"/>
    <row r="49403" ht="30" hidden="1" customHeight="1" x14ac:dyDescent="0.25"/>
    <row r="49404" ht="30" hidden="1" customHeight="1" x14ac:dyDescent="0.25"/>
    <row r="49405" ht="30" hidden="1" customHeight="1" x14ac:dyDescent="0.25"/>
    <row r="49406" ht="30" hidden="1" customHeight="1" x14ac:dyDescent="0.25"/>
    <row r="49407" ht="30" hidden="1" customHeight="1" x14ac:dyDescent="0.25"/>
    <row r="49408" ht="30" hidden="1" customHeight="1" x14ac:dyDescent="0.25"/>
    <row r="49409" ht="30" hidden="1" customHeight="1" x14ac:dyDescent="0.25"/>
    <row r="49410" ht="30" hidden="1" customHeight="1" x14ac:dyDescent="0.25"/>
    <row r="49411" ht="30" hidden="1" customHeight="1" x14ac:dyDescent="0.25"/>
    <row r="49412" ht="30" hidden="1" customHeight="1" x14ac:dyDescent="0.25"/>
    <row r="49413" ht="30" hidden="1" customHeight="1" x14ac:dyDescent="0.25"/>
    <row r="49414" ht="30" hidden="1" customHeight="1" x14ac:dyDescent="0.25"/>
    <row r="49415" ht="30" hidden="1" customHeight="1" x14ac:dyDescent="0.25"/>
    <row r="49416" ht="30" hidden="1" customHeight="1" x14ac:dyDescent="0.25"/>
    <row r="49417" ht="30" hidden="1" customHeight="1" x14ac:dyDescent="0.25"/>
    <row r="49418" ht="30" hidden="1" customHeight="1" x14ac:dyDescent="0.25"/>
    <row r="49419" ht="30" hidden="1" customHeight="1" x14ac:dyDescent="0.25"/>
    <row r="49420" ht="30" hidden="1" customHeight="1" x14ac:dyDescent="0.25"/>
    <row r="49421" ht="30" hidden="1" customHeight="1" x14ac:dyDescent="0.25"/>
    <row r="49422" ht="30" hidden="1" customHeight="1" x14ac:dyDescent="0.25"/>
    <row r="49423" ht="30" hidden="1" customHeight="1" x14ac:dyDescent="0.25"/>
    <row r="49424" ht="30" hidden="1" customHeight="1" x14ac:dyDescent="0.25"/>
    <row r="49425" ht="30" hidden="1" customHeight="1" x14ac:dyDescent="0.25"/>
    <row r="49426" ht="30" hidden="1" customHeight="1" x14ac:dyDescent="0.25"/>
    <row r="49427" ht="30" hidden="1" customHeight="1" x14ac:dyDescent="0.25"/>
    <row r="49428" ht="30" hidden="1" customHeight="1" x14ac:dyDescent="0.25"/>
    <row r="49429" ht="30" hidden="1" customHeight="1" x14ac:dyDescent="0.25"/>
    <row r="49430" ht="30" hidden="1" customHeight="1" x14ac:dyDescent="0.25"/>
    <row r="49431" ht="30" hidden="1" customHeight="1" x14ac:dyDescent="0.25"/>
    <row r="49432" ht="30" hidden="1" customHeight="1" x14ac:dyDescent="0.25"/>
    <row r="49433" ht="30" hidden="1" customHeight="1" x14ac:dyDescent="0.25"/>
    <row r="49434" ht="30" hidden="1" customHeight="1" x14ac:dyDescent="0.25"/>
    <row r="49435" ht="30" hidden="1" customHeight="1" x14ac:dyDescent="0.25"/>
    <row r="49436" ht="30" hidden="1" customHeight="1" x14ac:dyDescent="0.25"/>
    <row r="49437" ht="30" hidden="1" customHeight="1" x14ac:dyDescent="0.25"/>
    <row r="49438" ht="30" hidden="1" customHeight="1" x14ac:dyDescent="0.25"/>
    <row r="49439" ht="30" hidden="1" customHeight="1" x14ac:dyDescent="0.25"/>
    <row r="49440" ht="30" hidden="1" customHeight="1" x14ac:dyDescent="0.25"/>
    <row r="49441" ht="30" hidden="1" customHeight="1" x14ac:dyDescent="0.25"/>
    <row r="49442" ht="30" hidden="1" customHeight="1" x14ac:dyDescent="0.25"/>
    <row r="49443" ht="30" hidden="1" customHeight="1" x14ac:dyDescent="0.25"/>
    <row r="49444" ht="30" hidden="1" customHeight="1" x14ac:dyDescent="0.25"/>
    <row r="49445" ht="30" hidden="1" customHeight="1" x14ac:dyDescent="0.25"/>
    <row r="49446" ht="30" hidden="1" customHeight="1" x14ac:dyDescent="0.25"/>
    <row r="49447" ht="30" hidden="1" customHeight="1" x14ac:dyDescent="0.25"/>
    <row r="49448" ht="30" hidden="1" customHeight="1" x14ac:dyDescent="0.25"/>
    <row r="49449" ht="30" hidden="1" customHeight="1" x14ac:dyDescent="0.25"/>
    <row r="49450" ht="30" hidden="1" customHeight="1" x14ac:dyDescent="0.25"/>
    <row r="49451" ht="30" hidden="1" customHeight="1" x14ac:dyDescent="0.25"/>
    <row r="49452" ht="30" hidden="1" customHeight="1" x14ac:dyDescent="0.25"/>
    <row r="49453" ht="30" hidden="1" customHeight="1" x14ac:dyDescent="0.25"/>
    <row r="49454" ht="30" hidden="1" customHeight="1" x14ac:dyDescent="0.25"/>
    <row r="49455" ht="30" hidden="1" customHeight="1" x14ac:dyDescent="0.25"/>
    <row r="49456" ht="30" hidden="1" customHeight="1" x14ac:dyDescent="0.25"/>
    <row r="49457" ht="30" hidden="1" customHeight="1" x14ac:dyDescent="0.25"/>
    <row r="49458" ht="30" hidden="1" customHeight="1" x14ac:dyDescent="0.25"/>
    <row r="49459" ht="30" hidden="1" customHeight="1" x14ac:dyDescent="0.25"/>
    <row r="49460" ht="30" hidden="1" customHeight="1" x14ac:dyDescent="0.25"/>
    <row r="49461" ht="30" hidden="1" customHeight="1" x14ac:dyDescent="0.25"/>
    <row r="49462" ht="30" hidden="1" customHeight="1" x14ac:dyDescent="0.25"/>
    <row r="49463" ht="30" hidden="1" customHeight="1" x14ac:dyDescent="0.25"/>
    <row r="49464" ht="30" hidden="1" customHeight="1" x14ac:dyDescent="0.25"/>
    <row r="49465" ht="30" hidden="1" customHeight="1" x14ac:dyDescent="0.25"/>
    <row r="49466" ht="30" hidden="1" customHeight="1" x14ac:dyDescent="0.25"/>
    <row r="49467" ht="30" hidden="1" customHeight="1" x14ac:dyDescent="0.25"/>
    <row r="49468" ht="30" hidden="1" customHeight="1" x14ac:dyDescent="0.25"/>
    <row r="49469" ht="30" hidden="1" customHeight="1" x14ac:dyDescent="0.25"/>
    <row r="49470" ht="30" hidden="1" customHeight="1" x14ac:dyDescent="0.25"/>
    <row r="49471" ht="30" hidden="1" customHeight="1" x14ac:dyDescent="0.25"/>
    <row r="49472" ht="30" hidden="1" customHeight="1" x14ac:dyDescent="0.25"/>
    <row r="49473" ht="30" hidden="1" customHeight="1" x14ac:dyDescent="0.25"/>
    <row r="49474" ht="30" hidden="1" customHeight="1" x14ac:dyDescent="0.25"/>
    <row r="49475" ht="30" hidden="1" customHeight="1" x14ac:dyDescent="0.25"/>
    <row r="49476" ht="30" hidden="1" customHeight="1" x14ac:dyDescent="0.25"/>
    <row r="49477" ht="30" hidden="1" customHeight="1" x14ac:dyDescent="0.25"/>
    <row r="49478" ht="30" hidden="1" customHeight="1" x14ac:dyDescent="0.25"/>
    <row r="49479" ht="30" hidden="1" customHeight="1" x14ac:dyDescent="0.25"/>
    <row r="49480" ht="30" hidden="1" customHeight="1" x14ac:dyDescent="0.25"/>
    <row r="49481" ht="30" hidden="1" customHeight="1" x14ac:dyDescent="0.25"/>
    <row r="49482" ht="30" hidden="1" customHeight="1" x14ac:dyDescent="0.25"/>
    <row r="49483" ht="30" hidden="1" customHeight="1" x14ac:dyDescent="0.25"/>
    <row r="49484" ht="30" hidden="1" customHeight="1" x14ac:dyDescent="0.25"/>
    <row r="49485" ht="30" hidden="1" customHeight="1" x14ac:dyDescent="0.25"/>
    <row r="49486" ht="30" hidden="1" customHeight="1" x14ac:dyDescent="0.25"/>
    <row r="49487" ht="30" hidden="1" customHeight="1" x14ac:dyDescent="0.25"/>
    <row r="49488" ht="30" hidden="1" customHeight="1" x14ac:dyDescent="0.25"/>
    <row r="49489" ht="30" hidden="1" customHeight="1" x14ac:dyDescent="0.25"/>
    <row r="49490" ht="30" hidden="1" customHeight="1" x14ac:dyDescent="0.25"/>
    <row r="49491" ht="30" hidden="1" customHeight="1" x14ac:dyDescent="0.25"/>
    <row r="49492" ht="30" hidden="1" customHeight="1" x14ac:dyDescent="0.25"/>
    <row r="49493" ht="30" hidden="1" customHeight="1" x14ac:dyDescent="0.25"/>
    <row r="49494" ht="30" hidden="1" customHeight="1" x14ac:dyDescent="0.25"/>
    <row r="49495" ht="30" hidden="1" customHeight="1" x14ac:dyDescent="0.25"/>
    <row r="49496" ht="30" hidden="1" customHeight="1" x14ac:dyDescent="0.25"/>
    <row r="49497" ht="30" hidden="1" customHeight="1" x14ac:dyDescent="0.25"/>
    <row r="49498" ht="30" hidden="1" customHeight="1" x14ac:dyDescent="0.25"/>
    <row r="49499" ht="30" hidden="1" customHeight="1" x14ac:dyDescent="0.25"/>
    <row r="49500" ht="30" hidden="1" customHeight="1" x14ac:dyDescent="0.25"/>
    <row r="49501" ht="30" hidden="1" customHeight="1" x14ac:dyDescent="0.25"/>
    <row r="49502" ht="30" hidden="1" customHeight="1" x14ac:dyDescent="0.25"/>
    <row r="49503" ht="30" hidden="1" customHeight="1" x14ac:dyDescent="0.25"/>
    <row r="49504" ht="30" hidden="1" customHeight="1" x14ac:dyDescent="0.25"/>
    <row r="49505" ht="30" hidden="1" customHeight="1" x14ac:dyDescent="0.25"/>
    <row r="49506" ht="30" hidden="1" customHeight="1" x14ac:dyDescent="0.25"/>
    <row r="49507" ht="30" hidden="1" customHeight="1" x14ac:dyDescent="0.25"/>
    <row r="49508" ht="30" hidden="1" customHeight="1" x14ac:dyDescent="0.25"/>
    <row r="49509" ht="30" hidden="1" customHeight="1" x14ac:dyDescent="0.25"/>
    <row r="49510" ht="30" hidden="1" customHeight="1" x14ac:dyDescent="0.25"/>
    <row r="49511" ht="30" hidden="1" customHeight="1" x14ac:dyDescent="0.25"/>
    <row r="49512" ht="30" hidden="1" customHeight="1" x14ac:dyDescent="0.25"/>
    <row r="49513" ht="30" hidden="1" customHeight="1" x14ac:dyDescent="0.25"/>
    <row r="49514" ht="30" hidden="1" customHeight="1" x14ac:dyDescent="0.25"/>
    <row r="49515" ht="30" hidden="1" customHeight="1" x14ac:dyDescent="0.25"/>
    <row r="49516" ht="30" hidden="1" customHeight="1" x14ac:dyDescent="0.25"/>
    <row r="49517" ht="30" hidden="1" customHeight="1" x14ac:dyDescent="0.25"/>
    <row r="49518" ht="30" hidden="1" customHeight="1" x14ac:dyDescent="0.25"/>
    <row r="49519" ht="30" hidden="1" customHeight="1" x14ac:dyDescent="0.25"/>
    <row r="49520" ht="30" hidden="1" customHeight="1" x14ac:dyDescent="0.25"/>
    <row r="49521" ht="30" hidden="1" customHeight="1" x14ac:dyDescent="0.25"/>
    <row r="49522" ht="30" hidden="1" customHeight="1" x14ac:dyDescent="0.25"/>
    <row r="49523" ht="30" hidden="1" customHeight="1" x14ac:dyDescent="0.25"/>
    <row r="49524" ht="30" hidden="1" customHeight="1" x14ac:dyDescent="0.25"/>
    <row r="49525" ht="30" hidden="1" customHeight="1" x14ac:dyDescent="0.25"/>
    <row r="49526" ht="30" hidden="1" customHeight="1" x14ac:dyDescent="0.25"/>
    <row r="49527" ht="30" hidden="1" customHeight="1" x14ac:dyDescent="0.25"/>
    <row r="49528" ht="30" hidden="1" customHeight="1" x14ac:dyDescent="0.25"/>
    <row r="49529" ht="30" hidden="1" customHeight="1" x14ac:dyDescent="0.25"/>
    <row r="49530" ht="30" hidden="1" customHeight="1" x14ac:dyDescent="0.25"/>
    <row r="49531" ht="30" hidden="1" customHeight="1" x14ac:dyDescent="0.25"/>
    <row r="49532" ht="30" hidden="1" customHeight="1" x14ac:dyDescent="0.25"/>
    <row r="49533" ht="30" hidden="1" customHeight="1" x14ac:dyDescent="0.25"/>
    <row r="49534" ht="30" hidden="1" customHeight="1" x14ac:dyDescent="0.25"/>
    <row r="49535" ht="30" hidden="1" customHeight="1" x14ac:dyDescent="0.25"/>
    <row r="49536" ht="30" hidden="1" customHeight="1" x14ac:dyDescent="0.25"/>
    <row r="49537" ht="30" hidden="1" customHeight="1" x14ac:dyDescent="0.25"/>
    <row r="49538" ht="30" hidden="1" customHeight="1" x14ac:dyDescent="0.25"/>
    <row r="49539" ht="30" hidden="1" customHeight="1" x14ac:dyDescent="0.25"/>
    <row r="49540" ht="30" hidden="1" customHeight="1" x14ac:dyDescent="0.25"/>
    <row r="49541" ht="30" hidden="1" customHeight="1" x14ac:dyDescent="0.25"/>
    <row r="49542" ht="30" hidden="1" customHeight="1" x14ac:dyDescent="0.25"/>
    <row r="49543" ht="30" hidden="1" customHeight="1" x14ac:dyDescent="0.25"/>
    <row r="49544" ht="30" hidden="1" customHeight="1" x14ac:dyDescent="0.25"/>
    <row r="49545" ht="30" hidden="1" customHeight="1" x14ac:dyDescent="0.25"/>
    <row r="49546" ht="30" hidden="1" customHeight="1" x14ac:dyDescent="0.25"/>
    <row r="49547" ht="30" hidden="1" customHeight="1" x14ac:dyDescent="0.25"/>
    <row r="49548" ht="30" hidden="1" customHeight="1" x14ac:dyDescent="0.25"/>
    <row r="49549" ht="30" hidden="1" customHeight="1" x14ac:dyDescent="0.25"/>
    <row r="49550" ht="30" hidden="1" customHeight="1" x14ac:dyDescent="0.25"/>
    <row r="49551" ht="30" hidden="1" customHeight="1" x14ac:dyDescent="0.25"/>
    <row r="49552" ht="30" hidden="1" customHeight="1" x14ac:dyDescent="0.25"/>
    <row r="49553" ht="30" hidden="1" customHeight="1" x14ac:dyDescent="0.25"/>
    <row r="49554" ht="30" hidden="1" customHeight="1" x14ac:dyDescent="0.25"/>
    <row r="49555" ht="30" hidden="1" customHeight="1" x14ac:dyDescent="0.25"/>
    <row r="49556" ht="30" hidden="1" customHeight="1" x14ac:dyDescent="0.25"/>
    <row r="49557" ht="30" hidden="1" customHeight="1" x14ac:dyDescent="0.25"/>
    <row r="49558" ht="30" hidden="1" customHeight="1" x14ac:dyDescent="0.25"/>
    <row r="49559" ht="30" hidden="1" customHeight="1" x14ac:dyDescent="0.25"/>
    <row r="49560" ht="30" hidden="1" customHeight="1" x14ac:dyDescent="0.25"/>
    <row r="49561" ht="30" hidden="1" customHeight="1" x14ac:dyDescent="0.25"/>
    <row r="49562" ht="30" hidden="1" customHeight="1" x14ac:dyDescent="0.25"/>
    <row r="49563" ht="30" hidden="1" customHeight="1" x14ac:dyDescent="0.25"/>
    <row r="49564" ht="30" hidden="1" customHeight="1" x14ac:dyDescent="0.25"/>
    <row r="49565" ht="30" hidden="1" customHeight="1" x14ac:dyDescent="0.25"/>
    <row r="49566" ht="30" hidden="1" customHeight="1" x14ac:dyDescent="0.25"/>
    <row r="49567" ht="30" hidden="1" customHeight="1" x14ac:dyDescent="0.25"/>
    <row r="49568" ht="30" hidden="1" customHeight="1" x14ac:dyDescent="0.25"/>
    <row r="49569" ht="30" hidden="1" customHeight="1" x14ac:dyDescent="0.25"/>
    <row r="49570" ht="30" hidden="1" customHeight="1" x14ac:dyDescent="0.25"/>
    <row r="49571" ht="30" hidden="1" customHeight="1" x14ac:dyDescent="0.25"/>
    <row r="49572" ht="30" hidden="1" customHeight="1" x14ac:dyDescent="0.25"/>
    <row r="49573" ht="30" hidden="1" customHeight="1" x14ac:dyDescent="0.25"/>
    <row r="49574" ht="30" hidden="1" customHeight="1" x14ac:dyDescent="0.25"/>
    <row r="49575" ht="30" hidden="1" customHeight="1" x14ac:dyDescent="0.25"/>
    <row r="49576" ht="30" hidden="1" customHeight="1" x14ac:dyDescent="0.25"/>
    <row r="49577" ht="30" hidden="1" customHeight="1" x14ac:dyDescent="0.25"/>
    <row r="49578" ht="30" hidden="1" customHeight="1" x14ac:dyDescent="0.25"/>
    <row r="49579" ht="30" hidden="1" customHeight="1" x14ac:dyDescent="0.25"/>
    <row r="49580" ht="30" hidden="1" customHeight="1" x14ac:dyDescent="0.25"/>
    <row r="49581" ht="30" hidden="1" customHeight="1" x14ac:dyDescent="0.25"/>
    <row r="49582" ht="30" hidden="1" customHeight="1" x14ac:dyDescent="0.25"/>
    <row r="49583" ht="30" hidden="1" customHeight="1" x14ac:dyDescent="0.25"/>
    <row r="49584" ht="30" hidden="1" customHeight="1" x14ac:dyDescent="0.25"/>
    <row r="49585" ht="30" hidden="1" customHeight="1" x14ac:dyDescent="0.25"/>
    <row r="49586" ht="30" hidden="1" customHeight="1" x14ac:dyDescent="0.25"/>
    <row r="49587" ht="30" hidden="1" customHeight="1" x14ac:dyDescent="0.25"/>
    <row r="49588" ht="30" hidden="1" customHeight="1" x14ac:dyDescent="0.25"/>
    <row r="49589" ht="30" hidden="1" customHeight="1" x14ac:dyDescent="0.25"/>
    <row r="49590" ht="30" hidden="1" customHeight="1" x14ac:dyDescent="0.25"/>
    <row r="49591" ht="30" hidden="1" customHeight="1" x14ac:dyDescent="0.25"/>
    <row r="49592" ht="30" hidden="1" customHeight="1" x14ac:dyDescent="0.25"/>
    <row r="49593" ht="30" hidden="1" customHeight="1" x14ac:dyDescent="0.25"/>
    <row r="49594" ht="30" hidden="1" customHeight="1" x14ac:dyDescent="0.25"/>
    <row r="49595" ht="30" hidden="1" customHeight="1" x14ac:dyDescent="0.25"/>
    <row r="49596" ht="30" hidden="1" customHeight="1" x14ac:dyDescent="0.25"/>
    <row r="49597" ht="30" hidden="1" customHeight="1" x14ac:dyDescent="0.25"/>
    <row r="49598" ht="30" hidden="1" customHeight="1" x14ac:dyDescent="0.25"/>
    <row r="49599" ht="30" hidden="1" customHeight="1" x14ac:dyDescent="0.25"/>
    <row r="49600" ht="30" hidden="1" customHeight="1" x14ac:dyDescent="0.25"/>
    <row r="49601" ht="30" hidden="1" customHeight="1" x14ac:dyDescent="0.25"/>
    <row r="49602" ht="30" hidden="1" customHeight="1" x14ac:dyDescent="0.25"/>
    <row r="49603" ht="30" hidden="1" customHeight="1" x14ac:dyDescent="0.25"/>
    <row r="49604" ht="30" hidden="1" customHeight="1" x14ac:dyDescent="0.25"/>
    <row r="49605" ht="30" hidden="1" customHeight="1" x14ac:dyDescent="0.25"/>
    <row r="49606" ht="30" hidden="1" customHeight="1" x14ac:dyDescent="0.25"/>
    <row r="49607" ht="30" hidden="1" customHeight="1" x14ac:dyDescent="0.25"/>
    <row r="49608" ht="30" hidden="1" customHeight="1" x14ac:dyDescent="0.25"/>
    <row r="49609" ht="30" hidden="1" customHeight="1" x14ac:dyDescent="0.25"/>
    <row r="49610" ht="30" hidden="1" customHeight="1" x14ac:dyDescent="0.25"/>
    <row r="49611" ht="30" hidden="1" customHeight="1" x14ac:dyDescent="0.25"/>
    <row r="49612" ht="30" hidden="1" customHeight="1" x14ac:dyDescent="0.25"/>
    <row r="49613" ht="30" hidden="1" customHeight="1" x14ac:dyDescent="0.25"/>
    <row r="49614" ht="30" hidden="1" customHeight="1" x14ac:dyDescent="0.25"/>
    <row r="49615" ht="30" hidden="1" customHeight="1" x14ac:dyDescent="0.25"/>
    <row r="49616" ht="30" hidden="1" customHeight="1" x14ac:dyDescent="0.25"/>
    <row r="49617" ht="30" hidden="1" customHeight="1" x14ac:dyDescent="0.25"/>
    <row r="49618" ht="30" hidden="1" customHeight="1" x14ac:dyDescent="0.25"/>
    <row r="49619" ht="30" hidden="1" customHeight="1" x14ac:dyDescent="0.25"/>
    <row r="49620" ht="30" hidden="1" customHeight="1" x14ac:dyDescent="0.25"/>
    <row r="49621" ht="30" hidden="1" customHeight="1" x14ac:dyDescent="0.25"/>
    <row r="49622" ht="30" hidden="1" customHeight="1" x14ac:dyDescent="0.25"/>
    <row r="49623" ht="30" hidden="1" customHeight="1" x14ac:dyDescent="0.25"/>
    <row r="49624" ht="30" hidden="1" customHeight="1" x14ac:dyDescent="0.25"/>
    <row r="49625" ht="30" hidden="1" customHeight="1" x14ac:dyDescent="0.25"/>
    <row r="49626" ht="30" hidden="1" customHeight="1" x14ac:dyDescent="0.25"/>
    <row r="49627" ht="30" hidden="1" customHeight="1" x14ac:dyDescent="0.25"/>
    <row r="49628" ht="30" hidden="1" customHeight="1" x14ac:dyDescent="0.25"/>
    <row r="49629" ht="30" hidden="1" customHeight="1" x14ac:dyDescent="0.25"/>
    <row r="49630" ht="30" hidden="1" customHeight="1" x14ac:dyDescent="0.25"/>
    <row r="49631" ht="30" hidden="1" customHeight="1" x14ac:dyDescent="0.25"/>
    <row r="49632" ht="30" hidden="1" customHeight="1" x14ac:dyDescent="0.25"/>
    <row r="49633" ht="30" hidden="1" customHeight="1" x14ac:dyDescent="0.25"/>
    <row r="49634" ht="30" hidden="1" customHeight="1" x14ac:dyDescent="0.25"/>
    <row r="49635" ht="30" hidden="1" customHeight="1" x14ac:dyDescent="0.25"/>
    <row r="49636" ht="30" hidden="1" customHeight="1" x14ac:dyDescent="0.25"/>
    <row r="49637" ht="30" hidden="1" customHeight="1" x14ac:dyDescent="0.25"/>
    <row r="49638" ht="30" hidden="1" customHeight="1" x14ac:dyDescent="0.25"/>
    <row r="49639" ht="30" hidden="1" customHeight="1" x14ac:dyDescent="0.25"/>
    <row r="49640" ht="30" hidden="1" customHeight="1" x14ac:dyDescent="0.25"/>
    <row r="49641" ht="30" hidden="1" customHeight="1" x14ac:dyDescent="0.25"/>
    <row r="49642" ht="30" hidden="1" customHeight="1" x14ac:dyDescent="0.25"/>
    <row r="49643" ht="30" hidden="1" customHeight="1" x14ac:dyDescent="0.25"/>
    <row r="49644" ht="30" hidden="1" customHeight="1" x14ac:dyDescent="0.25"/>
    <row r="49645" ht="30" hidden="1" customHeight="1" x14ac:dyDescent="0.25"/>
    <row r="49646" ht="30" hidden="1" customHeight="1" x14ac:dyDescent="0.25"/>
    <row r="49647" ht="30" hidden="1" customHeight="1" x14ac:dyDescent="0.25"/>
    <row r="49648" ht="30" hidden="1" customHeight="1" x14ac:dyDescent="0.25"/>
    <row r="49649" ht="30" hidden="1" customHeight="1" x14ac:dyDescent="0.25"/>
    <row r="49650" ht="30" hidden="1" customHeight="1" x14ac:dyDescent="0.25"/>
    <row r="49651" ht="30" hidden="1" customHeight="1" x14ac:dyDescent="0.25"/>
    <row r="49652" ht="30" hidden="1" customHeight="1" x14ac:dyDescent="0.25"/>
    <row r="49653" ht="30" hidden="1" customHeight="1" x14ac:dyDescent="0.25"/>
    <row r="49654" ht="30" hidden="1" customHeight="1" x14ac:dyDescent="0.25"/>
    <row r="49655" ht="30" hidden="1" customHeight="1" x14ac:dyDescent="0.25"/>
    <row r="49656" ht="30" hidden="1" customHeight="1" x14ac:dyDescent="0.25"/>
    <row r="49657" ht="30" hidden="1" customHeight="1" x14ac:dyDescent="0.25"/>
    <row r="49658" ht="30" hidden="1" customHeight="1" x14ac:dyDescent="0.25"/>
    <row r="49659" ht="30" hidden="1" customHeight="1" x14ac:dyDescent="0.25"/>
    <row r="49660" ht="30" hidden="1" customHeight="1" x14ac:dyDescent="0.25"/>
    <row r="49661" ht="30" hidden="1" customHeight="1" x14ac:dyDescent="0.25"/>
    <row r="49662" ht="30" hidden="1" customHeight="1" x14ac:dyDescent="0.25"/>
    <row r="49663" ht="30" hidden="1" customHeight="1" x14ac:dyDescent="0.25"/>
    <row r="49664" ht="30" hidden="1" customHeight="1" x14ac:dyDescent="0.25"/>
    <row r="49665" ht="30" hidden="1" customHeight="1" x14ac:dyDescent="0.25"/>
    <row r="49666" ht="30" hidden="1" customHeight="1" x14ac:dyDescent="0.25"/>
    <row r="49667" ht="30" hidden="1" customHeight="1" x14ac:dyDescent="0.25"/>
    <row r="49668" ht="30" hidden="1" customHeight="1" x14ac:dyDescent="0.25"/>
    <row r="49669" ht="30" hidden="1" customHeight="1" x14ac:dyDescent="0.25"/>
    <row r="49670" ht="30" hidden="1" customHeight="1" x14ac:dyDescent="0.25"/>
    <row r="49671" ht="30" hidden="1" customHeight="1" x14ac:dyDescent="0.25"/>
    <row r="49672" ht="30" hidden="1" customHeight="1" x14ac:dyDescent="0.25"/>
    <row r="49673" ht="30" hidden="1" customHeight="1" x14ac:dyDescent="0.25"/>
    <row r="49674" ht="30" hidden="1" customHeight="1" x14ac:dyDescent="0.25"/>
    <row r="49675" ht="30" hidden="1" customHeight="1" x14ac:dyDescent="0.25"/>
    <row r="49676" ht="30" hidden="1" customHeight="1" x14ac:dyDescent="0.25"/>
    <row r="49677" ht="30" hidden="1" customHeight="1" x14ac:dyDescent="0.25"/>
    <row r="49678" ht="30" hidden="1" customHeight="1" x14ac:dyDescent="0.25"/>
    <row r="49679" ht="30" hidden="1" customHeight="1" x14ac:dyDescent="0.25"/>
    <row r="49680" ht="30" hidden="1" customHeight="1" x14ac:dyDescent="0.25"/>
    <row r="49681" ht="30" hidden="1" customHeight="1" x14ac:dyDescent="0.25"/>
    <row r="49682" ht="30" hidden="1" customHeight="1" x14ac:dyDescent="0.25"/>
    <row r="49683" ht="30" hidden="1" customHeight="1" x14ac:dyDescent="0.25"/>
    <row r="49684" ht="30" hidden="1" customHeight="1" x14ac:dyDescent="0.25"/>
    <row r="49685" ht="30" hidden="1" customHeight="1" x14ac:dyDescent="0.25"/>
    <row r="49686" ht="30" hidden="1" customHeight="1" x14ac:dyDescent="0.25"/>
    <row r="49687" ht="30" hidden="1" customHeight="1" x14ac:dyDescent="0.25"/>
    <row r="49688" ht="30" hidden="1" customHeight="1" x14ac:dyDescent="0.25"/>
    <row r="49689" ht="30" hidden="1" customHeight="1" x14ac:dyDescent="0.25"/>
    <row r="49690" ht="30" hidden="1" customHeight="1" x14ac:dyDescent="0.25"/>
    <row r="49691" ht="30" hidden="1" customHeight="1" x14ac:dyDescent="0.25"/>
    <row r="49692" ht="30" hidden="1" customHeight="1" x14ac:dyDescent="0.25"/>
    <row r="49693" ht="30" hidden="1" customHeight="1" x14ac:dyDescent="0.25"/>
    <row r="49694" ht="30" hidden="1" customHeight="1" x14ac:dyDescent="0.25"/>
    <row r="49695" ht="30" hidden="1" customHeight="1" x14ac:dyDescent="0.25"/>
    <row r="49696" ht="30" hidden="1" customHeight="1" x14ac:dyDescent="0.25"/>
    <row r="49697" ht="30" hidden="1" customHeight="1" x14ac:dyDescent="0.25"/>
    <row r="49698" ht="30" hidden="1" customHeight="1" x14ac:dyDescent="0.25"/>
    <row r="49699" ht="30" hidden="1" customHeight="1" x14ac:dyDescent="0.25"/>
    <row r="49700" ht="30" hidden="1" customHeight="1" x14ac:dyDescent="0.25"/>
    <row r="49701" ht="30" hidden="1" customHeight="1" x14ac:dyDescent="0.25"/>
    <row r="49702" ht="30" hidden="1" customHeight="1" x14ac:dyDescent="0.25"/>
    <row r="49703" ht="30" hidden="1" customHeight="1" x14ac:dyDescent="0.25"/>
    <row r="49704" ht="30" hidden="1" customHeight="1" x14ac:dyDescent="0.25"/>
    <row r="49705" ht="30" hidden="1" customHeight="1" x14ac:dyDescent="0.25"/>
    <row r="49706" ht="30" hidden="1" customHeight="1" x14ac:dyDescent="0.25"/>
    <row r="49707" ht="30" hidden="1" customHeight="1" x14ac:dyDescent="0.25"/>
    <row r="49708" ht="30" hidden="1" customHeight="1" x14ac:dyDescent="0.25"/>
    <row r="49709" ht="30" hidden="1" customHeight="1" x14ac:dyDescent="0.25"/>
    <row r="49710" ht="30" hidden="1" customHeight="1" x14ac:dyDescent="0.25"/>
    <row r="49711" ht="30" hidden="1" customHeight="1" x14ac:dyDescent="0.25"/>
    <row r="49712" ht="30" hidden="1" customHeight="1" x14ac:dyDescent="0.25"/>
    <row r="49713" ht="30" hidden="1" customHeight="1" x14ac:dyDescent="0.25"/>
    <row r="49714" ht="30" hidden="1" customHeight="1" x14ac:dyDescent="0.25"/>
    <row r="49715" ht="30" hidden="1" customHeight="1" x14ac:dyDescent="0.25"/>
    <row r="49716" ht="30" hidden="1" customHeight="1" x14ac:dyDescent="0.25"/>
    <row r="49717" ht="30" hidden="1" customHeight="1" x14ac:dyDescent="0.25"/>
    <row r="49718" ht="30" hidden="1" customHeight="1" x14ac:dyDescent="0.25"/>
    <row r="49719" ht="30" hidden="1" customHeight="1" x14ac:dyDescent="0.25"/>
    <row r="49720" ht="30" hidden="1" customHeight="1" x14ac:dyDescent="0.25"/>
    <row r="49721" ht="30" hidden="1" customHeight="1" x14ac:dyDescent="0.25"/>
    <row r="49722" ht="30" hidden="1" customHeight="1" x14ac:dyDescent="0.25"/>
    <row r="49723" ht="30" hidden="1" customHeight="1" x14ac:dyDescent="0.25"/>
    <row r="49724" ht="30" hidden="1" customHeight="1" x14ac:dyDescent="0.25"/>
    <row r="49725" ht="30" hidden="1" customHeight="1" x14ac:dyDescent="0.25"/>
    <row r="49726" ht="30" hidden="1" customHeight="1" x14ac:dyDescent="0.25"/>
    <row r="49727" ht="30" hidden="1" customHeight="1" x14ac:dyDescent="0.25"/>
    <row r="49728" ht="30" hidden="1" customHeight="1" x14ac:dyDescent="0.25"/>
    <row r="49729" ht="30" hidden="1" customHeight="1" x14ac:dyDescent="0.25"/>
    <row r="49730" ht="30" hidden="1" customHeight="1" x14ac:dyDescent="0.25"/>
    <row r="49731" ht="30" hidden="1" customHeight="1" x14ac:dyDescent="0.25"/>
    <row r="49732" ht="30" hidden="1" customHeight="1" x14ac:dyDescent="0.25"/>
    <row r="49733" ht="30" hidden="1" customHeight="1" x14ac:dyDescent="0.25"/>
    <row r="49734" ht="30" hidden="1" customHeight="1" x14ac:dyDescent="0.25"/>
    <row r="49735" ht="30" hidden="1" customHeight="1" x14ac:dyDescent="0.25"/>
    <row r="49736" ht="30" hidden="1" customHeight="1" x14ac:dyDescent="0.25"/>
    <row r="49737" ht="30" hidden="1" customHeight="1" x14ac:dyDescent="0.25"/>
    <row r="49738" ht="30" hidden="1" customHeight="1" x14ac:dyDescent="0.25"/>
    <row r="49739" ht="30" hidden="1" customHeight="1" x14ac:dyDescent="0.25"/>
    <row r="49740" ht="30" hidden="1" customHeight="1" x14ac:dyDescent="0.25"/>
    <row r="49741" ht="30" hidden="1" customHeight="1" x14ac:dyDescent="0.25"/>
    <row r="49742" ht="30" hidden="1" customHeight="1" x14ac:dyDescent="0.25"/>
    <row r="49743" ht="30" hidden="1" customHeight="1" x14ac:dyDescent="0.25"/>
    <row r="49744" ht="30" hidden="1" customHeight="1" x14ac:dyDescent="0.25"/>
    <row r="49745" ht="30" hidden="1" customHeight="1" x14ac:dyDescent="0.25"/>
    <row r="49746" ht="30" hidden="1" customHeight="1" x14ac:dyDescent="0.25"/>
    <row r="49747" ht="30" hidden="1" customHeight="1" x14ac:dyDescent="0.25"/>
    <row r="49748" ht="30" hidden="1" customHeight="1" x14ac:dyDescent="0.25"/>
    <row r="49749" ht="30" hidden="1" customHeight="1" x14ac:dyDescent="0.25"/>
    <row r="49750" ht="30" hidden="1" customHeight="1" x14ac:dyDescent="0.25"/>
    <row r="49751" ht="30" hidden="1" customHeight="1" x14ac:dyDescent="0.25"/>
    <row r="49752" ht="30" hidden="1" customHeight="1" x14ac:dyDescent="0.25"/>
    <row r="49753" ht="30" hidden="1" customHeight="1" x14ac:dyDescent="0.25"/>
    <row r="49754" ht="30" hidden="1" customHeight="1" x14ac:dyDescent="0.25"/>
    <row r="49755" ht="30" hidden="1" customHeight="1" x14ac:dyDescent="0.25"/>
    <row r="49756" ht="30" hidden="1" customHeight="1" x14ac:dyDescent="0.25"/>
    <row r="49757" ht="30" hidden="1" customHeight="1" x14ac:dyDescent="0.25"/>
    <row r="49758" ht="30" hidden="1" customHeight="1" x14ac:dyDescent="0.25"/>
    <row r="49759" ht="30" hidden="1" customHeight="1" x14ac:dyDescent="0.25"/>
    <row r="49760" ht="30" hidden="1" customHeight="1" x14ac:dyDescent="0.25"/>
    <row r="49761" ht="30" hidden="1" customHeight="1" x14ac:dyDescent="0.25"/>
    <row r="49762" ht="30" hidden="1" customHeight="1" x14ac:dyDescent="0.25"/>
    <row r="49763" ht="30" hidden="1" customHeight="1" x14ac:dyDescent="0.25"/>
    <row r="49764" ht="30" hidden="1" customHeight="1" x14ac:dyDescent="0.25"/>
    <row r="49765" ht="30" hidden="1" customHeight="1" x14ac:dyDescent="0.25"/>
    <row r="49766" ht="30" hidden="1" customHeight="1" x14ac:dyDescent="0.25"/>
    <row r="49767" ht="30" hidden="1" customHeight="1" x14ac:dyDescent="0.25"/>
    <row r="49768" ht="30" hidden="1" customHeight="1" x14ac:dyDescent="0.25"/>
    <row r="49769" ht="30" hidden="1" customHeight="1" x14ac:dyDescent="0.25"/>
    <row r="49770" ht="30" hidden="1" customHeight="1" x14ac:dyDescent="0.25"/>
    <row r="49771" ht="30" hidden="1" customHeight="1" x14ac:dyDescent="0.25"/>
    <row r="49772" ht="30" hidden="1" customHeight="1" x14ac:dyDescent="0.25"/>
    <row r="49773" ht="30" hidden="1" customHeight="1" x14ac:dyDescent="0.25"/>
    <row r="49774" ht="30" hidden="1" customHeight="1" x14ac:dyDescent="0.25"/>
    <row r="49775" ht="30" hidden="1" customHeight="1" x14ac:dyDescent="0.25"/>
    <row r="49776" ht="30" hidden="1" customHeight="1" x14ac:dyDescent="0.25"/>
    <row r="49777" ht="30" hidden="1" customHeight="1" x14ac:dyDescent="0.25"/>
    <row r="49778" ht="30" hidden="1" customHeight="1" x14ac:dyDescent="0.25"/>
    <row r="49779" ht="30" hidden="1" customHeight="1" x14ac:dyDescent="0.25"/>
    <row r="49780" ht="30" hidden="1" customHeight="1" x14ac:dyDescent="0.25"/>
    <row r="49781" ht="30" hidden="1" customHeight="1" x14ac:dyDescent="0.25"/>
    <row r="49782" ht="30" hidden="1" customHeight="1" x14ac:dyDescent="0.25"/>
    <row r="49783" ht="30" hidden="1" customHeight="1" x14ac:dyDescent="0.25"/>
    <row r="49784" ht="30" hidden="1" customHeight="1" x14ac:dyDescent="0.25"/>
    <row r="49785" ht="30" hidden="1" customHeight="1" x14ac:dyDescent="0.25"/>
    <row r="49786" ht="30" hidden="1" customHeight="1" x14ac:dyDescent="0.25"/>
    <row r="49787" ht="30" hidden="1" customHeight="1" x14ac:dyDescent="0.25"/>
    <row r="49788" ht="30" hidden="1" customHeight="1" x14ac:dyDescent="0.25"/>
    <row r="49789" ht="30" hidden="1" customHeight="1" x14ac:dyDescent="0.25"/>
    <row r="49790" ht="30" hidden="1" customHeight="1" x14ac:dyDescent="0.25"/>
    <row r="49791" ht="30" hidden="1" customHeight="1" x14ac:dyDescent="0.25"/>
    <row r="49792" ht="30" hidden="1" customHeight="1" x14ac:dyDescent="0.25"/>
    <row r="49793" ht="30" hidden="1" customHeight="1" x14ac:dyDescent="0.25"/>
    <row r="49794" ht="30" hidden="1" customHeight="1" x14ac:dyDescent="0.25"/>
    <row r="49795" ht="30" hidden="1" customHeight="1" x14ac:dyDescent="0.25"/>
    <row r="49796" ht="30" hidden="1" customHeight="1" x14ac:dyDescent="0.25"/>
    <row r="49797" ht="30" hidden="1" customHeight="1" x14ac:dyDescent="0.25"/>
    <row r="49798" ht="30" hidden="1" customHeight="1" x14ac:dyDescent="0.25"/>
    <row r="49799" ht="30" hidden="1" customHeight="1" x14ac:dyDescent="0.25"/>
    <row r="49800" ht="30" hidden="1" customHeight="1" x14ac:dyDescent="0.25"/>
    <row r="49801" ht="30" hidden="1" customHeight="1" x14ac:dyDescent="0.25"/>
    <row r="49802" ht="30" hidden="1" customHeight="1" x14ac:dyDescent="0.25"/>
    <row r="49803" ht="30" hidden="1" customHeight="1" x14ac:dyDescent="0.25"/>
    <row r="49804" ht="30" hidden="1" customHeight="1" x14ac:dyDescent="0.25"/>
    <row r="49805" ht="30" hidden="1" customHeight="1" x14ac:dyDescent="0.25"/>
    <row r="49806" ht="30" hidden="1" customHeight="1" x14ac:dyDescent="0.25"/>
    <row r="49807" ht="30" hidden="1" customHeight="1" x14ac:dyDescent="0.25"/>
    <row r="49808" ht="30" hidden="1" customHeight="1" x14ac:dyDescent="0.25"/>
    <row r="49809" ht="30" hidden="1" customHeight="1" x14ac:dyDescent="0.25"/>
    <row r="49810" ht="30" hidden="1" customHeight="1" x14ac:dyDescent="0.25"/>
    <row r="49811" ht="30" hidden="1" customHeight="1" x14ac:dyDescent="0.25"/>
    <row r="49812" ht="30" hidden="1" customHeight="1" x14ac:dyDescent="0.25"/>
    <row r="49813" ht="30" hidden="1" customHeight="1" x14ac:dyDescent="0.25"/>
    <row r="49814" ht="30" hidden="1" customHeight="1" x14ac:dyDescent="0.25"/>
    <row r="49815" ht="30" hidden="1" customHeight="1" x14ac:dyDescent="0.25"/>
    <row r="49816" ht="30" hidden="1" customHeight="1" x14ac:dyDescent="0.25"/>
    <row r="49817" ht="30" hidden="1" customHeight="1" x14ac:dyDescent="0.25"/>
    <row r="49818" ht="30" hidden="1" customHeight="1" x14ac:dyDescent="0.25"/>
    <row r="49819" ht="30" hidden="1" customHeight="1" x14ac:dyDescent="0.25"/>
    <row r="49820" ht="30" hidden="1" customHeight="1" x14ac:dyDescent="0.25"/>
    <row r="49821" ht="30" hidden="1" customHeight="1" x14ac:dyDescent="0.25"/>
    <row r="49822" ht="30" hidden="1" customHeight="1" x14ac:dyDescent="0.25"/>
    <row r="49823" ht="30" hidden="1" customHeight="1" x14ac:dyDescent="0.25"/>
    <row r="49824" ht="30" hidden="1" customHeight="1" x14ac:dyDescent="0.25"/>
    <row r="49825" ht="30" hidden="1" customHeight="1" x14ac:dyDescent="0.25"/>
    <row r="49826" ht="30" hidden="1" customHeight="1" x14ac:dyDescent="0.25"/>
    <row r="49827" ht="30" hidden="1" customHeight="1" x14ac:dyDescent="0.25"/>
    <row r="49828" ht="30" hidden="1" customHeight="1" x14ac:dyDescent="0.25"/>
    <row r="49829" ht="30" hidden="1" customHeight="1" x14ac:dyDescent="0.25"/>
    <row r="49830" ht="30" hidden="1" customHeight="1" x14ac:dyDescent="0.25"/>
    <row r="49831" ht="30" hidden="1" customHeight="1" x14ac:dyDescent="0.25"/>
    <row r="49832" ht="30" hidden="1" customHeight="1" x14ac:dyDescent="0.25"/>
    <row r="49833" ht="30" hidden="1" customHeight="1" x14ac:dyDescent="0.25"/>
    <row r="49834" ht="30" hidden="1" customHeight="1" x14ac:dyDescent="0.25"/>
    <row r="49835" ht="30" hidden="1" customHeight="1" x14ac:dyDescent="0.25"/>
    <row r="49836" ht="30" hidden="1" customHeight="1" x14ac:dyDescent="0.25"/>
    <row r="49837" ht="30" hidden="1" customHeight="1" x14ac:dyDescent="0.25"/>
    <row r="49838" ht="30" hidden="1" customHeight="1" x14ac:dyDescent="0.25"/>
    <row r="49839" ht="30" hidden="1" customHeight="1" x14ac:dyDescent="0.25"/>
    <row r="49840" ht="30" hidden="1" customHeight="1" x14ac:dyDescent="0.25"/>
    <row r="49841" ht="30" hidden="1" customHeight="1" x14ac:dyDescent="0.25"/>
    <row r="49842" ht="30" hidden="1" customHeight="1" x14ac:dyDescent="0.25"/>
    <row r="49843" ht="30" hidden="1" customHeight="1" x14ac:dyDescent="0.25"/>
    <row r="49844" ht="30" hidden="1" customHeight="1" x14ac:dyDescent="0.25"/>
    <row r="49845" ht="30" hidden="1" customHeight="1" x14ac:dyDescent="0.25"/>
    <row r="49846" ht="30" hidden="1" customHeight="1" x14ac:dyDescent="0.25"/>
    <row r="49847" ht="30" hidden="1" customHeight="1" x14ac:dyDescent="0.25"/>
    <row r="49848" ht="30" hidden="1" customHeight="1" x14ac:dyDescent="0.25"/>
    <row r="49849" ht="30" hidden="1" customHeight="1" x14ac:dyDescent="0.25"/>
    <row r="49850" ht="30" hidden="1" customHeight="1" x14ac:dyDescent="0.25"/>
    <row r="49851" ht="30" hidden="1" customHeight="1" x14ac:dyDescent="0.25"/>
    <row r="49852" ht="30" hidden="1" customHeight="1" x14ac:dyDescent="0.25"/>
    <row r="49853" ht="30" hidden="1" customHeight="1" x14ac:dyDescent="0.25"/>
    <row r="49854" ht="30" hidden="1" customHeight="1" x14ac:dyDescent="0.25"/>
    <row r="49855" ht="30" hidden="1" customHeight="1" x14ac:dyDescent="0.25"/>
    <row r="49856" ht="30" hidden="1" customHeight="1" x14ac:dyDescent="0.25"/>
    <row r="49857" ht="30" hidden="1" customHeight="1" x14ac:dyDescent="0.25"/>
    <row r="49858" ht="30" hidden="1" customHeight="1" x14ac:dyDescent="0.25"/>
    <row r="49859" ht="30" hidden="1" customHeight="1" x14ac:dyDescent="0.25"/>
    <row r="49860" ht="30" hidden="1" customHeight="1" x14ac:dyDescent="0.25"/>
    <row r="49861" ht="30" hidden="1" customHeight="1" x14ac:dyDescent="0.25"/>
    <row r="49862" ht="30" hidden="1" customHeight="1" x14ac:dyDescent="0.25"/>
    <row r="49863" ht="30" hidden="1" customHeight="1" x14ac:dyDescent="0.25"/>
    <row r="49864" ht="30" hidden="1" customHeight="1" x14ac:dyDescent="0.25"/>
    <row r="49865" ht="30" hidden="1" customHeight="1" x14ac:dyDescent="0.25"/>
    <row r="49866" ht="30" hidden="1" customHeight="1" x14ac:dyDescent="0.25"/>
    <row r="49867" ht="30" hidden="1" customHeight="1" x14ac:dyDescent="0.25"/>
    <row r="49868" ht="30" hidden="1" customHeight="1" x14ac:dyDescent="0.25"/>
    <row r="49869" ht="30" hidden="1" customHeight="1" x14ac:dyDescent="0.25"/>
    <row r="49870" ht="30" hidden="1" customHeight="1" x14ac:dyDescent="0.25"/>
    <row r="49871" ht="30" hidden="1" customHeight="1" x14ac:dyDescent="0.25"/>
    <row r="49872" ht="30" hidden="1" customHeight="1" x14ac:dyDescent="0.25"/>
    <row r="49873" ht="30" hidden="1" customHeight="1" x14ac:dyDescent="0.25"/>
    <row r="49874" ht="30" hidden="1" customHeight="1" x14ac:dyDescent="0.25"/>
    <row r="49875" ht="30" hidden="1" customHeight="1" x14ac:dyDescent="0.25"/>
    <row r="49876" ht="30" hidden="1" customHeight="1" x14ac:dyDescent="0.25"/>
    <row r="49877" ht="30" hidden="1" customHeight="1" x14ac:dyDescent="0.25"/>
    <row r="49878" ht="30" hidden="1" customHeight="1" x14ac:dyDescent="0.25"/>
    <row r="49879" ht="30" hidden="1" customHeight="1" x14ac:dyDescent="0.25"/>
    <row r="49880" ht="30" hidden="1" customHeight="1" x14ac:dyDescent="0.25"/>
    <row r="49881" ht="30" hidden="1" customHeight="1" x14ac:dyDescent="0.25"/>
    <row r="49882" ht="30" hidden="1" customHeight="1" x14ac:dyDescent="0.25"/>
    <row r="49883" ht="30" hidden="1" customHeight="1" x14ac:dyDescent="0.25"/>
    <row r="49884" ht="30" hidden="1" customHeight="1" x14ac:dyDescent="0.25"/>
    <row r="49885" ht="30" hidden="1" customHeight="1" x14ac:dyDescent="0.25"/>
    <row r="49886" ht="30" hidden="1" customHeight="1" x14ac:dyDescent="0.25"/>
    <row r="49887" ht="30" hidden="1" customHeight="1" x14ac:dyDescent="0.25"/>
    <row r="49888" ht="30" hidden="1" customHeight="1" x14ac:dyDescent="0.25"/>
    <row r="49889" ht="30" hidden="1" customHeight="1" x14ac:dyDescent="0.25"/>
    <row r="49890" ht="30" hidden="1" customHeight="1" x14ac:dyDescent="0.25"/>
    <row r="49891" ht="30" hidden="1" customHeight="1" x14ac:dyDescent="0.25"/>
    <row r="49892" ht="30" hidden="1" customHeight="1" x14ac:dyDescent="0.25"/>
    <row r="49893" ht="30" hidden="1" customHeight="1" x14ac:dyDescent="0.25"/>
    <row r="49894" ht="30" hidden="1" customHeight="1" x14ac:dyDescent="0.25"/>
    <row r="49895" ht="30" hidden="1" customHeight="1" x14ac:dyDescent="0.25"/>
    <row r="49896" ht="30" hidden="1" customHeight="1" x14ac:dyDescent="0.25"/>
    <row r="49897" ht="30" hidden="1" customHeight="1" x14ac:dyDescent="0.25"/>
    <row r="49898" ht="30" hidden="1" customHeight="1" x14ac:dyDescent="0.25"/>
    <row r="49899" ht="30" hidden="1" customHeight="1" x14ac:dyDescent="0.25"/>
    <row r="49900" ht="30" hidden="1" customHeight="1" x14ac:dyDescent="0.25"/>
    <row r="49901" ht="30" hidden="1" customHeight="1" x14ac:dyDescent="0.25"/>
    <row r="49902" ht="30" hidden="1" customHeight="1" x14ac:dyDescent="0.25"/>
    <row r="49903" ht="30" hidden="1" customHeight="1" x14ac:dyDescent="0.25"/>
    <row r="49904" ht="30" hidden="1" customHeight="1" x14ac:dyDescent="0.25"/>
    <row r="49905" ht="30" hidden="1" customHeight="1" x14ac:dyDescent="0.25"/>
    <row r="49906" ht="30" hidden="1" customHeight="1" x14ac:dyDescent="0.25"/>
    <row r="49907" ht="30" hidden="1" customHeight="1" x14ac:dyDescent="0.25"/>
    <row r="49908" ht="30" hidden="1" customHeight="1" x14ac:dyDescent="0.25"/>
    <row r="49909" ht="30" hidden="1" customHeight="1" x14ac:dyDescent="0.25"/>
    <row r="49910" ht="30" hidden="1" customHeight="1" x14ac:dyDescent="0.25"/>
    <row r="49911" ht="30" hidden="1" customHeight="1" x14ac:dyDescent="0.25"/>
    <row r="49912" ht="30" hidden="1" customHeight="1" x14ac:dyDescent="0.25"/>
    <row r="49913" ht="30" hidden="1" customHeight="1" x14ac:dyDescent="0.25"/>
    <row r="49914" ht="30" hidden="1" customHeight="1" x14ac:dyDescent="0.25"/>
    <row r="49915" ht="30" hidden="1" customHeight="1" x14ac:dyDescent="0.25"/>
    <row r="49916" ht="30" hidden="1" customHeight="1" x14ac:dyDescent="0.25"/>
    <row r="49917" ht="30" hidden="1" customHeight="1" x14ac:dyDescent="0.25"/>
    <row r="49918" ht="30" hidden="1" customHeight="1" x14ac:dyDescent="0.25"/>
    <row r="49919" ht="30" hidden="1" customHeight="1" x14ac:dyDescent="0.25"/>
    <row r="49920" ht="30" hidden="1" customHeight="1" x14ac:dyDescent="0.25"/>
    <row r="49921" ht="30" hidden="1" customHeight="1" x14ac:dyDescent="0.25"/>
    <row r="49922" ht="30" hidden="1" customHeight="1" x14ac:dyDescent="0.25"/>
    <row r="49923" ht="30" hidden="1" customHeight="1" x14ac:dyDescent="0.25"/>
    <row r="49924" ht="30" hidden="1" customHeight="1" x14ac:dyDescent="0.25"/>
    <row r="49925" ht="30" hidden="1" customHeight="1" x14ac:dyDescent="0.25"/>
    <row r="49926" ht="30" hidden="1" customHeight="1" x14ac:dyDescent="0.25"/>
    <row r="49927" ht="30" hidden="1" customHeight="1" x14ac:dyDescent="0.25"/>
    <row r="49928" ht="30" hidden="1" customHeight="1" x14ac:dyDescent="0.25"/>
    <row r="49929" ht="30" hidden="1" customHeight="1" x14ac:dyDescent="0.25"/>
    <row r="49930" ht="30" hidden="1" customHeight="1" x14ac:dyDescent="0.25"/>
    <row r="49931" ht="30" hidden="1" customHeight="1" x14ac:dyDescent="0.25"/>
    <row r="49932" ht="30" hidden="1" customHeight="1" x14ac:dyDescent="0.25"/>
    <row r="49933" ht="30" hidden="1" customHeight="1" x14ac:dyDescent="0.25"/>
    <row r="49934" ht="30" hidden="1" customHeight="1" x14ac:dyDescent="0.25"/>
    <row r="49935" ht="30" hidden="1" customHeight="1" x14ac:dyDescent="0.25"/>
    <row r="49936" ht="30" hidden="1" customHeight="1" x14ac:dyDescent="0.25"/>
    <row r="49937" ht="30" hidden="1" customHeight="1" x14ac:dyDescent="0.25"/>
    <row r="49938" ht="30" hidden="1" customHeight="1" x14ac:dyDescent="0.25"/>
    <row r="49939" ht="30" hidden="1" customHeight="1" x14ac:dyDescent="0.25"/>
    <row r="49940" ht="30" hidden="1" customHeight="1" x14ac:dyDescent="0.25"/>
    <row r="49941" ht="30" hidden="1" customHeight="1" x14ac:dyDescent="0.25"/>
    <row r="49942" ht="30" hidden="1" customHeight="1" x14ac:dyDescent="0.25"/>
    <row r="49943" ht="30" hidden="1" customHeight="1" x14ac:dyDescent="0.25"/>
    <row r="49944" ht="30" hidden="1" customHeight="1" x14ac:dyDescent="0.25"/>
    <row r="49945" ht="30" hidden="1" customHeight="1" x14ac:dyDescent="0.25"/>
    <row r="49946" ht="30" hidden="1" customHeight="1" x14ac:dyDescent="0.25"/>
    <row r="49947" ht="30" hidden="1" customHeight="1" x14ac:dyDescent="0.25"/>
    <row r="49948" ht="30" hidden="1" customHeight="1" x14ac:dyDescent="0.25"/>
    <row r="49949" ht="30" hidden="1" customHeight="1" x14ac:dyDescent="0.25"/>
    <row r="49950" ht="30" hidden="1" customHeight="1" x14ac:dyDescent="0.25"/>
    <row r="49951" ht="30" hidden="1" customHeight="1" x14ac:dyDescent="0.25"/>
    <row r="49952" ht="30" hidden="1" customHeight="1" x14ac:dyDescent="0.25"/>
    <row r="49953" ht="30" hidden="1" customHeight="1" x14ac:dyDescent="0.25"/>
    <row r="49954" ht="30" hidden="1" customHeight="1" x14ac:dyDescent="0.25"/>
    <row r="49955" ht="30" hidden="1" customHeight="1" x14ac:dyDescent="0.25"/>
    <row r="49956" ht="30" hidden="1" customHeight="1" x14ac:dyDescent="0.25"/>
    <row r="49957" ht="30" hidden="1" customHeight="1" x14ac:dyDescent="0.25"/>
    <row r="49958" ht="30" hidden="1" customHeight="1" x14ac:dyDescent="0.25"/>
    <row r="49959" ht="30" hidden="1" customHeight="1" x14ac:dyDescent="0.25"/>
    <row r="49960" ht="30" hidden="1" customHeight="1" x14ac:dyDescent="0.25"/>
    <row r="49961" ht="30" hidden="1" customHeight="1" x14ac:dyDescent="0.25"/>
    <row r="49962" ht="30" hidden="1" customHeight="1" x14ac:dyDescent="0.25"/>
    <row r="49963" ht="30" hidden="1" customHeight="1" x14ac:dyDescent="0.25"/>
    <row r="49964" ht="30" hidden="1" customHeight="1" x14ac:dyDescent="0.25"/>
    <row r="49965" ht="30" hidden="1" customHeight="1" x14ac:dyDescent="0.25"/>
    <row r="49966" ht="30" hidden="1" customHeight="1" x14ac:dyDescent="0.25"/>
    <row r="49967" ht="30" hidden="1" customHeight="1" x14ac:dyDescent="0.25"/>
    <row r="49968" ht="30" hidden="1" customHeight="1" x14ac:dyDescent="0.25"/>
    <row r="49969" ht="30" hidden="1" customHeight="1" x14ac:dyDescent="0.25"/>
    <row r="49970" ht="30" hidden="1" customHeight="1" x14ac:dyDescent="0.25"/>
    <row r="49971" ht="30" hidden="1" customHeight="1" x14ac:dyDescent="0.25"/>
    <row r="49972" ht="30" hidden="1" customHeight="1" x14ac:dyDescent="0.25"/>
    <row r="49973" ht="30" hidden="1" customHeight="1" x14ac:dyDescent="0.25"/>
    <row r="49974" ht="30" hidden="1" customHeight="1" x14ac:dyDescent="0.25"/>
    <row r="49975" ht="30" hidden="1" customHeight="1" x14ac:dyDescent="0.25"/>
    <row r="49976" ht="30" hidden="1" customHeight="1" x14ac:dyDescent="0.25"/>
    <row r="49977" ht="30" hidden="1" customHeight="1" x14ac:dyDescent="0.25"/>
    <row r="49978" ht="30" hidden="1" customHeight="1" x14ac:dyDescent="0.25"/>
    <row r="49979" ht="30" hidden="1" customHeight="1" x14ac:dyDescent="0.25"/>
    <row r="49980" ht="30" hidden="1" customHeight="1" x14ac:dyDescent="0.25"/>
    <row r="49981" ht="30" hidden="1" customHeight="1" x14ac:dyDescent="0.25"/>
    <row r="49982" ht="30" hidden="1" customHeight="1" x14ac:dyDescent="0.25"/>
    <row r="49983" ht="30" hidden="1" customHeight="1" x14ac:dyDescent="0.25"/>
    <row r="49984" ht="30" hidden="1" customHeight="1" x14ac:dyDescent="0.25"/>
    <row r="49985" ht="30" hidden="1" customHeight="1" x14ac:dyDescent="0.25"/>
    <row r="49986" ht="30" hidden="1" customHeight="1" x14ac:dyDescent="0.25"/>
    <row r="49987" ht="30" hidden="1" customHeight="1" x14ac:dyDescent="0.25"/>
    <row r="49988" ht="30" hidden="1" customHeight="1" x14ac:dyDescent="0.25"/>
    <row r="49989" ht="30" hidden="1" customHeight="1" x14ac:dyDescent="0.25"/>
    <row r="49990" ht="30" hidden="1" customHeight="1" x14ac:dyDescent="0.25"/>
    <row r="49991" ht="30" hidden="1" customHeight="1" x14ac:dyDescent="0.25"/>
    <row r="49992" ht="30" hidden="1" customHeight="1" x14ac:dyDescent="0.25"/>
    <row r="49993" ht="30" hidden="1" customHeight="1" x14ac:dyDescent="0.25"/>
    <row r="49994" ht="30" hidden="1" customHeight="1" x14ac:dyDescent="0.25"/>
    <row r="49995" ht="30" hidden="1" customHeight="1" x14ac:dyDescent="0.25"/>
    <row r="49996" ht="30" hidden="1" customHeight="1" x14ac:dyDescent="0.25"/>
    <row r="49997" ht="30" hidden="1" customHeight="1" x14ac:dyDescent="0.25"/>
    <row r="49998" ht="30" hidden="1" customHeight="1" x14ac:dyDescent="0.25"/>
    <row r="49999" ht="30" hidden="1" customHeight="1" x14ac:dyDescent="0.25"/>
    <row r="50000" ht="30" hidden="1" customHeight="1" x14ac:dyDescent="0.25"/>
    <row r="50001" ht="30" hidden="1" customHeight="1" x14ac:dyDescent="0.25"/>
    <row r="50002" ht="30" hidden="1" customHeight="1" x14ac:dyDescent="0.25"/>
    <row r="50003" ht="30" hidden="1" customHeight="1" x14ac:dyDescent="0.25"/>
    <row r="50004" ht="30" hidden="1" customHeight="1" x14ac:dyDescent="0.25"/>
    <row r="50005" ht="30" hidden="1" customHeight="1" x14ac:dyDescent="0.25"/>
    <row r="50006" ht="30" hidden="1" customHeight="1" x14ac:dyDescent="0.25"/>
    <row r="50007" ht="30" hidden="1" customHeight="1" x14ac:dyDescent="0.25"/>
    <row r="50008" ht="30" hidden="1" customHeight="1" x14ac:dyDescent="0.25"/>
    <row r="50009" ht="30" hidden="1" customHeight="1" x14ac:dyDescent="0.25"/>
    <row r="50010" ht="30" hidden="1" customHeight="1" x14ac:dyDescent="0.25"/>
    <row r="50011" ht="30" hidden="1" customHeight="1" x14ac:dyDescent="0.25"/>
    <row r="50012" ht="30" hidden="1" customHeight="1" x14ac:dyDescent="0.25"/>
    <row r="50013" ht="30" hidden="1" customHeight="1" x14ac:dyDescent="0.25"/>
    <row r="50014" ht="30" hidden="1" customHeight="1" x14ac:dyDescent="0.25"/>
    <row r="50015" ht="30" hidden="1" customHeight="1" x14ac:dyDescent="0.25"/>
    <row r="50016" ht="30" hidden="1" customHeight="1" x14ac:dyDescent="0.25"/>
    <row r="50017" ht="30" hidden="1" customHeight="1" x14ac:dyDescent="0.25"/>
    <row r="50018" ht="30" hidden="1" customHeight="1" x14ac:dyDescent="0.25"/>
    <row r="50019" ht="30" hidden="1" customHeight="1" x14ac:dyDescent="0.25"/>
    <row r="50020" ht="30" hidden="1" customHeight="1" x14ac:dyDescent="0.25"/>
    <row r="50021" ht="30" hidden="1" customHeight="1" x14ac:dyDescent="0.25"/>
    <row r="50022" ht="30" hidden="1" customHeight="1" x14ac:dyDescent="0.25"/>
    <row r="50023" ht="30" hidden="1" customHeight="1" x14ac:dyDescent="0.25"/>
    <row r="50024" ht="30" hidden="1" customHeight="1" x14ac:dyDescent="0.25"/>
    <row r="50025" ht="30" hidden="1" customHeight="1" x14ac:dyDescent="0.25"/>
    <row r="50026" ht="30" hidden="1" customHeight="1" x14ac:dyDescent="0.25"/>
    <row r="50027" ht="30" hidden="1" customHeight="1" x14ac:dyDescent="0.25"/>
    <row r="50028" ht="30" hidden="1" customHeight="1" x14ac:dyDescent="0.25"/>
    <row r="50029" ht="30" hidden="1" customHeight="1" x14ac:dyDescent="0.25"/>
    <row r="50030" ht="30" hidden="1" customHeight="1" x14ac:dyDescent="0.25"/>
    <row r="50031" ht="30" hidden="1" customHeight="1" x14ac:dyDescent="0.25"/>
    <row r="50032" ht="30" hidden="1" customHeight="1" x14ac:dyDescent="0.25"/>
    <row r="50033" ht="30" hidden="1" customHeight="1" x14ac:dyDescent="0.25"/>
    <row r="50034" ht="30" hidden="1" customHeight="1" x14ac:dyDescent="0.25"/>
    <row r="50035" ht="30" hidden="1" customHeight="1" x14ac:dyDescent="0.25"/>
    <row r="50036" ht="30" hidden="1" customHeight="1" x14ac:dyDescent="0.25"/>
    <row r="50037" ht="30" hidden="1" customHeight="1" x14ac:dyDescent="0.25"/>
    <row r="50038" ht="30" hidden="1" customHeight="1" x14ac:dyDescent="0.25"/>
    <row r="50039" ht="30" hidden="1" customHeight="1" x14ac:dyDescent="0.25"/>
    <row r="50040" ht="30" hidden="1" customHeight="1" x14ac:dyDescent="0.25"/>
    <row r="50041" ht="30" hidden="1" customHeight="1" x14ac:dyDescent="0.25"/>
    <row r="50042" ht="30" hidden="1" customHeight="1" x14ac:dyDescent="0.25"/>
    <row r="50043" ht="30" hidden="1" customHeight="1" x14ac:dyDescent="0.25"/>
    <row r="50044" ht="30" hidden="1" customHeight="1" x14ac:dyDescent="0.25"/>
    <row r="50045" ht="30" hidden="1" customHeight="1" x14ac:dyDescent="0.25"/>
    <row r="50046" ht="30" hidden="1" customHeight="1" x14ac:dyDescent="0.25"/>
    <row r="50047" ht="30" hidden="1" customHeight="1" x14ac:dyDescent="0.25"/>
    <row r="50048" ht="30" hidden="1" customHeight="1" x14ac:dyDescent="0.25"/>
    <row r="50049" ht="30" hidden="1" customHeight="1" x14ac:dyDescent="0.25"/>
    <row r="50050" ht="30" hidden="1" customHeight="1" x14ac:dyDescent="0.25"/>
    <row r="50051" ht="30" hidden="1" customHeight="1" x14ac:dyDescent="0.25"/>
    <row r="50052" ht="30" hidden="1" customHeight="1" x14ac:dyDescent="0.25"/>
    <row r="50053" ht="30" hidden="1" customHeight="1" x14ac:dyDescent="0.25"/>
    <row r="50054" ht="30" hidden="1" customHeight="1" x14ac:dyDescent="0.25"/>
    <row r="50055" ht="30" hidden="1" customHeight="1" x14ac:dyDescent="0.25"/>
    <row r="50056" ht="30" hidden="1" customHeight="1" x14ac:dyDescent="0.25"/>
    <row r="50057" ht="30" hidden="1" customHeight="1" x14ac:dyDescent="0.25"/>
    <row r="50058" ht="30" hidden="1" customHeight="1" x14ac:dyDescent="0.25"/>
    <row r="50059" ht="30" hidden="1" customHeight="1" x14ac:dyDescent="0.25"/>
    <row r="50060" ht="30" hidden="1" customHeight="1" x14ac:dyDescent="0.25"/>
    <row r="50061" ht="30" hidden="1" customHeight="1" x14ac:dyDescent="0.25"/>
    <row r="50062" ht="30" hidden="1" customHeight="1" x14ac:dyDescent="0.25"/>
    <row r="50063" ht="30" hidden="1" customHeight="1" x14ac:dyDescent="0.25"/>
    <row r="50064" ht="30" hidden="1" customHeight="1" x14ac:dyDescent="0.25"/>
    <row r="50065" ht="30" hidden="1" customHeight="1" x14ac:dyDescent="0.25"/>
    <row r="50066" ht="30" hidden="1" customHeight="1" x14ac:dyDescent="0.25"/>
    <row r="50067" ht="30" hidden="1" customHeight="1" x14ac:dyDescent="0.25"/>
    <row r="50068" ht="30" hidden="1" customHeight="1" x14ac:dyDescent="0.25"/>
    <row r="50069" ht="30" hidden="1" customHeight="1" x14ac:dyDescent="0.25"/>
    <row r="50070" ht="30" hidden="1" customHeight="1" x14ac:dyDescent="0.25"/>
    <row r="50071" ht="30" hidden="1" customHeight="1" x14ac:dyDescent="0.25"/>
    <row r="50072" ht="30" hidden="1" customHeight="1" x14ac:dyDescent="0.25"/>
    <row r="50073" ht="30" hidden="1" customHeight="1" x14ac:dyDescent="0.25"/>
    <row r="50074" ht="30" hidden="1" customHeight="1" x14ac:dyDescent="0.25"/>
    <row r="50075" ht="30" hidden="1" customHeight="1" x14ac:dyDescent="0.25"/>
    <row r="50076" ht="30" hidden="1" customHeight="1" x14ac:dyDescent="0.25"/>
    <row r="50077" ht="30" hidden="1" customHeight="1" x14ac:dyDescent="0.25"/>
    <row r="50078" ht="30" hidden="1" customHeight="1" x14ac:dyDescent="0.25"/>
    <row r="50079" ht="30" hidden="1" customHeight="1" x14ac:dyDescent="0.25"/>
    <row r="50080" ht="30" hidden="1" customHeight="1" x14ac:dyDescent="0.25"/>
    <row r="50081" ht="30" hidden="1" customHeight="1" x14ac:dyDescent="0.25"/>
    <row r="50082" ht="30" hidden="1" customHeight="1" x14ac:dyDescent="0.25"/>
    <row r="50083" ht="30" hidden="1" customHeight="1" x14ac:dyDescent="0.25"/>
    <row r="50084" ht="30" hidden="1" customHeight="1" x14ac:dyDescent="0.25"/>
    <row r="50085" ht="30" hidden="1" customHeight="1" x14ac:dyDescent="0.25"/>
    <row r="50086" ht="30" hidden="1" customHeight="1" x14ac:dyDescent="0.25"/>
    <row r="50087" ht="30" hidden="1" customHeight="1" x14ac:dyDescent="0.25"/>
    <row r="50088" ht="30" hidden="1" customHeight="1" x14ac:dyDescent="0.25"/>
    <row r="50089" ht="30" hidden="1" customHeight="1" x14ac:dyDescent="0.25"/>
    <row r="50090" ht="30" hidden="1" customHeight="1" x14ac:dyDescent="0.25"/>
    <row r="50091" ht="30" hidden="1" customHeight="1" x14ac:dyDescent="0.25"/>
    <row r="50092" ht="30" hidden="1" customHeight="1" x14ac:dyDescent="0.25"/>
    <row r="50093" ht="30" hidden="1" customHeight="1" x14ac:dyDescent="0.25"/>
    <row r="50094" ht="30" hidden="1" customHeight="1" x14ac:dyDescent="0.25"/>
    <row r="50095" ht="30" hidden="1" customHeight="1" x14ac:dyDescent="0.25"/>
    <row r="50096" ht="30" hidden="1" customHeight="1" x14ac:dyDescent="0.25"/>
    <row r="50097" ht="30" hidden="1" customHeight="1" x14ac:dyDescent="0.25"/>
    <row r="50098" ht="30" hidden="1" customHeight="1" x14ac:dyDescent="0.25"/>
    <row r="50099" ht="30" hidden="1" customHeight="1" x14ac:dyDescent="0.25"/>
    <row r="50100" ht="30" hidden="1" customHeight="1" x14ac:dyDescent="0.25"/>
    <row r="50101" ht="30" hidden="1" customHeight="1" x14ac:dyDescent="0.25"/>
    <row r="50102" ht="30" hidden="1" customHeight="1" x14ac:dyDescent="0.25"/>
    <row r="50103" ht="30" hidden="1" customHeight="1" x14ac:dyDescent="0.25"/>
    <row r="50104" ht="30" hidden="1" customHeight="1" x14ac:dyDescent="0.25"/>
    <row r="50105" ht="30" hidden="1" customHeight="1" x14ac:dyDescent="0.25"/>
    <row r="50106" ht="30" hidden="1" customHeight="1" x14ac:dyDescent="0.25"/>
    <row r="50107" ht="30" hidden="1" customHeight="1" x14ac:dyDescent="0.25"/>
    <row r="50108" ht="30" hidden="1" customHeight="1" x14ac:dyDescent="0.25"/>
    <row r="50109" ht="30" hidden="1" customHeight="1" x14ac:dyDescent="0.25"/>
    <row r="50110" ht="30" hidden="1" customHeight="1" x14ac:dyDescent="0.25"/>
    <row r="50111" ht="30" hidden="1" customHeight="1" x14ac:dyDescent="0.25"/>
    <row r="50112" ht="30" hidden="1" customHeight="1" x14ac:dyDescent="0.25"/>
    <row r="50113" ht="30" hidden="1" customHeight="1" x14ac:dyDescent="0.25"/>
    <row r="50114" ht="30" hidden="1" customHeight="1" x14ac:dyDescent="0.25"/>
    <row r="50115" ht="30" hidden="1" customHeight="1" x14ac:dyDescent="0.25"/>
    <row r="50116" ht="30" hidden="1" customHeight="1" x14ac:dyDescent="0.25"/>
    <row r="50117" ht="30" hidden="1" customHeight="1" x14ac:dyDescent="0.25"/>
    <row r="50118" ht="30" hidden="1" customHeight="1" x14ac:dyDescent="0.25"/>
    <row r="50119" ht="30" hidden="1" customHeight="1" x14ac:dyDescent="0.25"/>
    <row r="50120" ht="30" hidden="1" customHeight="1" x14ac:dyDescent="0.25"/>
    <row r="50121" ht="30" hidden="1" customHeight="1" x14ac:dyDescent="0.25"/>
    <row r="50122" ht="30" hidden="1" customHeight="1" x14ac:dyDescent="0.25"/>
    <row r="50123" ht="30" hidden="1" customHeight="1" x14ac:dyDescent="0.25"/>
    <row r="50124" ht="30" hidden="1" customHeight="1" x14ac:dyDescent="0.25"/>
    <row r="50125" ht="30" hidden="1" customHeight="1" x14ac:dyDescent="0.25"/>
    <row r="50126" ht="30" hidden="1" customHeight="1" x14ac:dyDescent="0.25"/>
    <row r="50127" ht="30" hidden="1" customHeight="1" x14ac:dyDescent="0.25"/>
    <row r="50128" ht="30" hidden="1" customHeight="1" x14ac:dyDescent="0.25"/>
    <row r="50129" ht="30" hidden="1" customHeight="1" x14ac:dyDescent="0.25"/>
    <row r="50130" ht="30" hidden="1" customHeight="1" x14ac:dyDescent="0.25"/>
    <row r="50131" ht="30" hidden="1" customHeight="1" x14ac:dyDescent="0.25"/>
    <row r="50132" ht="30" hidden="1" customHeight="1" x14ac:dyDescent="0.25"/>
    <row r="50133" ht="30" hidden="1" customHeight="1" x14ac:dyDescent="0.25"/>
    <row r="50134" ht="30" hidden="1" customHeight="1" x14ac:dyDescent="0.25"/>
    <row r="50135" ht="30" hidden="1" customHeight="1" x14ac:dyDescent="0.25"/>
    <row r="50136" ht="30" hidden="1" customHeight="1" x14ac:dyDescent="0.25"/>
    <row r="50137" ht="30" hidden="1" customHeight="1" x14ac:dyDescent="0.25"/>
    <row r="50138" ht="30" hidden="1" customHeight="1" x14ac:dyDescent="0.25"/>
    <row r="50139" ht="30" hidden="1" customHeight="1" x14ac:dyDescent="0.25"/>
    <row r="50140" ht="30" hidden="1" customHeight="1" x14ac:dyDescent="0.25"/>
    <row r="50141" ht="30" hidden="1" customHeight="1" x14ac:dyDescent="0.25"/>
    <row r="50142" ht="30" hidden="1" customHeight="1" x14ac:dyDescent="0.25"/>
    <row r="50143" ht="30" hidden="1" customHeight="1" x14ac:dyDescent="0.25"/>
    <row r="50144" ht="30" hidden="1" customHeight="1" x14ac:dyDescent="0.25"/>
    <row r="50145" ht="30" hidden="1" customHeight="1" x14ac:dyDescent="0.25"/>
    <row r="50146" ht="30" hidden="1" customHeight="1" x14ac:dyDescent="0.25"/>
    <row r="50147" ht="30" hidden="1" customHeight="1" x14ac:dyDescent="0.25"/>
    <row r="50148" ht="30" hidden="1" customHeight="1" x14ac:dyDescent="0.25"/>
    <row r="50149" ht="30" hidden="1" customHeight="1" x14ac:dyDescent="0.25"/>
    <row r="50150" ht="30" hidden="1" customHeight="1" x14ac:dyDescent="0.25"/>
    <row r="50151" ht="30" hidden="1" customHeight="1" x14ac:dyDescent="0.25"/>
    <row r="50152" ht="30" hidden="1" customHeight="1" x14ac:dyDescent="0.25"/>
    <row r="50153" ht="30" hidden="1" customHeight="1" x14ac:dyDescent="0.25"/>
    <row r="50154" ht="30" hidden="1" customHeight="1" x14ac:dyDescent="0.25"/>
    <row r="50155" ht="30" hidden="1" customHeight="1" x14ac:dyDescent="0.25"/>
    <row r="50156" ht="30" hidden="1" customHeight="1" x14ac:dyDescent="0.25"/>
    <row r="50157" ht="30" hidden="1" customHeight="1" x14ac:dyDescent="0.25"/>
    <row r="50158" ht="30" hidden="1" customHeight="1" x14ac:dyDescent="0.25"/>
    <row r="50159" ht="30" hidden="1" customHeight="1" x14ac:dyDescent="0.25"/>
    <row r="50160" ht="30" hidden="1" customHeight="1" x14ac:dyDescent="0.25"/>
    <row r="50161" ht="30" hidden="1" customHeight="1" x14ac:dyDescent="0.25"/>
    <row r="50162" ht="30" hidden="1" customHeight="1" x14ac:dyDescent="0.25"/>
    <row r="50163" ht="30" hidden="1" customHeight="1" x14ac:dyDescent="0.25"/>
    <row r="50164" ht="30" hidden="1" customHeight="1" x14ac:dyDescent="0.25"/>
    <row r="50165" ht="30" hidden="1" customHeight="1" x14ac:dyDescent="0.25"/>
    <row r="50166" ht="30" hidden="1" customHeight="1" x14ac:dyDescent="0.25"/>
    <row r="50167" ht="30" hidden="1" customHeight="1" x14ac:dyDescent="0.25"/>
    <row r="50168" ht="30" hidden="1" customHeight="1" x14ac:dyDescent="0.25"/>
    <row r="50169" ht="30" hidden="1" customHeight="1" x14ac:dyDescent="0.25"/>
    <row r="50170" ht="30" hidden="1" customHeight="1" x14ac:dyDescent="0.25"/>
    <row r="50171" ht="30" hidden="1" customHeight="1" x14ac:dyDescent="0.25"/>
    <row r="50172" ht="30" hidden="1" customHeight="1" x14ac:dyDescent="0.25"/>
    <row r="50173" ht="30" hidden="1" customHeight="1" x14ac:dyDescent="0.25"/>
    <row r="50174" ht="30" hidden="1" customHeight="1" x14ac:dyDescent="0.25"/>
    <row r="50175" ht="30" hidden="1" customHeight="1" x14ac:dyDescent="0.25"/>
    <row r="50176" ht="30" hidden="1" customHeight="1" x14ac:dyDescent="0.25"/>
    <row r="50177" ht="30" hidden="1" customHeight="1" x14ac:dyDescent="0.25"/>
    <row r="50178" ht="30" hidden="1" customHeight="1" x14ac:dyDescent="0.25"/>
    <row r="50179" ht="30" hidden="1" customHeight="1" x14ac:dyDescent="0.25"/>
    <row r="50180" ht="30" hidden="1" customHeight="1" x14ac:dyDescent="0.25"/>
    <row r="50181" ht="30" hidden="1" customHeight="1" x14ac:dyDescent="0.25"/>
    <row r="50182" ht="30" hidden="1" customHeight="1" x14ac:dyDescent="0.25"/>
    <row r="50183" ht="30" hidden="1" customHeight="1" x14ac:dyDescent="0.25"/>
    <row r="50184" ht="30" hidden="1" customHeight="1" x14ac:dyDescent="0.25"/>
    <row r="50185" ht="30" hidden="1" customHeight="1" x14ac:dyDescent="0.25"/>
    <row r="50186" ht="30" hidden="1" customHeight="1" x14ac:dyDescent="0.25"/>
    <row r="50187" ht="30" hidden="1" customHeight="1" x14ac:dyDescent="0.25"/>
    <row r="50188" ht="30" hidden="1" customHeight="1" x14ac:dyDescent="0.25"/>
    <row r="50189" ht="30" hidden="1" customHeight="1" x14ac:dyDescent="0.25"/>
    <row r="50190" ht="30" hidden="1" customHeight="1" x14ac:dyDescent="0.25"/>
    <row r="50191" ht="30" hidden="1" customHeight="1" x14ac:dyDescent="0.25"/>
    <row r="50192" ht="30" hidden="1" customHeight="1" x14ac:dyDescent="0.25"/>
    <row r="50193" ht="30" hidden="1" customHeight="1" x14ac:dyDescent="0.25"/>
    <row r="50194" ht="30" hidden="1" customHeight="1" x14ac:dyDescent="0.25"/>
    <row r="50195" ht="30" hidden="1" customHeight="1" x14ac:dyDescent="0.25"/>
    <row r="50196" ht="30" hidden="1" customHeight="1" x14ac:dyDescent="0.25"/>
    <row r="50197" ht="30" hidden="1" customHeight="1" x14ac:dyDescent="0.25"/>
    <row r="50198" ht="30" hidden="1" customHeight="1" x14ac:dyDescent="0.25"/>
    <row r="50199" ht="30" hidden="1" customHeight="1" x14ac:dyDescent="0.25"/>
    <row r="50200" ht="30" hidden="1" customHeight="1" x14ac:dyDescent="0.25"/>
    <row r="50201" ht="30" hidden="1" customHeight="1" x14ac:dyDescent="0.25"/>
    <row r="50202" ht="30" hidden="1" customHeight="1" x14ac:dyDescent="0.25"/>
    <row r="50203" ht="30" hidden="1" customHeight="1" x14ac:dyDescent="0.25"/>
    <row r="50204" ht="30" hidden="1" customHeight="1" x14ac:dyDescent="0.25"/>
    <row r="50205" ht="30" hidden="1" customHeight="1" x14ac:dyDescent="0.25"/>
    <row r="50206" ht="30" hidden="1" customHeight="1" x14ac:dyDescent="0.25"/>
    <row r="50207" ht="30" hidden="1" customHeight="1" x14ac:dyDescent="0.25"/>
    <row r="50208" ht="30" hidden="1" customHeight="1" x14ac:dyDescent="0.25"/>
    <row r="50209" ht="30" hidden="1" customHeight="1" x14ac:dyDescent="0.25"/>
    <row r="50210" ht="30" hidden="1" customHeight="1" x14ac:dyDescent="0.25"/>
    <row r="50211" ht="30" hidden="1" customHeight="1" x14ac:dyDescent="0.25"/>
    <row r="50212" ht="30" hidden="1" customHeight="1" x14ac:dyDescent="0.25"/>
    <row r="50213" ht="30" hidden="1" customHeight="1" x14ac:dyDescent="0.25"/>
    <row r="50214" ht="30" hidden="1" customHeight="1" x14ac:dyDescent="0.25"/>
    <row r="50215" ht="30" hidden="1" customHeight="1" x14ac:dyDescent="0.25"/>
    <row r="50216" ht="30" hidden="1" customHeight="1" x14ac:dyDescent="0.25"/>
    <row r="50217" ht="30" hidden="1" customHeight="1" x14ac:dyDescent="0.25"/>
    <row r="50218" ht="30" hidden="1" customHeight="1" x14ac:dyDescent="0.25"/>
    <row r="50219" ht="30" hidden="1" customHeight="1" x14ac:dyDescent="0.25"/>
    <row r="50220" ht="30" hidden="1" customHeight="1" x14ac:dyDescent="0.25"/>
    <row r="50221" ht="30" hidden="1" customHeight="1" x14ac:dyDescent="0.25"/>
    <row r="50222" ht="30" hidden="1" customHeight="1" x14ac:dyDescent="0.25"/>
    <row r="50223" ht="30" hidden="1" customHeight="1" x14ac:dyDescent="0.25"/>
    <row r="50224" ht="30" hidden="1" customHeight="1" x14ac:dyDescent="0.25"/>
    <row r="50225" ht="30" hidden="1" customHeight="1" x14ac:dyDescent="0.25"/>
    <row r="50226" ht="30" hidden="1" customHeight="1" x14ac:dyDescent="0.25"/>
    <row r="50227" ht="30" hidden="1" customHeight="1" x14ac:dyDescent="0.25"/>
    <row r="50228" ht="30" hidden="1" customHeight="1" x14ac:dyDescent="0.25"/>
    <row r="50229" ht="30" hidden="1" customHeight="1" x14ac:dyDescent="0.25"/>
    <row r="50230" ht="30" hidden="1" customHeight="1" x14ac:dyDescent="0.25"/>
    <row r="50231" ht="30" hidden="1" customHeight="1" x14ac:dyDescent="0.25"/>
    <row r="50232" ht="30" hidden="1" customHeight="1" x14ac:dyDescent="0.25"/>
    <row r="50233" ht="30" hidden="1" customHeight="1" x14ac:dyDescent="0.25"/>
    <row r="50234" ht="30" hidden="1" customHeight="1" x14ac:dyDescent="0.25"/>
    <row r="50235" ht="30" hidden="1" customHeight="1" x14ac:dyDescent="0.25"/>
    <row r="50236" ht="30" hidden="1" customHeight="1" x14ac:dyDescent="0.25"/>
    <row r="50237" ht="30" hidden="1" customHeight="1" x14ac:dyDescent="0.25"/>
    <row r="50238" ht="30" hidden="1" customHeight="1" x14ac:dyDescent="0.25"/>
    <row r="50239" ht="30" hidden="1" customHeight="1" x14ac:dyDescent="0.25"/>
    <row r="50240" ht="30" hidden="1" customHeight="1" x14ac:dyDescent="0.25"/>
    <row r="50241" ht="30" hidden="1" customHeight="1" x14ac:dyDescent="0.25"/>
    <row r="50242" ht="30" hidden="1" customHeight="1" x14ac:dyDescent="0.25"/>
    <row r="50243" ht="30" hidden="1" customHeight="1" x14ac:dyDescent="0.25"/>
    <row r="50244" ht="30" hidden="1" customHeight="1" x14ac:dyDescent="0.25"/>
    <row r="50245" ht="30" hidden="1" customHeight="1" x14ac:dyDescent="0.25"/>
    <row r="50246" ht="30" hidden="1" customHeight="1" x14ac:dyDescent="0.25"/>
    <row r="50247" ht="30" hidden="1" customHeight="1" x14ac:dyDescent="0.25"/>
    <row r="50248" ht="30" hidden="1" customHeight="1" x14ac:dyDescent="0.25"/>
    <row r="50249" ht="30" hidden="1" customHeight="1" x14ac:dyDescent="0.25"/>
    <row r="50250" ht="30" hidden="1" customHeight="1" x14ac:dyDescent="0.25"/>
    <row r="50251" ht="30" hidden="1" customHeight="1" x14ac:dyDescent="0.25"/>
    <row r="50252" ht="30" hidden="1" customHeight="1" x14ac:dyDescent="0.25"/>
    <row r="50253" ht="30" hidden="1" customHeight="1" x14ac:dyDescent="0.25"/>
    <row r="50254" ht="30" hidden="1" customHeight="1" x14ac:dyDescent="0.25"/>
    <row r="50255" ht="30" hidden="1" customHeight="1" x14ac:dyDescent="0.25"/>
    <row r="50256" ht="30" hidden="1" customHeight="1" x14ac:dyDescent="0.25"/>
    <row r="50257" ht="30" hidden="1" customHeight="1" x14ac:dyDescent="0.25"/>
    <row r="50258" ht="30" hidden="1" customHeight="1" x14ac:dyDescent="0.25"/>
    <row r="50259" ht="30" hidden="1" customHeight="1" x14ac:dyDescent="0.25"/>
    <row r="50260" ht="30" hidden="1" customHeight="1" x14ac:dyDescent="0.25"/>
    <row r="50261" ht="30" hidden="1" customHeight="1" x14ac:dyDescent="0.25"/>
    <row r="50262" ht="30" hidden="1" customHeight="1" x14ac:dyDescent="0.25"/>
    <row r="50263" ht="30" hidden="1" customHeight="1" x14ac:dyDescent="0.25"/>
    <row r="50264" ht="30" hidden="1" customHeight="1" x14ac:dyDescent="0.25"/>
    <row r="50265" ht="30" hidden="1" customHeight="1" x14ac:dyDescent="0.25"/>
    <row r="50266" ht="30" hidden="1" customHeight="1" x14ac:dyDescent="0.25"/>
    <row r="50267" ht="30" hidden="1" customHeight="1" x14ac:dyDescent="0.25"/>
    <row r="50268" ht="30" hidden="1" customHeight="1" x14ac:dyDescent="0.25"/>
    <row r="50269" ht="30" hidden="1" customHeight="1" x14ac:dyDescent="0.25"/>
    <row r="50270" ht="30" hidden="1" customHeight="1" x14ac:dyDescent="0.25"/>
    <row r="50271" ht="30" hidden="1" customHeight="1" x14ac:dyDescent="0.25"/>
    <row r="50272" ht="30" hidden="1" customHeight="1" x14ac:dyDescent="0.25"/>
    <row r="50273" ht="30" hidden="1" customHeight="1" x14ac:dyDescent="0.25"/>
    <row r="50274" ht="30" hidden="1" customHeight="1" x14ac:dyDescent="0.25"/>
    <row r="50275" ht="30" hidden="1" customHeight="1" x14ac:dyDescent="0.25"/>
    <row r="50276" ht="30" hidden="1" customHeight="1" x14ac:dyDescent="0.25"/>
    <row r="50277" ht="30" hidden="1" customHeight="1" x14ac:dyDescent="0.25"/>
    <row r="50278" ht="30" hidden="1" customHeight="1" x14ac:dyDescent="0.25"/>
    <row r="50279" ht="30" hidden="1" customHeight="1" x14ac:dyDescent="0.25"/>
    <row r="50280" ht="30" hidden="1" customHeight="1" x14ac:dyDescent="0.25"/>
    <row r="50281" ht="30" hidden="1" customHeight="1" x14ac:dyDescent="0.25"/>
    <row r="50282" ht="30" hidden="1" customHeight="1" x14ac:dyDescent="0.25"/>
    <row r="50283" ht="30" hidden="1" customHeight="1" x14ac:dyDescent="0.25"/>
    <row r="50284" ht="30" hidden="1" customHeight="1" x14ac:dyDescent="0.25"/>
    <row r="50285" ht="30" hidden="1" customHeight="1" x14ac:dyDescent="0.25"/>
    <row r="50286" ht="30" hidden="1" customHeight="1" x14ac:dyDescent="0.25"/>
    <row r="50287" ht="30" hidden="1" customHeight="1" x14ac:dyDescent="0.25"/>
    <row r="50288" ht="30" hidden="1" customHeight="1" x14ac:dyDescent="0.25"/>
    <row r="50289" ht="30" hidden="1" customHeight="1" x14ac:dyDescent="0.25"/>
    <row r="50290" ht="30" hidden="1" customHeight="1" x14ac:dyDescent="0.25"/>
    <row r="50291" ht="30" hidden="1" customHeight="1" x14ac:dyDescent="0.25"/>
    <row r="50292" ht="30" hidden="1" customHeight="1" x14ac:dyDescent="0.25"/>
    <row r="50293" ht="30" hidden="1" customHeight="1" x14ac:dyDescent="0.25"/>
    <row r="50294" ht="30" hidden="1" customHeight="1" x14ac:dyDescent="0.25"/>
    <row r="50295" ht="30" hidden="1" customHeight="1" x14ac:dyDescent="0.25"/>
    <row r="50296" ht="30" hidden="1" customHeight="1" x14ac:dyDescent="0.25"/>
    <row r="50297" ht="30" hidden="1" customHeight="1" x14ac:dyDescent="0.25"/>
    <row r="50298" ht="30" hidden="1" customHeight="1" x14ac:dyDescent="0.25"/>
    <row r="50299" ht="30" hidden="1" customHeight="1" x14ac:dyDescent="0.25"/>
    <row r="50300" ht="30" hidden="1" customHeight="1" x14ac:dyDescent="0.25"/>
    <row r="50301" ht="30" hidden="1" customHeight="1" x14ac:dyDescent="0.25"/>
    <row r="50302" ht="30" hidden="1" customHeight="1" x14ac:dyDescent="0.25"/>
    <row r="50303" ht="30" hidden="1" customHeight="1" x14ac:dyDescent="0.25"/>
    <row r="50304" ht="30" hidden="1" customHeight="1" x14ac:dyDescent="0.25"/>
    <row r="50305" ht="30" hidden="1" customHeight="1" x14ac:dyDescent="0.25"/>
    <row r="50306" ht="30" hidden="1" customHeight="1" x14ac:dyDescent="0.25"/>
    <row r="50307" ht="30" hidden="1" customHeight="1" x14ac:dyDescent="0.25"/>
    <row r="50308" ht="30" hidden="1" customHeight="1" x14ac:dyDescent="0.25"/>
    <row r="50309" ht="30" hidden="1" customHeight="1" x14ac:dyDescent="0.25"/>
    <row r="50310" ht="30" hidden="1" customHeight="1" x14ac:dyDescent="0.25"/>
    <row r="50311" ht="30" hidden="1" customHeight="1" x14ac:dyDescent="0.25"/>
    <row r="50312" ht="30" hidden="1" customHeight="1" x14ac:dyDescent="0.25"/>
    <row r="50313" ht="30" hidden="1" customHeight="1" x14ac:dyDescent="0.25"/>
    <row r="50314" ht="30" hidden="1" customHeight="1" x14ac:dyDescent="0.25"/>
    <row r="50315" ht="30" hidden="1" customHeight="1" x14ac:dyDescent="0.25"/>
    <row r="50316" ht="30" hidden="1" customHeight="1" x14ac:dyDescent="0.25"/>
    <row r="50317" ht="30" hidden="1" customHeight="1" x14ac:dyDescent="0.25"/>
    <row r="50318" ht="30" hidden="1" customHeight="1" x14ac:dyDescent="0.25"/>
    <row r="50319" ht="30" hidden="1" customHeight="1" x14ac:dyDescent="0.25"/>
    <row r="50320" ht="30" hidden="1" customHeight="1" x14ac:dyDescent="0.25"/>
    <row r="50321" ht="30" hidden="1" customHeight="1" x14ac:dyDescent="0.25"/>
    <row r="50322" ht="30" hidden="1" customHeight="1" x14ac:dyDescent="0.25"/>
    <row r="50323" ht="30" hidden="1" customHeight="1" x14ac:dyDescent="0.25"/>
    <row r="50324" ht="30" hidden="1" customHeight="1" x14ac:dyDescent="0.25"/>
    <row r="50325" ht="30" hidden="1" customHeight="1" x14ac:dyDescent="0.25"/>
    <row r="50326" ht="30" hidden="1" customHeight="1" x14ac:dyDescent="0.25"/>
    <row r="50327" ht="30" hidden="1" customHeight="1" x14ac:dyDescent="0.25"/>
    <row r="50328" ht="30" hidden="1" customHeight="1" x14ac:dyDescent="0.25"/>
    <row r="50329" ht="30" hidden="1" customHeight="1" x14ac:dyDescent="0.25"/>
    <row r="50330" ht="30" hidden="1" customHeight="1" x14ac:dyDescent="0.25"/>
    <row r="50331" ht="30" hidden="1" customHeight="1" x14ac:dyDescent="0.25"/>
    <row r="50332" ht="30" hidden="1" customHeight="1" x14ac:dyDescent="0.25"/>
    <row r="50333" ht="30" hidden="1" customHeight="1" x14ac:dyDescent="0.25"/>
    <row r="50334" ht="30" hidden="1" customHeight="1" x14ac:dyDescent="0.25"/>
    <row r="50335" ht="30" hidden="1" customHeight="1" x14ac:dyDescent="0.25"/>
    <row r="50336" ht="30" hidden="1" customHeight="1" x14ac:dyDescent="0.25"/>
    <row r="50337" ht="30" hidden="1" customHeight="1" x14ac:dyDescent="0.25"/>
    <row r="50338" ht="30" hidden="1" customHeight="1" x14ac:dyDescent="0.25"/>
    <row r="50339" ht="30" hidden="1" customHeight="1" x14ac:dyDescent="0.25"/>
    <row r="50340" ht="30" hidden="1" customHeight="1" x14ac:dyDescent="0.25"/>
    <row r="50341" ht="30" hidden="1" customHeight="1" x14ac:dyDescent="0.25"/>
    <row r="50342" ht="30" hidden="1" customHeight="1" x14ac:dyDescent="0.25"/>
    <row r="50343" ht="30" hidden="1" customHeight="1" x14ac:dyDescent="0.25"/>
    <row r="50344" ht="30" hidden="1" customHeight="1" x14ac:dyDescent="0.25"/>
    <row r="50345" ht="30" hidden="1" customHeight="1" x14ac:dyDescent="0.25"/>
    <row r="50346" ht="30" hidden="1" customHeight="1" x14ac:dyDescent="0.25"/>
    <row r="50347" ht="30" hidden="1" customHeight="1" x14ac:dyDescent="0.25"/>
    <row r="50348" ht="30" hidden="1" customHeight="1" x14ac:dyDescent="0.25"/>
    <row r="50349" ht="30" hidden="1" customHeight="1" x14ac:dyDescent="0.25"/>
    <row r="50350" ht="30" hidden="1" customHeight="1" x14ac:dyDescent="0.25"/>
    <row r="50351" ht="30" hidden="1" customHeight="1" x14ac:dyDescent="0.25"/>
    <row r="50352" ht="30" hidden="1" customHeight="1" x14ac:dyDescent="0.25"/>
    <row r="50353" ht="30" hidden="1" customHeight="1" x14ac:dyDescent="0.25"/>
    <row r="50354" ht="30" hidden="1" customHeight="1" x14ac:dyDescent="0.25"/>
    <row r="50355" ht="30" hidden="1" customHeight="1" x14ac:dyDescent="0.25"/>
    <row r="50356" ht="30" hidden="1" customHeight="1" x14ac:dyDescent="0.25"/>
    <row r="50357" ht="30" hidden="1" customHeight="1" x14ac:dyDescent="0.25"/>
    <row r="50358" ht="30" hidden="1" customHeight="1" x14ac:dyDescent="0.25"/>
    <row r="50359" ht="30" hidden="1" customHeight="1" x14ac:dyDescent="0.25"/>
    <row r="50360" ht="30" hidden="1" customHeight="1" x14ac:dyDescent="0.25"/>
    <row r="50361" ht="30" hidden="1" customHeight="1" x14ac:dyDescent="0.25"/>
    <row r="50362" ht="30" hidden="1" customHeight="1" x14ac:dyDescent="0.25"/>
    <row r="50363" ht="30" hidden="1" customHeight="1" x14ac:dyDescent="0.25"/>
    <row r="50364" ht="30" hidden="1" customHeight="1" x14ac:dyDescent="0.25"/>
    <row r="50365" ht="30" hidden="1" customHeight="1" x14ac:dyDescent="0.25"/>
    <row r="50366" ht="30" hidden="1" customHeight="1" x14ac:dyDescent="0.25"/>
    <row r="50367" ht="30" hidden="1" customHeight="1" x14ac:dyDescent="0.25"/>
    <row r="50368" ht="30" hidden="1" customHeight="1" x14ac:dyDescent="0.25"/>
    <row r="50369" ht="30" hidden="1" customHeight="1" x14ac:dyDescent="0.25"/>
    <row r="50370" ht="30" hidden="1" customHeight="1" x14ac:dyDescent="0.25"/>
    <row r="50371" ht="30" hidden="1" customHeight="1" x14ac:dyDescent="0.25"/>
    <row r="50372" ht="30" hidden="1" customHeight="1" x14ac:dyDescent="0.25"/>
    <row r="50373" ht="30" hidden="1" customHeight="1" x14ac:dyDescent="0.25"/>
    <row r="50374" ht="30" hidden="1" customHeight="1" x14ac:dyDescent="0.25"/>
    <row r="50375" ht="30" hidden="1" customHeight="1" x14ac:dyDescent="0.25"/>
    <row r="50376" ht="30" hidden="1" customHeight="1" x14ac:dyDescent="0.25"/>
    <row r="50377" ht="30" hidden="1" customHeight="1" x14ac:dyDescent="0.25"/>
    <row r="50378" ht="30" hidden="1" customHeight="1" x14ac:dyDescent="0.25"/>
    <row r="50379" ht="30" hidden="1" customHeight="1" x14ac:dyDescent="0.25"/>
    <row r="50380" ht="30" hidden="1" customHeight="1" x14ac:dyDescent="0.25"/>
    <row r="50381" ht="30" hidden="1" customHeight="1" x14ac:dyDescent="0.25"/>
    <row r="50382" ht="30" hidden="1" customHeight="1" x14ac:dyDescent="0.25"/>
    <row r="50383" ht="30" hidden="1" customHeight="1" x14ac:dyDescent="0.25"/>
    <row r="50384" ht="30" hidden="1" customHeight="1" x14ac:dyDescent="0.25"/>
    <row r="50385" ht="30" hidden="1" customHeight="1" x14ac:dyDescent="0.25"/>
    <row r="50386" ht="30" hidden="1" customHeight="1" x14ac:dyDescent="0.25"/>
    <row r="50387" ht="30" hidden="1" customHeight="1" x14ac:dyDescent="0.25"/>
    <row r="50388" ht="30" hidden="1" customHeight="1" x14ac:dyDescent="0.25"/>
    <row r="50389" ht="30" hidden="1" customHeight="1" x14ac:dyDescent="0.25"/>
    <row r="50390" ht="30" hidden="1" customHeight="1" x14ac:dyDescent="0.25"/>
    <row r="50391" ht="30" hidden="1" customHeight="1" x14ac:dyDescent="0.25"/>
    <row r="50392" ht="30" hidden="1" customHeight="1" x14ac:dyDescent="0.25"/>
    <row r="50393" ht="30" hidden="1" customHeight="1" x14ac:dyDescent="0.25"/>
    <row r="50394" ht="30" hidden="1" customHeight="1" x14ac:dyDescent="0.25"/>
    <row r="50395" ht="30" hidden="1" customHeight="1" x14ac:dyDescent="0.25"/>
    <row r="50396" ht="30" hidden="1" customHeight="1" x14ac:dyDescent="0.25"/>
    <row r="50397" ht="30" hidden="1" customHeight="1" x14ac:dyDescent="0.25"/>
    <row r="50398" ht="30" hidden="1" customHeight="1" x14ac:dyDescent="0.25"/>
    <row r="50399" ht="30" hidden="1" customHeight="1" x14ac:dyDescent="0.25"/>
    <row r="50400" ht="30" hidden="1" customHeight="1" x14ac:dyDescent="0.25"/>
    <row r="50401" ht="30" hidden="1" customHeight="1" x14ac:dyDescent="0.25"/>
    <row r="50402" ht="30" hidden="1" customHeight="1" x14ac:dyDescent="0.25"/>
    <row r="50403" ht="30" hidden="1" customHeight="1" x14ac:dyDescent="0.25"/>
    <row r="50404" ht="30" hidden="1" customHeight="1" x14ac:dyDescent="0.25"/>
    <row r="50405" ht="30" hidden="1" customHeight="1" x14ac:dyDescent="0.25"/>
    <row r="50406" ht="30" hidden="1" customHeight="1" x14ac:dyDescent="0.25"/>
    <row r="50407" ht="30" hidden="1" customHeight="1" x14ac:dyDescent="0.25"/>
    <row r="50408" ht="30" hidden="1" customHeight="1" x14ac:dyDescent="0.25"/>
    <row r="50409" ht="30" hidden="1" customHeight="1" x14ac:dyDescent="0.25"/>
    <row r="50410" ht="30" hidden="1" customHeight="1" x14ac:dyDescent="0.25"/>
    <row r="50411" ht="30" hidden="1" customHeight="1" x14ac:dyDescent="0.25"/>
    <row r="50412" ht="30" hidden="1" customHeight="1" x14ac:dyDescent="0.25"/>
    <row r="50413" ht="30" hidden="1" customHeight="1" x14ac:dyDescent="0.25"/>
    <row r="50414" ht="30" hidden="1" customHeight="1" x14ac:dyDescent="0.25"/>
    <row r="50415" ht="30" hidden="1" customHeight="1" x14ac:dyDescent="0.25"/>
    <row r="50416" ht="30" hidden="1" customHeight="1" x14ac:dyDescent="0.25"/>
    <row r="50417" ht="30" hidden="1" customHeight="1" x14ac:dyDescent="0.25"/>
    <row r="50418" ht="30" hidden="1" customHeight="1" x14ac:dyDescent="0.25"/>
    <row r="50419" ht="30" hidden="1" customHeight="1" x14ac:dyDescent="0.25"/>
    <row r="50420" ht="30" hidden="1" customHeight="1" x14ac:dyDescent="0.25"/>
    <row r="50421" ht="30" hidden="1" customHeight="1" x14ac:dyDescent="0.25"/>
    <row r="50422" ht="30" hidden="1" customHeight="1" x14ac:dyDescent="0.25"/>
    <row r="50423" ht="30" hidden="1" customHeight="1" x14ac:dyDescent="0.25"/>
    <row r="50424" ht="30" hidden="1" customHeight="1" x14ac:dyDescent="0.25"/>
    <row r="50425" ht="30" hidden="1" customHeight="1" x14ac:dyDescent="0.25"/>
    <row r="50426" ht="30" hidden="1" customHeight="1" x14ac:dyDescent="0.25"/>
    <row r="50427" ht="30" hidden="1" customHeight="1" x14ac:dyDescent="0.25"/>
    <row r="50428" ht="30" hidden="1" customHeight="1" x14ac:dyDescent="0.25"/>
    <row r="50429" ht="30" hidden="1" customHeight="1" x14ac:dyDescent="0.25"/>
    <row r="50430" ht="30" hidden="1" customHeight="1" x14ac:dyDescent="0.25"/>
    <row r="50431" ht="30" hidden="1" customHeight="1" x14ac:dyDescent="0.25"/>
    <row r="50432" ht="30" hidden="1" customHeight="1" x14ac:dyDescent="0.25"/>
    <row r="50433" ht="30" hidden="1" customHeight="1" x14ac:dyDescent="0.25"/>
    <row r="50434" ht="30" hidden="1" customHeight="1" x14ac:dyDescent="0.25"/>
    <row r="50435" ht="30" hidden="1" customHeight="1" x14ac:dyDescent="0.25"/>
    <row r="50436" ht="30" hidden="1" customHeight="1" x14ac:dyDescent="0.25"/>
    <row r="50437" ht="30" hidden="1" customHeight="1" x14ac:dyDescent="0.25"/>
    <row r="50438" ht="30" hidden="1" customHeight="1" x14ac:dyDescent="0.25"/>
    <row r="50439" ht="30" hidden="1" customHeight="1" x14ac:dyDescent="0.25"/>
    <row r="50440" ht="30" hidden="1" customHeight="1" x14ac:dyDescent="0.25"/>
    <row r="50441" ht="30" hidden="1" customHeight="1" x14ac:dyDescent="0.25"/>
    <row r="50442" ht="30" hidden="1" customHeight="1" x14ac:dyDescent="0.25"/>
    <row r="50443" ht="30" hidden="1" customHeight="1" x14ac:dyDescent="0.25"/>
    <row r="50444" ht="30" hidden="1" customHeight="1" x14ac:dyDescent="0.25"/>
    <row r="50445" ht="30" hidden="1" customHeight="1" x14ac:dyDescent="0.25"/>
    <row r="50446" ht="30" hidden="1" customHeight="1" x14ac:dyDescent="0.25"/>
    <row r="50447" ht="30" hidden="1" customHeight="1" x14ac:dyDescent="0.25"/>
    <row r="50448" ht="30" hidden="1" customHeight="1" x14ac:dyDescent="0.25"/>
    <row r="50449" ht="30" hidden="1" customHeight="1" x14ac:dyDescent="0.25"/>
    <row r="50450" ht="30" hidden="1" customHeight="1" x14ac:dyDescent="0.25"/>
    <row r="50451" ht="30" hidden="1" customHeight="1" x14ac:dyDescent="0.25"/>
    <row r="50452" ht="30" hidden="1" customHeight="1" x14ac:dyDescent="0.25"/>
    <row r="50453" ht="30" hidden="1" customHeight="1" x14ac:dyDescent="0.25"/>
    <row r="50454" ht="30" hidden="1" customHeight="1" x14ac:dyDescent="0.25"/>
    <row r="50455" ht="30" hidden="1" customHeight="1" x14ac:dyDescent="0.25"/>
    <row r="50456" ht="30" hidden="1" customHeight="1" x14ac:dyDescent="0.25"/>
    <row r="50457" ht="30" hidden="1" customHeight="1" x14ac:dyDescent="0.25"/>
    <row r="50458" ht="30" hidden="1" customHeight="1" x14ac:dyDescent="0.25"/>
    <row r="50459" ht="30" hidden="1" customHeight="1" x14ac:dyDescent="0.25"/>
    <row r="50460" ht="30" hidden="1" customHeight="1" x14ac:dyDescent="0.25"/>
    <row r="50461" ht="30" hidden="1" customHeight="1" x14ac:dyDescent="0.25"/>
    <row r="50462" ht="30" hidden="1" customHeight="1" x14ac:dyDescent="0.25"/>
    <row r="50463" ht="30" hidden="1" customHeight="1" x14ac:dyDescent="0.25"/>
    <row r="50464" ht="30" hidden="1" customHeight="1" x14ac:dyDescent="0.25"/>
    <row r="50465" ht="30" hidden="1" customHeight="1" x14ac:dyDescent="0.25"/>
    <row r="50466" ht="30" hidden="1" customHeight="1" x14ac:dyDescent="0.25"/>
    <row r="50467" ht="30" hidden="1" customHeight="1" x14ac:dyDescent="0.25"/>
    <row r="50468" ht="30" hidden="1" customHeight="1" x14ac:dyDescent="0.25"/>
    <row r="50469" ht="30" hidden="1" customHeight="1" x14ac:dyDescent="0.25"/>
    <row r="50470" ht="30" hidden="1" customHeight="1" x14ac:dyDescent="0.25"/>
    <row r="50471" ht="30" hidden="1" customHeight="1" x14ac:dyDescent="0.25"/>
    <row r="50472" ht="30" hidden="1" customHeight="1" x14ac:dyDescent="0.25"/>
    <row r="50473" ht="30" hidden="1" customHeight="1" x14ac:dyDescent="0.25"/>
    <row r="50474" ht="30" hidden="1" customHeight="1" x14ac:dyDescent="0.25"/>
    <row r="50475" ht="30" hidden="1" customHeight="1" x14ac:dyDescent="0.25"/>
    <row r="50476" ht="30" hidden="1" customHeight="1" x14ac:dyDescent="0.25"/>
    <row r="50477" ht="30" hidden="1" customHeight="1" x14ac:dyDescent="0.25"/>
    <row r="50478" ht="30" hidden="1" customHeight="1" x14ac:dyDescent="0.25"/>
    <row r="50479" ht="30" hidden="1" customHeight="1" x14ac:dyDescent="0.25"/>
    <row r="50480" ht="30" hidden="1" customHeight="1" x14ac:dyDescent="0.25"/>
    <row r="50481" ht="30" hidden="1" customHeight="1" x14ac:dyDescent="0.25"/>
    <row r="50482" ht="30" hidden="1" customHeight="1" x14ac:dyDescent="0.25"/>
    <row r="50483" ht="30" hidden="1" customHeight="1" x14ac:dyDescent="0.25"/>
    <row r="50484" ht="30" hidden="1" customHeight="1" x14ac:dyDescent="0.25"/>
    <row r="50485" ht="30" hidden="1" customHeight="1" x14ac:dyDescent="0.25"/>
    <row r="50486" ht="30" hidden="1" customHeight="1" x14ac:dyDescent="0.25"/>
    <row r="50487" ht="30" hidden="1" customHeight="1" x14ac:dyDescent="0.25"/>
    <row r="50488" ht="30" hidden="1" customHeight="1" x14ac:dyDescent="0.25"/>
    <row r="50489" ht="30" hidden="1" customHeight="1" x14ac:dyDescent="0.25"/>
    <row r="50490" ht="30" hidden="1" customHeight="1" x14ac:dyDescent="0.25"/>
    <row r="50491" ht="30" hidden="1" customHeight="1" x14ac:dyDescent="0.25"/>
    <row r="50492" ht="30" hidden="1" customHeight="1" x14ac:dyDescent="0.25"/>
    <row r="50493" ht="30" hidden="1" customHeight="1" x14ac:dyDescent="0.25"/>
    <row r="50494" ht="30" hidden="1" customHeight="1" x14ac:dyDescent="0.25"/>
    <row r="50495" ht="30" hidden="1" customHeight="1" x14ac:dyDescent="0.25"/>
    <row r="50496" ht="30" hidden="1" customHeight="1" x14ac:dyDescent="0.25"/>
    <row r="50497" ht="30" hidden="1" customHeight="1" x14ac:dyDescent="0.25"/>
    <row r="50498" ht="30" hidden="1" customHeight="1" x14ac:dyDescent="0.25"/>
    <row r="50499" ht="30" hidden="1" customHeight="1" x14ac:dyDescent="0.25"/>
    <row r="50500" ht="30" hidden="1" customHeight="1" x14ac:dyDescent="0.25"/>
    <row r="50501" ht="30" hidden="1" customHeight="1" x14ac:dyDescent="0.25"/>
    <row r="50502" ht="30" hidden="1" customHeight="1" x14ac:dyDescent="0.25"/>
    <row r="50503" ht="30" hidden="1" customHeight="1" x14ac:dyDescent="0.25"/>
    <row r="50504" ht="30" hidden="1" customHeight="1" x14ac:dyDescent="0.25"/>
    <row r="50505" ht="30" hidden="1" customHeight="1" x14ac:dyDescent="0.25"/>
    <row r="50506" ht="30" hidden="1" customHeight="1" x14ac:dyDescent="0.25"/>
    <row r="50507" ht="30" hidden="1" customHeight="1" x14ac:dyDescent="0.25"/>
    <row r="50508" ht="30" hidden="1" customHeight="1" x14ac:dyDescent="0.25"/>
    <row r="50509" ht="30" hidden="1" customHeight="1" x14ac:dyDescent="0.25"/>
    <row r="50510" ht="30" hidden="1" customHeight="1" x14ac:dyDescent="0.25"/>
    <row r="50511" ht="30" hidden="1" customHeight="1" x14ac:dyDescent="0.25"/>
    <row r="50512" ht="30" hidden="1" customHeight="1" x14ac:dyDescent="0.25"/>
    <row r="50513" ht="30" hidden="1" customHeight="1" x14ac:dyDescent="0.25"/>
    <row r="50514" ht="30" hidden="1" customHeight="1" x14ac:dyDescent="0.25"/>
    <row r="50515" ht="30" hidden="1" customHeight="1" x14ac:dyDescent="0.25"/>
    <row r="50516" ht="30" hidden="1" customHeight="1" x14ac:dyDescent="0.25"/>
    <row r="50517" ht="30" hidden="1" customHeight="1" x14ac:dyDescent="0.25"/>
    <row r="50518" ht="30" hidden="1" customHeight="1" x14ac:dyDescent="0.25"/>
    <row r="50519" ht="30" hidden="1" customHeight="1" x14ac:dyDescent="0.25"/>
    <row r="50520" ht="30" hidden="1" customHeight="1" x14ac:dyDescent="0.25"/>
    <row r="50521" ht="30" hidden="1" customHeight="1" x14ac:dyDescent="0.25"/>
    <row r="50522" ht="30" hidden="1" customHeight="1" x14ac:dyDescent="0.25"/>
    <row r="50523" ht="30" hidden="1" customHeight="1" x14ac:dyDescent="0.25"/>
    <row r="50524" ht="30" hidden="1" customHeight="1" x14ac:dyDescent="0.25"/>
    <row r="50525" ht="30" hidden="1" customHeight="1" x14ac:dyDescent="0.25"/>
    <row r="50526" ht="30" hidden="1" customHeight="1" x14ac:dyDescent="0.25"/>
    <row r="50527" ht="30" hidden="1" customHeight="1" x14ac:dyDescent="0.25"/>
    <row r="50528" ht="30" hidden="1" customHeight="1" x14ac:dyDescent="0.25"/>
    <row r="50529" ht="30" hidden="1" customHeight="1" x14ac:dyDescent="0.25"/>
    <row r="50530" ht="30" hidden="1" customHeight="1" x14ac:dyDescent="0.25"/>
    <row r="50531" ht="30" hidden="1" customHeight="1" x14ac:dyDescent="0.25"/>
    <row r="50532" ht="30" hidden="1" customHeight="1" x14ac:dyDescent="0.25"/>
    <row r="50533" ht="30" hidden="1" customHeight="1" x14ac:dyDescent="0.25"/>
    <row r="50534" ht="30" hidden="1" customHeight="1" x14ac:dyDescent="0.25"/>
    <row r="50535" ht="30" hidden="1" customHeight="1" x14ac:dyDescent="0.25"/>
    <row r="50536" ht="30" hidden="1" customHeight="1" x14ac:dyDescent="0.25"/>
    <row r="50537" ht="30" hidden="1" customHeight="1" x14ac:dyDescent="0.25"/>
    <row r="50538" ht="30" hidden="1" customHeight="1" x14ac:dyDescent="0.25"/>
    <row r="50539" ht="30" hidden="1" customHeight="1" x14ac:dyDescent="0.25"/>
    <row r="50540" ht="30" hidden="1" customHeight="1" x14ac:dyDescent="0.25"/>
    <row r="50541" ht="30" hidden="1" customHeight="1" x14ac:dyDescent="0.25"/>
    <row r="50542" ht="30" hidden="1" customHeight="1" x14ac:dyDescent="0.25"/>
    <row r="50543" ht="30" hidden="1" customHeight="1" x14ac:dyDescent="0.25"/>
    <row r="50544" ht="30" hidden="1" customHeight="1" x14ac:dyDescent="0.25"/>
    <row r="50545" ht="30" hidden="1" customHeight="1" x14ac:dyDescent="0.25"/>
    <row r="50546" ht="30" hidden="1" customHeight="1" x14ac:dyDescent="0.25"/>
    <row r="50547" ht="30" hidden="1" customHeight="1" x14ac:dyDescent="0.25"/>
    <row r="50548" ht="30" hidden="1" customHeight="1" x14ac:dyDescent="0.25"/>
    <row r="50549" ht="30" hidden="1" customHeight="1" x14ac:dyDescent="0.25"/>
    <row r="50550" ht="30" hidden="1" customHeight="1" x14ac:dyDescent="0.25"/>
    <row r="50551" ht="30" hidden="1" customHeight="1" x14ac:dyDescent="0.25"/>
    <row r="50552" ht="30" hidden="1" customHeight="1" x14ac:dyDescent="0.25"/>
    <row r="50553" ht="30" hidden="1" customHeight="1" x14ac:dyDescent="0.25"/>
    <row r="50554" ht="30" hidden="1" customHeight="1" x14ac:dyDescent="0.25"/>
    <row r="50555" ht="30" hidden="1" customHeight="1" x14ac:dyDescent="0.25"/>
    <row r="50556" ht="30" hidden="1" customHeight="1" x14ac:dyDescent="0.25"/>
    <row r="50557" ht="30" hidden="1" customHeight="1" x14ac:dyDescent="0.25"/>
    <row r="50558" ht="30" hidden="1" customHeight="1" x14ac:dyDescent="0.25"/>
    <row r="50559" ht="30" hidden="1" customHeight="1" x14ac:dyDescent="0.25"/>
    <row r="50560" ht="30" hidden="1" customHeight="1" x14ac:dyDescent="0.25"/>
    <row r="50561" ht="30" hidden="1" customHeight="1" x14ac:dyDescent="0.25"/>
    <row r="50562" ht="30" hidden="1" customHeight="1" x14ac:dyDescent="0.25"/>
    <row r="50563" ht="30" hidden="1" customHeight="1" x14ac:dyDescent="0.25"/>
    <row r="50564" ht="30" hidden="1" customHeight="1" x14ac:dyDescent="0.25"/>
    <row r="50565" ht="30" hidden="1" customHeight="1" x14ac:dyDescent="0.25"/>
    <row r="50566" ht="30" hidden="1" customHeight="1" x14ac:dyDescent="0.25"/>
    <row r="50567" ht="30" hidden="1" customHeight="1" x14ac:dyDescent="0.25"/>
    <row r="50568" ht="30" hidden="1" customHeight="1" x14ac:dyDescent="0.25"/>
    <row r="50569" ht="30" hidden="1" customHeight="1" x14ac:dyDescent="0.25"/>
    <row r="50570" ht="30" hidden="1" customHeight="1" x14ac:dyDescent="0.25"/>
    <row r="50571" ht="30" hidden="1" customHeight="1" x14ac:dyDescent="0.25"/>
    <row r="50572" ht="30" hidden="1" customHeight="1" x14ac:dyDescent="0.25"/>
    <row r="50573" ht="30" hidden="1" customHeight="1" x14ac:dyDescent="0.25"/>
    <row r="50574" ht="30" hidden="1" customHeight="1" x14ac:dyDescent="0.25"/>
    <row r="50575" ht="30" hidden="1" customHeight="1" x14ac:dyDescent="0.25"/>
    <row r="50576" ht="30" hidden="1" customHeight="1" x14ac:dyDescent="0.25"/>
    <row r="50577" ht="30" hidden="1" customHeight="1" x14ac:dyDescent="0.25"/>
    <row r="50578" ht="30" hidden="1" customHeight="1" x14ac:dyDescent="0.25"/>
    <row r="50579" ht="30" hidden="1" customHeight="1" x14ac:dyDescent="0.25"/>
    <row r="50580" ht="30" hidden="1" customHeight="1" x14ac:dyDescent="0.25"/>
    <row r="50581" ht="30" hidden="1" customHeight="1" x14ac:dyDescent="0.25"/>
    <row r="50582" ht="30" hidden="1" customHeight="1" x14ac:dyDescent="0.25"/>
    <row r="50583" ht="30" hidden="1" customHeight="1" x14ac:dyDescent="0.25"/>
    <row r="50584" ht="30" hidden="1" customHeight="1" x14ac:dyDescent="0.25"/>
    <row r="50585" ht="30" hidden="1" customHeight="1" x14ac:dyDescent="0.25"/>
    <row r="50586" ht="30" hidden="1" customHeight="1" x14ac:dyDescent="0.25"/>
    <row r="50587" ht="30" hidden="1" customHeight="1" x14ac:dyDescent="0.25"/>
    <row r="50588" ht="30" hidden="1" customHeight="1" x14ac:dyDescent="0.25"/>
    <row r="50589" ht="30" hidden="1" customHeight="1" x14ac:dyDescent="0.25"/>
    <row r="50590" ht="30" hidden="1" customHeight="1" x14ac:dyDescent="0.25"/>
    <row r="50591" ht="30" hidden="1" customHeight="1" x14ac:dyDescent="0.25"/>
    <row r="50592" ht="30" hidden="1" customHeight="1" x14ac:dyDescent="0.25"/>
    <row r="50593" ht="30" hidden="1" customHeight="1" x14ac:dyDescent="0.25"/>
    <row r="50594" ht="30" hidden="1" customHeight="1" x14ac:dyDescent="0.25"/>
    <row r="50595" ht="30" hidden="1" customHeight="1" x14ac:dyDescent="0.25"/>
    <row r="50596" ht="30" hidden="1" customHeight="1" x14ac:dyDescent="0.25"/>
    <row r="50597" ht="30" hidden="1" customHeight="1" x14ac:dyDescent="0.25"/>
    <row r="50598" ht="30" hidden="1" customHeight="1" x14ac:dyDescent="0.25"/>
    <row r="50599" ht="30" hidden="1" customHeight="1" x14ac:dyDescent="0.25"/>
    <row r="50600" ht="30" hidden="1" customHeight="1" x14ac:dyDescent="0.25"/>
    <row r="50601" ht="30" hidden="1" customHeight="1" x14ac:dyDescent="0.25"/>
    <row r="50602" ht="30" hidden="1" customHeight="1" x14ac:dyDescent="0.25"/>
    <row r="50603" ht="30" hidden="1" customHeight="1" x14ac:dyDescent="0.25"/>
    <row r="50604" ht="30" hidden="1" customHeight="1" x14ac:dyDescent="0.25"/>
    <row r="50605" ht="30" hidden="1" customHeight="1" x14ac:dyDescent="0.25"/>
    <row r="50606" ht="30" hidden="1" customHeight="1" x14ac:dyDescent="0.25"/>
    <row r="50607" ht="30" hidden="1" customHeight="1" x14ac:dyDescent="0.25"/>
    <row r="50608" ht="30" hidden="1" customHeight="1" x14ac:dyDescent="0.25"/>
    <row r="50609" ht="30" hidden="1" customHeight="1" x14ac:dyDescent="0.25"/>
    <row r="50610" ht="30" hidden="1" customHeight="1" x14ac:dyDescent="0.25"/>
    <row r="50611" ht="30" hidden="1" customHeight="1" x14ac:dyDescent="0.25"/>
    <row r="50612" ht="30" hidden="1" customHeight="1" x14ac:dyDescent="0.25"/>
    <row r="50613" ht="30" hidden="1" customHeight="1" x14ac:dyDescent="0.25"/>
    <row r="50614" ht="30" hidden="1" customHeight="1" x14ac:dyDescent="0.25"/>
    <row r="50615" ht="30" hidden="1" customHeight="1" x14ac:dyDescent="0.25"/>
    <row r="50616" ht="30" hidden="1" customHeight="1" x14ac:dyDescent="0.25"/>
    <row r="50617" ht="30" hidden="1" customHeight="1" x14ac:dyDescent="0.25"/>
    <row r="50618" ht="30" hidden="1" customHeight="1" x14ac:dyDescent="0.25"/>
    <row r="50619" ht="30" hidden="1" customHeight="1" x14ac:dyDescent="0.25"/>
    <row r="50620" ht="30" hidden="1" customHeight="1" x14ac:dyDescent="0.25"/>
    <row r="50621" ht="30" hidden="1" customHeight="1" x14ac:dyDescent="0.25"/>
    <row r="50622" ht="30" hidden="1" customHeight="1" x14ac:dyDescent="0.25"/>
    <row r="50623" ht="30" hidden="1" customHeight="1" x14ac:dyDescent="0.25"/>
    <row r="50624" ht="30" hidden="1" customHeight="1" x14ac:dyDescent="0.25"/>
    <row r="50625" ht="30" hidden="1" customHeight="1" x14ac:dyDescent="0.25"/>
    <row r="50626" ht="30" hidden="1" customHeight="1" x14ac:dyDescent="0.25"/>
    <row r="50627" ht="30" hidden="1" customHeight="1" x14ac:dyDescent="0.25"/>
    <row r="50628" ht="30" hidden="1" customHeight="1" x14ac:dyDescent="0.25"/>
    <row r="50629" ht="30" hidden="1" customHeight="1" x14ac:dyDescent="0.25"/>
    <row r="50630" ht="30" hidden="1" customHeight="1" x14ac:dyDescent="0.25"/>
    <row r="50631" ht="30" hidden="1" customHeight="1" x14ac:dyDescent="0.25"/>
    <row r="50632" ht="30" hidden="1" customHeight="1" x14ac:dyDescent="0.25"/>
    <row r="50633" ht="30" hidden="1" customHeight="1" x14ac:dyDescent="0.25"/>
    <row r="50634" ht="30" hidden="1" customHeight="1" x14ac:dyDescent="0.25"/>
    <row r="50635" ht="30" hidden="1" customHeight="1" x14ac:dyDescent="0.25"/>
    <row r="50636" ht="30" hidden="1" customHeight="1" x14ac:dyDescent="0.25"/>
    <row r="50637" ht="30" hidden="1" customHeight="1" x14ac:dyDescent="0.25"/>
    <row r="50638" ht="30" hidden="1" customHeight="1" x14ac:dyDescent="0.25"/>
    <row r="50639" ht="30" hidden="1" customHeight="1" x14ac:dyDescent="0.25"/>
    <row r="50640" ht="30" hidden="1" customHeight="1" x14ac:dyDescent="0.25"/>
    <row r="50641" ht="30" hidden="1" customHeight="1" x14ac:dyDescent="0.25"/>
    <row r="50642" ht="30" hidden="1" customHeight="1" x14ac:dyDescent="0.25"/>
    <row r="50643" ht="30" hidden="1" customHeight="1" x14ac:dyDescent="0.25"/>
    <row r="50644" ht="30" hidden="1" customHeight="1" x14ac:dyDescent="0.25"/>
    <row r="50645" ht="30" hidden="1" customHeight="1" x14ac:dyDescent="0.25"/>
    <row r="50646" ht="30" hidden="1" customHeight="1" x14ac:dyDescent="0.25"/>
    <row r="50647" ht="30" hidden="1" customHeight="1" x14ac:dyDescent="0.25"/>
    <row r="50648" ht="30" hidden="1" customHeight="1" x14ac:dyDescent="0.25"/>
    <row r="50649" ht="30" hidden="1" customHeight="1" x14ac:dyDescent="0.25"/>
    <row r="50650" ht="30" hidden="1" customHeight="1" x14ac:dyDescent="0.25"/>
    <row r="50651" ht="30" hidden="1" customHeight="1" x14ac:dyDescent="0.25"/>
    <row r="50652" ht="30" hidden="1" customHeight="1" x14ac:dyDescent="0.25"/>
    <row r="50653" ht="30" hidden="1" customHeight="1" x14ac:dyDescent="0.25"/>
    <row r="50654" ht="30" hidden="1" customHeight="1" x14ac:dyDescent="0.25"/>
    <row r="50655" ht="30" hidden="1" customHeight="1" x14ac:dyDescent="0.25"/>
    <row r="50656" ht="30" hidden="1" customHeight="1" x14ac:dyDescent="0.25"/>
    <row r="50657" ht="30" hidden="1" customHeight="1" x14ac:dyDescent="0.25"/>
    <row r="50658" ht="30" hidden="1" customHeight="1" x14ac:dyDescent="0.25"/>
    <row r="50659" ht="30" hidden="1" customHeight="1" x14ac:dyDescent="0.25"/>
    <row r="50660" ht="30" hidden="1" customHeight="1" x14ac:dyDescent="0.25"/>
    <row r="50661" ht="30" hidden="1" customHeight="1" x14ac:dyDescent="0.25"/>
    <row r="50662" ht="30" hidden="1" customHeight="1" x14ac:dyDescent="0.25"/>
    <row r="50663" ht="30" hidden="1" customHeight="1" x14ac:dyDescent="0.25"/>
    <row r="50664" ht="30" hidden="1" customHeight="1" x14ac:dyDescent="0.25"/>
    <row r="50665" ht="30" hidden="1" customHeight="1" x14ac:dyDescent="0.25"/>
    <row r="50666" ht="30" hidden="1" customHeight="1" x14ac:dyDescent="0.25"/>
    <row r="50667" ht="30" hidden="1" customHeight="1" x14ac:dyDescent="0.25"/>
    <row r="50668" ht="30" hidden="1" customHeight="1" x14ac:dyDescent="0.25"/>
    <row r="50669" ht="30" hidden="1" customHeight="1" x14ac:dyDescent="0.25"/>
    <row r="50670" ht="30" hidden="1" customHeight="1" x14ac:dyDescent="0.25"/>
    <row r="50671" ht="30" hidden="1" customHeight="1" x14ac:dyDescent="0.25"/>
    <row r="50672" ht="30" hidden="1" customHeight="1" x14ac:dyDescent="0.25"/>
    <row r="50673" ht="30" hidden="1" customHeight="1" x14ac:dyDescent="0.25"/>
    <row r="50674" ht="30" hidden="1" customHeight="1" x14ac:dyDescent="0.25"/>
    <row r="50675" ht="30" hidden="1" customHeight="1" x14ac:dyDescent="0.25"/>
    <row r="50676" ht="30" hidden="1" customHeight="1" x14ac:dyDescent="0.25"/>
    <row r="50677" ht="30" hidden="1" customHeight="1" x14ac:dyDescent="0.25"/>
    <row r="50678" ht="30" hidden="1" customHeight="1" x14ac:dyDescent="0.25"/>
    <row r="50679" ht="30" hidden="1" customHeight="1" x14ac:dyDescent="0.25"/>
    <row r="50680" ht="30" hidden="1" customHeight="1" x14ac:dyDescent="0.25"/>
    <row r="50681" ht="30" hidden="1" customHeight="1" x14ac:dyDescent="0.25"/>
    <row r="50682" ht="30" hidden="1" customHeight="1" x14ac:dyDescent="0.25"/>
    <row r="50683" ht="30" hidden="1" customHeight="1" x14ac:dyDescent="0.25"/>
    <row r="50684" ht="30" hidden="1" customHeight="1" x14ac:dyDescent="0.25"/>
    <row r="50685" ht="30" hidden="1" customHeight="1" x14ac:dyDescent="0.25"/>
    <row r="50686" ht="30" hidden="1" customHeight="1" x14ac:dyDescent="0.25"/>
    <row r="50687" ht="30" hidden="1" customHeight="1" x14ac:dyDescent="0.25"/>
    <row r="50688" ht="30" hidden="1" customHeight="1" x14ac:dyDescent="0.25"/>
    <row r="50689" ht="30" hidden="1" customHeight="1" x14ac:dyDescent="0.25"/>
    <row r="50690" ht="30" hidden="1" customHeight="1" x14ac:dyDescent="0.25"/>
    <row r="50691" ht="30" hidden="1" customHeight="1" x14ac:dyDescent="0.25"/>
    <row r="50692" ht="30" hidden="1" customHeight="1" x14ac:dyDescent="0.25"/>
    <row r="50693" ht="30" hidden="1" customHeight="1" x14ac:dyDescent="0.25"/>
    <row r="50694" ht="30" hidden="1" customHeight="1" x14ac:dyDescent="0.25"/>
    <row r="50695" ht="30" hidden="1" customHeight="1" x14ac:dyDescent="0.25"/>
    <row r="50696" ht="30" hidden="1" customHeight="1" x14ac:dyDescent="0.25"/>
    <row r="50697" ht="30" hidden="1" customHeight="1" x14ac:dyDescent="0.25"/>
    <row r="50698" ht="30" hidden="1" customHeight="1" x14ac:dyDescent="0.25"/>
    <row r="50699" ht="30" hidden="1" customHeight="1" x14ac:dyDescent="0.25"/>
    <row r="50700" ht="30" hidden="1" customHeight="1" x14ac:dyDescent="0.25"/>
    <row r="50701" ht="30" hidden="1" customHeight="1" x14ac:dyDescent="0.25"/>
    <row r="50702" ht="30" hidden="1" customHeight="1" x14ac:dyDescent="0.25"/>
    <row r="50703" ht="30" hidden="1" customHeight="1" x14ac:dyDescent="0.25"/>
    <row r="50704" ht="30" hidden="1" customHeight="1" x14ac:dyDescent="0.25"/>
    <row r="50705" ht="30" hidden="1" customHeight="1" x14ac:dyDescent="0.25"/>
    <row r="50706" ht="30" hidden="1" customHeight="1" x14ac:dyDescent="0.25"/>
    <row r="50707" ht="30" hidden="1" customHeight="1" x14ac:dyDescent="0.25"/>
    <row r="50708" ht="30" hidden="1" customHeight="1" x14ac:dyDescent="0.25"/>
    <row r="50709" ht="30" hidden="1" customHeight="1" x14ac:dyDescent="0.25"/>
    <row r="50710" ht="30" hidden="1" customHeight="1" x14ac:dyDescent="0.25"/>
    <row r="50711" ht="30" hidden="1" customHeight="1" x14ac:dyDescent="0.25"/>
    <row r="50712" ht="30" hidden="1" customHeight="1" x14ac:dyDescent="0.25"/>
    <row r="50713" ht="30" hidden="1" customHeight="1" x14ac:dyDescent="0.25"/>
    <row r="50714" ht="30" hidden="1" customHeight="1" x14ac:dyDescent="0.25"/>
    <row r="50715" ht="30" hidden="1" customHeight="1" x14ac:dyDescent="0.25"/>
    <row r="50716" ht="30" hidden="1" customHeight="1" x14ac:dyDescent="0.25"/>
    <row r="50717" ht="30" hidden="1" customHeight="1" x14ac:dyDescent="0.25"/>
    <row r="50718" ht="30" hidden="1" customHeight="1" x14ac:dyDescent="0.25"/>
    <row r="50719" ht="30" hidden="1" customHeight="1" x14ac:dyDescent="0.25"/>
    <row r="50720" ht="30" hidden="1" customHeight="1" x14ac:dyDescent="0.25"/>
    <row r="50721" ht="30" hidden="1" customHeight="1" x14ac:dyDescent="0.25"/>
    <row r="50722" ht="30" hidden="1" customHeight="1" x14ac:dyDescent="0.25"/>
    <row r="50723" ht="30" hidden="1" customHeight="1" x14ac:dyDescent="0.25"/>
    <row r="50724" ht="30" hidden="1" customHeight="1" x14ac:dyDescent="0.25"/>
    <row r="50725" ht="30" hidden="1" customHeight="1" x14ac:dyDescent="0.25"/>
    <row r="50726" ht="30" hidden="1" customHeight="1" x14ac:dyDescent="0.25"/>
    <row r="50727" ht="30" hidden="1" customHeight="1" x14ac:dyDescent="0.25"/>
    <row r="50728" ht="30" hidden="1" customHeight="1" x14ac:dyDescent="0.25"/>
    <row r="50729" ht="30" hidden="1" customHeight="1" x14ac:dyDescent="0.25"/>
    <row r="50730" ht="30" hidden="1" customHeight="1" x14ac:dyDescent="0.25"/>
    <row r="50731" ht="30" hidden="1" customHeight="1" x14ac:dyDescent="0.25"/>
    <row r="50732" ht="30" hidden="1" customHeight="1" x14ac:dyDescent="0.25"/>
    <row r="50733" ht="30" hidden="1" customHeight="1" x14ac:dyDescent="0.25"/>
    <row r="50734" ht="30" hidden="1" customHeight="1" x14ac:dyDescent="0.25"/>
    <row r="50735" ht="30" hidden="1" customHeight="1" x14ac:dyDescent="0.25"/>
    <row r="50736" ht="30" hidden="1" customHeight="1" x14ac:dyDescent="0.25"/>
    <row r="50737" ht="30" hidden="1" customHeight="1" x14ac:dyDescent="0.25"/>
    <row r="50738" ht="30" hidden="1" customHeight="1" x14ac:dyDescent="0.25"/>
    <row r="50739" ht="30" hidden="1" customHeight="1" x14ac:dyDescent="0.25"/>
    <row r="50740" ht="30" hidden="1" customHeight="1" x14ac:dyDescent="0.25"/>
    <row r="50741" ht="30" hidden="1" customHeight="1" x14ac:dyDescent="0.25"/>
    <row r="50742" ht="30" hidden="1" customHeight="1" x14ac:dyDescent="0.25"/>
    <row r="50743" ht="30" hidden="1" customHeight="1" x14ac:dyDescent="0.25"/>
    <row r="50744" ht="30" hidden="1" customHeight="1" x14ac:dyDescent="0.25"/>
    <row r="50745" ht="30" hidden="1" customHeight="1" x14ac:dyDescent="0.25"/>
    <row r="50746" ht="30" hidden="1" customHeight="1" x14ac:dyDescent="0.25"/>
    <row r="50747" ht="30" hidden="1" customHeight="1" x14ac:dyDescent="0.25"/>
    <row r="50748" ht="30" hidden="1" customHeight="1" x14ac:dyDescent="0.25"/>
    <row r="50749" ht="30" hidden="1" customHeight="1" x14ac:dyDescent="0.25"/>
    <row r="50750" ht="30" hidden="1" customHeight="1" x14ac:dyDescent="0.25"/>
    <row r="50751" ht="30" hidden="1" customHeight="1" x14ac:dyDescent="0.25"/>
    <row r="50752" ht="30" hidden="1" customHeight="1" x14ac:dyDescent="0.25"/>
    <row r="50753" ht="30" hidden="1" customHeight="1" x14ac:dyDescent="0.25"/>
    <row r="50754" ht="30" hidden="1" customHeight="1" x14ac:dyDescent="0.25"/>
    <row r="50755" ht="30" hidden="1" customHeight="1" x14ac:dyDescent="0.25"/>
    <row r="50756" ht="30" hidden="1" customHeight="1" x14ac:dyDescent="0.25"/>
    <row r="50757" ht="30" hidden="1" customHeight="1" x14ac:dyDescent="0.25"/>
    <row r="50758" ht="30" hidden="1" customHeight="1" x14ac:dyDescent="0.25"/>
    <row r="50759" ht="30" hidden="1" customHeight="1" x14ac:dyDescent="0.25"/>
    <row r="50760" ht="30" hidden="1" customHeight="1" x14ac:dyDescent="0.25"/>
    <row r="50761" ht="30" hidden="1" customHeight="1" x14ac:dyDescent="0.25"/>
    <row r="50762" ht="30" hidden="1" customHeight="1" x14ac:dyDescent="0.25"/>
    <row r="50763" ht="30" hidden="1" customHeight="1" x14ac:dyDescent="0.25"/>
    <row r="50764" ht="30" hidden="1" customHeight="1" x14ac:dyDescent="0.25"/>
    <row r="50765" ht="30" hidden="1" customHeight="1" x14ac:dyDescent="0.25"/>
    <row r="50766" ht="30" hidden="1" customHeight="1" x14ac:dyDescent="0.25"/>
    <row r="50767" ht="30" hidden="1" customHeight="1" x14ac:dyDescent="0.25"/>
    <row r="50768" ht="30" hidden="1" customHeight="1" x14ac:dyDescent="0.25"/>
    <row r="50769" ht="30" hidden="1" customHeight="1" x14ac:dyDescent="0.25"/>
    <row r="50770" ht="30" hidden="1" customHeight="1" x14ac:dyDescent="0.25"/>
    <row r="50771" ht="30" hidden="1" customHeight="1" x14ac:dyDescent="0.25"/>
    <row r="50772" ht="30" hidden="1" customHeight="1" x14ac:dyDescent="0.25"/>
    <row r="50773" ht="30" hidden="1" customHeight="1" x14ac:dyDescent="0.25"/>
    <row r="50774" ht="30" hidden="1" customHeight="1" x14ac:dyDescent="0.25"/>
    <row r="50775" ht="30" hidden="1" customHeight="1" x14ac:dyDescent="0.25"/>
    <row r="50776" ht="30" hidden="1" customHeight="1" x14ac:dyDescent="0.25"/>
    <row r="50777" ht="30" hidden="1" customHeight="1" x14ac:dyDescent="0.25"/>
    <row r="50778" ht="30" hidden="1" customHeight="1" x14ac:dyDescent="0.25"/>
    <row r="50779" ht="30" hidden="1" customHeight="1" x14ac:dyDescent="0.25"/>
    <row r="50780" ht="30" hidden="1" customHeight="1" x14ac:dyDescent="0.25"/>
    <row r="50781" ht="30" hidden="1" customHeight="1" x14ac:dyDescent="0.25"/>
    <row r="50782" ht="30" hidden="1" customHeight="1" x14ac:dyDescent="0.25"/>
    <row r="50783" ht="30" hidden="1" customHeight="1" x14ac:dyDescent="0.25"/>
    <row r="50784" ht="30" hidden="1" customHeight="1" x14ac:dyDescent="0.25"/>
    <row r="50785" ht="30" hidden="1" customHeight="1" x14ac:dyDescent="0.25"/>
    <row r="50786" ht="30" hidden="1" customHeight="1" x14ac:dyDescent="0.25"/>
    <row r="50787" ht="30" hidden="1" customHeight="1" x14ac:dyDescent="0.25"/>
    <row r="50788" ht="30" hidden="1" customHeight="1" x14ac:dyDescent="0.25"/>
    <row r="50789" ht="30" hidden="1" customHeight="1" x14ac:dyDescent="0.25"/>
    <row r="50790" ht="30" hidden="1" customHeight="1" x14ac:dyDescent="0.25"/>
    <row r="50791" ht="30" hidden="1" customHeight="1" x14ac:dyDescent="0.25"/>
    <row r="50792" ht="30" hidden="1" customHeight="1" x14ac:dyDescent="0.25"/>
    <row r="50793" ht="30" hidden="1" customHeight="1" x14ac:dyDescent="0.25"/>
    <row r="50794" ht="30" hidden="1" customHeight="1" x14ac:dyDescent="0.25"/>
    <row r="50795" ht="30" hidden="1" customHeight="1" x14ac:dyDescent="0.25"/>
    <row r="50796" ht="30" hidden="1" customHeight="1" x14ac:dyDescent="0.25"/>
    <row r="50797" ht="30" hidden="1" customHeight="1" x14ac:dyDescent="0.25"/>
    <row r="50798" ht="30" hidden="1" customHeight="1" x14ac:dyDescent="0.25"/>
    <row r="50799" ht="30" hidden="1" customHeight="1" x14ac:dyDescent="0.25"/>
    <row r="50800" ht="30" hidden="1" customHeight="1" x14ac:dyDescent="0.25"/>
    <row r="50801" ht="30" hidden="1" customHeight="1" x14ac:dyDescent="0.25"/>
    <row r="50802" ht="30" hidden="1" customHeight="1" x14ac:dyDescent="0.25"/>
    <row r="50803" ht="30" hidden="1" customHeight="1" x14ac:dyDescent="0.25"/>
    <row r="50804" ht="30" hidden="1" customHeight="1" x14ac:dyDescent="0.25"/>
    <row r="50805" ht="30" hidden="1" customHeight="1" x14ac:dyDescent="0.25"/>
    <row r="50806" ht="30" hidden="1" customHeight="1" x14ac:dyDescent="0.25"/>
    <row r="50807" ht="30" hidden="1" customHeight="1" x14ac:dyDescent="0.25"/>
    <row r="50808" ht="30" hidden="1" customHeight="1" x14ac:dyDescent="0.25"/>
    <row r="50809" ht="30" hidden="1" customHeight="1" x14ac:dyDescent="0.25"/>
    <row r="50810" ht="30" hidden="1" customHeight="1" x14ac:dyDescent="0.25"/>
    <row r="50811" ht="30" hidden="1" customHeight="1" x14ac:dyDescent="0.25"/>
    <row r="50812" ht="30" hidden="1" customHeight="1" x14ac:dyDescent="0.25"/>
    <row r="50813" ht="30" hidden="1" customHeight="1" x14ac:dyDescent="0.25"/>
    <row r="50814" ht="30" hidden="1" customHeight="1" x14ac:dyDescent="0.25"/>
    <row r="50815" ht="30" hidden="1" customHeight="1" x14ac:dyDescent="0.25"/>
    <row r="50816" ht="30" hidden="1" customHeight="1" x14ac:dyDescent="0.25"/>
    <row r="50817" ht="30" hidden="1" customHeight="1" x14ac:dyDescent="0.25"/>
    <row r="50818" ht="30" hidden="1" customHeight="1" x14ac:dyDescent="0.25"/>
    <row r="50819" ht="30" hidden="1" customHeight="1" x14ac:dyDescent="0.25"/>
    <row r="50820" ht="30" hidden="1" customHeight="1" x14ac:dyDescent="0.25"/>
    <row r="50821" ht="30" hidden="1" customHeight="1" x14ac:dyDescent="0.25"/>
    <row r="50822" ht="30" hidden="1" customHeight="1" x14ac:dyDescent="0.25"/>
    <row r="50823" ht="30" hidden="1" customHeight="1" x14ac:dyDescent="0.25"/>
    <row r="50824" ht="30" hidden="1" customHeight="1" x14ac:dyDescent="0.25"/>
    <row r="50825" ht="30" hidden="1" customHeight="1" x14ac:dyDescent="0.25"/>
    <row r="50826" ht="30" hidden="1" customHeight="1" x14ac:dyDescent="0.25"/>
    <row r="50827" ht="30" hidden="1" customHeight="1" x14ac:dyDescent="0.25"/>
    <row r="50828" ht="30" hidden="1" customHeight="1" x14ac:dyDescent="0.25"/>
    <row r="50829" ht="30" hidden="1" customHeight="1" x14ac:dyDescent="0.25"/>
    <row r="50830" ht="30" hidden="1" customHeight="1" x14ac:dyDescent="0.25"/>
    <row r="50831" ht="30" hidden="1" customHeight="1" x14ac:dyDescent="0.25"/>
    <row r="50832" ht="30" hidden="1" customHeight="1" x14ac:dyDescent="0.25"/>
    <row r="50833" ht="30" hidden="1" customHeight="1" x14ac:dyDescent="0.25"/>
    <row r="50834" ht="30" hidden="1" customHeight="1" x14ac:dyDescent="0.25"/>
    <row r="50835" ht="30" hidden="1" customHeight="1" x14ac:dyDescent="0.25"/>
    <row r="50836" ht="30" hidden="1" customHeight="1" x14ac:dyDescent="0.25"/>
    <row r="50837" ht="30" hidden="1" customHeight="1" x14ac:dyDescent="0.25"/>
    <row r="50838" ht="30" hidden="1" customHeight="1" x14ac:dyDescent="0.25"/>
    <row r="50839" ht="30" hidden="1" customHeight="1" x14ac:dyDescent="0.25"/>
    <row r="50840" ht="30" hidden="1" customHeight="1" x14ac:dyDescent="0.25"/>
    <row r="50841" ht="30" hidden="1" customHeight="1" x14ac:dyDescent="0.25"/>
    <row r="50842" ht="30" hidden="1" customHeight="1" x14ac:dyDescent="0.25"/>
    <row r="50843" ht="30" hidden="1" customHeight="1" x14ac:dyDescent="0.25"/>
    <row r="50844" ht="30" hidden="1" customHeight="1" x14ac:dyDescent="0.25"/>
    <row r="50845" ht="30" hidden="1" customHeight="1" x14ac:dyDescent="0.25"/>
    <row r="50846" ht="30" hidden="1" customHeight="1" x14ac:dyDescent="0.25"/>
    <row r="50847" ht="30" hidden="1" customHeight="1" x14ac:dyDescent="0.25"/>
    <row r="50848" ht="30" hidden="1" customHeight="1" x14ac:dyDescent="0.25"/>
    <row r="50849" ht="30" hidden="1" customHeight="1" x14ac:dyDescent="0.25"/>
    <row r="50850" ht="30" hidden="1" customHeight="1" x14ac:dyDescent="0.25"/>
    <row r="50851" ht="30" hidden="1" customHeight="1" x14ac:dyDescent="0.25"/>
    <row r="50852" ht="30" hidden="1" customHeight="1" x14ac:dyDescent="0.25"/>
    <row r="50853" ht="30" hidden="1" customHeight="1" x14ac:dyDescent="0.25"/>
    <row r="50854" ht="30" hidden="1" customHeight="1" x14ac:dyDescent="0.25"/>
    <row r="50855" ht="30" hidden="1" customHeight="1" x14ac:dyDescent="0.25"/>
    <row r="50856" ht="30" hidden="1" customHeight="1" x14ac:dyDescent="0.25"/>
    <row r="50857" ht="30" hidden="1" customHeight="1" x14ac:dyDescent="0.25"/>
    <row r="50858" ht="30" hidden="1" customHeight="1" x14ac:dyDescent="0.25"/>
    <row r="50859" ht="30" hidden="1" customHeight="1" x14ac:dyDescent="0.25"/>
    <row r="50860" ht="30" hidden="1" customHeight="1" x14ac:dyDescent="0.25"/>
    <row r="50861" ht="30" hidden="1" customHeight="1" x14ac:dyDescent="0.25"/>
    <row r="50862" ht="30" hidden="1" customHeight="1" x14ac:dyDescent="0.25"/>
    <row r="50863" ht="30" hidden="1" customHeight="1" x14ac:dyDescent="0.25"/>
    <row r="50864" ht="30" hidden="1" customHeight="1" x14ac:dyDescent="0.25"/>
    <row r="50865" ht="30" hidden="1" customHeight="1" x14ac:dyDescent="0.25"/>
    <row r="50866" ht="30" hidden="1" customHeight="1" x14ac:dyDescent="0.25"/>
    <row r="50867" ht="30" hidden="1" customHeight="1" x14ac:dyDescent="0.25"/>
    <row r="50868" ht="30" hidden="1" customHeight="1" x14ac:dyDescent="0.25"/>
    <row r="50869" ht="30" hidden="1" customHeight="1" x14ac:dyDescent="0.25"/>
    <row r="50870" ht="30" hidden="1" customHeight="1" x14ac:dyDescent="0.25"/>
    <row r="50871" ht="30" hidden="1" customHeight="1" x14ac:dyDescent="0.25"/>
    <row r="50872" ht="30" hidden="1" customHeight="1" x14ac:dyDescent="0.25"/>
    <row r="50873" ht="30" hidden="1" customHeight="1" x14ac:dyDescent="0.25"/>
    <row r="50874" ht="30" hidden="1" customHeight="1" x14ac:dyDescent="0.25"/>
    <row r="50875" ht="30" hidden="1" customHeight="1" x14ac:dyDescent="0.25"/>
    <row r="50876" ht="30" hidden="1" customHeight="1" x14ac:dyDescent="0.25"/>
    <row r="50877" ht="30" hidden="1" customHeight="1" x14ac:dyDescent="0.25"/>
    <row r="50878" ht="30" hidden="1" customHeight="1" x14ac:dyDescent="0.25"/>
    <row r="50879" ht="30" hidden="1" customHeight="1" x14ac:dyDescent="0.25"/>
    <row r="50880" ht="30" hidden="1" customHeight="1" x14ac:dyDescent="0.25"/>
    <row r="50881" ht="30" hidden="1" customHeight="1" x14ac:dyDescent="0.25"/>
    <row r="50882" ht="30" hidden="1" customHeight="1" x14ac:dyDescent="0.25"/>
    <row r="50883" ht="30" hidden="1" customHeight="1" x14ac:dyDescent="0.25"/>
    <row r="50884" ht="30" hidden="1" customHeight="1" x14ac:dyDescent="0.25"/>
    <row r="50885" ht="30" hidden="1" customHeight="1" x14ac:dyDescent="0.25"/>
    <row r="50886" ht="30" hidden="1" customHeight="1" x14ac:dyDescent="0.25"/>
    <row r="50887" ht="30" hidden="1" customHeight="1" x14ac:dyDescent="0.25"/>
    <row r="50888" ht="30" hidden="1" customHeight="1" x14ac:dyDescent="0.25"/>
    <row r="50889" ht="30" hidden="1" customHeight="1" x14ac:dyDescent="0.25"/>
    <row r="50890" ht="30" hidden="1" customHeight="1" x14ac:dyDescent="0.25"/>
    <row r="50891" ht="30" hidden="1" customHeight="1" x14ac:dyDescent="0.25"/>
    <row r="50892" ht="30" hidden="1" customHeight="1" x14ac:dyDescent="0.25"/>
    <row r="50893" ht="30" hidden="1" customHeight="1" x14ac:dyDescent="0.25"/>
    <row r="50894" ht="30" hidden="1" customHeight="1" x14ac:dyDescent="0.25"/>
    <row r="50895" ht="30" hidden="1" customHeight="1" x14ac:dyDescent="0.25"/>
    <row r="50896" ht="30" hidden="1" customHeight="1" x14ac:dyDescent="0.25"/>
    <row r="50897" ht="30" hidden="1" customHeight="1" x14ac:dyDescent="0.25"/>
    <row r="50898" ht="30" hidden="1" customHeight="1" x14ac:dyDescent="0.25"/>
    <row r="50899" ht="30" hidden="1" customHeight="1" x14ac:dyDescent="0.25"/>
    <row r="50900" ht="30" hidden="1" customHeight="1" x14ac:dyDescent="0.25"/>
    <row r="50901" ht="30" hidden="1" customHeight="1" x14ac:dyDescent="0.25"/>
    <row r="50902" ht="30" hidden="1" customHeight="1" x14ac:dyDescent="0.25"/>
    <row r="50903" ht="30" hidden="1" customHeight="1" x14ac:dyDescent="0.25"/>
    <row r="50904" ht="30" hidden="1" customHeight="1" x14ac:dyDescent="0.25"/>
    <row r="50905" ht="30" hidden="1" customHeight="1" x14ac:dyDescent="0.25"/>
    <row r="50906" ht="30" hidden="1" customHeight="1" x14ac:dyDescent="0.25"/>
    <row r="50907" ht="30" hidden="1" customHeight="1" x14ac:dyDescent="0.25"/>
    <row r="50908" ht="30" hidden="1" customHeight="1" x14ac:dyDescent="0.25"/>
    <row r="50909" ht="30" hidden="1" customHeight="1" x14ac:dyDescent="0.25"/>
    <row r="50910" ht="30" hidden="1" customHeight="1" x14ac:dyDescent="0.25"/>
    <row r="50911" ht="30" hidden="1" customHeight="1" x14ac:dyDescent="0.25"/>
    <row r="50912" ht="30" hidden="1" customHeight="1" x14ac:dyDescent="0.25"/>
    <row r="50913" ht="30" hidden="1" customHeight="1" x14ac:dyDescent="0.25"/>
    <row r="50914" ht="30" hidden="1" customHeight="1" x14ac:dyDescent="0.25"/>
    <row r="50915" ht="30" hidden="1" customHeight="1" x14ac:dyDescent="0.25"/>
    <row r="50916" ht="30" hidden="1" customHeight="1" x14ac:dyDescent="0.25"/>
    <row r="50917" ht="30" hidden="1" customHeight="1" x14ac:dyDescent="0.25"/>
    <row r="50918" ht="30" hidden="1" customHeight="1" x14ac:dyDescent="0.25"/>
    <row r="50919" ht="30" hidden="1" customHeight="1" x14ac:dyDescent="0.25"/>
    <row r="50920" ht="30" hidden="1" customHeight="1" x14ac:dyDescent="0.25"/>
    <row r="50921" ht="30" hidden="1" customHeight="1" x14ac:dyDescent="0.25"/>
    <row r="50922" ht="30" hidden="1" customHeight="1" x14ac:dyDescent="0.25"/>
    <row r="50923" ht="30" hidden="1" customHeight="1" x14ac:dyDescent="0.25"/>
    <row r="50924" ht="30" hidden="1" customHeight="1" x14ac:dyDescent="0.25"/>
    <row r="50925" ht="30" hidden="1" customHeight="1" x14ac:dyDescent="0.25"/>
    <row r="50926" ht="30" hidden="1" customHeight="1" x14ac:dyDescent="0.25"/>
    <row r="50927" ht="30" hidden="1" customHeight="1" x14ac:dyDescent="0.25"/>
    <row r="50928" ht="30" hidden="1" customHeight="1" x14ac:dyDescent="0.25"/>
    <row r="50929" ht="30" hidden="1" customHeight="1" x14ac:dyDescent="0.25"/>
    <row r="50930" ht="30" hidden="1" customHeight="1" x14ac:dyDescent="0.25"/>
    <row r="50931" ht="30" hidden="1" customHeight="1" x14ac:dyDescent="0.25"/>
    <row r="50932" ht="30" hidden="1" customHeight="1" x14ac:dyDescent="0.25"/>
    <row r="50933" ht="30" hidden="1" customHeight="1" x14ac:dyDescent="0.25"/>
    <row r="50934" ht="30" hidden="1" customHeight="1" x14ac:dyDescent="0.25"/>
    <row r="50935" ht="30" hidden="1" customHeight="1" x14ac:dyDescent="0.25"/>
    <row r="50936" ht="30" hidden="1" customHeight="1" x14ac:dyDescent="0.25"/>
    <row r="50937" ht="30" hidden="1" customHeight="1" x14ac:dyDescent="0.25"/>
    <row r="50938" ht="30" hidden="1" customHeight="1" x14ac:dyDescent="0.25"/>
    <row r="50939" ht="30" hidden="1" customHeight="1" x14ac:dyDescent="0.25"/>
    <row r="50940" ht="30" hidden="1" customHeight="1" x14ac:dyDescent="0.25"/>
    <row r="50941" ht="30" hidden="1" customHeight="1" x14ac:dyDescent="0.25"/>
    <row r="50942" ht="30" hidden="1" customHeight="1" x14ac:dyDescent="0.25"/>
    <row r="50943" ht="30" hidden="1" customHeight="1" x14ac:dyDescent="0.25"/>
    <row r="50944" ht="30" hidden="1" customHeight="1" x14ac:dyDescent="0.25"/>
    <row r="50945" ht="30" hidden="1" customHeight="1" x14ac:dyDescent="0.25"/>
    <row r="50946" ht="30" hidden="1" customHeight="1" x14ac:dyDescent="0.25"/>
    <row r="50947" ht="30" hidden="1" customHeight="1" x14ac:dyDescent="0.25"/>
    <row r="50948" ht="30" hidden="1" customHeight="1" x14ac:dyDescent="0.25"/>
    <row r="50949" ht="30" hidden="1" customHeight="1" x14ac:dyDescent="0.25"/>
    <row r="50950" ht="30" hidden="1" customHeight="1" x14ac:dyDescent="0.25"/>
    <row r="50951" ht="30" hidden="1" customHeight="1" x14ac:dyDescent="0.25"/>
    <row r="50952" ht="30" hidden="1" customHeight="1" x14ac:dyDescent="0.25"/>
    <row r="50953" ht="30" hidden="1" customHeight="1" x14ac:dyDescent="0.25"/>
    <row r="50954" ht="30" hidden="1" customHeight="1" x14ac:dyDescent="0.25"/>
    <row r="50955" ht="30" hidden="1" customHeight="1" x14ac:dyDescent="0.25"/>
    <row r="50956" ht="30" hidden="1" customHeight="1" x14ac:dyDescent="0.25"/>
    <row r="50957" ht="30" hidden="1" customHeight="1" x14ac:dyDescent="0.25"/>
    <row r="50958" ht="30" hidden="1" customHeight="1" x14ac:dyDescent="0.25"/>
    <row r="50959" ht="30" hidden="1" customHeight="1" x14ac:dyDescent="0.25"/>
    <row r="50960" ht="30" hidden="1" customHeight="1" x14ac:dyDescent="0.25"/>
    <row r="50961" ht="30" hidden="1" customHeight="1" x14ac:dyDescent="0.25"/>
    <row r="50962" ht="30" hidden="1" customHeight="1" x14ac:dyDescent="0.25"/>
    <row r="50963" ht="30" hidden="1" customHeight="1" x14ac:dyDescent="0.25"/>
    <row r="50964" ht="30" hidden="1" customHeight="1" x14ac:dyDescent="0.25"/>
    <row r="50965" ht="30" hidden="1" customHeight="1" x14ac:dyDescent="0.25"/>
    <row r="50966" ht="30" hidden="1" customHeight="1" x14ac:dyDescent="0.25"/>
    <row r="50967" ht="30" hidden="1" customHeight="1" x14ac:dyDescent="0.25"/>
    <row r="50968" ht="30" hidden="1" customHeight="1" x14ac:dyDescent="0.25"/>
    <row r="50969" ht="30" hidden="1" customHeight="1" x14ac:dyDescent="0.25"/>
    <row r="50970" ht="30" hidden="1" customHeight="1" x14ac:dyDescent="0.25"/>
    <row r="50971" ht="30" hidden="1" customHeight="1" x14ac:dyDescent="0.25"/>
    <row r="50972" ht="30" hidden="1" customHeight="1" x14ac:dyDescent="0.25"/>
    <row r="50973" ht="30" hidden="1" customHeight="1" x14ac:dyDescent="0.25"/>
    <row r="50974" ht="30" hidden="1" customHeight="1" x14ac:dyDescent="0.25"/>
    <row r="50975" ht="30" hidden="1" customHeight="1" x14ac:dyDescent="0.25"/>
    <row r="50976" ht="30" hidden="1" customHeight="1" x14ac:dyDescent="0.25"/>
    <row r="50977" ht="30" hidden="1" customHeight="1" x14ac:dyDescent="0.25"/>
    <row r="50978" ht="30" hidden="1" customHeight="1" x14ac:dyDescent="0.25"/>
    <row r="50979" ht="30" hidden="1" customHeight="1" x14ac:dyDescent="0.25"/>
    <row r="50980" ht="30" hidden="1" customHeight="1" x14ac:dyDescent="0.25"/>
    <row r="50981" ht="30" hidden="1" customHeight="1" x14ac:dyDescent="0.25"/>
    <row r="50982" ht="30" hidden="1" customHeight="1" x14ac:dyDescent="0.25"/>
    <row r="50983" ht="30" hidden="1" customHeight="1" x14ac:dyDescent="0.25"/>
    <row r="50984" ht="30" hidden="1" customHeight="1" x14ac:dyDescent="0.25"/>
    <row r="50985" ht="30" hidden="1" customHeight="1" x14ac:dyDescent="0.25"/>
    <row r="50986" ht="30" hidden="1" customHeight="1" x14ac:dyDescent="0.25"/>
    <row r="50987" ht="30" hidden="1" customHeight="1" x14ac:dyDescent="0.25"/>
    <row r="50988" ht="30" hidden="1" customHeight="1" x14ac:dyDescent="0.25"/>
    <row r="50989" ht="30" hidden="1" customHeight="1" x14ac:dyDescent="0.25"/>
    <row r="50990" ht="30" hidden="1" customHeight="1" x14ac:dyDescent="0.25"/>
    <row r="50991" ht="30" hidden="1" customHeight="1" x14ac:dyDescent="0.25"/>
    <row r="50992" ht="30" hidden="1" customHeight="1" x14ac:dyDescent="0.25"/>
    <row r="50993" ht="30" hidden="1" customHeight="1" x14ac:dyDescent="0.25"/>
    <row r="50994" ht="30" hidden="1" customHeight="1" x14ac:dyDescent="0.25"/>
    <row r="50995" ht="30" hidden="1" customHeight="1" x14ac:dyDescent="0.25"/>
    <row r="50996" ht="30" hidden="1" customHeight="1" x14ac:dyDescent="0.25"/>
    <row r="50997" ht="30" hidden="1" customHeight="1" x14ac:dyDescent="0.25"/>
    <row r="50998" ht="30" hidden="1" customHeight="1" x14ac:dyDescent="0.25"/>
    <row r="50999" ht="30" hidden="1" customHeight="1" x14ac:dyDescent="0.25"/>
    <row r="51000" ht="30" hidden="1" customHeight="1" x14ac:dyDescent="0.25"/>
    <row r="51001" ht="30" hidden="1" customHeight="1" x14ac:dyDescent="0.25"/>
    <row r="51002" ht="30" hidden="1" customHeight="1" x14ac:dyDescent="0.25"/>
    <row r="51003" ht="30" hidden="1" customHeight="1" x14ac:dyDescent="0.25"/>
    <row r="51004" ht="30" hidden="1" customHeight="1" x14ac:dyDescent="0.25"/>
    <row r="51005" ht="30" hidden="1" customHeight="1" x14ac:dyDescent="0.25"/>
    <row r="51006" ht="30" hidden="1" customHeight="1" x14ac:dyDescent="0.25"/>
    <row r="51007" ht="30" hidden="1" customHeight="1" x14ac:dyDescent="0.25"/>
    <row r="51008" ht="30" hidden="1" customHeight="1" x14ac:dyDescent="0.25"/>
    <row r="51009" ht="30" hidden="1" customHeight="1" x14ac:dyDescent="0.25"/>
    <row r="51010" ht="30" hidden="1" customHeight="1" x14ac:dyDescent="0.25"/>
    <row r="51011" ht="30" hidden="1" customHeight="1" x14ac:dyDescent="0.25"/>
    <row r="51012" ht="30" hidden="1" customHeight="1" x14ac:dyDescent="0.25"/>
    <row r="51013" ht="30" hidden="1" customHeight="1" x14ac:dyDescent="0.25"/>
    <row r="51014" ht="30" hidden="1" customHeight="1" x14ac:dyDescent="0.25"/>
    <row r="51015" ht="30" hidden="1" customHeight="1" x14ac:dyDescent="0.25"/>
    <row r="51016" ht="30" hidden="1" customHeight="1" x14ac:dyDescent="0.25"/>
    <row r="51017" ht="30" hidden="1" customHeight="1" x14ac:dyDescent="0.25"/>
    <row r="51018" ht="30" hidden="1" customHeight="1" x14ac:dyDescent="0.25"/>
    <row r="51019" ht="30" hidden="1" customHeight="1" x14ac:dyDescent="0.25"/>
    <row r="51020" ht="30" hidden="1" customHeight="1" x14ac:dyDescent="0.25"/>
    <row r="51021" ht="30" hidden="1" customHeight="1" x14ac:dyDescent="0.25"/>
    <row r="51022" ht="30" hidden="1" customHeight="1" x14ac:dyDescent="0.25"/>
    <row r="51023" ht="30" hidden="1" customHeight="1" x14ac:dyDescent="0.25"/>
    <row r="51024" ht="30" hidden="1" customHeight="1" x14ac:dyDescent="0.25"/>
    <row r="51025" ht="30" hidden="1" customHeight="1" x14ac:dyDescent="0.25"/>
    <row r="51026" ht="30" hidden="1" customHeight="1" x14ac:dyDescent="0.25"/>
    <row r="51027" ht="30" hidden="1" customHeight="1" x14ac:dyDescent="0.25"/>
    <row r="51028" ht="30" hidden="1" customHeight="1" x14ac:dyDescent="0.25"/>
    <row r="51029" ht="30" hidden="1" customHeight="1" x14ac:dyDescent="0.25"/>
    <row r="51030" ht="30" hidden="1" customHeight="1" x14ac:dyDescent="0.25"/>
    <row r="51031" ht="30" hidden="1" customHeight="1" x14ac:dyDescent="0.25"/>
    <row r="51032" ht="30" hidden="1" customHeight="1" x14ac:dyDescent="0.25"/>
    <row r="51033" ht="30" hidden="1" customHeight="1" x14ac:dyDescent="0.25"/>
    <row r="51034" ht="30" hidden="1" customHeight="1" x14ac:dyDescent="0.25"/>
    <row r="51035" ht="30" hidden="1" customHeight="1" x14ac:dyDescent="0.25"/>
    <row r="51036" ht="30" hidden="1" customHeight="1" x14ac:dyDescent="0.25"/>
    <row r="51037" ht="30" hidden="1" customHeight="1" x14ac:dyDescent="0.25"/>
    <row r="51038" ht="30" hidden="1" customHeight="1" x14ac:dyDescent="0.25"/>
    <row r="51039" ht="30" hidden="1" customHeight="1" x14ac:dyDescent="0.25"/>
    <row r="51040" ht="30" hidden="1" customHeight="1" x14ac:dyDescent="0.25"/>
    <row r="51041" ht="30" hidden="1" customHeight="1" x14ac:dyDescent="0.25"/>
    <row r="51042" ht="30" hidden="1" customHeight="1" x14ac:dyDescent="0.25"/>
    <row r="51043" ht="30" hidden="1" customHeight="1" x14ac:dyDescent="0.25"/>
    <row r="51044" ht="30" hidden="1" customHeight="1" x14ac:dyDescent="0.25"/>
    <row r="51045" ht="30" hidden="1" customHeight="1" x14ac:dyDescent="0.25"/>
    <row r="51046" ht="30" hidden="1" customHeight="1" x14ac:dyDescent="0.25"/>
    <row r="51047" ht="30" hidden="1" customHeight="1" x14ac:dyDescent="0.25"/>
    <row r="51048" ht="30" hidden="1" customHeight="1" x14ac:dyDescent="0.25"/>
    <row r="51049" ht="30" hidden="1" customHeight="1" x14ac:dyDescent="0.25"/>
    <row r="51050" ht="30" hidden="1" customHeight="1" x14ac:dyDescent="0.25"/>
    <row r="51051" ht="30" hidden="1" customHeight="1" x14ac:dyDescent="0.25"/>
    <row r="51052" ht="30" hidden="1" customHeight="1" x14ac:dyDescent="0.25"/>
    <row r="51053" ht="30" hidden="1" customHeight="1" x14ac:dyDescent="0.25"/>
    <row r="51054" ht="30" hidden="1" customHeight="1" x14ac:dyDescent="0.25"/>
    <row r="51055" ht="30" hidden="1" customHeight="1" x14ac:dyDescent="0.25"/>
    <row r="51056" ht="30" hidden="1" customHeight="1" x14ac:dyDescent="0.25"/>
    <row r="51057" ht="30" hidden="1" customHeight="1" x14ac:dyDescent="0.25"/>
    <row r="51058" ht="30" hidden="1" customHeight="1" x14ac:dyDescent="0.25"/>
    <row r="51059" ht="30" hidden="1" customHeight="1" x14ac:dyDescent="0.25"/>
    <row r="51060" ht="30" hidden="1" customHeight="1" x14ac:dyDescent="0.25"/>
    <row r="51061" ht="30" hidden="1" customHeight="1" x14ac:dyDescent="0.25"/>
    <row r="51062" ht="30" hidden="1" customHeight="1" x14ac:dyDescent="0.25"/>
    <row r="51063" ht="30" hidden="1" customHeight="1" x14ac:dyDescent="0.25"/>
    <row r="51064" ht="30" hidden="1" customHeight="1" x14ac:dyDescent="0.25"/>
    <row r="51065" ht="30" hidden="1" customHeight="1" x14ac:dyDescent="0.25"/>
    <row r="51066" ht="30" hidden="1" customHeight="1" x14ac:dyDescent="0.25"/>
    <row r="51067" ht="30" hidden="1" customHeight="1" x14ac:dyDescent="0.25"/>
    <row r="51068" ht="30" hidden="1" customHeight="1" x14ac:dyDescent="0.25"/>
    <row r="51069" ht="30" hidden="1" customHeight="1" x14ac:dyDescent="0.25"/>
    <row r="51070" ht="30" hidden="1" customHeight="1" x14ac:dyDescent="0.25"/>
    <row r="51071" ht="30" hidden="1" customHeight="1" x14ac:dyDescent="0.25"/>
    <row r="51072" ht="30" hidden="1" customHeight="1" x14ac:dyDescent="0.25"/>
    <row r="51073" ht="30" hidden="1" customHeight="1" x14ac:dyDescent="0.25"/>
    <row r="51074" ht="30" hidden="1" customHeight="1" x14ac:dyDescent="0.25"/>
    <row r="51075" ht="30" hidden="1" customHeight="1" x14ac:dyDescent="0.25"/>
    <row r="51076" ht="30" hidden="1" customHeight="1" x14ac:dyDescent="0.25"/>
    <row r="51077" ht="30" hidden="1" customHeight="1" x14ac:dyDescent="0.25"/>
    <row r="51078" ht="30" hidden="1" customHeight="1" x14ac:dyDescent="0.25"/>
    <row r="51079" ht="30" hidden="1" customHeight="1" x14ac:dyDescent="0.25"/>
    <row r="51080" ht="30" hidden="1" customHeight="1" x14ac:dyDescent="0.25"/>
    <row r="51081" ht="30" hidden="1" customHeight="1" x14ac:dyDescent="0.25"/>
    <row r="51082" ht="30" hidden="1" customHeight="1" x14ac:dyDescent="0.25"/>
    <row r="51083" ht="30" hidden="1" customHeight="1" x14ac:dyDescent="0.25"/>
    <row r="51084" ht="30" hidden="1" customHeight="1" x14ac:dyDescent="0.25"/>
    <row r="51085" ht="30" hidden="1" customHeight="1" x14ac:dyDescent="0.25"/>
    <row r="51086" ht="30" hidden="1" customHeight="1" x14ac:dyDescent="0.25"/>
    <row r="51087" ht="30" hidden="1" customHeight="1" x14ac:dyDescent="0.25"/>
    <row r="51088" ht="30" hidden="1" customHeight="1" x14ac:dyDescent="0.25"/>
    <row r="51089" ht="30" hidden="1" customHeight="1" x14ac:dyDescent="0.25"/>
    <row r="51090" ht="30" hidden="1" customHeight="1" x14ac:dyDescent="0.25"/>
    <row r="51091" ht="30" hidden="1" customHeight="1" x14ac:dyDescent="0.25"/>
    <row r="51092" ht="30" hidden="1" customHeight="1" x14ac:dyDescent="0.25"/>
    <row r="51093" ht="30" hidden="1" customHeight="1" x14ac:dyDescent="0.25"/>
    <row r="51094" ht="30" hidden="1" customHeight="1" x14ac:dyDescent="0.25"/>
    <row r="51095" ht="30" hidden="1" customHeight="1" x14ac:dyDescent="0.25"/>
    <row r="51096" ht="30" hidden="1" customHeight="1" x14ac:dyDescent="0.25"/>
    <row r="51097" ht="30" hidden="1" customHeight="1" x14ac:dyDescent="0.25"/>
    <row r="51098" ht="30" hidden="1" customHeight="1" x14ac:dyDescent="0.25"/>
    <row r="51099" ht="30" hidden="1" customHeight="1" x14ac:dyDescent="0.25"/>
    <row r="51100" ht="30" hidden="1" customHeight="1" x14ac:dyDescent="0.25"/>
    <row r="51101" ht="30" hidden="1" customHeight="1" x14ac:dyDescent="0.25"/>
    <row r="51102" ht="30" hidden="1" customHeight="1" x14ac:dyDescent="0.25"/>
    <row r="51103" ht="30" hidden="1" customHeight="1" x14ac:dyDescent="0.25"/>
    <row r="51104" ht="30" hidden="1" customHeight="1" x14ac:dyDescent="0.25"/>
    <row r="51105" ht="30" hidden="1" customHeight="1" x14ac:dyDescent="0.25"/>
    <row r="51106" ht="30" hidden="1" customHeight="1" x14ac:dyDescent="0.25"/>
    <row r="51107" ht="30" hidden="1" customHeight="1" x14ac:dyDescent="0.25"/>
    <row r="51108" ht="30" hidden="1" customHeight="1" x14ac:dyDescent="0.25"/>
    <row r="51109" ht="30" hidden="1" customHeight="1" x14ac:dyDescent="0.25"/>
    <row r="51110" ht="30" hidden="1" customHeight="1" x14ac:dyDescent="0.25"/>
    <row r="51111" ht="30" hidden="1" customHeight="1" x14ac:dyDescent="0.25"/>
    <row r="51112" ht="30" hidden="1" customHeight="1" x14ac:dyDescent="0.25"/>
    <row r="51113" ht="30" hidden="1" customHeight="1" x14ac:dyDescent="0.25"/>
    <row r="51114" ht="30" hidden="1" customHeight="1" x14ac:dyDescent="0.25"/>
    <row r="51115" ht="30" hidden="1" customHeight="1" x14ac:dyDescent="0.25"/>
    <row r="51116" ht="30" hidden="1" customHeight="1" x14ac:dyDescent="0.25"/>
    <row r="51117" ht="30" hidden="1" customHeight="1" x14ac:dyDescent="0.25"/>
    <row r="51118" ht="30" hidden="1" customHeight="1" x14ac:dyDescent="0.25"/>
    <row r="51119" ht="30" hidden="1" customHeight="1" x14ac:dyDescent="0.25"/>
    <row r="51120" ht="30" hidden="1" customHeight="1" x14ac:dyDescent="0.25"/>
    <row r="51121" ht="30" hidden="1" customHeight="1" x14ac:dyDescent="0.25"/>
    <row r="51122" ht="30" hidden="1" customHeight="1" x14ac:dyDescent="0.25"/>
    <row r="51123" ht="30" hidden="1" customHeight="1" x14ac:dyDescent="0.25"/>
    <row r="51124" ht="30" hidden="1" customHeight="1" x14ac:dyDescent="0.25"/>
    <row r="51125" ht="30" hidden="1" customHeight="1" x14ac:dyDescent="0.25"/>
    <row r="51126" ht="30" hidden="1" customHeight="1" x14ac:dyDescent="0.25"/>
    <row r="51127" ht="30" hidden="1" customHeight="1" x14ac:dyDescent="0.25"/>
    <row r="51128" ht="30" hidden="1" customHeight="1" x14ac:dyDescent="0.25"/>
    <row r="51129" ht="30" hidden="1" customHeight="1" x14ac:dyDescent="0.25"/>
    <row r="51130" ht="30" hidden="1" customHeight="1" x14ac:dyDescent="0.25"/>
    <row r="51131" ht="30" hidden="1" customHeight="1" x14ac:dyDescent="0.25"/>
    <row r="51132" ht="30" hidden="1" customHeight="1" x14ac:dyDescent="0.25"/>
    <row r="51133" ht="30" hidden="1" customHeight="1" x14ac:dyDescent="0.25"/>
    <row r="51134" ht="30" hidden="1" customHeight="1" x14ac:dyDescent="0.25"/>
    <row r="51135" ht="30" hidden="1" customHeight="1" x14ac:dyDescent="0.25"/>
    <row r="51136" ht="30" hidden="1" customHeight="1" x14ac:dyDescent="0.25"/>
    <row r="51137" ht="30" hidden="1" customHeight="1" x14ac:dyDescent="0.25"/>
    <row r="51138" ht="30" hidden="1" customHeight="1" x14ac:dyDescent="0.25"/>
    <row r="51139" ht="30" hidden="1" customHeight="1" x14ac:dyDescent="0.25"/>
    <row r="51140" ht="30" hidden="1" customHeight="1" x14ac:dyDescent="0.25"/>
    <row r="51141" ht="30" hidden="1" customHeight="1" x14ac:dyDescent="0.25"/>
    <row r="51142" ht="30" hidden="1" customHeight="1" x14ac:dyDescent="0.25"/>
    <row r="51143" ht="30" hidden="1" customHeight="1" x14ac:dyDescent="0.25"/>
    <row r="51144" ht="30" hidden="1" customHeight="1" x14ac:dyDescent="0.25"/>
    <row r="51145" ht="30" hidden="1" customHeight="1" x14ac:dyDescent="0.25"/>
    <row r="51146" ht="30" hidden="1" customHeight="1" x14ac:dyDescent="0.25"/>
    <row r="51147" ht="30" hidden="1" customHeight="1" x14ac:dyDescent="0.25"/>
    <row r="51148" ht="30" hidden="1" customHeight="1" x14ac:dyDescent="0.25"/>
    <row r="51149" ht="30" hidden="1" customHeight="1" x14ac:dyDescent="0.25"/>
    <row r="51150" ht="30" hidden="1" customHeight="1" x14ac:dyDescent="0.25"/>
    <row r="51151" ht="30" hidden="1" customHeight="1" x14ac:dyDescent="0.25"/>
    <row r="51152" ht="30" hidden="1" customHeight="1" x14ac:dyDescent="0.25"/>
    <row r="51153" ht="30" hidden="1" customHeight="1" x14ac:dyDescent="0.25"/>
    <row r="51154" ht="30" hidden="1" customHeight="1" x14ac:dyDescent="0.25"/>
    <row r="51155" ht="30" hidden="1" customHeight="1" x14ac:dyDescent="0.25"/>
    <row r="51156" ht="30" hidden="1" customHeight="1" x14ac:dyDescent="0.25"/>
    <row r="51157" ht="30" hidden="1" customHeight="1" x14ac:dyDescent="0.25"/>
    <row r="51158" ht="30" hidden="1" customHeight="1" x14ac:dyDescent="0.25"/>
    <row r="51159" ht="30" hidden="1" customHeight="1" x14ac:dyDescent="0.25"/>
    <row r="51160" ht="30" hidden="1" customHeight="1" x14ac:dyDescent="0.25"/>
    <row r="51161" ht="30" hidden="1" customHeight="1" x14ac:dyDescent="0.25"/>
    <row r="51162" ht="30" hidden="1" customHeight="1" x14ac:dyDescent="0.25"/>
    <row r="51163" ht="30" hidden="1" customHeight="1" x14ac:dyDescent="0.25"/>
    <row r="51164" ht="30" hidden="1" customHeight="1" x14ac:dyDescent="0.25"/>
    <row r="51165" ht="30" hidden="1" customHeight="1" x14ac:dyDescent="0.25"/>
    <row r="51166" ht="30" hidden="1" customHeight="1" x14ac:dyDescent="0.25"/>
    <row r="51167" ht="30" hidden="1" customHeight="1" x14ac:dyDescent="0.25"/>
    <row r="51168" ht="30" hidden="1" customHeight="1" x14ac:dyDescent="0.25"/>
    <row r="51169" ht="30" hidden="1" customHeight="1" x14ac:dyDescent="0.25"/>
    <row r="51170" ht="30" hidden="1" customHeight="1" x14ac:dyDescent="0.25"/>
    <row r="51171" ht="30" hidden="1" customHeight="1" x14ac:dyDescent="0.25"/>
    <row r="51172" ht="30" hidden="1" customHeight="1" x14ac:dyDescent="0.25"/>
    <row r="51173" ht="30" hidden="1" customHeight="1" x14ac:dyDescent="0.25"/>
    <row r="51174" ht="30" hidden="1" customHeight="1" x14ac:dyDescent="0.25"/>
    <row r="51175" ht="30" hidden="1" customHeight="1" x14ac:dyDescent="0.25"/>
    <row r="51176" ht="30" hidden="1" customHeight="1" x14ac:dyDescent="0.25"/>
    <row r="51177" ht="30" hidden="1" customHeight="1" x14ac:dyDescent="0.25"/>
    <row r="51178" ht="30" hidden="1" customHeight="1" x14ac:dyDescent="0.25"/>
    <row r="51179" ht="30" hidden="1" customHeight="1" x14ac:dyDescent="0.25"/>
    <row r="51180" ht="30" hidden="1" customHeight="1" x14ac:dyDescent="0.25"/>
    <row r="51181" ht="30" hidden="1" customHeight="1" x14ac:dyDescent="0.25"/>
    <row r="51182" ht="30" hidden="1" customHeight="1" x14ac:dyDescent="0.25"/>
    <row r="51183" ht="30" hidden="1" customHeight="1" x14ac:dyDescent="0.25"/>
    <row r="51184" ht="30" hidden="1" customHeight="1" x14ac:dyDescent="0.25"/>
    <row r="51185" ht="30" hidden="1" customHeight="1" x14ac:dyDescent="0.25"/>
    <row r="51186" ht="30" hidden="1" customHeight="1" x14ac:dyDescent="0.25"/>
    <row r="51187" ht="30" hidden="1" customHeight="1" x14ac:dyDescent="0.25"/>
    <row r="51188" ht="30" hidden="1" customHeight="1" x14ac:dyDescent="0.25"/>
    <row r="51189" ht="30" hidden="1" customHeight="1" x14ac:dyDescent="0.25"/>
    <row r="51190" ht="30" hidden="1" customHeight="1" x14ac:dyDescent="0.25"/>
    <row r="51191" ht="30" hidden="1" customHeight="1" x14ac:dyDescent="0.25"/>
    <row r="51192" ht="30" hidden="1" customHeight="1" x14ac:dyDescent="0.25"/>
    <row r="51193" ht="30" hidden="1" customHeight="1" x14ac:dyDescent="0.25"/>
    <row r="51194" ht="30" hidden="1" customHeight="1" x14ac:dyDescent="0.25"/>
    <row r="51195" ht="30" hidden="1" customHeight="1" x14ac:dyDescent="0.25"/>
    <row r="51196" ht="30" hidden="1" customHeight="1" x14ac:dyDescent="0.25"/>
    <row r="51197" ht="30" hidden="1" customHeight="1" x14ac:dyDescent="0.25"/>
    <row r="51198" ht="30" hidden="1" customHeight="1" x14ac:dyDescent="0.25"/>
    <row r="51199" ht="30" hidden="1" customHeight="1" x14ac:dyDescent="0.25"/>
    <row r="51200" ht="30" hidden="1" customHeight="1" x14ac:dyDescent="0.25"/>
    <row r="51201" ht="30" hidden="1" customHeight="1" x14ac:dyDescent="0.25"/>
    <row r="51202" ht="30" hidden="1" customHeight="1" x14ac:dyDescent="0.25"/>
    <row r="51203" ht="30" hidden="1" customHeight="1" x14ac:dyDescent="0.25"/>
    <row r="51204" ht="30" hidden="1" customHeight="1" x14ac:dyDescent="0.25"/>
    <row r="51205" ht="30" hidden="1" customHeight="1" x14ac:dyDescent="0.25"/>
    <row r="51206" ht="30" hidden="1" customHeight="1" x14ac:dyDescent="0.25"/>
    <row r="51207" ht="30" hidden="1" customHeight="1" x14ac:dyDescent="0.25"/>
    <row r="51208" ht="30" hidden="1" customHeight="1" x14ac:dyDescent="0.25"/>
    <row r="51209" ht="30" hidden="1" customHeight="1" x14ac:dyDescent="0.25"/>
    <row r="51210" ht="30" hidden="1" customHeight="1" x14ac:dyDescent="0.25"/>
    <row r="51211" ht="30" hidden="1" customHeight="1" x14ac:dyDescent="0.25"/>
    <row r="51212" ht="30" hidden="1" customHeight="1" x14ac:dyDescent="0.25"/>
    <row r="51213" ht="30" hidden="1" customHeight="1" x14ac:dyDescent="0.25"/>
    <row r="51214" ht="30" hidden="1" customHeight="1" x14ac:dyDescent="0.25"/>
    <row r="51215" ht="30" hidden="1" customHeight="1" x14ac:dyDescent="0.25"/>
    <row r="51216" ht="30" hidden="1" customHeight="1" x14ac:dyDescent="0.25"/>
    <row r="51217" ht="30" hidden="1" customHeight="1" x14ac:dyDescent="0.25"/>
    <row r="51218" ht="30" hidden="1" customHeight="1" x14ac:dyDescent="0.25"/>
    <row r="51219" ht="30" hidden="1" customHeight="1" x14ac:dyDescent="0.25"/>
    <row r="51220" ht="30" hidden="1" customHeight="1" x14ac:dyDescent="0.25"/>
    <row r="51221" ht="30" hidden="1" customHeight="1" x14ac:dyDescent="0.25"/>
    <row r="51222" ht="30" hidden="1" customHeight="1" x14ac:dyDescent="0.25"/>
    <row r="51223" ht="30" hidden="1" customHeight="1" x14ac:dyDescent="0.25"/>
    <row r="51224" ht="30" hidden="1" customHeight="1" x14ac:dyDescent="0.25"/>
    <row r="51225" ht="30" hidden="1" customHeight="1" x14ac:dyDescent="0.25"/>
    <row r="51226" ht="30" hidden="1" customHeight="1" x14ac:dyDescent="0.25"/>
    <row r="51227" ht="30" hidden="1" customHeight="1" x14ac:dyDescent="0.25"/>
    <row r="51228" ht="30" hidden="1" customHeight="1" x14ac:dyDescent="0.25"/>
    <row r="51229" ht="30" hidden="1" customHeight="1" x14ac:dyDescent="0.25"/>
    <row r="51230" ht="30" hidden="1" customHeight="1" x14ac:dyDescent="0.25"/>
    <row r="51231" ht="30" hidden="1" customHeight="1" x14ac:dyDescent="0.25"/>
    <row r="51232" ht="30" hidden="1" customHeight="1" x14ac:dyDescent="0.25"/>
    <row r="51233" ht="30" hidden="1" customHeight="1" x14ac:dyDescent="0.25"/>
    <row r="51234" ht="30" hidden="1" customHeight="1" x14ac:dyDescent="0.25"/>
    <row r="51235" ht="30" hidden="1" customHeight="1" x14ac:dyDescent="0.25"/>
    <row r="51236" ht="30" hidden="1" customHeight="1" x14ac:dyDescent="0.25"/>
    <row r="51237" ht="30" hidden="1" customHeight="1" x14ac:dyDescent="0.25"/>
    <row r="51238" ht="30" hidden="1" customHeight="1" x14ac:dyDescent="0.25"/>
    <row r="51239" ht="30" hidden="1" customHeight="1" x14ac:dyDescent="0.25"/>
    <row r="51240" ht="30" hidden="1" customHeight="1" x14ac:dyDescent="0.25"/>
    <row r="51241" ht="30" hidden="1" customHeight="1" x14ac:dyDescent="0.25"/>
    <row r="51242" ht="30" hidden="1" customHeight="1" x14ac:dyDescent="0.25"/>
    <row r="51243" ht="30" hidden="1" customHeight="1" x14ac:dyDescent="0.25"/>
    <row r="51244" ht="30" hidden="1" customHeight="1" x14ac:dyDescent="0.25"/>
    <row r="51245" ht="30" hidden="1" customHeight="1" x14ac:dyDescent="0.25"/>
    <row r="51246" ht="30" hidden="1" customHeight="1" x14ac:dyDescent="0.25"/>
    <row r="51247" ht="30" hidden="1" customHeight="1" x14ac:dyDescent="0.25"/>
    <row r="51248" ht="30" hidden="1" customHeight="1" x14ac:dyDescent="0.25"/>
    <row r="51249" ht="30" hidden="1" customHeight="1" x14ac:dyDescent="0.25"/>
    <row r="51250" ht="30" hidden="1" customHeight="1" x14ac:dyDescent="0.25"/>
    <row r="51251" ht="30" hidden="1" customHeight="1" x14ac:dyDescent="0.25"/>
    <row r="51252" ht="30" hidden="1" customHeight="1" x14ac:dyDescent="0.25"/>
    <row r="51253" ht="30" hidden="1" customHeight="1" x14ac:dyDescent="0.25"/>
    <row r="51254" ht="30" hidden="1" customHeight="1" x14ac:dyDescent="0.25"/>
    <row r="51255" ht="30" hidden="1" customHeight="1" x14ac:dyDescent="0.25"/>
    <row r="51256" ht="30" hidden="1" customHeight="1" x14ac:dyDescent="0.25"/>
    <row r="51257" ht="30" hidden="1" customHeight="1" x14ac:dyDescent="0.25"/>
    <row r="51258" ht="30" hidden="1" customHeight="1" x14ac:dyDescent="0.25"/>
    <row r="51259" ht="30" hidden="1" customHeight="1" x14ac:dyDescent="0.25"/>
    <row r="51260" ht="30" hidden="1" customHeight="1" x14ac:dyDescent="0.25"/>
    <row r="51261" ht="30" hidden="1" customHeight="1" x14ac:dyDescent="0.25"/>
    <row r="51262" ht="30" hidden="1" customHeight="1" x14ac:dyDescent="0.25"/>
    <row r="51263" ht="30" hidden="1" customHeight="1" x14ac:dyDescent="0.25"/>
    <row r="51264" ht="30" hidden="1" customHeight="1" x14ac:dyDescent="0.25"/>
    <row r="51265" ht="30" hidden="1" customHeight="1" x14ac:dyDescent="0.25"/>
    <row r="51266" ht="30" hidden="1" customHeight="1" x14ac:dyDescent="0.25"/>
    <row r="51267" ht="30" hidden="1" customHeight="1" x14ac:dyDescent="0.25"/>
    <row r="51268" ht="30" hidden="1" customHeight="1" x14ac:dyDescent="0.25"/>
    <row r="51269" ht="30" hidden="1" customHeight="1" x14ac:dyDescent="0.25"/>
    <row r="51270" ht="30" hidden="1" customHeight="1" x14ac:dyDescent="0.25"/>
    <row r="51271" ht="30" hidden="1" customHeight="1" x14ac:dyDescent="0.25"/>
    <row r="51272" ht="30" hidden="1" customHeight="1" x14ac:dyDescent="0.25"/>
    <row r="51273" ht="30" hidden="1" customHeight="1" x14ac:dyDescent="0.25"/>
    <row r="51274" ht="30" hidden="1" customHeight="1" x14ac:dyDescent="0.25"/>
    <row r="51275" ht="30" hidden="1" customHeight="1" x14ac:dyDescent="0.25"/>
    <row r="51276" ht="30" hidden="1" customHeight="1" x14ac:dyDescent="0.25"/>
    <row r="51277" ht="30" hidden="1" customHeight="1" x14ac:dyDescent="0.25"/>
    <row r="51278" ht="30" hidden="1" customHeight="1" x14ac:dyDescent="0.25"/>
    <row r="51279" ht="30" hidden="1" customHeight="1" x14ac:dyDescent="0.25"/>
    <row r="51280" ht="30" hidden="1" customHeight="1" x14ac:dyDescent="0.25"/>
    <row r="51281" ht="30" hidden="1" customHeight="1" x14ac:dyDescent="0.25"/>
    <row r="51282" ht="30" hidden="1" customHeight="1" x14ac:dyDescent="0.25"/>
    <row r="51283" ht="30" hidden="1" customHeight="1" x14ac:dyDescent="0.25"/>
    <row r="51284" ht="30" hidden="1" customHeight="1" x14ac:dyDescent="0.25"/>
    <row r="51285" ht="30" hidden="1" customHeight="1" x14ac:dyDescent="0.25"/>
    <row r="51286" ht="30" hidden="1" customHeight="1" x14ac:dyDescent="0.25"/>
    <row r="51287" ht="30" hidden="1" customHeight="1" x14ac:dyDescent="0.25"/>
    <row r="51288" ht="30" hidden="1" customHeight="1" x14ac:dyDescent="0.25"/>
    <row r="51289" ht="30" hidden="1" customHeight="1" x14ac:dyDescent="0.25"/>
    <row r="51290" ht="30" hidden="1" customHeight="1" x14ac:dyDescent="0.25"/>
    <row r="51291" ht="30" hidden="1" customHeight="1" x14ac:dyDescent="0.25"/>
    <row r="51292" ht="30" hidden="1" customHeight="1" x14ac:dyDescent="0.25"/>
    <row r="51293" ht="30" hidden="1" customHeight="1" x14ac:dyDescent="0.25"/>
    <row r="51294" ht="30" hidden="1" customHeight="1" x14ac:dyDescent="0.25"/>
    <row r="51295" ht="30" hidden="1" customHeight="1" x14ac:dyDescent="0.25"/>
    <row r="51296" ht="30" hidden="1" customHeight="1" x14ac:dyDescent="0.25"/>
    <row r="51297" ht="30" hidden="1" customHeight="1" x14ac:dyDescent="0.25"/>
    <row r="51298" ht="30" hidden="1" customHeight="1" x14ac:dyDescent="0.25"/>
    <row r="51299" ht="30" hidden="1" customHeight="1" x14ac:dyDescent="0.25"/>
    <row r="51300" ht="30" hidden="1" customHeight="1" x14ac:dyDescent="0.25"/>
    <row r="51301" ht="30" hidden="1" customHeight="1" x14ac:dyDescent="0.25"/>
    <row r="51302" ht="30" hidden="1" customHeight="1" x14ac:dyDescent="0.25"/>
    <row r="51303" ht="30" hidden="1" customHeight="1" x14ac:dyDescent="0.25"/>
    <row r="51304" ht="30" hidden="1" customHeight="1" x14ac:dyDescent="0.25"/>
    <row r="51305" ht="30" hidden="1" customHeight="1" x14ac:dyDescent="0.25"/>
    <row r="51306" ht="30" hidden="1" customHeight="1" x14ac:dyDescent="0.25"/>
    <row r="51307" ht="30" hidden="1" customHeight="1" x14ac:dyDescent="0.25"/>
    <row r="51308" ht="30" hidden="1" customHeight="1" x14ac:dyDescent="0.25"/>
    <row r="51309" ht="30" hidden="1" customHeight="1" x14ac:dyDescent="0.25"/>
    <row r="51310" ht="30" hidden="1" customHeight="1" x14ac:dyDescent="0.25"/>
    <row r="51311" ht="30" hidden="1" customHeight="1" x14ac:dyDescent="0.25"/>
    <row r="51312" ht="30" hidden="1" customHeight="1" x14ac:dyDescent="0.25"/>
    <row r="51313" ht="30" hidden="1" customHeight="1" x14ac:dyDescent="0.25"/>
    <row r="51314" ht="30" hidden="1" customHeight="1" x14ac:dyDescent="0.25"/>
    <row r="51315" ht="30" hidden="1" customHeight="1" x14ac:dyDescent="0.25"/>
    <row r="51316" ht="30" hidden="1" customHeight="1" x14ac:dyDescent="0.25"/>
    <row r="51317" ht="30" hidden="1" customHeight="1" x14ac:dyDescent="0.25"/>
    <row r="51318" ht="30" hidden="1" customHeight="1" x14ac:dyDescent="0.25"/>
    <row r="51319" ht="30" hidden="1" customHeight="1" x14ac:dyDescent="0.25"/>
    <row r="51320" ht="30" hidden="1" customHeight="1" x14ac:dyDescent="0.25"/>
    <row r="51321" ht="30" hidden="1" customHeight="1" x14ac:dyDescent="0.25"/>
    <row r="51322" ht="30" hidden="1" customHeight="1" x14ac:dyDescent="0.25"/>
    <row r="51323" ht="30" hidden="1" customHeight="1" x14ac:dyDescent="0.25"/>
    <row r="51324" ht="30" hidden="1" customHeight="1" x14ac:dyDescent="0.25"/>
    <row r="51325" ht="30" hidden="1" customHeight="1" x14ac:dyDescent="0.25"/>
    <row r="51326" ht="30" hidden="1" customHeight="1" x14ac:dyDescent="0.25"/>
    <row r="51327" ht="30" hidden="1" customHeight="1" x14ac:dyDescent="0.25"/>
    <row r="51328" ht="30" hidden="1" customHeight="1" x14ac:dyDescent="0.25"/>
    <row r="51329" ht="30" hidden="1" customHeight="1" x14ac:dyDescent="0.25"/>
    <row r="51330" ht="30" hidden="1" customHeight="1" x14ac:dyDescent="0.25"/>
    <row r="51331" ht="30" hidden="1" customHeight="1" x14ac:dyDescent="0.25"/>
    <row r="51332" ht="30" hidden="1" customHeight="1" x14ac:dyDescent="0.25"/>
    <row r="51333" ht="30" hidden="1" customHeight="1" x14ac:dyDescent="0.25"/>
    <row r="51334" ht="30" hidden="1" customHeight="1" x14ac:dyDescent="0.25"/>
    <row r="51335" ht="30" hidden="1" customHeight="1" x14ac:dyDescent="0.25"/>
    <row r="51336" ht="30" hidden="1" customHeight="1" x14ac:dyDescent="0.25"/>
    <row r="51337" ht="30" hidden="1" customHeight="1" x14ac:dyDescent="0.25"/>
    <row r="51338" ht="30" hidden="1" customHeight="1" x14ac:dyDescent="0.25"/>
    <row r="51339" ht="30" hidden="1" customHeight="1" x14ac:dyDescent="0.25"/>
    <row r="51340" ht="30" hidden="1" customHeight="1" x14ac:dyDescent="0.25"/>
    <row r="51341" ht="30" hidden="1" customHeight="1" x14ac:dyDescent="0.25"/>
    <row r="51342" ht="30" hidden="1" customHeight="1" x14ac:dyDescent="0.25"/>
    <row r="51343" ht="30" hidden="1" customHeight="1" x14ac:dyDescent="0.25"/>
    <row r="51344" ht="30" hidden="1" customHeight="1" x14ac:dyDescent="0.25"/>
    <row r="51345" ht="30" hidden="1" customHeight="1" x14ac:dyDescent="0.25"/>
    <row r="51346" ht="30" hidden="1" customHeight="1" x14ac:dyDescent="0.25"/>
    <row r="51347" ht="30" hidden="1" customHeight="1" x14ac:dyDescent="0.25"/>
    <row r="51348" ht="30" hidden="1" customHeight="1" x14ac:dyDescent="0.25"/>
    <row r="51349" ht="30" hidden="1" customHeight="1" x14ac:dyDescent="0.25"/>
    <row r="51350" ht="30" hidden="1" customHeight="1" x14ac:dyDescent="0.25"/>
    <row r="51351" ht="30" hidden="1" customHeight="1" x14ac:dyDescent="0.25"/>
    <row r="51352" ht="30" hidden="1" customHeight="1" x14ac:dyDescent="0.25"/>
    <row r="51353" ht="30" hidden="1" customHeight="1" x14ac:dyDescent="0.25"/>
    <row r="51354" ht="30" hidden="1" customHeight="1" x14ac:dyDescent="0.25"/>
    <row r="51355" ht="30" hidden="1" customHeight="1" x14ac:dyDescent="0.25"/>
    <row r="51356" ht="30" hidden="1" customHeight="1" x14ac:dyDescent="0.25"/>
    <row r="51357" ht="30" hidden="1" customHeight="1" x14ac:dyDescent="0.25"/>
    <row r="51358" ht="30" hidden="1" customHeight="1" x14ac:dyDescent="0.25"/>
    <row r="51359" ht="30" hidden="1" customHeight="1" x14ac:dyDescent="0.25"/>
    <row r="51360" ht="30" hidden="1" customHeight="1" x14ac:dyDescent="0.25"/>
    <row r="51361" ht="30" hidden="1" customHeight="1" x14ac:dyDescent="0.25"/>
    <row r="51362" ht="30" hidden="1" customHeight="1" x14ac:dyDescent="0.25"/>
    <row r="51363" ht="30" hidden="1" customHeight="1" x14ac:dyDescent="0.25"/>
    <row r="51364" ht="30" hidden="1" customHeight="1" x14ac:dyDescent="0.25"/>
    <row r="51365" ht="30" hidden="1" customHeight="1" x14ac:dyDescent="0.25"/>
    <row r="51366" ht="30" hidden="1" customHeight="1" x14ac:dyDescent="0.25"/>
    <row r="51367" ht="30" hidden="1" customHeight="1" x14ac:dyDescent="0.25"/>
    <row r="51368" ht="30" hidden="1" customHeight="1" x14ac:dyDescent="0.25"/>
    <row r="51369" ht="30" hidden="1" customHeight="1" x14ac:dyDescent="0.25"/>
    <row r="51370" ht="30" hidden="1" customHeight="1" x14ac:dyDescent="0.25"/>
    <row r="51371" ht="30" hidden="1" customHeight="1" x14ac:dyDescent="0.25"/>
    <row r="51372" ht="30" hidden="1" customHeight="1" x14ac:dyDescent="0.25"/>
    <row r="51373" ht="30" hidden="1" customHeight="1" x14ac:dyDescent="0.25"/>
    <row r="51374" ht="30" hidden="1" customHeight="1" x14ac:dyDescent="0.25"/>
    <row r="51375" ht="30" hidden="1" customHeight="1" x14ac:dyDescent="0.25"/>
    <row r="51376" ht="30" hidden="1" customHeight="1" x14ac:dyDescent="0.25"/>
    <row r="51377" ht="30" hidden="1" customHeight="1" x14ac:dyDescent="0.25"/>
    <row r="51378" ht="30" hidden="1" customHeight="1" x14ac:dyDescent="0.25"/>
    <row r="51379" ht="30" hidden="1" customHeight="1" x14ac:dyDescent="0.25"/>
    <row r="51380" ht="30" hidden="1" customHeight="1" x14ac:dyDescent="0.25"/>
    <row r="51381" ht="30" hidden="1" customHeight="1" x14ac:dyDescent="0.25"/>
    <row r="51382" ht="30" hidden="1" customHeight="1" x14ac:dyDescent="0.25"/>
    <row r="51383" ht="30" hidden="1" customHeight="1" x14ac:dyDescent="0.25"/>
    <row r="51384" ht="30" hidden="1" customHeight="1" x14ac:dyDescent="0.25"/>
    <row r="51385" ht="30" hidden="1" customHeight="1" x14ac:dyDescent="0.25"/>
    <row r="51386" ht="30" hidden="1" customHeight="1" x14ac:dyDescent="0.25"/>
    <row r="51387" ht="30" hidden="1" customHeight="1" x14ac:dyDescent="0.25"/>
    <row r="51388" ht="30" hidden="1" customHeight="1" x14ac:dyDescent="0.25"/>
    <row r="51389" ht="30" hidden="1" customHeight="1" x14ac:dyDescent="0.25"/>
    <row r="51390" ht="30" hidden="1" customHeight="1" x14ac:dyDescent="0.25"/>
    <row r="51391" ht="30" hidden="1" customHeight="1" x14ac:dyDescent="0.25"/>
    <row r="51392" ht="30" hidden="1" customHeight="1" x14ac:dyDescent="0.25"/>
    <row r="51393" ht="30" hidden="1" customHeight="1" x14ac:dyDescent="0.25"/>
    <row r="51394" ht="30" hidden="1" customHeight="1" x14ac:dyDescent="0.25"/>
    <row r="51395" ht="30" hidden="1" customHeight="1" x14ac:dyDescent="0.25"/>
    <row r="51396" ht="30" hidden="1" customHeight="1" x14ac:dyDescent="0.25"/>
    <row r="51397" ht="30" hidden="1" customHeight="1" x14ac:dyDescent="0.25"/>
    <row r="51398" ht="30" hidden="1" customHeight="1" x14ac:dyDescent="0.25"/>
    <row r="51399" ht="30" hidden="1" customHeight="1" x14ac:dyDescent="0.25"/>
    <row r="51400" ht="30" hidden="1" customHeight="1" x14ac:dyDescent="0.25"/>
    <row r="51401" ht="30" hidden="1" customHeight="1" x14ac:dyDescent="0.25"/>
    <row r="51402" ht="30" hidden="1" customHeight="1" x14ac:dyDescent="0.25"/>
    <row r="51403" ht="30" hidden="1" customHeight="1" x14ac:dyDescent="0.25"/>
    <row r="51404" ht="30" hidden="1" customHeight="1" x14ac:dyDescent="0.25"/>
    <row r="51405" ht="30" hidden="1" customHeight="1" x14ac:dyDescent="0.25"/>
    <row r="51406" ht="30" hidden="1" customHeight="1" x14ac:dyDescent="0.25"/>
    <row r="51407" ht="30" hidden="1" customHeight="1" x14ac:dyDescent="0.25"/>
    <row r="51408" ht="30" hidden="1" customHeight="1" x14ac:dyDescent="0.25"/>
    <row r="51409" ht="30" hidden="1" customHeight="1" x14ac:dyDescent="0.25"/>
    <row r="51410" ht="30" hidden="1" customHeight="1" x14ac:dyDescent="0.25"/>
    <row r="51411" ht="30" hidden="1" customHeight="1" x14ac:dyDescent="0.25"/>
    <row r="51412" ht="30" hidden="1" customHeight="1" x14ac:dyDescent="0.25"/>
    <row r="51413" ht="30" hidden="1" customHeight="1" x14ac:dyDescent="0.25"/>
    <row r="51414" ht="30" hidden="1" customHeight="1" x14ac:dyDescent="0.25"/>
    <row r="51415" ht="30" hidden="1" customHeight="1" x14ac:dyDescent="0.25"/>
    <row r="51416" ht="30" hidden="1" customHeight="1" x14ac:dyDescent="0.25"/>
    <row r="51417" ht="30" hidden="1" customHeight="1" x14ac:dyDescent="0.25"/>
    <row r="51418" ht="30" hidden="1" customHeight="1" x14ac:dyDescent="0.25"/>
    <row r="51419" ht="30" hidden="1" customHeight="1" x14ac:dyDescent="0.25"/>
    <row r="51420" ht="30" hidden="1" customHeight="1" x14ac:dyDescent="0.25"/>
    <row r="51421" ht="30" hidden="1" customHeight="1" x14ac:dyDescent="0.25"/>
    <row r="51422" ht="30" hidden="1" customHeight="1" x14ac:dyDescent="0.25"/>
    <row r="51423" ht="30" hidden="1" customHeight="1" x14ac:dyDescent="0.25"/>
    <row r="51424" ht="30" hidden="1" customHeight="1" x14ac:dyDescent="0.25"/>
    <row r="51425" ht="30" hidden="1" customHeight="1" x14ac:dyDescent="0.25"/>
    <row r="51426" ht="30" hidden="1" customHeight="1" x14ac:dyDescent="0.25"/>
    <row r="51427" ht="30" hidden="1" customHeight="1" x14ac:dyDescent="0.25"/>
    <row r="51428" ht="30" hidden="1" customHeight="1" x14ac:dyDescent="0.25"/>
    <row r="51429" ht="30" hidden="1" customHeight="1" x14ac:dyDescent="0.25"/>
    <row r="51430" ht="30" hidden="1" customHeight="1" x14ac:dyDescent="0.25"/>
    <row r="51431" ht="30" hidden="1" customHeight="1" x14ac:dyDescent="0.25"/>
    <row r="51432" ht="30" hidden="1" customHeight="1" x14ac:dyDescent="0.25"/>
    <row r="51433" ht="30" hidden="1" customHeight="1" x14ac:dyDescent="0.25"/>
    <row r="51434" ht="30" hidden="1" customHeight="1" x14ac:dyDescent="0.25"/>
    <row r="51435" ht="30" hidden="1" customHeight="1" x14ac:dyDescent="0.25"/>
    <row r="51436" ht="30" hidden="1" customHeight="1" x14ac:dyDescent="0.25"/>
    <row r="51437" ht="30" hidden="1" customHeight="1" x14ac:dyDescent="0.25"/>
    <row r="51438" ht="30" hidden="1" customHeight="1" x14ac:dyDescent="0.25"/>
    <row r="51439" ht="30" hidden="1" customHeight="1" x14ac:dyDescent="0.25"/>
    <row r="51440" ht="30" hidden="1" customHeight="1" x14ac:dyDescent="0.25"/>
    <row r="51441" ht="30" hidden="1" customHeight="1" x14ac:dyDescent="0.25"/>
    <row r="51442" ht="30" hidden="1" customHeight="1" x14ac:dyDescent="0.25"/>
    <row r="51443" ht="30" hidden="1" customHeight="1" x14ac:dyDescent="0.25"/>
    <row r="51444" ht="30" hidden="1" customHeight="1" x14ac:dyDescent="0.25"/>
    <row r="51445" ht="30" hidden="1" customHeight="1" x14ac:dyDescent="0.25"/>
    <row r="51446" ht="30" hidden="1" customHeight="1" x14ac:dyDescent="0.25"/>
    <row r="51447" ht="30" hidden="1" customHeight="1" x14ac:dyDescent="0.25"/>
    <row r="51448" ht="30" hidden="1" customHeight="1" x14ac:dyDescent="0.25"/>
    <row r="51449" ht="30" hidden="1" customHeight="1" x14ac:dyDescent="0.25"/>
    <row r="51450" ht="30" hidden="1" customHeight="1" x14ac:dyDescent="0.25"/>
    <row r="51451" ht="30" hidden="1" customHeight="1" x14ac:dyDescent="0.25"/>
    <row r="51452" ht="30" hidden="1" customHeight="1" x14ac:dyDescent="0.25"/>
    <row r="51453" ht="30" hidden="1" customHeight="1" x14ac:dyDescent="0.25"/>
    <row r="51454" ht="30" hidden="1" customHeight="1" x14ac:dyDescent="0.25"/>
    <row r="51455" ht="30" hidden="1" customHeight="1" x14ac:dyDescent="0.25"/>
    <row r="51456" ht="30" hidden="1" customHeight="1" x14ac:dyDescent="0.25"/>
    <row r="51457" ht="30" hidden="1" customHeight="1" x14ac:dyDescent="0.25"/>
    <row r="51458" ht="30" hidden="1" customHeight="1" x14ac:dyDescent="0.25"/>
    <row r="51459" ht="30" hidden="1" customHeight="1" x14ac:dyDescent="0.25"/>
    <row r="51460" ht="30" hidden="1" customHeight="1" x14ac:dyDescent="0.25"/>
    <row r="51461" ht="30" hidden="1" customHeight="1" x14ac:dyDescent="0.25"/>
    <row r="51462" ht="30" hidden="1" customHeight="1" x14ac:dyDescent="0.25"/>
    <row r="51463" ht="30" hidden="1" customHeight="1" x14ac:dyDescent="0.25"/>
    <row r="51464" ht="30" hidden="1" customHeight="1" x14ac:dyDescent="0.25"/>
    <row r="51465" ht="30" hidden="1" customHeight="1" x14ac:dyDescent="0.25"/>
    <row r="51466" ht="30" hidden="1" customHeight="1" x14ac:dyDescent="0.25"/>
    <row r="51467" ht="30" hidden="1" customHeight="1" x14ac:dyDescent="0.25"/>
    <row r="51468" ht="30" hidden="1" customHeight="1" x14ac:dyDescent="0.25"/>
    <row r="51469" ht="30" hidden="1" customHeight="1" x14ac:dyDescent="0.25"/>
    <row r="51470" ht="30" hidden="1" customHeight="1" x14ac:dyDescent="0.25"/>
    <row r="51471" ht="30" hidden="1" customHeight="1" x14ac:dyDescent="0.25"/>
    <row r="51472" ht="30" hidden="1" customHeight="1" x14ac:dyDescent="0.25"/>
    <row r="51473" ht="30" hidden="1" customHeight="1" x14ac:dyDescent="0.25"/>
    <row r="51474" ht="30" hidden="1" customHeight="1" x14ac:dyDescent="0.25"/>
    <row r="51475" ht="30" hidden="1" customHeight="1" x14ac:dyDescent="0.25"/>
    <row r="51476" ht="30" hidden="1" customHeight="1" x14ac:dyDescent="0.25"/>
    <row r="51477" ht="30" hidden="1" customHeight="1" x14ac:dyDescent="0.25"/>
    <row r="51478" ht="30" hidden="1" customHeight="1" x14ac:dyDescent="0.25"/>
    <row r="51479" ht="30" hidden="1" customHeight="1" x14ac:dyDescent="0.25"/>
    <row r="51480" ht="30" hidden="1" customHeight="1" x14ac:dyDescent="0.25"/>
    <row r="51481" ht="30" hidden="1" customHeight="1" x14ac:dyDescent="0.25"/>
    <row r="51482" ht="30" hidden="1" customHeight="1" x14ac:dyDescent="0.25"/>
    <row r="51483" ht="30" hidden="1" customHeight="1" x14ac:dyDescent="0.25"/>
    <row r="51484" ht="30" hidden="1" customHeight="1" x14ac:dyDescent="0.25"/>
    <row r="51485" ht="30" hidden="1" customHeight="1" x14ac:dyDescent="0.25"/>
    <row r="51486" ht="30" hidden="1" customHeight="1" x14ac:dyDescent="0.25"/>
    <row r="51487" ht="30" hidden="1" customHeight="1" x14ac:dyDescent="0.25"/>
    <row r="51488" ht="30" hidden="1" customHeight="1" x14ac:dyDescent="0.25"/>
    <row r="51489" ht="30" hidden="1" customHeight="1" x14ac:dyDescent="0.25"/>
    <row r="51490" ht="30" hidden="1" customHeight="1" x14ac:dyDescent="0.25"/>
    <row r="51491" ht="30" hidden="1" customHeight="1" x14ac:dyDescent="0.25"/>
    <row r="51492" ht="30" hidden="1" customHeight="1" x14ac:dyDescent="0.25"/>
    <row r="51493" ht="30" hidden="1" customHeight="1" x14ac:dyDescent="0.25"/>
    <row r="51494" ht="30" hidden="1" customHeight="1" x14ac:dyDescent="0.25"/>
    <row r="51495" ht="30" hidden="1" customHeight="1" x14ac:dyDescent="0.25"/>
    <row r="51496" ht="30" hidden="1" customHeight="1" x14ac:dyDescent="0.25"/>
    <row r="51497" ht="30" hidden="1" customHeight="1" x14ac:dyDescent="0.25"/>
    <row r="51498" ht="30" hidden="1" customHeight="1" x14ac:dyDescent="0.25"/>
    <row r="51499" ht="30" hidden="1" customHeight="1" x14ac:dyDescent="0.25"/>
    <row r="51500" ht="30" hidden="1" customHeight="1" x14ac:dyDescent="0.25"/>
    <row r="51501" ht="30" hidden="1" customHeight="1" x14ac:dyDescent="0.25"/>
    <row r="51502" ht="30" hidden="1" customHeight="1" x14ac:dyDescent="0.25"/>
    <row r="51503" ht="30" hidden="1" customHeight="1" x14ac:dyDescent="0.25"/>
    <row r="51504" ht="30" hidden="1" customHeight="1" x14ac:dyDescent="0.25"/>
    <row r="51505" ht="30" hidden="1" customHeight="1" x14ac:dyDescent="0.25"/>
    <row r="51506" ht="30" hidden="1" customHeight="1" x14ac:dyDescent="0.25"/>
    <row r="51507" ht="30" hidden="1" customHeight="1" x14ac:dyDescent="0.25"/>
    <row r="51508" ht="30" hidden="1" customHeight="1" x14ac:dyDescent="0.25"/>
    <row r="51509" ht="30" hidden="1" customHeight="1" x14ac:dyDescent="0.25"/>
    <row r="51510" ht="30" hidden="1" customHeight="1" x14ac:dyDescent="0.25"/>
    <row r="51511" ht="30" hidden="1" customHeight="1" x14ac:dyDescent="0.25"/>
    <row r="51512" ht="30" hidden="1" customHeight="1" x14ac:dyDescent="0.25"/>
    <row r="51513" ht="30" hidden="1" customHeight="1" x14ac:dyDescent="0.25"/>
    <row r="51514" ht="30" hidden="1" customHeight="1" x14ac:dyDescent="0.25"/>
    <row r="51515" ht="30" hidden="1" customHeight="1" x14ac:dyDescent="0.25"/>
    <row r="51516" ht="30" hidden="1" customHeight="1" x14ac:dyDescent="0.25"/>
    <row r="51517" ht="30" hidden="1" customHeight="1" x14ac:dyDescent="0.25"/>
    <row r="51518" ht="30" hidden="1" customHeight="1" x14ac:dyDescent="0.25"/>
    <row r="51519" ht="30" hidden="1" customHeight="1" x14ac:dyDescent="0.25"/>
    <row r="51520" ht="30" hidden="1" customHeight="1" x14ac:dyDescent="0.25"/>
    <row r="51521" ht="30" hidden="1" customHeight="1" x14ac:dyDescent="0.25"/>
    <row r="51522" ht="30" hidden="1" customHeight="1" x14ac:dyDescent="0.25"/>
    <row r="51523" ht="30" hidden="1" customHeight="1" x14ac:dyDescent="0.25"/>
    <row r="51524" ht="30" hidden="1" customHeight="1" x14ac:dyDescent="0.25"/>
    <row r="51525" ht="30" hidden="1" customHeight="1" x14ac:dyDescent="0.25"/>
    <row r="51526" ht="30" hidden="1" customHeight="1" x14ac:dyDescent="0.25"/>
    <row r="51527" ht="30" hidden="1" customHeight="1" x14ac:dyDescent="0.25"/>
    <row r="51528" ht="30" hidden="1" customHeight="1" x14ac:dyDescent="0.25"/>
    <row r="51529" ht="30" hidden="1" customHeight="1" x14ac:dyDescent="0.25"/>
    <row r="51530" ht="30" hidden="1" customHeight="1" x14ac:dyDescent="0.25"/>
    <row r="51531" ht="30" hidden="1" customHeight="1" x14ac:dyDescent="0.25"/>
    <row r="51532" ht="30" hidden="1" customHeight="1" x14ac:dyDescent="0.25"/>
    <row r="51533" ht="30" hidden="1" customHeight="1" x14ac:dyDescent="0.25"/>
    <row r="51534" ht="30" hidden="1" customHeight="1" x14ac:dyDescent="0.25"/>
    <row r="51535" ht="30" hidden="1" customHeight="1" x14ac:dyDescent="0.25"/>
    <row r="51536" ht="30" hidden="1" customHeight="1" x14ac:dyDescent="0.25"/>
    <row r="51537" ht="30" hidden="1" customHeight="1" x14ac:dyDescent="0.25"/>
    <row r="51538" ht="30" hidden="1" customHeight="1" x14ac:dyDescent="0.25"/>
    <row r="51539" ht="30" hidden="1" customHeight="1" x14ac:dyDescent="0.25"/>
    <row r="51540" ht="30" hidden="1" customHeight="1" x14ac:dyDescent="0.25"/>
    <row r="51541" ht="30" hidden="1" customHeight="1" x14ac:dyDescent="0.25"/>
    <row r="51542" ht="30" hidden="1" customHeight="1" x14ac:dyDescent="0.25"/>
    <row r="51543" ht="30" hidden="1" customHeight="1" x14ac:dyDescent="0.25"/>
    <row r="51544" ht="30" hidden="1" customHeight="1" x14ac:dyDescent="0.25"/>
    <row r="51545" ht="30" hidden="1" customHeight="1" x14ac:dyDescent="0.25"/>
    <row r="51546" ht="30" hidden="1" customHeight="1" x14ac:dyDescent="0.25"/>
    <row r="51547" ht="30" hidden="1" customHeight="1" x14ac:dyDescent="0.25"/>
    <row r="51548" ht="30" hidden="1" customHeight="1" x14ac:dyDescent="0.25"/>
    <row r="51549" ht="30" hidden="1" customHeight="1" x14ac:dyDescent="0.25"/>
    <row r="51550" ht="30" hidden="1" customHeight="1" x14ac:dyDescent="0.25"/>
    <row r="51551" ht="30" hidden="1" customHeight="1" x14ac:dyDescent="0.25"/>
    <row r="51552" ht="30" hidden="1" customHeight="1" x14ac:dyDescent="0.25"/>
    <row r="51553" ht="30" hidden="1" customHeight="1" x14ac:dyDescent="0.25"/>
    <row r="51554" ht="30" hidden="1" customHeight="1" x14ac:dyDescent="0.25"/>
    <row r="51555" ht="30" hidden="1" customHeight="1" x14ac:dyDescent="0.25"/>
    <row r="51556" ht="30" hidden="1" customHeight="1" x14ac:dyDescent="0.25"/>
    <row r="51557" ht="30" hidden="1" customHeight="1" x14ac:dyDescent="0.25"/>
    <row r="51558" ht="30" hidden="1" customHeight="1" x14ac:dyDescent="0.25"/>
    <row r="51559" ht="30" hidden="1" customHeight="1" x14ac:dyDescent="0.25"/>
    <row r="51560" ht="30" hidden="1" customHeight="1" x14ac:dyDescent="0.25"/>
    <row r="51561" ht="30" hidden="1" customHeight="1" x14ac:dyDescent="0.25"/>
    <row r="51562" ht="30" hidden="1" customHeight="1" x14ac:dyDescent="0.25"/>
    <row r="51563" ht="30" hidden="1" customHeight="1" x14ac:dyDescent="0.25"/>
    <row r="51564" ht="30" hidden="1" customHeight="1" x14ac:dyDescent="0.25"/>
    <row r="51565" ht="30" hidden="1" customHeight="1" x14ac:dyDescent="0.25"/>
    <row r="51566" ht="30" hidden="1" customHeight="1" x14ac:dyDescent="0.25"/>
    <row r="51567" ht="30" hidden="1" customHeight="1" x14ac:dyDescent="0.25"/>
    <row r="51568" ht="30" hidden="1" customHeight="1" x14ac:dyDescent="0.25"/>
    <row r="51569" ht="30" hidden="1" customHeight="1" x14ac:dyDescent="0.25"/>
    <row r="51570" ht="30" hidden="1" customHeight="1" x14ac:dyDescent="0.25"/>
    <row r="51571" ht="30" hidden="1" customHeight="1" x14ac:dyDescent="0.25"/>
    <row r="51572" ht="30" hidden="1" customHeight="1" x14ac:dyDescent="0.25"/>
    <row r="51573" ht="30" hidden="1" customHeight="1" x14ac:dyDescent="0.25"/>
    <row r="51574" ht="30" hidden="1" customHeight="1" x14ac:dyDescent="0.25"/>
    <row r="51575" ht="30" hidden="1" customHeight="1" x14ac:dyDescent="0.25"/>
    <row r="51576" ht="30" hidden="1" customHeight="1" x14ac:dyDescent="0.25"/>
    <row r="51577" ht="30" hidden="1" customHeight="1" x14ac:dyDescent="0.25"/>
    <row r="51578" ht="30" hidden="1" customHeight="1" x14ac:dyDescent="0.25"/>
    <row r="51579" ht="30" hidden="1" customHeight="1" x14ac:dyDescent="0.25"/>
    <row r="51580" ht="30" hidden="1" customHeight="1" x14ac:dyDescent="0.25"/>
    <row r="51581" ht="30" hidden="1" customHeight="1" x14ac:dyDescent="0.25"/>
    <row r="51582" ht="30" hidden="1" customHeight="1" x14ac:dyDescent="0.25"/>
    <row r="51583" ht="30" hidden="1" customHeight="1" x14ac:dyDescent="0.25"/>
    <row r="51584" ht="30" hidden="1" customHeight="1" x14ac:dyDescent="0.25"/>
    <row r="51585" ht="30" hidden="1" customHeight="1" x14ac:dyDescent="0.25"/>
    <row r="51586" ht="30" hidden="1" customHeight="1" x14ac:dyDescent="0.25"/>
    <row r="51587" ht="30" hidden="1" customHeight="1" x14ac:dyDescent="0.25"/>
    <row r="51588" ht="30" hidden="1" customHeight="1" x14ac:dyDescent="0.25"/>
    <row r="51589" ht="30" hidden="1" customHeight="1" x14ac:dyDescent="0.25"/>
    <row r="51590" ht="30" hidden="1" customHeight="1" x14ac:dyDescent="0.25"/>
    <row r="51591" ht="30" hidden="1" customHeight="1" x14ac:dyDescent="0.25"/>
    <row r="51592" ht="30" hidden="1" customHeight="1" x14ac:dyDescent="0.25"/>
    <row r="51593" ht="30" hidden="1" customHeight="1" x14ac:dyDescent="0.25"/>
    <row r="51594" ht="30" hidden="1" customHeight="1" x14ac:dyDescent="0.25"/>
    <row r="51595" ht="30" hidden="1" customHeight="1" x14ac:dyDescent="0.25"/>
    <row r="51596" ht="30" hidden="1" customHeight="1" x14ac:dyDescent="0.25"/>
    <row r="51597" ht="30" hidden="1" customHeight="1" x14ac:dyDescent="0.25"/>
    <row r="51598" ht="30" hidden="1" customHeight="1" x14ac:dyDescent="0.25"/>
    <row r="51599" ht="30" hidden="1" customHeight="1" x14ac:dyDescent="0.25"/>
    <row r="51600" ht="30" hidden="1" customHeight="1" x14ac:dyDescent="0.25"/>
    <row r="51601" ht="30" hidden="1" customHeight="1" x14ac:dyDescent="0.25"/>
    <row r="51602" ht="30" hidden="1" customHeight="1" x14ac:dyDescent="0.25"/>
    <row r="51603" ht="30" hidden="1" customHeight="1" x14ac:dyDescent="0.25"/>
    <row r="51604" ht="30" hidden="1" customHeight="1" x14ac:dyDescent="0.25"/>
    <row r="51605" ht="30" hidden="1" customHeight="1" x14ac:dyDescent="0.25"/>
    <row r="51606" ht="30" hidden="1" customHeight="1" x14ac:dyDescent="0.25"/>
    <row r="51607" ht="30" hidden="1" customHeight="1" x14ac:dyDescent="0.25"/>
    <row r="51608" ht="30" hidden="1" customHeight="1" x14ac:dyDescent="0.25"/>
    <row r="51609" ht="30" hidden="1" customHeight="1" x14ac:dyDescent="0.25"/>
    <row r="51610" ht="30" hidden="1" customHeight="1" x14ac:dyDescent="0.25"/>
    <row r="51611" ht="30" hidden="1" customHeight="1" x14ac:dyDescent="0.25"/>
    <row r="51612" ht="30" hidden="1" customHeight="1" x14ac:dyDescent="0.25"/>
    <row r="51613" ht="30" hidden="1" customHeight="1" x14ac:dyDescent="0.25"/>
    <row r="51614" ht="30" hidden="1" customHeight="1" x14ac:dyDescent="0.25"/>
    <row r="51615" ht="30" hidden="1" customHeight="1" x14ac:dyDescent="0.25"/>
    <row r="51616" ht="30" hidden="1" customHeight="1" x14ac:dyDescent="0.25"/>
    <row r="51617" ht="30" hidden="1" customHeight="1" x14ac:dyDescent="0.25"/>
    <row r="51618" ht="30" hidden="1" customHeight="1" x14ac:dyDescent="0.25"/>
    <row r="51619" ht="30" hidden="1" customHeight="1" x14ac:dyDescent="0.25"/>
    <row r="51620" ht="30" hidden="1" customHeight="1" x14ac:dyDescent="0.25"/>
    <row r="51621" ht="30" hidden="1" customHeight="1" x14ac:dyDescent="0.25"/>
    <row r="51622" ht="30" hidden="1" customHeight="1" x14ac:dyDescent="0.25"/>
    <row r="51623" ht="30" hidden="1" customHeight="1" x14ac:dyDescent="0.25"/>
    <row r="51624" ht="30" hidden="1" customHeight="1" x14ac:dyDescent="0.25"/>
    <row r="51625" ht="30" hidden="1" customHeight="1" x14ac:dyDescent="0.25"/>
    <row r="51626" ht="30" hidden="1" customHeight="1" x14ac:dyDescent="0.25"/>
    <row r="51627" ht="30" hidden="1" customHeight="1" x14ac:dyDescent="0.25"/>
    <row r="51628" ht="30" hidden="1" customHeight="1" x14ac:dyDescent="0.25"/>
    <row r="51629" ht="30" hidden="1" customHeight="1" x14ac:dyDescent="0.25"/>
    <row r="51630" ht="30" hidden="1" customHeight="1" x14ac:dyDescent="0.25"/>
    <row r="51631" ht="30" hidden="1" customHeight="1" x14ac:dyDescent="0.25"/>
    <row r="51632" ht="30" hidden="1" customHeight="1" x14ac:dyDescent="0.25"/>
    <row r="51633" ht="30" hidden="1" customHeight="1" x14ac:dyDescent="0.25"/>
    <row r="51634" ht="30" hidden="1" customHeight="1" x14ac:dyDescent="0.25"/>
    <row r="51635" ht="30" hidden="1" customHeight="1" x14ac:dyDescent="0.25"/>
    <row r="51636" ht="30" hidden="1" customHeight="1" x14ac:dyDescent="0.25"/>
    <row r="51637" ht="30" hidden="1" customHeight="1" x14ac:dyDescent="0.25"/>
    <row r="51638" ht="30" hidden="1" customHeight="1" x14ac:dyDescent="0.25"/>
    <row r="51639" ht="30" hidden="1" customHeight="1" x14ac:dyDescent="0.25"/>
    <row r="51640" ht="30" hidden="1" customHeight="1" x14ac:dyDescent="0.25"/>
    <row r="51641" ht="30" hidden="1" customHeight="1" x14ac:dyDescent="0.25"/>
    <row r="51642" ht="30" hidden="1" customHeight="1" x14ac:dyDescent="0.25"/>
    <row r="51643" ht="30" hidden="1" customHeight="1" x14ac:dyDescent="0.25"/>
    <row r="51644" ht="30" hidden="1" customHeight="1" x14ac:dyDescent="0.25"/>
    <row r="51645" ht="30" hidden="1" customHeight="1" x14ac:dyDescent="0.25"/>
    <row r="51646" ht="30" hidden="1" customHeight="1" x14ac:dyDescent="0.25"/>
    <row r="51647" ht="30" hidden="1" customHeight="1" x14ac:dyDescent="0.25"/>
    <row r="51648" ht="30" hidden="1" customHeight="1" x14ac:dyDescent="0.25"/>
    <row r="51649" ht="30" hidden="1" customHeight="1" x14ac:dyDescent="0.25"/>
    <row r="51650" ht="30" hidden="1" customHeight="1" x14ac:dyDescent="0.25"/>
    <row r="51651" ht="30" hidden="1" customHeight="1" x14ac:dyDescent="0.25"/>
    <row r="51652" ht="30" hidden="1" customHeight="1" x14ac:dyDescent="0.25"/>
    <row r="51653" ht="30" hidden="1" customHeight="1" x14ac:dyDescent="0.25"/>
    <row r="51654" ht="30" hidden="1" customHeight="1" x14ac:dyDescent="0.25"/>
    <row r="51655" ht="30" hidden="1" customHeight="1" x14ac:dyDescent="0.25"/>
    <row r="51656" ht="30" hidden="1" customHeight="1" x14ac:dyDescent="0.25"/>
    <row r="51657" ht="30" hidden="1" customHeight="1" x14ac:dyDescent="0.25"/>
    <row r="51658" ht="30" hidden="1" customHeight="1" x14ac:dyDescent="0.25"/>
    <row r="51659" ht="30" hidden="1" customHeight="1" x14ac:dyDescent="0.25"/>
    <row r="51660" ht="30" hidden="1" customHeight="1" x14ac:dyDescent="0.25"/>
    <row r="51661" ht="30" hidden="1" customHeight="1" x14ac:dyDescent="0.25"/>
    <row r="51662" ht="30" hidden="1" customHeight="1" x14ac:dyDescent="0.25"/>
    <row r="51663" ht="30" hidden="1" customHeight="1" x14ac:dyDescent="0.25"/>
    <row r="51664" ht="30" hidden="1" customHeight="1" x14ac:dyDescent="0.25"/>
    <row r="51665" ht="30" hidden="1" customHeight="1" x14ac:dyDescent="0.25"/>
    <row r="51666" ht="30" hidden="1" customHeight="1" x14ac:dyDescent="0.25"/>
    <row r="51667" ht="30" hidden="1" customHeight="1" x14ac:dyDescent="0.25"/>
    <row r="51668" ht="30" hidden="1" customHeight="1" x14ac:dyDescent="0.25"/>
    <row r="51669" ht="30" hidden="1" customHeight="1" x14ac:dyDescent="0.25"/>
    <row r="51670" ht="30" hidden="1" customHeight="1" x14ac:dyDescent="0.25"/>
    <row r="51671" ht="30" hidden="1" customHeight="1" x14ac:dyDescent="0.25"/>
    <row r="51672" ht="30" hidden="1" customHeight="1" x14ac:dyDescent="0.25"/>
    <row r="51673" ht="30" hidden="1" customHeight="1" x14ac:dyDescent="0.25"/>
    <row r="51674" ht="30" hidden="1" customHeight="1" x14ac:dyDescent="0.25"/>
    <row r="51675" ht="30" hidden="1" customHeight="1" x14ac:dyDescent="0.25"/>
    <row r="51676" ht="30" hidden="1" customHeight="1" x14ac:dyDescent="0.25"/>
    <row r="51677" ht="30" hidden="1" customHeight="1" x14ac:dyDescent="0.25"/>
    <row r="51678" ht="30" hidden="1" customHeight="1" x14ac:dyDescent="0.25"/>
    <row r="51679" ht="30" hidden="1" customHeight="1" x14ac:dyDescent="0.25"/>
    <row r="51680" ht="30" hidden="1" customHeight="1" x14ac:dyDescent="0.25"/>
    <row r="51681" ht="30" hidden="1" customHeight="1" x14ac:dyDescent="0.25"/>
    <row r="51682" ht="30" hidden="1" customHeight="1" x14ac:dyDescent="0.25"/>
    <row r="51683" ht="30" hidden="1" customHeight="1" x14ac:dyDescent="0.25"/>
    <row r="51684" ht="30" hidden="1" customHeight="1" x14ac:dyDescent="0.25"/>
    <row r="51685" ht="30" hidden="1" customHeight="1" x14ac:dyDescent="0.25"/>
    <row r="51686" ht="30" hidden="1" customHeight="1" x14ac:dyDescent="0.25"/>
    <row r="51687" ht="30" hidden="1" customHeight="1" x14ac:dyDescent="0.25"/>
    <row r="51688" ht="30" hidden="1" customHeight="1" x14ac:dyDescent="0.25"/>
    <row r="51689" ht="30" hidden="1" customHeight="1" x14ac:dyDescent="0.25"/>
    <row r="51690" ht="30" hidden="1" customHeight="1" x14ac:dyDescent="0.25"/>
    <row r="51691" ht="30" hidden="1" customHeight="1" x14ac:dyDescent="0.25"/>
    <row r="51692" ht="30" hidden="1" customHeight="1" x14ac:dyDescent="0.25"/>
    <row r="51693" ht="30" hidden="1" customHeight="1" x14ac:dyDescent="0.25"/>
    <row r="51694" ht="30" hidden="1" customHeight="1" x14ac:dyDescent="0.25"/>
    <row r="51695" ht="30" hidden="1" customHeight="1" x14ac:dyDescent="0.25"/>
    <row r="51696" ht="30" hidden="1" customHeight="1" x14ac:dyDescent="0.25"/>
    <row r="51697" ht="30" hidden="1" customHeight="1" x14ac:dyDescent="0.25"/>
    <row r="51698" ht="30" hidden="1" customHeight="1" x14ac:dyDescent="0.25"/>
    <row r="51699" ht="30" hidden="1" customHeight="1" x14ac:dyDescent="0.25"/>
    <row r="51700" ht="30" hidden="1" customHeight="1" x14ac:dyDescent="0.25"/>
    <row r="51701" ht="30" hidden="1" customHeight="1" x14ac:dyDescent="0.25"/>
    <row r="51702" ht="30" hidden="1" customHeight="1" x14ac:dyDescent="0.25"/>
    <row r="51703" ht="30" hidden="1" customHeight="1" x14ac:dyDescent="0.25"/>
    <row r="51704" ht="30" hidden="1" customHeight="1" x14ac:dyDescent="0.25"/>
    <row r="51705" ht="30" hidden="1" customHeight="1" x14ac:dyDescent="0.25"/>
    <row r="51706" ht="30" hidden="1" customHeight="1" x14ac:dyDescent="0.25"/>
    <row r="51707" ht="30" hidden="1" customHeight="1" x14ac:dyDescent="0.25"/>
    <row r="51708" ht="30" hidden="1" customHeight="1" x14ac:dyDescent="0.25"/>
    <row r="51709" ht="30" hidden="1" customHeight="1" x14ac:dyDescent="0.25"/>
    <row r="51710" ht="30" hidden="1" customHeight="1" x14ac:dyDescent="0.25"/>
    <row r="51711" ht="30" hidden="1" customHeight="1" x14ac:dyDescent="0.25"/>
    <row r="51712" ht="30" hidden="1" customHeight="1" x14ac:dyDescent="0.25"/>
    <row r="51713" ht="30" hidden="1" customHeight="1" x14ac:dyDescent="0.25"/>
    <row r="51714" ht="30" hidden="1" customHeight="1" x14ac:dyDescent="0.25"/>
    <row r="51715" ht="30" hidden="1" customHeight="1" x14ac:dyDescent="0.25"/>
    <row r="51716" ht="30" hidden="1" customHeight="1" x14ac:dyDescent="0.25"/>
    <row r="51717" ht="30" hidden="1" customHeight="1" x14ac:dyDescent="0.25"/>
    <row r="51718" ht="30" hidden="1" customHeight="1" x14ac:dyDescent="0.25"/>
    <row r="51719" ht="30" hidden="1" customHeight="1" x14ac:dyDescent="0.25"/>
    <row r="51720" ht="30" hidden="1" customHeight="1" x14ac:dyDescent="0.25"/>
    <row r="51721" ht="30" hidden="1" customHeight="1" x14ac:dyDescent="0.25"/>
    <row r="51722" ht="30" hidden="1" customHeight="1" x14ac:dyDescent="0.25"/>
    <row r="51723" ht="30" hidden="1" customHeight="1" x14ac:dyDescent="0.25"/>
    <row r="51724" ht="30" hidden="1" customHeight="1" x14ac:dyDescent="0.25"/>
    <row r="51725" ht="30" hidden="1" customHeight="1" x14ac:dyDescent="0.25"/>
    <row r="51726" ht="30" hidden="1" customHeight="1" x14ac:dyDescent="0.25"/>
    <row r="51727" ht="30" hidden="1" customHeight="1" x14ac:dyDescent="0.25"/>
    <row r="51728" ht="30" hidden="1" customHeight="1" x14ac:dyDescent="0.25"/>
    <row r="51729" ht="30" hidden="1" customHeight="1" x14ac:dyDescent="0.25"/>
    <row r="51730" ht="30" hidden="1" customHeight="1" x14ac:dyDescent="0.25"/>
    <row r="51731" ht="30" hidden="1" customHeight="1" x14ac:dyDescent="0.25"/>
    <row r="51732" ht="30" hidden="1" customHeight="1" x14ac:dyDescent="0.25"/>
    <row r="51733" ht="30" hidden="1" customHeight="1" x14ac:dyDescent="0.25"/>
    <row r="51734" ht="30" hidden="1" customHeight="1" x14ac:dyDescent="0.25"/>
    <row r="51735" ht="30" hidden="1" customHeight="1" x14ac:dyDescent="0.25"/>
    <row r="51736" ht="30" hidden="1" customHeight="1" x14ac:dyDescent="0.25"/>
    <row r="51737" ht="30" hidden="1" customHeight="1" x14ac:dyDescent="0.25"/>
    <row r="51738" ht="30" hidden="1" customHeight="1" x14ac:dyDescent="0.25"/>
    <row r="51739" ht="30" hidden="1" customHeight="1" x14ac:dyDescent="0.25"/>
    <row r="51740" ht="30" hidden="1" customHeight="1" x14ac:dyDescent="0.25"/>
    <row r="51741" ht="30" hidden="1" customHeight="1" x14ac:dyDescent="0.25"/>
    <row r="51742" ht="30" hidden="1" customHeight="1" x14ac:dyDescent="0.25"/>
    <row r="51743" ht="30" hidden="1" customHeight="1" x14ac:dyDescent="0.25"/>
    <row r="51744" ht="30" hidden="1" customHeight="1" x14ac:dyDescent="0.25"/>
    <row r="51745" ht="30" hidden="1" customHeight="1" x14ac:dyDescent="0.25"/>
    <row r="51746" ht="30" hidden="1" customHeight="1" x14ac:dyDescent="0.25"/>
    <row r="51747" ht="30" hidden="1" customHeight="1" x14ac:dyDescent="0.25"/>
    <row r="51748" ht="30" hidden="1" customHeight="1" x14ac:dyDescent="0.25"/>
    <row r="51749" ht="30" hidden="1" customHeight="1" x14ac:dyDescent="0.25"/>
    <row r="51750" ht="30" hidden="1" customHeight="1" x14ac:dyDescent="0.25"/>
    <row r="51751" ht="30" hidden="1" customHeight="1" x14ac:dyDescent="0.25"/>
    <row r="51752" ht="30" hidden="1" customHeight="1" x14ac:dyDescent="0.25"/>
    <row r="51753" ht="30" hidden="1" customHeight="1" x14ac:dyDescent="0.25"/>
    <row r="51754" ht="30" hidden="1" customHeight="1" x14ac:dyDescent="0.25"/>
    <row r="51755" ht="30" hidden="1" customHeight="1" x14ac:dyDescent="0.25"/>
    <row r="51756" ht="30" hidden="1" customHeight="1" x14ac:dyDescent="0.25"/>
    <row r="51757" ht="30" hidden="1" customHeight="1" x14ac:dyDescent="0.25"/>
    <row r="51758" ht="30" hidden="1" customHeight="1" x14ac:dyDescent="0.25"/>
    <row r="51759" ht="30" hidden="1" customHeight="1" x14ac:dyDescent="0.25"/>
    <row r="51760" ht="30" hidden="1" customHeight="1" x14ac:dyDescent="0.25"/>
    <row r="51761" ht="30" hidden="1" customHeight="1" x14ac:dyDescent="0.25"/>
    <row r="51762" ht="30" hidden="1" customHeight="1" x14ac:dyDescent="0.25"/>
    <row r="51763" ht="30" hidden="1" customHeight="1" x14ac:dyDescent="0.25"/>
    <row r="51764" ht="30" hidden="1" customHeight="1" x14ac:dyDescent="0.25"/>
    <row r="51765" ht="30" hidden="1" customHeight="1" x14ac:dyDescent="0.25"/>
    <row r="51766" ht="30" hidden="1" customHeight="1" x14ac:dyDescent="0.25"/>
    <row r="51767" ht="30" hidden="1" customHeight="1" x14ac:dyDescent="0.25"/>
    <row r="51768" ht="30" hidden="1" customHeight="1" x14ac:dyDescent="0.25"/>
    <row r="51769" ht="30" hidden="1" customHeight="1" x14ac:dyDescent="0.25"/>
    <row r="51770" ht="30" hidden="1" customHeight="1" x14ac:dyDescent="0.25"/>
    <row r="51771" ht="30" hidden="1" customHeight="1" x14ac:dyDescent="0.25"/>
    <row r="51772" ht="30" hidden="1" customHeight="1" x14ac:dyDescent="0.25"/>
    <row r="51773" ht="30" hidden="1" customHeight="1" x14ac:dyDescent="0.25"/>
    <row r="51774" ht="30" hidden="1" customHeight="1" x14ac:dyDescent="0.25"/>
    <row r="51775" ht="30" hidden="1" customHeight="1" x14ac:dyDescent="0.25"/>
    <row r="51776" ht="30" hidden="1" customHeight="1" x14ac:dyDescent="0.25"/>
    <row r="51777" ht="30" hidden="1" customHeight="1" x14ac:dyDescent="0.25"/>
    <row r="51778" ht="30" hidden="1" customHeight="1" x14ac:dyDescent="0.25"/>
    <row r="51779" ht="30" hidden="1" customHeight="1" x14ac:dyDescent="0.25"/>
    <row r="51780" ht="30" hidden="1" customHeight="1" x14ac:dyDescent="0.25"/>
    <row r="51781" ht="30" hidden="1" customHeight="1" x14ac:dyDescent="0.25"/>
    <row r="51782" ht="30" hidden="1" customHeight="1" x14ac:dyDescent="0.25"/>
    <row r="51783" ht="30" hidden="1" customHeight="1" x14ac:dyDescent="0.25"/>
    <row r="51784" ht="30" hidden="1" customHeight="1" x14ac:dyDescent="0.25"/>
    <row r="51785" ht="30" hidden="1" customHeight="1" x14ac:dyDescent="0.25"/>
    <row r="51786" ht="30" hidden="1" customHeight="1" x14ac:dyDescent="0.25"/>
    <row r="51787" ht="30" hidden="1" customHeight="1" x14ac:dyDescent="0.25"/>
    <row r="51788" ht="30" hidden="1" customHeight="1" x14ac:dyDescent="0.25"/>
    <row r="51789" ht="30" hidden="1" customHeight="1" x14ac:dyDescent="0.25"/>
    <row r="51790" ht="30" hidden="1" customHeight="1" x14ac:dyDescent="0.25"/>
    <row r="51791" ht="30" hidden="1" customHeight="1" x14ac:dyDescent="0.25"/>
    <row r="51792" ht="30" hidden="1" customHeight="1" x14ac:dyDescent="0.25"/>
    <row r="51793" ht="30" hidden="1" customHeight="1" x14ac:dyDescent="0.25"/>
    <row r="51794" ht="30" hidden="1" customHeight="1" x14ac:dyDescent="0.25"/>
    <row r="51795" ht="30" hidden="1" customHeight="1" x14ac:dyDescent="0.25"/>
    <row r="51796" ht="30" hidden="1" customHeight="1" x14ac:dyDescent="0.25"/>
    <row r="51797" ht="30" hidden="1" customHeight="1" x14ac:dyDescent="0.25"/>
    <row r="51798" ht="30" hidden="1" customHeight="1" x14ac:dyDescent="0.25"/>
    <row r="51799" ht="30" hidden="1" customHeight="1" x14ac:dyDescent="0.25"/>
    <row r="51800" ht="30" hidden="1" customHeight="1" x14ac:dyDescent="0.25"/>
    <row r="51801" ht="30" hidden="1" customHeight="1" x14ac:dyDescent="0.25"/>
    <row r="51802" ht="30" hidden="1" customHeight="1" x14ac:dyDescent="0.25"/>
    <row r="51803" ht="30" hidden="1" customHeight="1" x14ac:dyDescent="0.25"/>
    <row r="51804" ht="30" hidden="1" customHeight="1" x14ac:dyDescent="0.25"/>
    <row r="51805" ht="30" hidden="1" customHeight="1" x14ac:dyDescent="0.25"/>
    <row r="51806" ht="30" hidden="1" customHeight="1" x14ac:dyDescent="0.25"/>
    <row r="51807" ht="30" hidden="1" customHeight="1" x14ac:dyDescent="0.25"/>
    <row r="51808" ht="30" hidden="1" customHeight="1" x14ac:dyDescent="0.25"/>
    <row r="51809" ht="30" hidden="1" customHeight="1" x14ac:dyDescent="0.25"/>
    <row r="51810" ht="30" hidden="1" customHeight="1" x14ac:dyDescent="0.25"/>
    <row r="51811" ht="30" hidden="1" customHeight="1" x14ac:dyDescent="0.25"/>
    <row r="51812" ht="30" hidden="1" customHeight="1" x14ac:dyDescent="0.25"/>
    <row r="51813" ht="30" hidden="1" customHeight="1" x14ac:dyDescent="0.25"/>
    <row r="51814" ht="30" hidden="1" customHeight="1" x14ac:dyDescent="0.25"/>
    <row r="51815" ht="30" hidden="1" customHeight="1" x14ac:dyDescent="0.25"/>
    <row r="51816" ht="30" hidden="1" customHeight="1" x14ac:dyDescent="0.25"/>
    <row r="51817" ht="30" hidden="1" customHeight="1" x14ac:dyDescent="0.25"/>
    <row r="51818" ht="30" hidden="1" customHeight="1" x14ac:dyDescent="0.25"/>
    <row r="51819" ht="30" hidden="1" customHeight="1" x14ac:dyDescent="0.25"/>
    <row r="51820" ht="30" hidden="1" customHeight="1" x14ac:dyDescent="0.25"/>
    <row r="51821" ht="30" hidden="1" customHeight="1" x14ac:dyDescent="0.25"/>
    <row r="51822" ht="30" hidden="1" customHeight="1" x14ac:dyDescent="0.25"/>
    <row r="51823" ht="30" hidden="1" customHeight="1" x14ac:dyDescent="0.25"/>
    <row r="51824" ht="30" hidden="1" customHeight="1" x14ac:dyDescent="0.25"/>
    <row r="51825" ht="30" hidden="1" customHeight="1" x14ac:dyDescent="0.25"/>
    <row r="51826" ht="30" hidden="1" customHeight="1" x14ac:dyDescent="0.25"/>
    <row r="51827" ht="30" hidden="1" customHeight="1" x14ac:dyDescent="0.25"/>
    <row r="51828" ht="30" hidden="1" customHeight="1" x14ac:dyDescent="0.25"/>
    <row r="51829" ht="30" hidden="1" customHeight="1" x14ac:dyDescent="0.25"/>
    <row r="51830" ht="30" hidden="1" customHeight="1" x14ac:dyDescent="0.25"/>
    <row r="51831" ht="30" hidden="1" customHeight="1" x14ac:dyDescent="0.25"/>
    <row r="51832" ht="30" hidden="1" customHeight="1" x14ac:dyDescent="0.25"/>
    <row r="51833" ht="30" hidden="1" customHeight="1" x14ac:dyDescent="0.25"/>
    <row r="51834" ht="30" hidden="1" customHeight="1" x14ac:dyDescent="0.25"/>
    <row r="51835" ht="30" hidden="1" customHeight="1" x14ac:dyDescent="0.25"/>
    <row r="51836" ht="30" hidden="1" customHeight="1" x14ac:dyDescent="0.25"/>
    <row r="51837" ht="30" hidden="1" customHeight="1" x14ac:dyDescent="0.25"/>
    <row r="51838" ht="30" hidden="1" customHeight="1" x14ac:dyDescent="0.25"/>
    <row r="51839" ht="30" hidden="1" customHeight="1" x14ac:dyDescent="0.25"/>
    <row r="51840" ht="30" hidden="1" customHeight="1" x14ac:dyDescent="0.25"/>
    <row r="51841" ht="30" hidden="1" customHeight="1" x14ac:dyDescent="0.25"/>
    <row r="51842" ht="30" hidden="1" customHeight="1" x14ac:dyDescent="0.25"/>
    <row r="51843" ht="30" hidden="1" customHeight="1" x14ac:dyDescent="0.25"/>
    <row r="51844" ht="30" hidden="1" customHeight="1" x14ac:dyDescent="0.25"/>
    <row r="51845" ht="30" hidden="1" customHeight="1" x14ac:dyDescent="0.25"/>
    <row r="51846" ht="30" hidden="1" customHeight="1" x14ac:dyDescent="0.25"/>
    <row r="51847" ht="30" hidden="1" customHeight="1" x14ac:dyDescent="0.25"/>
    <row r="51848" ht="30" hidden="1" customHeight="1" x14ac:dyDescent="0.25"/>
    <row r="51849" ht="30" hidden="1" customHeight="1" x14ac:dyDescent="0.25"/>
    <row r="51850" ht="30" hidden="1" customHeight="1" x14ac:dyDescent="0.25"/>
    <row r="51851" ht="30" hidden="1" customHeight="1" x14ac:dyDescent="0.25"/>
    <row r="51852" ht="30" hidden="1" customHeight="1" x14ac:dyDescent="0.25"/>
    <row r="51853" ht="30" hidden="1" customHeight="1" x14ac:dyDescent="0.25"/>
    <row r="51854" ht="30" hidden="1" customHeight="1" x14ac:dyDescent="0.25"/>
    <row r="51855" ht="30" hidden="1" customHeight="1" x14ac:dyDescent="0.25"/>
    <row r="51856" ht="30" hidden="1" customHeight="1" x14ac:dyDescent="0.25"/>
    <row r="51857" ht="30" hidden="1" customHeight="1" x14ac:dyDescent="0.25"/>
    <row r="51858" ht="30" hidden="1" customHeight="1" x14ac:dyDescent="0.25"/>
    <row r="51859" ht="30" hidden="1" customHeight="1" x14ac:dyDescent="0.25"/>
    <row r="51860" ht="30" hidden="1" customHeight="1" x14ac:dyDescent="0.25"/>
    <row r="51861" ht="30" hidden="1" customHeight="1" x14ac:dyDescent="0.25"/>
    <row r="51862" ht="30" hidden="1" customHeight="1" x14ac:dyDescent="0.25"/>
    <row r="51863" ht="30" hidden="1" customHeight="1" x14ac:dyDescent="0.25"/>
    <row r="51864" ht="30" hidden="1" customHeight="1" x14ac:dyDescent="0.25"/>
    <row r="51865" ht="30" hidden="1" customHeight="1" x14ac:dyDescent="0.25"/>
    <row r="51866" ht="30" hidden="1" customHeight="1" x14ac:dyDescent="0.25"/>
    <row r="51867" ht="30" hidden="1" customHeight="1" x14ac:dyDescent="0.25"/>
    <row r="51868" ht="30" hidden="1" customHeight="1" x14ac:dyDescent="0.25"/>
    <row r="51869" ht="30" hidden="1" customHeight="1" x14ac:dyDescent="0.25"/>
    <row r="51870" ht="30" hidden="1" customHeight="1" x14ac:dyDescent="0.25"/>
    <row r="51871" ht="30" hidden="1" customHeight="1" x14ac:dyDescent="0.25"/>
    <row r="51872" ht="30" hidden="1" customHeight="1" x14ac:dyDescent="0.25"/>
    <row r="51873" ht="30" hidden="1" customHeight="1" x14ac:dyDescent="0.25"/>
    <row r="51874" ht="30" hidden="1" customHeight="1" x14ac:dyDescent="0.25"/>
    <row r="51875" ht="30" hidden="1" customHeight="1" x14ac:dyDescent="0.25"/>
    <row r="51876" ht="30" hidden="1" customHeight="1" x14ac:dyDescent="0.25"/>
    <row r="51877" ht="30" hidden="1" customHeight="1" x14ac:dyDescent="0.25"/>
    <row r="51878" ht="30" hidden="1" customHeight="1" x14ac:dyDescent="0.25"/>
    <row r="51879" ht="30" hidden="1" customHeight="1" x14ac:dyDescent="0.25"/>
    <row r="51880" ht="30" hidden="1" customHeight="1" x14ac:dyDescent="0.25"/>
    <row r="51881" ht="30" hidden="1" customHeight="1" x14ac:dyDescent="0.25"/>
    <row r="51882" ht="30" hidden="1" customHeight="1" x14ac:dyDescent="0.25"/>
    <row r="51883" ht="30" hidden="1" customHeight="1" x14ac:dyDescent="0.25"/>
    <row r="51884" ht="30" hidden="1" customHeight="1" x14ac:dyDescent="0.25"/>
    <row r="51885" ht="30" hidden="1" customHeight="1" x14ac:dyDescent="0.25"/>
    <row r="51886" ht="30" hidden="1" customHeight="1" x14ac:dyDescent="0.25"/>
    <row r="51887" ht="30" hidden="1" customHeight="1" x14ac:dyDescent="0.25"/>
    <row r="51888" ht="30" hidden="1" customHeight="1" x14ac:dyDescent="0.25"/>
    <row r="51889" ht="30" hidden="1" customHeight="1" x14ac:dyDescent="0.25"/>
    <row r="51890" ht="30" hidden="1" customHeight="1" x14ac:dyDescent="0.25"/>
    <row r="51891" ht="30" hidden="1" customHeight="1" x14ac:dyDescent="0.25"/>
    <row r="51892" ht="30" hidden="1" customHeight="1" x14ac:dyDescent="0.25"/>
    <row r="51893" ht="30" hidden="1" customHeight="1" x14ac:dyDescent="0.25"/>
    <row r="51894" ht="30" hidden="1" customHeight="1" x14ac:dyDescent="0.25"/>
    <row r="51895" ht="30" hidden="1" customHeight="1" x14ac:dyDescent="0.25"/>
    <row r="51896" ht="30" hidden="1" customHeight="1" x14ac:dyDescent="0.25"/>
    <row r="51897" ht="30" hidden="1" customHeight="1" x14ac:dyDescent="0.25"/>
    <row r="51898" ht="30" hidden="1" customHeight="1" x14ac:dyDescent="0.25"/>
    <row r="51899" ht="30" hidden="1" customHeight="1" x14ac:dyDescent="0.25"/>
    <row r="51900" ht="30" hidden="1" customHeight="1" x14ac:dyDescent="0.25"/>
    <row r="51901" ht="30" hidden="1" customHeight="1" x14ac:dyDescent="0.25"/>
    <row r="51902" ht="30" hidden="1" customHeight="1" x14ac:dyDescent="0.25"/>
    <row r="51903" ht="30" hidden="1" customHeight="1" x14ac:dyDescent="0.25"/>
    <row r="51904" ht="30" hidden="1" customHeight="1" x14ac:dyDescent="0.25"/>
    <row r="51905" ht="30" hidden="1" customHeight="1" x14ac:dyDescent="0.25"/>
    <row r="51906" ht="30" hidden="1" customHeight="1" x14ac:dyDescent="0.25"/>
    <row r="51907" ht="30" hidden="1" customHeight="1" x14ac:dyDescent="0.25"/>
    <row r="51908" ht="30" hidden="1" customHeight="1" x14ac:dyDescent="0.25"/>
    <row r="51909" ht="30" hidden="1" customHeight="1" x14ac:dyDescent="0.25"/>
    <row r="51910" ht="30" hidden="1" customHeight="1" x14ac:dyDescent="0.25"/>
    <row r="51911" ht="30" hidden="1" customHeight="1" x14ac:dyDescent="0.25"/>
    <row r="51912" ht="30" hidden="1" customHeight="1" x14ac:dyDescent="0.25"/>
    <row r="51913" ht="30" hidden="1" customHeight="1" x14ac:dyDescent="0.25"/>
    <row r="51914" ht="30" hidden="1" customHeight="1" x14ac:dyDescent="0.25"/>
    <row r="51915" ht="30" hidden="1" customHeight="1" x14ac:dyDescent="0.25"/>
    <row r="51916" ht="30" hidden="1" customHeight="1" x14ac:dyDescent="0.25"/>
    <row r="51917" ht="30" hidden="1" customHeight="1" x14ac:dyDescent="0.25"/>
    <row r="51918" ht="30" hidden="1" customHeight="1" x14ac:dyDescent="0.25"/>
    <row r="51919" ht="30" hidden="1" customHeight="1" x14ac:dyDescent="0.25"/>
    <row r="51920" ht="30" hidden="1" customHeight="1" x14ac:dyDescent="0.25"/>
    <row r="51921" ht="30" hidden="1" customHeight="1" x14ac:dyDescent="0.25"/>
    <row r="51922" ht="30" hidden="1" customHeight="1" x14ac:dyDescent="0.25"/>
    <row r="51923" ht="30" hidden="1" customHeight="1" x14ac:dyDescent="0.25"/>
    <row r="51924" ht="30" hidden="1" customHeight="1" x14ac:dyDescent="0.25"/>
    <row r="51925" ht="30" hidden="1" customHeight="1" x14ac:dyDescent="0.25"/>
    <row r="51926" ht="30" hidden="1" customHeight="1" x14ac:dyDescent="0.25"/>
    <row r="51927" ht="30" hidden="1" customHeight="1" x14ac:dyDescent="0.25"/>
    <row r="51928" ht="30" hidden="1" customHeight="1" x14ac:dyDescent="0.25"/>
    <row r="51929" ht="30" hidden="1" customHeight="1" x14ac:dyDescent="0.25"/>
    <row r="51930" ht="30" hidden="1" customHeight="1" x14ac:dyDescent="0.25"/>
    <row r="51931" ht="30" hidden="1" customHeight="1" x14ac:dyDescent="0.25"/>
    <row r="51932" ht="30" hidden="1" customHeight="1" x14ac:dyDescent="0.25"/>
    <row r="51933" ht="30" hidden="1" customHeight="1" x14ac:dyDescent="0.25"/>
    <row r="51934" ht="30" hidden="1" customHeight="1" x14ac:dyDescent="0.25"/>
    <row r="51935" ht="30" hidden="1" customHeight="1" x14ac:dyDescent="0.25"/>
    <row r="51936" ht="30" hidden="1" customHeight="1" x14ac:dyDescent="0.25"/>
    <row r="51937" ht="30" hidden="1" customHeight="1" x14ac:dyDescent="0.25"/>
    <row r="51938" ht="30" hidden="1" customHeight="1" x14ac:dyDescent="0.25"/>
    <row r="51939" ht="30" hidden="1" customHeight="1" x14ac:dyDescent="0.25"/>
    <row r="51940" ht="30" hidden="1" customHeight="1" x14ac:dyDescent="0.25"/>
    <row r="51941" ht="30" hidden="1" customHeight="1" x14ac:dyDescent="0.25"/>
    <row r="51942" ht="30" hidden="1" customHeight="1" x14ac:dyDescent="0.25"/>
    <row r="51943" ht="30" hidden="1" customHeight="1" x14ac:dyDescent="0.25"/>
    <row r="51944" ht="30" hidden="1" customHeight="1" x14ac:dyDescent="0.25"/>
    <row r="51945" ht="30" hidden="1" customHeight="1" x14ac:dyDescent="0.25"/>
    <row r="51946" ht="30" hidden="1" customHeight="1" x14ac:dyDescent="0.25"/>
    <row r="51947" ht="30" hidden="1" customHeight="1" x14ac:dyDescent="0.25"/>
    <row r="51948" ht="30" hidden="1" customHeight="1" x14ac:dyDescent="0.25"/>
    <row r="51949" ht="30" hidden="1" customHeight="1" x14ac:dyDescent="0.25"/>
    <row r="51950" ht="30" hidden="1" customHeight="1" x14ac:dyDescent="0.25"/>
    <row r="51951" ht="30" hidden="1" customHeight="1" x14ac:dyDescent="0.25"/>
    <row r="51952" ht="30" hidden="1" customHeight="1" x14ac:dyDescent="0.25"/>
    <row r="51953" ht="30" hidden="1" customHeight="1" x14ac:dyDescent="0.25"/>
    <row r="51954" ht="30" hidden="1" customHeight="1" x14ac:dyDescent="0.25"/>
    <row r="51955" ht="30" hidden="1" customHeight="1" x14ac:dyDescent="0.25"/>
    <row r="51956" ht="30" hidden="1" customHeight="1" x14ac:dyDescent="0.25"/>
    <row r="51957" ht="30" hidden="1" customHeight="1" x14ac:dyDescent="0.25"/>
    <row r="51958" ht="30" hidden="1" customHeight="1" x14ac:dyDescent="0.25"/>
    <row r="51959" ht="30" hidden="1" customHeight="1" x14ac:dyDescent="0.25"/>
    <row r="51960" ht="30" hidden="1" customHeight="1" x14ac:dyDescent="0.25"/>
    <row r="51961" ht="30" hidden="1" customHeight="1" x14ac:dyDescent="0.25"/>
    <row r="51962" ht="30" hidden="1" customHeight="1" x14ac:dyDescent="0.25"/>
    <row r="51963" ht="30" hidden="1" customHeight="1" x14ac:dyDescent="0.25"/>
    <row r="51964" ht="30" hidden="1" customHeight="1" x14ac:dyDescent="0.25"/>
    <row r="51965" ht="30" hidden="1" customHeight="1" x14ac:dyDescent="0.25"/>
    <row r="51966" ht="30" hidden="1" customHeight="1" x14ac:dyDescent="0.25"/>
    <row r="51967" ht="30" hidden="1" customHeight="1" x14ac:dyDescent="0.25"/>
    <row r="51968" ht="30" hidden="1" customHeight="1" x14ac:dyDescent="0.25"/>
    <row r="51969" ht="30" hidden="1" customHeight="1" x14ac:dyDescent="0.25"/>
    <row r="51970" ht="30" hidden="1" customHeight="1" x14ac:dyDescent="0.25"/>
    <row r="51971" ht="30" hidden="1" customHeight="1" x14ac:dyDescent="0.25"/>
    <row r="51972" ht="30" hidden="1" customHeight="1" x14ac:dyDescent="0.25"/>
    <row r="51973" ht="30" hidden="1" customHeight="1" x14ac:dyDescent="0.25"/>
    <row r="51974" ht="30" hidden="1" customHeight="1" x14ac:dyDescent="0.25"/>
    <row r="51975" ht="30" hidden="1" customHeight="1" x14ac:dyDescent="0.25"/>
    <row r="51976" ht="30" hidden="1" customHeight="1" x14ac:dyDescent="0.25"/>
    <row r="51977" ht="30" hidden="1" customHeight="1" x14ac:dyDescent="0.25"/>
    <row r="51978" ht="30" hidden="1" customHeight="1" x14ac:dyDescent="0.25"/>
    <row r="51979" ht="30" hidden="1" customHeight="1" x14ac:dyDescent="0.25"/>
    <row r="51980" ht="30" hidden="1" customHeight="1" x14ac:dyDescent="0.25"/>
    <row r="51981" ht="30" hidden="1" customHeight="1" x14ac:dyDescent="0.25"/>
    <row r="51982" ht="30" hidden="1" customHeight="1" x14ac:dyDescent="0.25"/>
    <row r="51983" ht="30" hidden="1" customHeight="1" x14ac:dyDescent="0.25"/>
    <row r="51984" ht="30" hidden="1" customHeight="1" x14ac:dyDescent="0.25"/>
    <row r="51985" ht="30" hidden="1" customHeight="1" x14ac:dyDescent="0.25"/>
    <row r="51986" ht="30" hidden="1" customHeight="1" x14ac:dyDescent="0.25"/>
    <row r="51987" ht="30" hidden="1" customHeight="1" x14ac:dyDescent="0.25"/>
    <row r="51988" ht="30" hidden="1" customHeight="1" x14ac:dyDescent="0.25"/>
    <row r="51989" ht="30" hidden="1" customHeight="1" x14ac:dyDescent="0.25"/>
    <row r="51990" ht="30" hidden="1" customHeight="1" x14ac:dyDescent="0.25"/>
    <row r="51991" ht="30" hidden="1" customHeight="1" x14ac:dyDescent="0.25"/>
    <row r="51992" ht="30" hidden="1" customHeight="1" x14ac:dyDescent="0.25"/>
    <row r="51993" ht="30" hidden="1" customHeight="1" x14ac:dyDescent="0.25"/>
    <row r="51994" ht="30" hidden="1" customHeight="1" x14ac:dyDescent="0.25"/>
    <row r="51995" ht="30" hidden="1" customHeight="1" x14ac:dyDescent="0.25"/>
    <row r="51996" ht="30" hidden="1" customHeight="1" x14ac:dyDescent="0.25"/>
    <row r="51997" ht="30" hidden="1" customHeight="1" x14ac:dyDescent="0.25"/>
    <row r="51998" ht="30" hidden="1" customHeight="1" x14ac:dyDescent="0.25"/>
    <row r="51999" ht="30" hidden="1" customHeight="1" x14ac:dyDescent="0.25"/>
    <row r="52000" ht="30" hidden="1" customHeight="1" x14ac:dyDescent="0.25"/>
    <row r="52001" ht="30" hidden="1" customHeight="1" x14ac:dyDescent="0.25"/>
    <row r="52002" ht="30" hidden="1" customHeight="1" x14ac:dyDescent="0.25"/>
    <row r="52003" ht="30" hidden="1" customHeight="1" x14ac:dyDescent="0.25"/>
    <row r="52004" ht="30" hidden="1" customHeight="1" x14ac:dyDescent="0.25"/>
    <row r="52005" ht="30" hidden="1" customHeight="1" x14ac:dyDescent="0.25"/>
    <row r="52006" ht="30" hidden="1" customHeight="1" x14ac:dyDescent="0.25"/>
    <row r="52007" ht="30" hidden="1" customHeight="1" x14ac:dyDescent="0.25"/>
    <row r="52008" ht="30" hidden="1" customHeight="1" x14ac:dyDescent="0.25"/>
    <row r="52009" ht="30" hidden="1" customHeight="1" x14ac:dyDescent="0.25"/>
    <row r="52010" ht="30" hidden="1" customHeight="1" x14ac:dyDescent="0.25"/>
    <row r="52011" ht="30" hidden="1" customHeight="1" x14ac:dyDescent="0.25"/>
    <row r="52012" ht="30" hidden="1" customHeight="1" x14ac:dyDescent="0.25"/>
    <row r="52013" ht="30" hidden="1" customHeight="1" x14ac:dyDescent="0.25"/>
    <row r="52014" ht="30" hidden="1" customHeight="1" x14ac:dyDescent="0.25"/>
    <row r="52015" ht="30" hidden="1" customHeight="1" x14ac:dyDescent="0.25"/>
    <row r="52016" ht="30" hidden="1" customHeight="1" x14ac:dyDescent="0.25"/>
    <row r="52017" ht="30" hidden="1" customHeight="1" x14ac:dyDescent="0.25"/>
    <row r="52018" ht="30" hidden="1" customHeight="1" x14ac:dyDescent="0.25"/>
    <row r="52019" ht="30" hidden="1" customHeight="1" x14ac:dyDescent="0.25"/>
    <row r="52020" ht="30" hidden="1" customHeight="1" x14ac:dyDescent="0.25"/>
    <row r="52021" ht="30" hidden="1" customHeight="1" x14ac:dyDescent="0.25"/>
    <row r="52022" ht="30" hidden="1" customHeight="1" x14ac:dyDescent="0.25"/>
    <row r="52023" ht="30" hidden="1" customHeight="1" x14ac:dyDescent="0.25"/>
    <row r="52024" ht="30" hidden="1" customHeight="1" x14ac:dyDescent="0.25"/>
    <row r="52025" ht="30" hidden="1" customHeight="1" x14ac:dyDescent="0.25"/>
    <row r="52026" ht="30" hidden="1" customHeight="1" x14ac:dyDescent="0.25"/>
    <row r="52027" ht="30" hidden="1" customHeight="1" x14ac:dyDescent="0.25"/>
    <row r="52028" ht="30" hidden="1" customHeight="1" x14ac:dyDescent="0.25"/>
    <row r="52029" ht="30" hidden="1" customHeight="1" x14ac:dyDescent="0.25"/>
    <row r="52030" ht="30" hidden="1" customHeight="1" x14ac:dyDescent="0.25"/>
    <row r="52031" ht="30" hidden="1" customHeight="1" x14ac:dyDescent="0.25"/>
    <row r="52032" ht="30" hidden="1" customHeight="1" x14ac:dyDescent="0.25"/>
    <row r="52033" ht="30" hidden="1" customHeight="1" x14ac:dyDescent="0.25"/>
    <row r="52034" ht="30" hidden="1" customHeight="1" x14ac:dyDescent="0.25"/>
    <row r="52035" ht="30" hidden="1" customHeight="1" x14ac:dyDescent="0.25"/>
    <row r="52036" ht="30" hidden="1" customHeight="1" x14ac:dyDescent="0.25"/>
    <row r="52037" ht="30" hidden="1" customHeight="1" x14ac:dyDescent="0.25"/>
    <row r="52038" ht="30" hidden="1" customHeight="1" x14ac:dyDescent="0.25"/>
    <row r="52039" ht="30" hidden="1" customHeight="1" x14ac:dyDescent="0.25"/>
    <row r="52040" ht="30" hidden="1" customHeight="1" x14ac:dyDescent="0.25"/>
    <row r="52041" ht="30" hidden="1" customHeight="1" x14ac:dyDescent="0.25"/>
    <row r="52042" ht="30" hidden="1" customHeight="1" x14ac:dyDescent="0.25"/>
    <row r="52043" ht="30" hidden="1" customHeight="1" x14ac:dyDescent="0.25"/>
    <row r="52044" ht="30" hidden="1" customHeight="1" x14ac:dyDescent="0.25"/>
    <row r="52045" ht="30" hidden="1" customHeight="1" x14ac:dyDescent="0.25"/>
    <row r="52046" ht="30" hidden="1" customHeight="1" x14ac:dyDescent="0.25"/>
    <row r="52047" ht="30" hidden="1" customHeight="1" x14ac:dyDescent="0.25"/>
    <row r="52048" ht="30" hidden="1" customHeight="1" x14ac:dyDescent="0.25"/>
    <row r="52049" ht="30" hidden="1" customHeight="1" x14ac:dyDescent="0.25"/>
    <row r="52050" ht="30" hidden="1" customHeight="1" x14ac:dyDescent="0.25"/>
    <row r="52051" ht="30" hidden="1" customHeight="1" x14ac:dyDescent="0.25"/>
    <row r="52052" ht="30" hidden="1" customHeight="1" x14ac:dyDescent="0.25"/>
    <row r="52053" ht="30" hidden="1" customHeight="1" x14ac:dyDescent="0.25"/>
    <row r="52054" ht="30" hidden="1" customHeight="1" x14ac:dyDescent="0.25"/>
    <row r="52055" ht="30" hidden="1" customHeight="1" x14ac:dyDescent="0.25"/>
    <row r="52056" ht="30" hidden="1" customHeight="1" x14ac:dyDescent="0.25"/>
    <row r="52057" ht="30" hidden="1" customHeight="1" x14ac:dyDescent="0.25"/>
    <row r="52058" ht="30" hidden="1" customHeight="1" x14ac:dyDescent="0.25"/>
    <row r="52059" ht="30" hidden="1" customHeight="1" x14ac:dyDescent="0.25"/>
    <row r="52060" ht="30" hidden="1" customHeight="1" x14ac:dyDescent="0.25"/>
    <row r="52061" ht="30" hidden="1" customHeight="1" x14ac:dyDescent="0.25"/>
    <row r="52062" ht="30" hidden="1" customHeight="1" x14ac:dyDescent="0.25"/>
    <row r="52063" ht="30" hidden="1" customHeight="1" x14ac:dyDescent="0.25"/>
    <row r="52064" ht="30" hidden="1" customHeight="1" x14ac:dyDescent="0.25"/>
    <row r="52065" ht="30" hidden="1" customHeight="1" x14ac:dyDescent="0.25"/>
    <row r="52066" ht="30" hidden="1" customHeight="1" x14ac:dyDescent="0.25"/>
    <row r="52067" ht="30" hidden="1" customHeight="1" x14ac:dyDescent="0.25"/>
    <row r="52068" ht="30" hidden="1" customHeight="1" x14ac:dyDescent="0.25"/>
    <row r="52069" ht="30" hidden="1" customHeight="1" x14ac:dyDescent="0.25"/>
    <row r="52070" ht="30" hidden="1" customHeight="1" x14ac:dyDescent="0.25"/>
    <row r="52071" ht="30" hidden="1" customHeight="1" x14ac:dyDescent="0.25"/>
    <row r="52072" ht="30" hidden="1" customHeight="1" x14ac:dyDescent="0.25"/>
    <row r="52073" ht="30" hidden="1" customHeight="1" x14ac:dyDescent="0.25"/>
    <row r="52074" ht="30" hidden="1" customHeight="1" x14ac:dyDescent="0.25"/>
    <row r="52075" ht="30" hidden="1" customHeight="1" x14ac:dyDescent="0.25"/>
    <row r="52076" ht="30" hidden="1" customHeight="1" x14ac:dyDescent="0.25"/>
    <row r="52077" ht="30" hidden="1" customHeight="1" x14ac:dyDescent="0.25"/>
    <row r="52078" ht="30" hidden="1" customHeight="1" x14ac:dyDescent="0.25"/>
    <row r="52079" ht="30" hidden="1" customHeight="1" x14ac:dyDescent="0.25"/>
    <row r="52080" ht="30" hidden="1" customHeight="1" x14ac:dyDescent="0.25"/>
    <row r="52081" ht="30" hidden="1" customHeight="1" x14ac:dyDescent="0.25"/>
    <row r="52082" ht="30" hidden="1" customHeight="1" x14ac:dyDescent="0.25"/>
    <row r="52083" ht="30" hidden="1" customHeight="1" x14ac:dyDescent="0.25"/>
    <row r="52084" ht="30" hidden="1" customHeight="1" x14ac:dyDescent="0.25"/>
    <row r="52085" ht="30" hidden="1" customHeight="1" x14ac:dyDescent="0.25"/>
    <row r="52086" ht="30" hidden="1" customHeight="1" x14ac:dyDescent="0.25"/>
    <row r="52087" ht="30" hidden="1" customHeight="1" x14ac:dyDescent="0.25"/>
    <row r="52088" ht="30" hidden="1" customHeight="1" x14ac:dyDescent="0.25"/>
    <row r="52089" ht="30" hidden="1" customHeight="1" x14ac:dyDescent="0.25"/>
    <row r="52090" ht="30" hidden="1" customHeight="1" x14ac:dyDescent="0.25"/>
    <row r="52091" ht="30" hidden="1" customHeight="1" x14ac:dyDescent="0.25"/>
    <row r="52092" ht="30" hidden="1" customHeight="1" x14ac:dyDescent="0.25"/>
    <row r="52093" ht="30" hidden="1" customHeight="1" x14ac:dyDescent="0.25"/>
    <row r="52094" ht="30" hidden="1" customHeight="1" x14ac:dyDescent="0.25"/>
    <row r="52095" ht="30" hidden="1" customHeight="1" x14ac:dyDescent="0.25"/>
    <row r="52096" ht="30" hidden="1" customHeight="1" x14ac:dyDescent="0.25"/>
    <row r="52097" ht="30" hidden="1" customHeight="1" x14ac:dyDescent="0.25"/>
    <row r="52098" ht="30" hidden="1" customHeight="1" x14ac:dyDescent="0.25"/>
    <row r="52099" ht="30" hidden="1" customHeight="1" x14ac:dyDescent="0.25"/>
    <row r="52100" ht="30" hidden="1" customHeight="1" x14ac:dyDescent="0.25"/>
    <row r="52101" ht="30" hidden="1" customHeight="1" x14ac:dyDescent="0.25"/>
    <row r="52102" ht="30" hidden="1" customHeight="1" x14ac:dyDescent="0.25"/>
    <row r="52103" ht="30" hidden="1" customHeight="1" x14ac:dyDescent="0.25"/>
    <row r="52104" ht="30" hidden="1" customHeight="1" x14ac:dyDescent="0.25"/>
    <row r="52105" ht="30" hidden="1" customHeight="1" x14ac:dyDescent="0.25"/>
    <row r="52106" ht="30" hidden="1" customHeight="1" x14ac:dyDescent="0.25"/>
    <row r="52107" ht="30" hidden="1" customHeight="1" x14ac:dyDescent="0.25"/>
    <row r="52108" ht="30" hidden="1" customHeight="1" x14ac:dyDescent="0.25"/>
    <row r="52109" ht="30" hidden="1" customHeight="1" x14ac:dyDescent="0.25"/>
    <row r="52110" ht="30" hidden="1" customHeight="1" x14ac:dyDescent="0.25"/>
    <row r="52111" ht="30" hidden="1" customHeight="1" x14ac:dyDescent="0.25"/>
    <row r="52112" ht="30" hidden="1" customHeight="1" x14ac:dyDescent="0.25"/>
    <row r="52113" ht="30" hidden="1" customHeight="1" x14ac:dyDescent="0.25"/>
    <row r="52114" ht="30" hidden="1" customHeight="1" x14ac:dyDescent="0.25"/>
    <row r="52115" ht="30" hidden="1" customHeight="1" x14ac:dyDescent="0.25"/>
    <row r="52116" ht="30" hidden="1" customHeight="1" x14ac:dyDescent="0.25"/>
    <row r="52117" ht="30" hidden="1" customHeight="1" x14ac:dyDescent="0.25"/>
    <row r="52118" ht="30" hidden="1" customHeight="1" x14ac:dyDescent="0.25"/>
    <row r="52119" ht="30" hidden="1" customHeight="1" x14ac:dyDescent="0.25"/>
    <row r="52120" ht="30" hidden="1" customHeight="1" x14ac:dyDescent="0.25"/>
    <row r="52121" ht="30" hidden="1" customHeight="1" x14ac:dyDescent="0.25"/>
    <row r="52122" ht="30" hidden="1" customHeight="1" x14ac:dyDescent="0.25"/>
    <row r="52123" ht="30" hidden="1" customHeight="1" x14ac:dyDescent="0.25"/>
    <row r="52124" ht="30" hidden="1" customHeight="1" x14ac:dyDescent="0.25"/>
    <row r="52125" ht="30" hidden="1" customHeight="1" x14ac:dyDescent="0.25"/>
    <row r="52126" ht="30" hidden="1" customHeight="1" x14ac:dyDescent="0.25"/>
    <row r="52127" ht="30" hidden="1" customHeight="1" x14ac:dyDescent="0.25"/>
    <row r="52128" ht="30" hidden="1" customHeight="1" x14ac:dyDescent="0.25"/>
    <row r="52129" ht="30" hidden="1" customHeight="1" x14ac:dyDescent="0.25"/>
    <row r="52130" ht="30" hidden="1" customHeight="1" x14ac:dyDescent="0.25"/>
    <row r="52131" ht="30" hidden="1" customHeight="1" x14ac:dyDescent="0.25"/>
    <row r="52132" ht="30" hidden="1" customHeight="1" x14ac:dyDescent="0.25"/>
    <row r="52133" ht="30" hidden="1" customHeight="1" x14ac:dyDescent="0.25"/>
    <row r="52134" ht="30" hidden="1" customHeight="1" x14ac:dyDescent="0.25"/>
    <row r="52135" ht="30" hidden="1" customHeight="1" x14ac:dyDescent="0.25"/>
    <row r="52136" ht="30" hidden="1" customHeight="1" x14ac:dyDescent="0.25"/>
    <row r="52137" ht="30" hidden="1" customHeight="1" x14ac:dyDescent="0.25"/>
    <row r="52138" ht="30" hidden="1" customHeight="1" x14ac:dyDescent="0.25"/>
    <row r="52139" ht="30" hidden="1" customHeight="1" x14ac:dyDescent="0.25"/>
    <row r="52140" ht="30" hidden="1" customHeight="1" x14ac:dyDescent="0.25"/>
    <row r="52141" ht="30" hidden="1" customHeight="1" x14ac:dyDescent="0.25"/>
    <row r="52142" ht="30" hidden="1" customHeight="1" x14ac:dyDescent="0.25"/>
    <row r="52143" ht="30" hidden="1" customHeight="1" x14ac:dyDescent="0.25"/>
    <row r="52144" ht="30" hidden="1" customHeight="1" x14ac:dyDescent="0.25"/>
    <row r="52145" ht="30" hidden="1" customHeight="1" x14ac:dyDescent="0.25"/>
    <row r="52146" ht="30" hidden="1" customHeight="1" x14ac:dyDescent="0.25"/>
    <row r="52147" ht="30" hidden="1" customHeight="1" x14ac:dyDescent="0.25"/>
    <row r="52148" ht="30" hidden="1" customHeight="1" x14ac:dyDescent="0.25"/>
    <row r="52149" ht="30" hidden="1" customHeight="1" x14ac:dyDescent="0.25"/>
    <row r="52150" ht="30" hidden="1" customHeight="1" x14ac:dyDescent="0.25"/>
    <row r="52151" ht="30" hidden="1" customHeight="1" x14ac:dyDescent="0.25"/>
    <row r="52152" ht="30" hidden="1" customHeight="1" x14ac:dyDescent="0.25"/>
    <row r="52153" ht="30" hidden="1" customHeight="1" x14ac:dyDescent="0.25"/>
    <row r="52154" ht="30" hidden="1" customHeight="1" x14ac:dyDescent="0.25"/>
    <row r="52155" ht="30" hidden="1" customHeight="1" x14ac:dyDescent="0.25"/>
    <row r="52156" ht="30" hidden="1" customHeight="1" x14ac:dyDescent="0.25"/>
    <row r="52157" ht="30" hidden="1" customHeight="1" x14ac:dyDescent="0.25"/>
    <row r="52158" ht="30" hidden="1" customHeight="1" x14ac:dyDescent="0.25"/>
    <row r="52159" ht="30" hidden="1" customHeight="1" x14ac:dyDescent="0.25"/>
    <row r="52160" ht="30" hidden="1" customHeight="1" x14ac:dyDescent="0.25"/>
    <row r="52161" ht="30" hidden="1" customHeight="1" x14ac:dyDescent="0.25"/>
    <row r="52162" ht="30" hidden="1" customHeight="1" x14ac:dyDescent="0.25"/>
    <row r="52163" ht="30" hidden="1" customHeight="1" x14ac:dyDescent="0.25"/>
    <row r="52164" ht="30" hidden="1" customHeight="1" x14ac:dyDescent="0.25"/>
    <row r="52165" ht="30" hidden="1" customHeight="1" x14ac:dyDescent="0.25"/>
    <row r="52166" ht="30" hidden="1" customHeight="1" x14ac:dyDescent="0.25"/>
    <row r="52167" ht="30" hidden="1" customHeight="1" x14ac:dyDescent="0.25"/>
    <row r="52168" ht="30" hidden="1" customHeight="1" x14ac:dyDescent="0.25"/>
    <row r="52169" ht="30" hidden="1" customHeight="1" x14ac:dyDescent="0.25"/>
    <row r="52170" ht="30" hidden="1" customHeight="1" x14ac:dyDescent="0.25"/>
    <row r="52171" ht="30" hidden="1" customHeight="1" x14ac:dyDescent="0.25"/>
    <row r="52172" ht="30" hidden="1" customHeight="1" x14ac:dyDescent="0.25"/>
    <row r="52173" ht="30" hidden="1" customHeight="1" x14ac:dyDescent="0.25"/>
    <row r="52174" ht="30" hidden="1" customHeight="1" x14ac:dyDescent="0.25"/>
    <row r="52175" ht="30" hidden="1" customHeight="1" x14ac:dyDescent="0.25"/>
    <row r="52176" ht="30" hidden="1" customHeight="1" x14ac:dyDescent="0.25"/>
    <row r="52177" ht="30" hidden="1" customHeight="1" x14ac:dyDescent="0.25"/>
    <row r="52178" ht="30" hidden="1" customHeight="1" x14ac:dyDescent="0.25"/>
    <row r="52179" ht="30" hidden="1" customHeight="1" x14ac:dyDescent="0.25"/>
    <row r="52180" ht="30" hidden="1" customHeight="1" x14ac:dyDescent="0.25"/>
    <row r="52181" ht="30" hidden="1" customHeight="1" x14ac:dyDescent="0.25"/>
    <row r="52182" ht="30" hidden="1" customHeight="1" x14ac:dyDescent="0.25"/>
    <row r="52183" ht="30" hidden="1" customHeight="1" x14ac:dyDescent="0.25"/>
    <row r="52184" ht="30" hidden="1" customHeight="1" x14ac:dyDescent="0.25"/>
    <row r="52185" ht="30" hidden="1" customHeight="1" x14ac:dyDescent="0.25"/>
    <row r="52186" ht="30" hidden="1" customHeight="1" x14ac:dyDescent="0.25"/>
    <row r="52187" ht="30" hidden="1" customHeight="1" x14ac:dyDescent="0.25"/>
    <row r="52188" ht="30" hidden="1" customHeight="1" x14ac:dyDescent="0.25"/>
    <row r="52189" ht="30" hidden="1" customHeight="1" x14ac:dyDescent="0.25"/>
    <row r="52190" ht="30" hidden="1" customHeight="1" x14ac:dyDescent="0.25"/>
    <row r="52191" ht="30" hidden="1" customHeight="1" x14ac:dyDescent="0.25"/>
    <row r="52192" ht="30" hidden="1" customHeight="1" x14ac:dyDescent="0.25"/>
    <row r="52193" ht="30" hidden="1" customHeight="1" x14ac:dyDescent="0.25"/>
    <row r="52194" ht="30" hidden="1" customHeight="1" x14ac:dyDescent="0.25"/>
    <row r="52195" ht="30" hidden="1" customHeight="1" x14ac:dyDescent="0.25"/>
    <row r="52196" ht="30" hidden="1" customHeight="1" x14ac:dyDescent="0.25"/>
    <row r="52197" ht="30" hidden="1" customHeight="1" x14ac:dyDescent="0.25"/>
    <row r="52198" ht="30" hidden="1" customHeight="1" x14ac:dyDescent="0.25"/>
    <row r="52199" ht="30" hidden="1" customHeight="1" x14ac:dyDescent="0.25"/>
    <row r="52200" ht="30" hidden="1" customHeight="1" x14ac:dyDescent="0.25"/>
    <row r="52201" ht="30" hidden="1" customHeight="1" x14ac:dyDescent="0.25"/>
    <row r="52202" ht="30" hidden="1" customHeight="1" x14ac:dyDescent="0.25"/>
    <row r="52203" ht="30" hidden="1" customHeight="1" x14ac:dyDescent="0.25"/>
    <row r="52204" ht="30" hidden="1" customHeight="1" x14ac:dyDescent="0.25"/>
    <row r="52205" ht="30" hidden="1" customHeight="1" x14ac:dyDescent="0.25"/>
    <row r="52206" ht="30" hidden="1" customHeight="1" x14ac:dyDescent="0.25"/>
    <row r="52207" ht="30" hidden="1" customHeight="1" x14ac:dyDescent="0.25"/>
    <row r="52208" ht="30" hidden="1" customHeight="1" x14ac:dyDescent="0.25"/>
    <row r="52209" ht="30" hidden="1" customHeight="1" x14ac:dyDescent="0.25"/>
    <row r="52210" ht="30" hidden="1" customHeight="1" x14ac:dyDescent="0.25"/>
    <row r="52211" ht="30" hidden="1" customHeight="1" x14ac:dyDescent="0.25"/>
    <row r="52212" ht="30" hidden="1" customHeight="1" x14ac:dyDescent="0.25"/>
    <row r="52213" ht="30" hidden="1" customHeight="1" x14ac:dyDescent="0.25"/>
    <row r="52214" ht="30" hidden="1" customHeight="1" x14ac:dyDescent="0.25"/>
    <row r="52215" ht="30" hidden="1" customHeight="1" x14ac:dyDescent="0.25"/>
    <row r="52216" ht="30" hidden="1" customHeight="1" x14ac:dyDescent="0.25"/>
    <row r="52217" ht="30" hidden="1" customHeight="1" x14ac:dyDescent="0.25"/>
    <row r="52218" ht="30" hidden="1" customHeight="1" x14ac:dyDescent="0.25"/>
    <row r="52219" ht="30" hidden="1" customHeight="1" x14ac:dyDescent="0.25"/>
    <row r="52220" ht="30" hidden="1" customHeight="1" x14ac:dyDescent="0.25"/>
    <row r="52221" ht="30" hidden="1" customHeight="1" x14ac:dyDescent="0.25"/>
    <row r="52222" ht="30" hidden="1" customHeight="1" x14ac:dyDescent="0.25"/>
    <row r="52223" ht="30" hidden="1" customHeight="1" x14ac:dyDescent="0.25"/>
    <row r="52224" ht="30" hidden="1" customHeight="1" x14ac:dyDescent="0.25"/>
    <row r="52225" ht="30" hidden="1" customHeight="1" x14ac:dyDescent="0.25"/>
    <row r="52226" ht="30" hidden="1" customHeight="1" x14ac:dyDescent="0.25"/>
    <row r="52227" ht="30" hidden="1" customHeight="1" x14ac:dyDescent="0.25"/>
    <row r="52228" ht="30" hidden="1" customHeight="1" x14ac:dyDescent="0.25"/>
    <row r="52229" ht="30" hidden="1" customHeight="1" x14ac:dyDescent="0.25"/>
    <row r="52230" ht="30" hidden="1" customHeight="1" x14ac:dyDescent="0.25"/>
    <row r="52231" ht="30" hidden="1" customHeight="1" x14ac:dyDescent="0.25"/>
    <row r="52232" ht="30" hidden="1" customHeight="1" x14ac:dyDescent="0.25"/>
    <row r="52233" ht="30" hidden="1" customHeight="1" x14ac:dyDescent="0.25"/>
    <row r="52234" ht="30" hidden="1" customHeight="1" x14ac:dyDescent="0.25"/>
    <row r="52235" ht="30" hidden="1" customHeight="1" x14ac:dyDescent="0.25"/>
    <row r="52236" ht="30" hidden="1" customHeight="1" x14ac:dyDescent="0.25"/>
    <row r="52237" ht="30" hidden="1" customHeight="1" x14ac:dyDescent="0.25"/>
    <row r="52238" ht="30" hidden="1" customHeight="1" x14ac:dyDescent="0.25"/>
    <row r="52239" ht="30" hidden="1" customHeight="1" x14ac:dyDescent="0.25"/>
    <row r="52240" ht="30" hidden="1" customHeight="1" x14ac:dyDescent="0.25"/>
    <row r="52241" ht="30" hidden="1" customHeight="1" x14ac:dyDescent="0.25"/>
    <row r="52242" ht="30" hidden="1" customHeight="1" x14ac:dyDescent="0.25"/>
    <row r="52243" ht="30" hidden="1" customHeight="1" x14ac:dyDescent="0.25"/>
    <row r="52244" ht="30" hidden="1" customHeight="1" x14ac:dyDescent="0.25"/>
    <row r="52245" ht="30" hidden="1" customHeight="1" x14ac:dyDescent="0.25"/>
    <row r="52246" ht="30" hidden="1" customHeight="1" x14ac:dyDescent="0.25"/>
    <row r="52247" ht="30" hidden="1" customHeight="1" x14ac:dyDescent="0.25"/>
    <row r="52248" ht="30" hidden="1" customHeight="1" x14ac:dyDescent="0.25"/>
    <row r="52249" ht="30" hidden="1" customHeight="1" x14ac:dyDescent="0.25"/>
    <row r="52250" ht="30" hidden="1" customHeight="1" x14ac:dyDescent="0.25"/>
    <row r="52251" ht="30" hidden="1" customHeight="1" x14ac:dyDescent="0.25"/>
    <row r="52252" ht="30" hidden="1" customHeight="1" x14ac:dyDescent="0.25"/>
    <row r="52253" ht="30" hidden="1" customHeight="1" x14ac:dyDescent="0.25"/>
    <row r="52254" ht="30" hidden="1" customHeight="1" x14ac:dyDescent="0.25"/>
    <row r="52255" ht="30" hidden="1" customHeight="1" x14ac:dyDescent="0.25"/>
    <row r="52256" ht="30" hidden="1" customHeight="1" x14ac:dyDescent="0.25"/>
    <row r="52257" ht="30" hidden="1" customHeight="1" x14ac:dyDescent="0.25"/>
    <row r="52258" ht="30" hidden="1" customHeight="1" x14ac:dyDescent="0.25"/>
    <row r="52259" ht="30" hidden="1" customHeight="1" x14ac:dyDescent="0.25"/>
    <row r="52260" ht="30" hidden="1" customHeight="1" x14ac:dyDescent="0.25"/>
    <row r="52261" ht="30" hidden="1" customHeight="1" x14ac:dyDescent="0.25"/>
    <row r="52262" ht="30" hidden="1" customHeight="1" x14ac:dyDescent="0.25"/>
    <row r="52263" ht="30" hidden="1" customHeight="1" x14ac:dyDescent="0.25"/>
    <row r="52264" ht="30" hidden="1" customHeight="1" x14ac:dyDescent="0.25"/>
    <row r="52265" ht="30" hidden="1" customHeight="1" x14ac:dyDescent="0.25"/>
    <row r="52266" ht="30" hidden="1" customHeight="1" x14ac:dyDescent="0.25"/>
    <row r="52267" ht="30" hidden="1" customHeight="1" x14ac:dyDescent="0.25"/>
    <row r="52268" ht="30" hidden="1" customHeight="1" x14ac:dyDescent="0.25"/>
    <row r="52269" ht="30" hidden="1" customHeight="1" x14ac:dyDescent="0.25"/>
    <row r="52270" ht="30" hidden="1" customHeight="1" x14ac:dyDescent="0.25"/>
    <row r="52271" ht="30" hidden="1" customHeight="1" x14ac:dyDescent="0.25"/>
    <row r="52272" ht="30" hidden="1" customHeight="1" x14ac:dyDescent="0.25"/>
    <row r="52273" ht="30" hidden="1" customHeight="1" x14ac:dyDescent="0.25"/>
    <row r="52274" ht="30" hidden="1" customHeight="1" x14ac:dyDescent="0.25"/>
    <row r="52275" ht="30" hidden="1" customHeight="1" x14ac:dyDescent="0.25"/>
    <row r="52276" ht="30" hidden="1" customHeight="1" x14ac:dyDescent="0.25"/>
    <row r="52277" ht="30" hidden="1" customHeight="1" x14ac:dyDescent="0.25"/>
    <row r="52278" ht="30" hidden="1" customHeight="1" x14ac:dyDescent="0.25"/>
    <row r="52279" ht="30" hidden="1" customHeight="1" x14ac:dyDescent="0.25"/>
    <row r="52280" ht="30" hidden="1" customHeight="1" x14ac:dyDescent="0.25"/>
    <row r="52281" ht="30" hidden="1" customHeight="1" x14ac:dyDescent="0.25"/>
    <row r="52282" ht="30" hidden="1" customHeight="1" x14ac:dyDescent="0.25"/>
    <row r="52283" ht="30" hidden="1" customHeight="1" x14ac:dyDescent="0.25"/>
    <row r="52284" ht="30" hidden="1" customHeight="1" x14ac:dyDescent="0.25"/>
    <row r="52285" ht="30" hidden="1" customHeight="1" x14ac:dyDescent="0.25"/>
    <row r="52286" ht="30" hidden="1" customHeight="1" x14ac:dyDescent="0.25"/>
    <row r="52287" ht="30" hidden="1" customHeight="1" x14ac:dyDescent="0.25"/>
    <row r="52288" ht="30" hidden="1" customHeight="1" x14ac:dyDescent="0.25"/>
    <row r="52289" ht="30" hidden="1" customHeight="1" x14ac:dyDescent="0.25"/>
    <row r="52290" ht="30" hidden="1" customHeight="1" x14ac:dyDescent="0.25"/>
    <row r="52291" ht="30" hidden="1" customHeight="1" x14ac:dyDescent="0.25"/>
    <row r="52292" ht="30" hidden="1" customHeight="1" x14ac:dyDescent="0.25"/>
    <row r="52293" ht="30" hidden="1" customHeight="1" x14ac:dyDescent="0.25"/>
    <row r="52294" ht="30" hidden="1" customHeight="1" x14ac:dyDescent="0.25"/>
    <row r="52295" ht="30" hidden="1" customHeight="1" x14ac:dyDescent="0.25"/>
    <row r="52296" ht="30" hidden="1" customHeight="1" x14ac:dyDescent="0.25"/>
    <row r="52297" ht="30" hidden="1" customHeight="1" x14ac:dyDescent="0.25"/>
    <row r="52298" ht="30" hidden="1" customHeight="1" x14ac:dyDescent="0.25"/>
    <row r="52299" ht="30" hidden="1" customHeight="1" x14ac:dyDescent="0.25"/>
    <row r="52300" ht="30" hidden="1" customHeight="1" x14ac:dyDescent="0.25"/>
    <row r="52301" ht="30" hidden="1" customHeight="1" x14ac:dyDescent="0.25"/>
    <row r="52302" ht="30" hidden="1" customHeight="1" x14ac:dyDescent="0.25"/>
    <row r="52303" ht="30" hidden="1" customHeight="1" x14ac:dyDescent="0.25"/>
    <row r="52304" ht="30" hidden="1" customHeight="1" x14ac:dyDescent="0.25"/>
    <row r="52305" ht="30" hidden="1" customHeight="1" x14ac:dyDescent="0.25"/>
    <row r="52306" ht="30" hidden="1" customHeight="1" x14ac:dyDescent="0.25"/>
    <row r="52307" ht="30" hidden="1" customHeight="1" x14ac:dyDescent="0.25"/>
    <row r="52308" ht="30" hidden="1" customHeight="1" x14ac:dyDescent="0.25"/>
    <row r="52309" ht="30" hidden="1" customHeight="1" x14ac:dyDescent="0.25"/>
    <row r="52310" ht="30" hidden="1" customHeight="1" x14ac:dyDescent="0.25"/>
    <row r="52311" ht="30" hidden="1" customHeight="1" x14ac:dyDescent="0.25"/>
    <row r="52312" ht="30" hidden="1" customHeight="1" x14ac:dyDescent="0.25"/>
    <row r="52313" ht="30" hidden="1" customHeight="1" x14ac:dyDescent="0.25"/>
    <row r="52314" ht="30" hidden="1" customHeight="1" x14ac:dyDescent="0.25"/>
    <row r="52315" ht="30" hidden="1" customHeight="1" x14ac:dyDescent="0.25"/>
    <row r="52316" ht="30" hidden="1" customHeight="1" x14ac:dyDescent="0.25"/>
    <row r="52317" ht="30" hidden="1" customHeight="1" x14ac:dyDescent="0.25"/>
    <row r="52318" ht="30" hidden="1" customHeight="1" x14ac:dyDescent="0.25"/>
    <row r="52319" ht="30" hidden="1" customHeight="1" x14ac:dyDescent="0.25"/>
    <row r="52320" ht="30" hidden="1" customHeight="1" x14ac:dyDescent="0.25"/>
    <row r="52321" ht="30" hidden="1" customHeight="1" x14ac:dyDescent="0.25"/>
    <row r="52322" ht="30" hidden="1" customHeight="1" x14ac:dyDescent="0.25"/>
    <row r="52323" ht="30" hidden="1" customHeight="1" x14ac:dyDescent="0.25"/>
    <row r="52324" ht="30" hidden="1" customHeight="1" x14ac:dyDescent="0.25"/>
    <row r="52325" ht="30" hidden="1" customHeight="1" x14ac:dyDescent="0.25"/>
    <row r="52326" ht="30" hidden="1" customHeight="1" x14ac:dyDescent="0.25"/>
    <row r="52327" ht="30" hidden="1" customHeight="1" x14ac:dyDescent="0.25"/>
    <row r="52328" ht="30" hidden="1" customHeight="1" x14ac:dyDescent="0.25"/>
    <row r="52329" ht="30" hidden="1" customHeight="1" x14ac:dyDescent="0.25"/>
    <row r="52330" ht="30" hidden="1" customHeight="1" x14ac:dyDescent="0.25"/>
    <row r="52331" ht="30" hidden="1" customHeight="1" x14ac:dyDescent="0.25"/>
    <row r="52332" ht="30" hidden="1" customHeight="1" x14ac:dyDescent="0.25"/>
    <row r="52333" ht="30" hidden="1" customHeight="1" x14ac:dyDescent="0.25"/>
    <row r="52334" ht="30" hidden="1" customHeight="1" x14ac:dyDescent="0.25"/>
    <row r="52335" ht="30" hidden="1" customHeight="1" x14ac:dyDescent="0.25"/>
    <row r="52336" ht="30" hidden="1" customHeight="1" x14ac:dyDescent="0.25"/>
    <row r="52337" ht="30" hidden="1" customHeight="1" x14ac:dyDescent="0.25"/>
    <row r="52338" ht="30" hidden="1" customHeight="1" x14ac:dyDescent="0.25"/>
    <row r="52339" ht="30" hidden="1" customHeight="1" x14ac:dyDescent="0.25"/>
    <row r="52340" ht="30" hidden="1" customHeight="1" x14ac:dyDescent="0.25"/>
    <row r="52341" ht="30" hidden="1" customHeight="1" x14ac:dyDescent="0.25"/>
    <row r="52342" ht="30" hidden="1" customHeight="1" x14ac:dyDescent="0.25"/>
    <row r="52343" ht="30" hidden="1" customHeight="1" x14ac:dyDescent="0.25"/>
    <row r="52344" ht="30" hidden="1" customHeight="1" x14ac:dyDescent="0.25"/>
    <row r="52345" ht="30" hidden="1" customHeight="1" x14ac:dyDescent="0.25"/>
    <row r="52346" ht="30" hidden="1" customHeight="1" x14ac:dyDescent="0.25"/>
    <row r="52347" ht="30" hidden="1" customHeight="1" x14ac:dyDescent="0.25"/>
    <row r="52348" ht="30" hidden="1" customHeight="1" x14ac:dyDescent="0.25"/>
    <row r="52349" ht="30" hidden="1" customHeight="1" x14ac:dyDescent="0.25"/>
    <row r="52350" ht="30" hidden="1" customHeight="1" x14ac:dyDescent="0.25"/>
    <row r="52351" ht="30" hidden="1" customHeight="1" x14ac:dyDescent="0.25"/>
    <row r="52352" ht="30" hidden="1" customHeight="1" x14ac:dyDescent="0.25"/>
    <row r="52353" ht="30" hidden="1" customHeight="1" x14ac:dyDescent="0.25"/>
    <row r="52354" ht="30" hidden="1" customHeight="1" x14ac:dyDescent="0.25"/>
    <row r="52355" ht="30" hidden="1" customHeight="1" x14ac:dyDescent="0.25"/>
    <row r="52356" ht="30" hidden="1" customHeight="1" x14ac:dyDescent="0.25"/>
    <row r="52357" ht="30" hidden="1" customHeight="1" x14ac:dyDescent="0.25"/>
    <row r="52358" ht="30" hidden="1" customHeight="1" x14ac:dyDescent="0.25"/>
    <row r="52359" ht="30" hidden="1" customHeight="1" x14ac:dyDescent="0.25"/>
    <row r="52360" ht="30" hidden="1" customHeight="1" x14ac:dyDescent="0.25"/>
    <row r="52361" ht="30" hidden="1" customHeight="1" x14ac:dyDescent="0.25"/>
    <row r="52362" ht="30" hidden="1" customHeight="1" x14ac:dyDescent="0.25"/>
    <row r="52363" ht="30" hidden="1" customHeight="1" x14ac:dyDescent="0.25"/>
    <row r="52364" ht="30" hidden="1" customHeight="1" x14ac:dyDescent="0.25"/>
    <row r="52365" ht="30" hidden="1" customHeight="1" x14ac:dyDescent="0.25"/>
    <row r="52366" ht="30" hidden="1" customHeight="1" x14ac:dyDescent="0.25"/>
    <row r="52367" ht="30" hidden="1" customHeight="1" x14ac:dyDescent="0.25"/>
    <row r="52368" ht="30" hidden="1" customHeight="1" x14ac:dyDescent="0.25"/>
    <row r="52369" ht="30" hidden="1" customHeight="1" x14ac:dyDescent="0.25"/>
    <row r="52370" ht="30" hidden="1" customHeight="1" x14ac:dyDescent="0.25"/>
    <row r="52371" ht="30" hidden="1" customHeight="1" x14ac:dyDescent="0.25"/>
    <row r="52372" ht="30" hidden="1" customHeight="1" x14ac:dyDescent="0.25"/>
    <row r="52373" ht="30" hidden="1" customHeight="1" x14ac:dyDescent="0.25"/>
    <row r="52374" ht="30" hidden="1" customHeight="1" x14ac:dyDescent="0.25"/>
    <row r="52375" ht="30" hidden="1" customHeight="1" x14ac:dyDescent="0.25"/>
    <row r="52376" ht="30" hidden="1" customHeight="1" x14ac:dyDescent="0.25"/>
    <row r="52377" ht="30" hidden="1" customHeight="1" x14ac:dyDescent="0.25"/>
    <row r="52378" ht="30" hidden="1" customHeight="1" x14ac:dyDescent="0.25"/>
    <row r="52379" ht="30" hidden="1" customHeight="1" x14ac:dyDescent="0.25"/>
    <row r="52380" ht="30" hidden="1" customHeight="1" x14ac:dyDescent="0.25"/>
    <row r="52381" ht="30" hidden="1" customHeight="1" x14ac:dyDescent="0.25"/>
    <row r="52382" ht="30" hidden="1" customHeight="1" x14ac:dyDescent="0.25"/>
    <row r="52383" ht="30" hidden="1" customHeight="1" x14ac:dyDescent="0.25"/>
    <row r="52384" ht="30" hidden="1" customHeight="1" x14ac:dyDescent="0.25"/>
    <row r="52385" ht="30" hidden="1" customHeight="1" x14ac:dyDescent="0.25"/>
    <row r="52386" ht="30" hidden="1" customHeight="1" x14ac:dyDescent="0.25"/>
    <row r="52387" ht="30" hidden="1" customHeight="1" x14ac:dyDescent="0.25"/>
    <row r="52388" ht="30" hidden="1" customHeight="1" x14ac:dyDescent="0.25"/>
    <row r="52389" ht="30" hidden="1" customHeight="1" x14ac:dyDescent="0.25"/>
    <row r="52390" ht="30" hidden="1" customHeight="1" x14ac:dyDescent="0.25"/>
    <row r="52391" ht="30" hidden="1" customHeight="1" x14ac:dyDescent="0.25"/>
    <row r="52392" ht="30" hidden="1" customHeight="1" x14ac:dyDescent="0.25"/>
    <row r="52393" ht="30" hidden="1" customHeight="1" x14ac:dyDescent="0.25"/>
    <row r="52394" ht="30" hidden="1" customHeight="1" x14ac:dyDescent="0.25"/>
    <row r="52395" ht="30" hidden="1" customHeight="1" x14ac:dyDescent="0.25"/>
    <row r="52396" ht="30" hidden="1" customHeight="1" x14ac:dyDescent="0.25"/>
    <row r="52397" ht="30" hidden="1" customHeight="1" x14ac:dyDescent="0.25"/>
    <row r="52398" ht="30" hidden="1" customHeight="1" x14ac:dyDescent="0.25"/>
    <row r="52399" ht="30" hidden="1" customHeight="1" x14ac:dyDescent="0.25"/>
    <row r="52400" ht="30" hidden="1" customHeight="1" x14ac:dyDescent="0.25"/>
    <row r="52401" ht="30" hidden="1" customHeight="1" x14ac:dyDescent="0.25"/>
    <row r="52402" ht="30" hidden="1" customHeight="1" x14ac:dyDescent="0.25"/>
    <row r="52403" ht="30" hidden="1" customHeight="1" x14ac:dyDescent="0.25"/>
    <row r="52404" ht="30" hidden="1" customHeight="1" x14ac:dyDescent="0.25"/>
    <row r="52405" ht="30" hidden="1" customHeight="1" x14ac:dyDescent="0.25"/>
    <row r="52406" ht="30" hidden="1" customHeight="1" x14ac:dyDescent="0.25"/>
    <row r="52407" ht="30" hidden="1" customHeight="1" x14ac:dyDescent="0.25"/>
    <row r="52408" ht="30" hidden="1" customHeight="1" x14ac:dyDescent="0.25"/>
    <row r="52409" ht="30" hidden="1" customHeight="1" x14ac:dyDescent="0.25"/>
    <row r="52410" ht="30" hidden="1" customHeight="1" x14ac:dyDescent="0.25"/>
    <row r="52411" ht="30" hidden="1" customHeight="1" x14ac:dyDescent="0.25"/>
    <row r="52412" ht="30" hidden="1" customHeight="1" x14ac:dyDescent="0.25"/>
    <row r="52413" ht="30" hidden="1" customHeight="1" x14ac:dyDescent="0.25"/>
    <row r="52414" ht="30" hidden="1" customHeight="1" x14ac:dyDescent="0.25"/>
    <row r="52415" ht="30" hidden="1" customHeight="1" x14ac:dyDescent="0.25"/>
    <row r="52416" ht="30" hidden="1" customHeight="1" x14ac:dyDescent="0.25"/>
    <row r="52417" ht="30" hidden="1" customHeight="1" x14ac:dyDescent="0.25"/>
    <row r="52418" ht="30" hidden="1" customHeight="1" x14ac:dyDescent="0.25"/>
    <row r="52419" ht="30" hidden="1" customHeight="1" x14ac:dyDescent="0.25"/>
    <row r="52420" ht="30" hidden="1" customHeight="1" x14ac:dyDescent="0.25"/>
    <row r="52421" ht="30" hidden="1" customHeight="1" x14ac:dyDescent="0.25"/>
    <row r="52422" ht="30" hidden="1" customHeight="1" x14ac:dyDescent="0.25"/>
    <row r="52423" ht="30" hidden="1" customHeight="1" x14ac:dyDescent="0.25"/>
    <row r="52424" ht="30" hidden="1" customHeight="1" x14ac:dyDescent="0.25"/>
    <row r="52425" ht="30" hidden="1" customHeight="1" x14ac:dyDescent="0.25"/>
    <row r="52426" ht="30" hidden="1" customHeight="1" x14ac:dyDescent="0.25"/>
    <row r="52427" ht="30" hidden="1" customHeight="1" x14ac:dyDescent="0.25"/>
    <row r="52428" ht="30" hidden="1" customHeight="1" x14ac:dyDescent="0.25"/>
    <row r="52429" ht="30" hidden="1" customHeight="1" x14ac:dyDescent="0.25"/>
    <row r="52430" ht="30" hidden="1" customHeight="1" x14ac:dyDescent="0.25"/>
    <row r="52431" ht="30" hidden="1" customHeight="1" x14ac:dyDescent="0.25"/>
    <row r="52432" ht="30" hidden="1" customHeight="1" x14ac:dyDescent="0.25"/>
    <row r="52433" ht="30" hidden="1" customHeight="1" x14ac:dyDescent="0.25"/>
    <row r="52434" ht="30" hidden="1" customHeight="1" x14ac:dyDescent="0.25"/>
    <row r="52435" ht="30" hidden="1" customHeight="1" x14ac:dyDescent="0.25"/>
    <row r="52436" ht="30" hidden="1" customHeight="1" x14ac:dyDescent="0.25"/>
    <row r="52437" ht="30" hidden="1" customHeight="1" x14ac:dyDescent="0.25"/>
    <row r="52438" ht="30" hidden="1" customHeight="1" x14ac:dyDescent="0.25"/>
    <row r="52439" ht="30" hidden="1" customHeight="1" x14ac:dyDescent="0.25"/>
    <row r="52440" ht="30" hidden="1" customHeight="1" x14ac:dyDescent="0.25"/>
    <row r="52441" ht="30" hidden="1" customHeight="1" x14ac:dyDescent="0.25"/>
    <row r="52442" ht="30" hidden="1" customHeight="1" x14ac:dyDescent="0.25"/>
    <row r="52443" ht="30" hidden="1" customHeight="1" x14ac:dyDescent="0.25"/>
    <row r="52444" ht="30" hidden="1" customHeight="1" x14ac:dyDescent="0.25"/>
    <row r="52445" ht="30" hidden="1" customHeight="1" x14ac:dyDescent="0.25"/>
    <row r="52446" ht="30" hidden="1" customHeight="1" x14ac:dyDescent="0.25"/>
    <row r="52447" ht="30" hidden="1" customHeight="1" x14ac:dyDescent="0.25"/>
    <row r="52448" ht="30" hidden="1" customHeight="1" x14ac:dyDescent="0.25"/>
    <row r="52449" ht="30" hidden="1" customHeight="1" x14ac:dyDescent="0.25"/>
    <row r="52450" ht="30" hidden="1" customHeight="1" x14ac:dyDescent="0.25"/>
    <row r="52451" ht="30" hidden="1" customHeight="1" x14ac:dyDescent="0.25"/>
    <row r="52452" ht="30" hidden="1" customHeight="1" x14ac:dyDescent="0.25"/>
    <row r="52453" ht="30" hidden="1" customHeight="1" x14ac:dyDescent="0.25"/>
    <row r="52454" ht="30" hidden="1" customHeight="1" x14ac:dyDescent="0.25"/>
    <row r="52455" ht="30" hidden="1" customHeight="1" x14ac:dyDescent="0.25"/>
    <row r="52456" ht="30" hidden="1" customHeight="1" x14ac:dyDescent="0.25"/>
    <row r="52457" ht="30" hidden="1" customHeight="1" x14ac:dyDescent="0.25"/>
    <row r="52458" ht="30" hidden="1" customHeight="1" x14ac:dyDescent="0.25"/>
    <row r="52459" ht="30" hidden="1" customHeight="1" x14ac:dyDescent="0.25"/>
    <row r="52460" ht="30" hidden="1" customHeight="1" x14ac:dyDescent="0.25"/>
    <row r="52461" ht="30" hidden="1" customHeight="1" x14ac:dyDescent="0.25"/>
    <row r="52462" ht="30" hidden="1" customHeight="1" x14ac:dyDescent="0.25"/>
    <row r="52463" ht="30" hidden="1" customHeight="1" x14ac:dyDescent="0.25"/>
    <row r="52464" ht="30" hidden="1" customHeight="1" x14ac:dyDescent="0.25"/>
    <row r="52465" ht="30" hidden="1" customHeight="1" x14ac:dyDescent="0.25"/>
    <row r="52466" ht="30" hidden="1" customHeight="1" x14ac:dyDescent="0.25"/>
    <row r="52467" ht="30" hidden="1" customHeight="1" x14ac:dyDescent="0.25"/>
    <row r="52468" ht="30" hidden="1" customHeight="1" x14ac:dyDescent="0.25"/>
    <row r="52469" ht="30" hidden="1" customHeight="1" x14ac:dyDescent="0.25"/>
    <row r="52470" ht="30" hidden="1" customHeight="1" x14ac:dyDescent="0.25"/>
    <row r="52471" ht="30" hidden="1" customHeight="1" x14ac:dyDescent="0.25"/>
    <row r="52472" ht="30" hidden="1" customHeight="1" x14ac:dyDescent="0.25"/>
    <row r="52473" ht="30" hidden="1" customHeight="1" x14ac:dyDescent="0.25"/>
    <row r="52474" ht="30" hidden="1" customHeight="1" x14ac:dyDescent="0.25"/>
    <row r="52475" ht="30" hidden="1" customHeight="1" x14ac:dyDescent="0.25"/>
    <row r="52476" ht="30" hidden="1" customHeight="1" x14ac:dyDescent="0.25"/>
    <row r="52477" ht="30" hidden="1" customHeight="1" x14ac:dyDescent="0.25"/>
    <row r="52478" ht="30" hidden="1" customHeight="1" x14ac:dyDescent="0.25"/>
    <row r="52479" ht="30" hidden="1" customHeight="1" x14ac:dyDescent="0.25"/>
    <row r="52480" ht="30" hidden="1" customHeight="1" x14ac:dyDescent="0.25"/>
    <row r="52481" ht="30" hidden="1" customHeight="1" x14ac:dyDescent="0.25"/>
    <row r="52482" ht="30" hidden="1" customHeight="1" x14ac:dyDescent="0.25"/>
    <row r="52483" ht="30" hidden="1" customHeight="1" x14ac:dyDescent="0.25"/>
    <row r="52484" ht="30" hidden="1" customHeight="1" x14ac:dyDescent="0.25"/>
    <row r="52485" ht="30" hidden="1" customHeight="1" x14ac:dyDescent="0.25"/>
    <row r="52486" ht="30" hidden="1" customHeight="1" x14ac:dyDescent="0.25"/>
    <row r="52487" ht="30" hidden="1" customHeight="1" x14ac:dyDescent="0.25"/>
    <row r="52488" ht="30" hidden="1" customHeight="1" x14ac:dyDescent="0.25"/>
    <row r="52489" ht="30" hidden="1" customHeight="1" x14ac:dyDescent="0.25"/>
    <row r="52490" ht="30" hidden="1" customHeight="1" x14ac:dyDescent="0.25"/>
    <row r="52491" ht="30" hidden="1" customHeight="1" x14ac:dyDescent="0.25"/>
    <row r="52492" ht="30" hidden="1" customHeight="1" x14ac:dyDescent="0.25"/>
    <row r="52493" ht="30" hidden="1" customHeight="1" x14ac:dyDescent="0.25"/>
    <row r="52494" ht="30" hidden="1" customHeight="1" x14ac:dyDescent="0.25"/>
    <row r="52495" ht="30" hidden="1" customHeight="1" x14ac:dyDescent="0.25"/>
    <row r="52496" ht="30" hidden="1" customHeight="1" x14ac:dyDescent="0.25"/>
    <row r="52497" ht="30" hidden="1" customHeight="1" x14ac:dyDescent="0.25"/>
    <row r="52498" ht="30" hidden="1" customHeight="1" x14ac:dyDescent="0.25"/>
    <row r="52499" ht="30" hidden="1" customHeight="1" x14ac:dyDescent="0.25"/>
    <row r="52500" ht="30" hidden="1" customHeight="1" x14ac:dyDescent="0.25"/>
    <row r="52501" ht="30" hidden="1" customHeight="1" x14ac:dyDescent="0.25"/>
    <row r="52502" ht="30" hidden="1" customHeight="1" x14ac:dyDescent="0.25"/>
    <row r="52503" ht="30" hidden="1" customHeight="1" x14ac:dyDescent="0.25"/>
    <row r="52504" ht="30" hidden="1" customHeight="1" x14ac:dyDescent="0.25"/>
    <row r="52505" ht="30" hidden="1" customHeight="1" x14ac:dyDescent="0.25"/>
    <row r="52506" ht="30" hidden="1" customHeight="1" x14ac:dyDescent="0.25"/>
    <row r="52507" ht="30" hidden="1" customHeight="1" x14ac:dyDescent="0.25"/>
    <row r="52508" ht="30" hidden="1" customHeight="1" x14ac:dyDescent="0.25"/>
    <row r="52509" ht="30" hidden="1" customHeight="1" x14ac:dyDescent="0.25"/>
    <row r="52510" ht="30" hidden="1" customHeight="1" x14ac:dyDescent="0.25"/>
    <row r="52511" ht="30" hidden="1" customHeight="1" x14ac:dyDescent="0.25"/>
    <row r="52512" ht="30" hidden="1" customHeight="1" x14ac:dyDescent="0.25"/>
    <row r="52513" ht="30" hidden="1" customHeight="1" x14ac:dyDescent="0.25"/>
    <row r="52514" ht="30" hidden="1" customHeight="1" x14ac:dyDescent="0.25"/>
    <row r="52515" ht="30" hidden="1" customHeight="1" x14ac:dyDescent="0.25"/>
    <row r="52516" ht="30" hidden="1" customHeight="1" x14ac:dyDescent="0.25"/>
    <row r="52517" ht="30" hidden="1" customHeight="1" x14ac:dyDescent="0.25"/>
    <row r="52518" ht="30" hidden="1" customHeight="1" x14ac:dyDescent="0.25"/>
    <row r="52519" ht="30" hidden="1" customHeight="1" x14ac:dyDescent="0.25"/>
    <row r="52520" ht="30" hidden="1" customHeight="1" x14ac:dyDescent="0.25"/>
    <row r="52521" ht="30" hidden="1" customHeight="1" x14ac:dyDescent="0.25"/>
    <row r="52522" ht="30" hidden="1" customHeight="1" x14ac:dyDescent="0.25"/>
    <row r="52523" ht="30" hidden="1" customHeight="1" x14ac:dyDescent="0.25"/>
    <row r="52524" ht="30" hidden="1" customHeight="1" x14ac:dyDescent="0.25"/>
    <row r="52525" ht="30" hidden="1" customHeight="1" x14ac:dyDescent="0.25"/>
    <row r="52526" ht="30" hidden="1" customHeight="1" x14ac:dyDescent="0.25"/>
    <row r="52527" ht="30" hidden="1" customHeight="1" x14ac:dyDescent="0.25"/>
    <row r="52528" ht="30" hidden="1" customHeight="1" x14ac:dyDescent="0.25"/>
    <row r="52529" ht="30" hidden="1" customHeight="1" x14ac:dyDescent="0.25"/>
    <row r="52530" ht="30" hidden="1" customHeight="1" x14ac:dyDescent="0.25"/>
    <row r="52531" ht="30" hidden="1" customHeight="1" x14ac:dyDescent="0.25"/>
    <row r="52532" ht="30" hidden="1" customHeight="1" x14ac:dyDescent="0.25"/>
    <row r="52533" ht="30" hidden="1" customHeight="1" x14ac:dyDescent="0.25"/>
    <row r="52534" ht="30" hidden="1" customHeight="1" x14ac:dyDescent="0.25"/>
    <row r="52535" ht="30" hidden="1" customHeight="1" x14ac:dyDescent="0.25"/>
    <row r="52536" ht="30" hidden="1" customHeight="1" x14ac:dyDescent="0.25"/>
    <row r="52537" ht="30" hidden="1" customHeight="1" x14ac:dyDescent="0.25"/>
    <row r="52538" ht="30" hidden="1" customHeight="1" x14ac:dyDescent="0.25"/>
    <row r="52539" ht="30" hidden="1" customHeight="1" x14ac:dyDescent="0.25"/>
    <row r="52540" ht="30" hidden="1" customHeight="1" x14ac:dyDescent="0.25"/>
    <row r="52541" ht="30" hidden="1" customHeight="1" x14ac:dyDescent="0.25"/>
    <row r="52542" ht="30" hidden="1" customHeight="1" x14ac:dyDescent="0.25"/>
    <row r="52543" ht="30" hidden="1" customHeight="1" x14ac:dyDescent="0.25"/>
    <row r="52544" ht="30" hidden="1" customHeight="1" x14ac:dyDescent="0.25"/>
    <row r="52545" ht="30" hidden="1" customHeight="1" x14ac:dyDescent="0.25"/>
    <row r="52546" ht="30" hidden="1" customHeight="1" x14ac:dyDescent="0.25"/>
    <row r="52547" ht="30" hidden="1" customHeight="1" x14ac:dyDescent="0.25"/>
    <row r="52548" ht="30" hidden="1" customHeight="1" x14ac:dyDescent="0.25"/>
    <row r="52549" ht="30" hidden="1" customHeight="1" x14ac:dyDescent="0.25"/>
    <row r="52550" ht="30" hidden="1" customHeight="1" x14ac:dyDescent="0.25"/>
    <row r="52551" ht="30" hidden="1" customHeight="1" x14ac:dyDescent="0.25"/>
    <row r="52552" ht="30" hidden="1" customHeight="1" x14ac:dyDescent="0.25"/>
    <row r="52553" ht="30" hidden="1" customHeight="1" x14ac:dyDescent="0.25"/>
    <row r="52554" ht="30" hidden="1" customHeight="1" x14ac:dyDescent="0.25"/>
    <row r="52555" ht="30" hidden="1" customHeight="1" x14ac:dyDescent="0.25"/>
    <row r="52556" ht="30" hidden="1" customHeight="1" x14ac:dyDescent="0.25"/>
    <row r="52557" ht="30" hidden="1" customHeight="1" x14ac:dyDescent="0.25"/>
    <row r="52558" ht="30" hidden="1" customHeight="1" x14ac:dyDescent="0.25"/>
    <row r="52559" ht="30" hidden="1" customHeight="1" x14ac:dyDescent="0.25"/>
    <row r="52560" ht="30" hidden="1" customHeight="1" x14ac:dyDescent="0.25"/>
    <row r="52561" ht="30" hidden="1" customHeight="1" x14ac:dyDescent="0.25"/>
    <row r="52562" ht="30" hidden="1" customHeight="1" x14ac:dyDescent="0.25"/>
    <row r="52563" ht="30" hidden="1" customHeight="1" x14ac:dyDescent="0.25"/>
    <row r="52564" ht="30" hidden="1" customHeight="1" x14ac:dyDescent="0.25"/>
    <row r="52565" ht="30" hidden="1" customHeight="1" x14ac:dyDescent="0.25"/>
    <row r="52566" ht="30" hidden="1" customHeight="1" x14ac:dyDescent="0.25"/>
    <row r="52567" ht="30" hidden="1" customHeight="1" x14ac:dyDescent="0.25"/>
    <row r="52568" ht="30" hidden="1" customHeight="1" x14ac:dyDescent="0.25"/>
    <row r="52569" ht="30" hidden="1" customHeight="1" x14ac:dyDescent="0.25"/>
    <row r="52570" ht="30" hidden="1" customHeight="1" x14ac:dyDescent="0.25"/>
    <row r="52571" ht="30" hidden="1" customHeight="1" x14ac:dyDescent="0.25"/>
    <row r="52572" ht="30" hidden="1" customHeight="1" x14ac:dyDescent="0.25"/>
    <row r="52573" ht="30" hidden="1" customHeight="1" x14ac:dyDescent="0.25"/>
    <row r="52574" ht="30" hidden="1" customHeight="1" x14ac:dyDescent="0.25"/>
    <row r="52575" ht="30" hidden="1" customHeight="1" x14ac:dyDescent="0.25"/>
    <row r="52576" ht="30" hidden="1" customHeight="1" x14ac:dyDescent="0.25"/>
    <row r="52577" ht="30" hidden="1" customHeight="1" x14ac:dyDescent="0.25"/>
    <row r="52578" ht="30" hidden="1" customHeight="1" x14ac:dyDescent="0.25"/>
    <row r="52579" ht="30" hidden="1" customHeight="1" x14ac:dyDescent="0.25"/>
    <row r="52580" ht="30" hidden="1" customHeight="1" x14ac:dyDescent="0.25"/>
    <row r="52581" ht="30" hidden="1" customHeight="1" x14ac:dyDescent="0.25"/>
    <row r="52582" ht="30" hidden="1" customHeight="1" x14ac:dyDescent="0.25"/>
    <row r="52583" ht="30" hidden="1" customHeight="1" x14ac:dyDescent="0.25"/>
    <row r="52584" ht="30" hidden="1" customHeight="1" x14ac:dyDescent="0.25"/>
    <row r="52585" ht="30" hidden="1" customHeight="1" x14ac:dyDescent="0.25"/>
    <row r="52586" ht="30" hidden="1" customHeight="1" x14ac:dyDescent="0.25"/>
    <row r="52587" ht="30" hidden="1" customHeight="1" x14ac:dyDescent="0.25"/>
    <row r="52588" ht="30" hidden="1" customHeight="1" x14ac:dyDescent="0.25"/>
    <row r="52589" ht="30" hidden="1" customHeight="1" x14ac:dyDescent="0.25"/>
    <row r="52590" ht="30" hidden="1" customHeight="1" x14ac:dyDescent="0.25"/>
    <row r="52591" ht="30" hidden="1" customHeight="1" x14ac:dyDescent="0.25"/>
    <row r="52592" ht="30" hidden="1" customHeight="1" x14ac:dyDescent="0.25"/>
    <row r="52593" ht="30" hidden="1" customHeight="1" x14ac:dyDescent="0.25"/>
    <row r="52594" ht="30" hidden="1" customHeight="1" x14ac:dyDescent="0.25"/>
    <row r="52595" ht="30" hidden="1" customHeight="1" x14ac:dyDescent="0.25"/>
    <row r="52596" ht="30" hidden="1" customHeight="1" x14ac:dyDescent="0.25"/>
    <row r="52597" ht="30" hidden="1" customHeight="1" x14ac:dyDescent="0.25"/>
    <row r="52598" ht="30" hidden="1" customHeight="1" x14ac:dyDescent="0.25"/>
    <row r="52599" ht="30" hidden="1" customHeight="1" x14ac:dyDescent="0.25"/>
    <row r="52600" ht="30" hidden="1" customHeight="1" x14ac:dyDescent="0.25"/>
    <row r="52601" ht="30" hidden="1" customHeight="1" x14ac:dyDescent="0.25"/>
    <row r="52602" ht="30" hidden="1" customHeight="1" x14ac:dyDescent="0.25"/>
    <row r="52603" ht="30" hidden="1" customHeight="1" x14ac:dyDescent="0.25"/>
    <row r="52604" ht="30" hidden="1" customHeight="1" x14ac:dyDescent="0.25"/>
    <row r="52605" ht="30" hidden="1" customHeight="1" x14ac:dyDescent="0.25"/>
    <row r="52606" ht="30" hidden="1" customHeight="1" x14ac:dyDescent="0.25"/>
    <row r="52607" ht="30" hidden="1" customHeight="1" x14ac:dyDescent="0.25"/>
    <row r="52608" ht="30" hidden="1" customHeight="1" x14ac:dyDescent="0.25"/>
    <row r="52609" ht="30" hidden="1" customHeight="1" x14ac:dyDescent="0.25"/>
    <row r="52610" ht="30" hidden="1" customHeight="1" x14ac:dyDescent="0.25"/>
    <row r="52611" ht="30" hidden="1" customHeight="1" x14ac:dyDescent="0.25"/>
    <row r="52612" ht="30" hidden="1" customHeight="1" x14ac:dyDescent="0.25"/>
    <row r="52613" ht="30" hidden="1" customHeight="1" x14ac:dyDescent="0.25"/>
    <row r="52614" ht="30" hidden="1" customHeight="1" x14ac:dyDescent="0.25"/>
    <row r="52615" ht="30" hidden="1" customHeight="1" x14ac:dyDescent="0.25"/>
    <row r="52616" ht="30" hidden="1" customHeight="1" x14ac:dyDescent="0.25"/>
    <row r="52617" ht="30" hidden="1" customHeight="1" x14ac:dyDescent="0.25"/>
    <row r="52618" ht="30" hidden="1" customHeight="1" x14ac:dyDescent="0.25"/>
    <row r="52619" ht="30" hidden="1" customHeight="1" x14ac:dyDescent="0.25"/>
    <row r="52620" ht="30" hidden="1" customHeight="1" x14ac:dyDescent="0.25"/>
    <row r="52621" ht="30" hidden="1" customHeight="1" x14ac:dyDescent="0.25"/>
    <row r="52622" ht="30" hidden="1" customHeight="1" x14ac:dyDescent="0.25"/>
    <row r="52623" ht="30" hidden="1" customHeight="1" x14ac:dyDescent="0.25"/>
    <row r="52624" ht="30" hidden="1" customHeight="1" x14ac:dyDescent="0.25"/>
    <row r="52625" ht="30" hidden="1" customHeight="1" x14ac:dyDescent="0.25"/>
    <row r="52626" ht="30" hidden="1" customHeight="1" x14ac:dyDescent="0.25"/>
    <row r="52627" ht="30" hidden="1" customHeight="1" x14ac:dyDescent="0.25"/>
    <row r="52628" ht="30" hidden="1" customHeight="1" x14ac:dyDescent="0.25"/>
    <row r="52629" ht="30" hidden="1" customHeight="1" x14ac:dyDescent="0.25"/>
    <row r="52630" ht="30" hidden="1" customHeight="1" x14ac:dyDescent="0.25"/>
    <row r="52631" ht="30" hidden="1" customHeight="1" x14ac:dyDescent="0.25"/>
    <row r="52632" ht="30" hidden="1" customHeight="1" x14ac:dyDescent="0.25"/>
    <row r="52633" ht="30" hidden="1" customHeight="1" x14ac:dyDescent="0.25"/>
    <row r="52634" ht="30" hidden="1" customHeight="1" x14ac:dyDescent="0.25"/>
    <row r="52635" ht="30" hidden="1" customHeight="1" x14ac:dyDescent="0.25"/>
    <row r="52636" ht="30" hidden="1" customHeight="1" x14ac:dyDescent="0.25"/>
    <row r="52637" ht="30" hidden="1" customHeight="1" x14ac:dyDescent="0.25"/>
    <row r="52638" ht="30" hidden="1" customHeight="1" x14ac:dyDescent="0.25"/>
    <row r="52639" ht="30" hidden="1" customHeight="1" x14ac:dyDescent="0.25"/>
    <row r="52640" ht="30" hidden="1" customHeight="1" x14ac:dyDescent="0.25"/>
    <row r="52641" ht="30" hidden="1" customHeight="1" x14ac:dyDescent="0.25"/>
    <row r="52642" ht="30" hidden="1" customHeight="1" x14ac:dyDescent="0.25"/>
    <row r="52643" ht="30" hidden="1" customHeight="1" x14ac:dyDescent="0.25"/>
    <row r="52644" ht="30" hidden="1" customHeight="1" x14ac:dyDescent="0.25"/>
    <row r="52645" ht="30" hidden="1" customHeight="1" x14ac:dyDescent="0.25"/>
    <row r="52646" ht="30" hidden="1" customHeight="1" x14ac:dyDescent="0.25"/>
    <row r="52647" ht="30" hidden="1" customHeight="1" x14ac:dyDescent="0.25"/>
    <row r="52648" ht="30" hidden="1" customHeight="1" x14ac:dyDescent="0.25"/>
    <row r="52649" ht="30" hidden="1" customHeight="1" x14ac:dyDescent="0.25"/>
    <row r="52650" ht="30" hidden="1" customHeight="1" x14ac:dyDescent="0.25"/>
    <row r="52651" ht="30" hidden="1" customHeight="1" x14ac:dyDescent="0.25"/>
    <row r="52652" ht="30" hidden="1" customHeight="1" x14ac:dyDescent="0.25"/>
    <row r="52653" ht="30" hidden="1" customHeight="1" x14ac:dyDescent="0.25"/>
    <row r="52654" ht="30" hidden="1" customHeight="1" x14ac:dyDescent="0.25"/>
    <row r="52655" ht="30" hidden="1" customHeight="1" x14ac:dyDescent="0.25"/>
    <row r="52656" ht="30" hidden="1" customHeight="1" x14ac:dyDescent="0.25"/>
    <row r="52657" ht="30" hidden="1" customHeight="1" x14ac:dyDescent="0.25"/>
    <row r="52658" ht="30" hidden="1" customHeight="1" x14ac:dyDescent="0.25"/>
    <row r="52659" ht="30" hidden="1" customHeight="1" x14ac:dyDescent="0.25"/>
    <row r="52660" ht="30" hidden="1" customHeight="1" x14ac:dyDescent="0.25"/>
    <row r="52661" ht="30" hidden="1" customHeight="1" x14ac:dyDescent="0.25"/>
    <row r="52662" ht="30" hidden="1" customHeight="1" x14ac:dyDescent="0.25"/>
    <row r="52663" ht="30" hidden="1" customHeight="1" x14ac:dyDescent="0.25"/>
    <row r="52664" ht="30" hidden="1" customHeight="1" x14ac:dyDescent="0.25"/>
    <row r="52665" ht="30" hidden="1" customHeight="1" x14ac:dyDescent="0.25"/>
    <row r="52666" ht="30" hidden="1" customHeight="1" x14ac:dyDescent="0.25"/>
    <row r="52667" ht="30" hidden="1" customHeight="1" x14ac:dyDescent="0.25"/>
    <row r="52668" ht="30" hidden="1" customHeight="1" x14ac:dyDescent="0.25"/>
    <row r="52669" ht="30" hidden="1" customHeight="1" x14ac:dyDescent="0.25"/>
    <row r="52670" ht="30" hidden="1" customHeight="1" x14ac:dyDescent="0.25"/>
    <row r="52671" ht="30" hidden="1" customHeight="1" x14ac:dyDescent="0.25"/>
    <row r="52672" ht="30" hidden="1" customHeight="1" x14ac:dyDescent="0.25"/>
    <row r="52673" ht="30" hidden="1" customHeight="1" x14ac:dyDescent="0.25"/>
    <row r="52674" ht="30" hidden="1" customHeight="1" x14ac:dyDescent="0.25"/>
    <row r="52675" ht="30" hidden="1" customHeight="1" x14ac:dyDescent="0.25"/>
    <row r="52676" ht="30" hidden="1" customHeight="1" x14ac:dyDescent="0.25"/>
    <row r="52677" ht="30" hidden="1" customHeight="1" x14ac:dyDescent="0.25"/>
    <row r="52678" ht="30" hidden="1" customHeight="1" x14ac:dyDescent="0.25"/>
    <row r="52679" ht="30" hidden="1" customHeight="1" x14ac:dyDescent="0.25"/>
    <row r="52680" ht="30" hidden="1" customHeight="1" x14ac:dyDescent="0.25"/>
    <row r="52681" ht="30" hidden="1" customHeight="1" x14ac:dyDescent="0.25"/>
    <row r="52682" ht="30" hidden="1" customHeight="1" x14ac:dyDescent="0.25"/>
    <row r="52683" ht="30" hidden="1" customHeight="1" x14ac:dyDescent="0.25"/>
    <row r="52684" ht="30" hidden="1" customHeight="1" x14ac:dyDescent="0.25"/>
    <row r="52685" ht="30" hidden="1" customHeight="1" x14ac:dyDescent="0.25"/>
    <row r="52686" ht="30" hidden="1" customHeight="1" x14ac:dyDescent="0.25"/>
    <row r="52687" ht="30" hidden="1" customHeight="1" x14ac:dyDescent="0.25"/>
    <row r="52688" ht="30" hidden="1" customHeight="1" x14ac:dyDescent="0.25"/>
    <row r="52689" ht="30" hidden="1" customHeight="1" x14ac:dyDescent="0.25"/>
    <row r="52690" ht="30" hidden="1" customHeight="1" x14ac:dyDescent="0.25"/>
    <row r="52691" ht="30" hidden="1" customHeight="1" x14ac:dyDescent="0.25"/>
    <row r="52692" ht="30" hidden="1" customHeight="1" x14ac:dyDescent="0.25"/>
    <row r="52693" ht="30" hidden="1" customHeight="1" x14ac:dyDescent="0.25"/>
    <row r="52694" ht="30" hidden="1" customHeight="1" x14ac:dyDescent="0.25"/>
    <row r="52695" ht="30" hidden="1" customHeight="1" x14ac:dyDescent="0.25"/>
    <row r="52696" ht="30" hidden="1" customHeight="1" x14ac:dyDescent="0.25"/>
    <row r="52697" ht="30" hidden="1" customHeight="1" x14ac:dyDescent="0.25"/>
    <row r="52698" ht="30" hidden="1" customHeight="1" x14ac:dyDescent="0.25"/>
    <row r="52699" ht="30" hidden="1" customHeight="1" x14ac:dyDescent="0.25"/>
    <row r="52700" ht="30" hidden="1" customHeight="1" x14ac:dyDescent="0.25"/>
    <row r="52701" ht="30" hidden="1" customHeight="1" x14ac:dyDescent="0.25"/>
    <row r="52702" ht="30" hidden="1" customHeight="1" x14ac:dyDescent="0.25"/>
    <row r="52703" ht="30" hidden="1" customHeight="1" x14ac:dyDescent="0.25"/>
    <row r="52704" ht="30" hidden="1" customHeight="1" x14ac:dyDescent="0.25"/>
    <row r="52705" ht="30" hidden="1" customHeight="1" x14ac:dyDescent="0.25"/>
    <row r="52706" ht="30" hidden="1" customHeight="1" x14ac:dyDescent="0.25"/>
    <row r="52707" ht="30" hidden="1" customHeight="1" x14ac:dyDescent="0.25"/>
    <row r="52708" ht="30" hidden="1" customHeight="1" x14ac:dyDescent="0.25"/>
    <row r="52709" ht="30" hidden="1" customHeight="1" x14ac:dyDescent="0.25"/>
    <row r="52710" ht="30" hidden="1" customHeight="1" x14ac:dyDescent="0.25"/>
    <row r="52711" ht="30" hidden="1" customHeight="1" x14ac:dyDescent="0.25"/>
    <row r="52712" ht="30" hidden="1" customHeight="1" x14ac:dyDescent="0.25"/>
    <row r="52713" ht="30" hidden="1" customHeight="1" x14ac:dyDescent="0.25"/>
    <row r="52714" ht="30" hidden="1" customHeight="1" x14ac:dyDescent="0.25"/>
    <row r="52715" ht="30" hidden="1" customHeight="1" x14ac:dyDescent="0.25"/>
    <row r="52716" ht="30" hidden="1" customHeight="1" x14ac:dyDescent="0.25"/>
    <row r="52717" ht="30" hidden="1" customHeight="1" x14ac:dyDescent="0.25"/>
    <row r="52718" ht="30" hidden="1" customHeight="1" x14ac:dyDescent="0.25"/>
    <row r="52719" ht="30" hidden="1" customHeight="1" x14ac:dyDescent="0.25"/>
    <row r="52720" ht="30" hidden="1" customHeight="1" x14ac:dyDescent="0.25"/>
    <row r="52721" ht="30" hidden="1" customHeight="1" x14ac:dyDescent="0.25"/>
    <row r="52722" ht="30" hidden="1" customHeight="1" x14ac:dyDescent="0.25"/>
    <row r="52723" ht="30" hidden="1" customHeight="1" x14ac:dyDescent="0.25"/>
    <row r="52724" ht="30" hidden="1" customHeight="1" x14ac:dyDescent="0.25"/>
    <row r="52725" ht="30" hidden="1" customHeight="1" x14ac:dyDescent="0.25"/>
    <row r="52726" ht="30" hidden="1" customHeight="1" x14ac:dyDescent="0.25"/>
    <row r="52727" ht="30" hidden="1" customHeight="1" x14ac:dyDescent="0.25"/>
    <row r="52728" ht="30" hidden="1" customHeight="1" x14ac:dyDescent="0.25"/>
    <row r="52729" ht="30" hidden="1" customHeight="1" x14ac:dyDescent="0.25"/>
    <row r="52730" ht="30" hidden="1" customHeight="1" x14ac:dyDescent="0.25"/>
    <row r="52731" ht="30" hidden="1" customHeight="1" x14ac:dyDescent="0.25"/>
    <row r="52732" ht="30" hidden="1" customHeight="1" x14ac:dyDescent="0.25"/>
    <row r="52733" ht="30" hidden="1" customHeight="1" x14ac:dyDescent="0.25"/>
    <row r="52734" ht="30" hidden="1" customHeight="1" x14ac:dyDescent="0.25"/>
    <row r="52735" ht="30" hidden="1" customHeight="1" x14ac:dyDescent="0.25"/>
    <row r="52736" ht="30" hidden="1" customHeight="1" x14ac:dyDescent="0.25"/>
    <row r="52737" ht="30" hidden="1" customHeight="1" x14ac:dyDescent="0.25"/>
    <row r="52738" ht="30" hidden="1" customHeight="1" x14ac:dyDescent="0.25"/>
    <row r="52739" ht="30" hidden="1" customHeight="1" x14ac:dyDescent="0.25"/>
    <row r="52740" ht="30" hidden="1" customHeight="1" x14ac:dyDescent="0.25"/>
    <row r="52741" ht="30" hidden="1" customHeight="1" x14ac:dyDescent="0.25"/>
    <row r="52742" ht="30" hidden="1" customHeight="1" x14ac:dyDescent="0.25"/>
    <row r="52743" ht="30" hidden="1" customHeight="1" x14ac:dyDescent="0.25"/>
    <row r="52744" ht="30" hidden="1" customHeight="1" x14ac:dyDescent="0.25"/>
    <row r="52745" ht="30" hidden="1" customHeight="1" x14ac:dyDescent="0.25"/>
    <row r="52746" ht="30" hidden="1" customHeight="1" x14ac:dyDescent="0.25"/>
    <row r="52747" ht="30" hidden="1" customHeight="1" x14ac:dyDescent="0.25"/>
    <row r="52748" ht="30" hidden="1" customHeight="1" x14ac:dyDescent="0.25"/>
    <row r="52749" ht="30" hidden="1" customHeight="1" x14ac:dyDescent="0.25"/>
    <row r="52750" ht="30" hidden="1" customHeight="1" x14ac:dyDescent="0.25"/>
    <row r="52751" ht="30" hidden="1" customHeight="1" x14ac:dyDescent="0.25"/>
    <row r="52752" ht="30" hidden="1" customHeight="1" x14ac:dyDescent="0.25"/>
    <row r="52753" ht="30" hidden="1" customHeight="1" x14ac:dyDescent="0.25"/>
    <row r="52754" ht="30" hidden="1" customHeight="1" x14ac:dyDescent="0.25"/>
    <row r="52755" ht="30" hidden="1" customHeight="1" x14ac:dyDescent="0.25"/>
    <row r="52756" ht="30" hidden="1" customHeight="1" x14ac:dyDescent="0.25"/>
    <row r="52757" ht="30" hidden="1" customHeight="1" x14ac:dyDescent="0.25"/>
    <row r="52758" ht="30" hidden="1" customHeight="1" x14ac:dyDescent="0.25"/>
    <row r="52759" ht="30" hidden="1" customHeight="1" x14ac:dyDescent="0.25"/>
    <row r="52760" ht="30" hidden="1" customHeight="1" x14ac:dyDescent="0.25"/>
    <row r="52761" ht="30" hidden="1" customHeight="1" x14ac:dyDescent="0.25"/>
    <row r="52762" ht="30" hidden="1" customHeight="1" x14ac:dyDescent="0.25"/>
    <row r="52763" ht="30" hidden="1" customHeight="1" x14ac:dyDescent="0.25"/>
    <row r="52764" ht="30" hidden="1" customHeight="1" x14ac:dyDescent="0.25"/>
    <row r="52765" ht="30" hidden="1" customHeight="1" x14ac:dyDescent="0.25"/>
    <row r="52766" ht="30" hidden="1" customHeight="1" x14ac:dyDescent="0.25"/>
    <row r="52767" ht="30" hidden="1" customHeight="1" x14ac:dyDescent="0.25"/>
    <row r="52768" ht="30" hidden="1" customHeight="1" x14ac:dyDescent="0.25"/>
    <row r="52769" ht="30" hidden="1" customHeight="1" x14ac:dyDescent="0.25"/>
    <row r="52770" ht="30" hidden="1" customHeight="1" x14ac:dyDescent="0.25"/>
    <row r="52771" ht="30" hidden="1" customHeight="1" x14ac:dyDescent="0.25"/>
    <row r="52772" ht="30" hidden="1" customHeight="1" x14ac:dyDescent="0.25"/>
    <row r="52773" ht="30" hidden="1" customHeight="1" x14ac:dyDescent="0.25"/>
    <row r="52774" ht="30" hidden="1" customHeight="1" x14ac:dyDescent="0.25"/>
    <row r="52775" ht="30" hidden="1" customHeight="1" x14ac:dyDescent="0.25"/>
    <row r="52776" ht="30" hidden="1" customHeight="1" x14ac:dyDescent="0.25"/>
    <row r="52777" ht="30" hidden="1" customHeight="1" x14ac:dyDescent="0.25"/>
    <row r="52778" ht="30" hidden="1" customHeight="1" x14ac:dyDescent="0.25"/>
    <row r="52779" ht="30" hidden="1" customHeight="1" x14ac:dyDescent="0.25"/>
    <row r="52780" ht="30" hidden="1" customHeight="1" x14ac:dyDescent="0.25"/>
    <row r="52781" ht="30" hidden="1" customHeight="1" x14ac:dyDescent="0.25"/>
    <row r="52782" ht="30" hidden="1" customHeight="1" x14ac:dyDescent="0.25"/>
    <row r="52783" ht="30" hidden="1" customHeight="1" x14ac:dyDescent="0.25"/>
    <row r="52784" ht="30" hidden="1" customHeight="1" x14ac:dyDescent="0.25"/>
    <row r="52785" ht="30" hidden="1" customHeight="1" x14ac:dyDescent="0.25"/>
    <row r="52786" ht="30" hidden="1" customHeight="1" x14ac:dyDescent="0.25"/>
    <row r="52787" ht="30" hidden="1" customHeight="1" x14ac:dyDescent="0.25"/>
    <row r="52788" ht="30" hidden="1" customHeight="1" x14ac:dyDescent="0.25"/>
    <row r="52789" ht="30" hidden="1" customHeight="1" x14ac:dyDescent="0.25"/>
    <row r="52790" ht="30" hidden="1" customHeight="1" x14ac:dyDescent="0.25"/>
    <row r="52791" ht="30" hidden="1" customHeight="1" x14ac:dyDescent="0.25"/>
    <row r="52792" ht="30" hidden="1" customHeight="1" x14ac:dyDescent="0.25"/>
    <row r="52793" ht="30" hidden="1" customHeight="1" x14ac:dyDescent="0.25"/>
    <row r="52794" ht="30" hidden="1" customHeight="1" x14ac:dyDescent="0.25"/>
    <row r="52795" ht="30" hidden="1" customHeight="1" x14ac:dyDescent="0.25"/>
    <row r="52796" ht="30" hidden="1" customHeight="1" x14ac:dyDescent="0.25"/>
    <row r="52797" ht="30" hidden="1" customHeight="1" x14ac:dyDescent="0.25"/>
    <row r="52798" ht="30" hidden="1" customHeight="1" x14ac:dyDescent="0.25"/>
    <row r="52799" ht="30" hidden="1" customHeight="1" x14ac:dyDescent="0.25"/>
    <row r="52800" ht="30" hidden="1" customHeight="1" x14ac:dyDescent="0.25"/>
    <row r="52801" ht="30" hidden="1" customHeight="1" x14ac:dyDescent="0.25"/>
    <row r="52802" ht="30" hidden="1" customHeight="1" x14ac:dyDescent="0.25"/>
    <row r="52803" ht="30" hidden="1" customHeight="1" x14ac:dyDescent="0.25"/>
    <row r="52804" ht="30" hidden="1" customHeight="1" x14ac:dyDescent="0.25"/>
    <row r="52805" ht="30" hidden="1" customHeight="1" x14ac:dyDescent="0.25"/>
    <row r="52806" ht="30" hidden="1" customHeight="1" x14ac:dyDescent="0.25"/>
    <row r="52807" ht="30" hidden="1" customHeight="1" x14ac:dyDescent="0.25"/>
    <row r="52808" ht="30" hidden="1" customHeight="1" x14ac:dyDescent="0.25"/>
    <row r="52809" ht="30" hidden="1" customHeight="1" x14ac:dyDescent="0.25"/>
    <row r="52810" ht="30" hidden="1" customHeight="1" x14ac:dyDescent="0.25"/>
    <row r="52811" ht="30" hidden="1" customHeight="1" x14ac:dyDescent="0.25"/>
    <row r="52812" ht="30" hidden="1" customHeight="1" x14ac:dyDescent="0.25"/>
    <row r="52813" ht="30" hidden="1" customHeight="1" x14ac:dyDescent="0.25"/>
    <row r="52814" ht="30" hidden="1" customHeight="1" x14ac:dyDescent="0.25"/>
    <row r="52815" ht="30" hidden="1" customHeight="1" x14ac:dyDescent="0.25"/>
    <row r="52816" ht="30" hidden="1" customHeight="1" x14ac:dyDescent="0.25"/>
    <row r="52817" ht="30" hidden="1" customHeight="1" x14ac:dyDescent="0.25"/>
    <row r="52818" ht="30" hidden="1" customHeight="1" x14ac:dyDescent="0.25"/>
    <row r="52819" ht="30" hidden="1" customHeight="1" x14ac:dyDescent="0.25"/>
    <row r="52820" ht="30" hidden="1" customHeight="1" x14ac:dyDescent="0.25"/>
    <row r="52821" ht="30" hidden="1" customHeight="1" x14ac:dyDescent="0.25"/>
    <row r="52822" ht="30" hidden="1" customHeight="1" x14ac:dyDescent="0.25"/>
    <row r="52823" ht="30" hidden="1" customHeight="1" x14ac:dyDescent="0.25"/>
    <row r="52824" ht="30" hidden="1" customHeight="1" x14ac:dyDescent="0.25"/>
    <row r="52825" ht="30" hidden="1" customHeight="1" x14ac:dyDescent="0.25"/>
    <row r="52826" ht="30" hidden="1" customHeight="1" x14ac:dyDescent="0.25"/>
    <row r="52827" ht="30" hidden="1" customHeight="1" x14ac:dyDescent="0.25"/>
    <row r="52828" ht="30" hidden="1" customHeight="1" x14ac:dyDescent="0.25"/>
    <row r="52829" ht="30" hidden="1" customHeight="1" x14ac:dyDescent="0.25"/>
    <row r="52830" ht="30" hidden="1" customHeight="1" x14ac:dyDescent="0.25"/>
    <row r="52831" ht="30" hidden="1" customHeight="1" x14ac:dyDescent="0.25"/>
    <row r="52832" ht="30" hidden="1" customHeight="1" x14ac:dyDescent="0.25"/>
    <row r="52833" ht="30" hidden="1" customHeight="1" x14ac:dyDescent="0.25"/>
    <row r="52834" ht="30" hidden="1" customHeight="1" x14ac:dyDescent="0.25"/>
    <row r="52835" ht="30" hidden="1" customHeight="1" x14ac:dyDescent="0.25"/>
    <row r="52836" ht="30" hidden="1" customHeight="1" x14ac:dyDescent="0.25"/>
    <row r="52837" ht="30" hidden="1" customHeight="1" x14ac:dyDescent="0.25"/>
    <row r="52838" ht="30" hidden="1" customHeight="1" x14ac:dyDescent="0.25"/>
    <row r="52839" ht="30" hidden="1" customHeight="1" x14ac:dyDescent="0.25"/>
    <row r="52840" ht="30" hidden="1" customHeight="1" x14ac:dyDescent="0.25"/>
    <row r="52841" ht="30" hidden="1" customHeight="1" x14ac:dyDescent="0.25"/>
    <row r="52842" ht="30" hidden="1" customHeight="1" x14ac:dyDescent="0.25"/>
    <row r="52843" ht="30" hidden="1" customHeight="1" x14ac:dyDescent="0.25"/>
    <row r="52844" ht="30" hidden="1" customHeight="1" x14ac:dyDescent="0.25"/>
    <row r="52845" ht="30" hidden="1" customHeight="1" x14ac:dyDescent="0.25"/>
    <row r="52846" ht="30" hidden="1" customHeight="1" x14ac:dyDescent="0.25"/>
    <row r="52847" ht="30" hidden="1" customHeight="1" x14ac:dyDescent="0.25"/>
    <row r="52848" ht="30" hidden="1" customHeight="1" x14ac:dyDescent="0.25"/>
    <row r="52849" ht="30" hidden="1" customHeight="1" x14ac:dyDescent="0.25"/>
    <row r="52850" ht="30" hidden="1" customHeight="1" x14ac:dyDescent="0.25"/>
    <row r="52851" ht="30" hidden="1" customHeight="1" x14ac:dyDescent="0.25"/>
    <row r="52852" ht="30" hidden="1" customHeight="1" x14ac:dyDescent="0.25"/>
    <row r="52853" ht="30" hidden="1" customHeight="1" x14ac:dyDescent="0.25"/>
    <row r="52854" ht="30" hidden="1" customHeight="1" x14ac:dyDescent="0.25"/>
    <row r="52855" ht="30" hidden="1" customHeight="1" x14ac:dyDescent="0.25"/>
    <row r="52856" ht="30" hidden="1" customHeight="1" x14ac:dyDescent="0.25"/>
    <row r="52857" ht="30" hidden="1" customHeight="1" x14ac:dyDescent="0.25"/>
    <row r="52858" ht="30" hidden="1" customHeight="1" x14ac:dyDescent="0.25"/>
    <row r="52859" ht="30" hidden="1" customHeight="1" x14ac:dyDescent="0.25"/>
    <row r="52860" ht="30" hidden="1" customHeight="1" x14ac:dyDescent="0.25"/>
    <row r="52861" ht="30" hidden="1" customHeight="1" x14ac:dyDescent="0.25"/>
    <row r="52862" ht="30" hidden="1" customHeight="1" x14ac:dyDescent="0.25"/>
    <row r="52863" ht="30" hidden="1" customHeight="1" x14ac:dyDescent="0.25"/>
    <row r="52864" ht="30" hidden="1" customHeight="1" x14ac:dyDescent="0.25"/>
    <row r="52865" ht="30" hidden="1" customHeight="1" x14ac:dyDescent="0.25"/>
    <row r="52866" ht="30" hidden="1" customHeight="1" x14ac:dyDescent="0.25"/>
    <row r="52867" ht="30" hidden="1" customHeight="1" x14ac:dyDescent="0.25"/>
    <row r="52868" ht="30" hidden="1" customHeight="1" x14ac:dyDescent="0.25"/>
    <row r="52869" ht="30" hidden="1" customHeight="1" x14ac:dyDescent="0.25"/>
    <row r="52870" ht="30" hidden="1" customHeight="1" x14ac:dyDescent="0.25"/>
    <row r="52871" ht="30" hidden="1" customHeight="1" x14ac:dyDescent="0.25"/>
    <row r="52872" ht="30" hidden="1" customHeight="1" x14ac:dyDescent="0.25"/>
    <row r="52873" ht="30" hidden="1" customHeight="1" x14ac:dyDescent="0.25"/>
    <row r="52874" ht="30" hidden="1" customHeight="1" x14ac:dyDescent="0.25"/>
    <row r="52875" ht="30" hidden="1" customHeight="1" x14ac:dyDescent="0.25"/>
    <row r="52876" ht="30" hidden="1" customHeight="1" x14ac:dyDescent="0.25"/>
    <row r="52877" ht="30" hidden="1" customHeight="1" x14ac:dyDescent="0.25"/>
    <row r="52878" ht="30" hidden="1" customHeight="1" x14ac:dyDescent="0.25"/>
    <row r="52879" ht="30" hidden="1" customHeight="1" x14ac:dyDescent="0.25"/>
    <row r="52880" ht="30" hidden="1" customHeight="1" x14ac:dyDescent="0.25"/>
    <row r="52881" ht="30" hidden="1" customHeight="1" x14ac:dyDescent="0.25"/>
    <row r="52882" ht="30" hidden="1" customHeight="1" x14ac:dyDescent="0.25"/>
    <row r="52883" ht="30" hidden="1" customHeight="1" x14ac:dyDescent="0.25"/>
    <row r="52884" ht="30" hidden="1" customHeight="1" x14ac:dyDescent="0.25"/>
    <row r="52885" ht="30" hidden="1" customHeight="1" x14ac:dyDescent="0.25"/>
    <row r="52886" ht="30" hidden="1" customHeight="1" x14ac:dyDescent="0.25"/>
    <row r="52887" ht="30" hidden="1" customHeight="1" x14ac:dyDescent="0.25"/>
    <row r="52888" ht="30" hidden="1" customHeight="1" x14ac:dyDescent="0.25"/>
    <row r="52889" ht="30" hidden="1" customHeight="1" x14ac:dyDescent="0.25"/>
    <row r="52890" ht="30" hidden="1" customHeight="1" x14ac:dyDescent="0.25"/>
    <row r="52891" ht="30" hidden="1" customHeight="1" x14ac:dyDescent="0.25"/>
    <row r="52892" ht="30" hidden="1" customHeight="1" x14ac:dyDescent="0.25"/>
    <row r="52893" ht="30" hidden="1" customHeight="1" x14ac:dyDescent="0.25"/>
    <row r="52894" ht="30" hidden="1" customHeight="1" x14ac:dyDescent="0.25"/>
    <row r="52895" ht="30" hidden="1" customHeight="1" x14ac:dyDescent="0.25"/>
    <row r="52896" ht="30" hidden="1" customHeight="1" x14ac:dyDescent="0.25"/>
    <row r="52897" ht="30" hidden="1" customHeight="1" x14ac:dyDescent="0.25"/>
    <row r="52898" ht="30" hidden="1" customHeight="1" x14ac:dyDescent="0.25"/>
    <row r="52899" ht="30" hidden="1" customHeight="1" x14ac:dyDescent="0.25"/>
    <row r="52900" ht="30" hidden="1" customHeight="1" x14ac:dyDescent="0.25"/>
    <row r="52901" ht="30" hidden="1" customHeight="1" x14ac:dyDescent="0.25"/>
    <row r="52902" ht="30" hidden="1" customHeight="1" x14ac:dyDescent="0.25"/>
    <row r="52903" ht="30" hidden="1" customHeight="1" x14ac:dyDescent="0.25"/>
    <row r="52904" ht="30" hidden="1" customHeight="1" x14ac:dyDescent="0.25"/>
    <row r="52905" ht="30" hidden="1" customHeight="1" x14ac:dyDescent="0.25"/>
    <row r="52906" ht="30" hidden="1" customHeight="1" x14ac:dyDescent="0.25"/>
    <row r="52907" ht="30" hidden="1" customHeight="1" x14ac:dyDescent="0.25"/>
    <row r="52908" ht="30" hidden="1" customHeight="1" x14ac:dyDescent="0.25"/>
    <row r="52909" ht="30" hidden="1" customHeight="1" x14ac:dyDescent="0.25"/>
    <row r="52910" ht="30" hidden="1" customHeight="1" x14ac:dyDescent="0.25"/>
    <row r="52911" ht="30" hidden="1" customHeight="1" x14ac:dyDescent="0.25"/>
    <row r="52912" ht="30" hidden="1" customHeight="1" x14ac:dyDescent="0.25"/>
    <row r="52913" ht="30" hidden="1" customHeight="1" x14ac:dyDescent="0.25"/>
    <row r="52914" ht="30" hidden="1" customHeight="1" x14ac:dyDescent="0.25"/>
    <row r="52915" ht="30" hidden="1" customHeight="1" x14ac:dyDescent="0.25"/>
    <row r="52916" ht="30" hidden="1" customHeight="1" x14ac:dyDescent="0.25"/>
    <row r="52917" ht="30" hidden="1" customHeight="1" x14ac:dyDescent="0.25"/>
    <row r="52918" ht="30" hidden="1" customHeight="1" x14ac:dyDescent="0.25"/>
    <row r="52919" ht="30" hidden="1" customHeight="1" x14ac:dyDescent="0.25"/>
    <row r="52920" ht="30" hidden="1" customHeight="1" x14ac:dyDescent="0.25"/>
    <row r="52921" ht="30" hidden="1" customHeight="1" x14ac:dyDescent="0.25"/>
    <row r="52922" ht="30" hidden="1" customHeight="1" x14ac:dyDescent="0.25"/>
    <row r="52923" ht="30" hidden="1" customHeight="1" x14ac:dyDescent="0.25"/>
    <row r="52924" ht="30" hidden="1" customHeight="1" x14ac:dyDescent="0.25"/>
    <row r="52925" ht="30" hidden="1" customHeight="1" x14ac:dyDescent="0.25"/>
    <row r="52926" ht="30" hidden="1" customHeight="1" x14ac:dyDescent="0.25"/>
    <row r="52927" ht="30" hidden="1" customHeight="1" x14ac:dyDescent="0.25"/>
    <row r="52928" ht="30" hidden="1" customHeight="1" x14ac:dyDescent="0.25"/>
    <row r="52929" ht="30" hidden="1" customHeight="1" x14ac:dyDescent="0.25"/>
    <row r="52930" ht="30" hidden="1" customHeight="1" x14ac:dyDescent="0.25"/>
    <row r="52931" ht="30" hidden="1" customHeight="1" x14ac:dyDescent="0.25"/>
    <row r="52932" ht="30" hidden="1" customHeight="1" x14ac:dyDescent="0.25"/>
    <row r="52933" ht="30" hidden="1" customHeight="1" x14ac:dyDescent="0.25"/>
    <row r="52934" ht="30" hidden="1" customHeight="1" x14ac:dyDescent="0.25"/>
    <row r="52935" ht="30" hidden="1" customHeight="1" x14ac:dyDescent="0.25"/>
    <row r="52936" ht="30" hidden="1" customHeight="1" x14ac:dyDescent="0.25"/>
    <row r="52937" ht="30" hidden="1" customHeight="1" x14ac:dyDescent="0.25"/>
    <row r="52938" ht="30" hidden="1" customHeight="1" x14ac:dyDescent="0.25"/>
    <row r="52939" ht="30" hidden="1" customHeight="1" x14ac:dyDescent="0.25"/>
    <row r="52940" ht="30" hidden="1" customHeight="1" x14ac:dyDescent="0.25"/>
    <row r="52941" ht="30" hidden="1" customHeight="1" x14ac:dyDescent="0.25"/>
    <row r="52942" ht="30" hidden="1" customHeight="1" x14ac:dyDescent="0.25"/>
    <row r="52943" ht="30" hidden="1" customHeight="1" x14ac:dyDescent="0.25"/>
    <row r="52944" ht="30" hidden="1" customHeight="1" x14ac:dyDescent="0.25"/>
    <row r="52945" ht="30" hidden="1" customHeight="1" x14ac:dyDescent="0.25"/>
    <row r="52946" ht="30" hidden="1" customHeight="1" x14ac:dyDescent="0.25"/>
    <row r="52947" ht="30" hidden="1" customHeight="1" x14ac:dyDescent="0.25"/>
    <row r="52948" ht="30" hidden="1" customHeight="1" x14ac:dyDescent="0.25"/>
    <row r="52949" ht="30" hidden="1" customHeight="1" x14ac:dyDescent="0.25"/>
    <row r="52950" ht="30" hidden="1" customHeight="1" x14ac:dyDescent="0.25"/>
    <row r="52951" ht="30" hidden="1" customHeight="1" x14ac:dyDescent="0.25"/>
    <row r="52952" ht="30" hidden="1" customHeight="1" x14ac:dyDescent="0.25"/>
    <row r="52953" ht="30" hidden="1" customHeight="1" x14ac:dyDescent="0.25"/>
    <row r="52954" ht="30" hidden="1" customHeight="1" x14ac:dyDescent="0.25"/>
    <row r="52955" ht="30" hidden="1" customHeight="1" x14ac:dyDescent="0.25"/>
    <row r="52956" ht="30" hidden="1" customHeight="1" x14ac:dyDescent="0.25"/>
    <row r="52957" ht="30" hidden="1" customHeight="1" x14ac:dyDescent="0.25"/>
    <row r="52958" ht="30" hidden="1" customHeight="1" x14ac:dyDescent="0.25"/>
    <row r="52959" ht="30" hidden="1" customHeight="1" x14ac:dyDescent="0.25"/>
    <row r="52960" ht="30" hidden="1" customHeight="1" x14ac:dyDescent="0.25"/>
    <row r="52961" ht="30" hidden="1" customHeight="1" x14ac:dyDescent="0.25"/>
    <row r="52962" ht="30" hidden="1" customHeight="1" x14ac:dyDescent="0.25"/>
    <row r="52963" ht="30" hidden="1" customHeight="1" x14ac:dyDescent="0.25"/>
    <row r="52964" ht="30" hidden="1" customHeight="1" x14ac:dyDescent="0.25"/>
    <row r="52965" ht="30" hidden="1" customHeight="1" x14ac:dyDescent="0.25"/>
    <row r="52966" ht="30" hidden="1" customHeight="1" x14ac:dyDescent="0.25"/>
    <row r="52967" ht="30" hidden="1" customHeight="1" x14ac:dyDescent="0.25"/>
    <row r="52968" ht="30" hidden="1" customHeight="1" x14ac:dyDescent="0.25"/>
    <row r="52969" ht="30" hidden="1" customHeight="1" x14ac:dyDescent="0.25"/>
    <row r="52970" ht="30" hidden="1" customHeight="1" x14ac:dyDescent="0.25"/>
    <row r="52971" ht="30" hidden="1" customHeight="1" x14ac:dyDescent="0.25"/>
    <row r="52972" ht="30" hidden="1" customHeight="1" x14ac:dyDescent="0.25"/>
    <row r="52973" ht="30" hidden="1" customHeight="1" x14ac:dyDescent="0.25"/>
    <row r="52974" ht="30" hidden="1" customHeight="1" x14ac:dyDescent="0.25"/>
    <row r="52975" ht="30" hidden="1" customHeight="1" x14ac:dyDescent="0.25"/>
    <row r="52976" ht="30" hidden="1" customHeight="1" x14ac:dyDescent="0.25"/>
    <row r="52977" ht="30" hidden="1" customHeight="1" x14ac:dyDescent="0.25"/>
    <row r="52978" ht="30" hidden="1" customHeight="1" x14ac:dyDescent="0.25"/>
    <row r="52979" ht="30" hidden="1" customHeight="1" x14ac:dyDescent="0.25"/>
    <row r="52980" ht="30" hidden="1" customHeight="1" x14ac:dyDescent="0.25"/>
    <row r="52981" ht="30" hidden="1" customHeight="1" x14ac:dyDescent="0.25"/>
    <row r="52982" ht="30" hidden="1" customHeight="1" x14ac:dyDescent="0.25"/>
    <row r="52983" ht="30" hidden="1" customHeight="1" x14ac:dyDescent="0.25"/>
    <row r="52984" ht="30" hidden="1" customHeight="1" x14ac:dyDescent="0.25"/>
    <row r="52985" ht="30" hidden="1" customHeight="1" x14ac:dyDescent="0.25"/>
    <row r="52986" ht="30" hidden="1" customHeight="1" x14ac:dyDescent="0.25"/>
    <row r="52987" ht="30" hidden="1" customHeight="1" x14ac:dyDescent="0.25"/>
    <row r="52988" ht="30" hidden="1" customHeight="1" x14ac:dyDescent="0.25"/>
    <row r="52989" ht="30" hidden="1" customHeight="1" x14ac:dyDescent="0.25"/>
    <row r="52990" ht="30" hidden="1" customHeight="1" x14ac:dyDescent="0.25"/>
    <row r="52991" ht="30" hidden="1" customHeight="1" x14ac:dyDescent="0.25"/>
    <row r="52992" ht="30" hidden="1" customHeight="1" x14ac:dyDescent="0.25"/>
    <row r="52993" ht="30" hidden="1" customHeight="1" x14ac:dyDescent="0.25"/>
    <row r="52994" ht="30" hidden="1" customHeight="1" x14ac:dyDescent="0.25"/>
    <row r="52995" ht="30" hidden="1" customHeight="1" x14ac:dyDescent="0.25"/>
    <row r="52996" ht="30" hidden="1" customHeight="1" x14ac:dyDescent="0.25"/>
    <row r="52997" ht="30" hidden="1" customHeight="1" x14ac:dyDescent="0.25"/>
    <row r="52998" ht="30" hidden="1" customHeight="1" x14ac:dyDescent="0.25"/>
    <row r="52999" ht="30" hidden="1" customHeight="1" x14ac:dyDescent="0.25"/>
    <row r="53000" ht="30" hidden="1" customHeight="1" x14ac:dyDescent="0.25"/>
    <row r="53001" ht="30" hidden="1" customHeight="1" x14ac:dyDescent="0.25"/>
    <row r="53002" ht="30" hidden="1" customHeight="1" x14ac:dyDescent="0.25"/>
    <row r="53003" ht="30" hidden="1" customHeight="1" x14ac:dyDescent="0.25"/>
    <row r="53004" ht="30" hidden="1" customHeight="1" x14ac:dyDescent="0.25"/>
    <row r="53005" ht="30" hidden="1" customHeight="1" x14ac:dyDescent="0.25"/>
    <row r="53006" ht="30" hidden="1" customHeight="1" x14ac:dyDescent="0.25"/>
    <row r="53007" ht="30" hidden="1" customHeight="1" x14ac:dyDescent="0.25"/>
    <row r="53008" ht="30" hidden="1" customHeight="1" x14ac:dyDescent="0.25"/>
    <row r="53009" ht="30" hidden="1" customHeight="1" x14ac:dyDescent="0.25"/>
    <row r="53010" ht="30" hidden="1" customHeight="1" x14ac:dyDescent="0.25"/>
    <row r="53011" ht="30" hidden="1" customHeight="1" x14ac:dyDescent="0.25"/>
    <row r="53012" ht="30" hidden="1" customHeight="1" x14ac:dyDescent="0.25"/>
    <row r="53013" ht="30" hidden="1" customHeight="1" x14ac:dyDescent="0.25"/>
    <row r="53014" ht="30" hidden="1" customHeight="1" x14ac:dyDescent="0.25"/>
    <row r="53015" ht="30" hidden="1" customHeight="1" x14ac:dyDescent="0.25"/>
    <row r="53016" ht="30" hidden="1" customHeight="1" x14ac:dyDescent="0.25"/>
    <row r="53017" ht="30" hidden="1" customHeight="1" x14ac:dyDescent="0.25"/>
    <row r="53018" ht="30" hidden="1" customHeight="1" x14ac:dyDescent="0.25"/>
    <row r="53019" ht="30" hidden="1" customHeight="1" x14ac:dyDescent="0.25"/>
    <row r="53020" ht="30" hidden="1" customHeight="1" x14ac:dyDescent="0.25"/>
    <row r="53021" ht="30" hidden="1" customHeight="1" x14ac:dyDescent="0.25"/>
    <row r="53022" ht="30" hidden="1" customHeight="1" x14ac:dyDescent="0.25"/>
    <row r="53023" ht="30" hidden="1" customHeight="1" x14ac:dyDescent="0.25"/>
    <row r="53024" ht="30" hidden="1" customHeight="1" x14ac:dyDescent="0.25"/>
    <row r="53025" ht="30" hidden="1" customHeight="1" x14ac:dyDescent="0.25"/>
    <row r="53026" ht="30" hidden="1" customHeight="1" x14ac:dyDescent="0.25"/>
    <row r="53027" ht="30" hidden="1" customHeight="1" x14ac:dyDescent="0.25"/>
    <row r="53028" ht="30" hidden="1" customHeight="1" x14ac:dyDescent="0.25"/>
    <row r="53029" ht="30" hidden="1" customHeight="1" x14ac:dyDescent="0.25"/>
    <row r="53030" ht="30" hidden="1" customHeight="1" x14ac:dyDescent="0.25"/>
    <row r="53031" ht="30" hidden="1" customHeight="1" x14ac:dyDescent="0.25"/>
    <row r="53032" ht="30" hidden="1" customHeight="1" x14ac:dyDescent="0.25"/>
    <row r="53033" ht="30" hidden="1" customHeight="1" x14ac:dyDescent="0.25"/>
    <row r="53034" ht="30" hidden="1" customHeight="1" x14ac:dyDescent="0.25"/>
    <row r="53035" ht="30" hidden="1" customHeight="1" x14ac:dyDescent="0.25"/>
    <row r="53036" ht="30" hidden="1" customHeight="1" x14ac:dyDescent="0.25"/>
    <row r="53037" ht="30" hidden="1" customHeight="1" x14ac:dyDescent="0.25"/>
    <row r="53038" ht="30" hidden="1" customHeight="1" x14ac:dyDescent="0.25"/>
    <row r="53039" ht="30" hidden="1" customHeight="1" x14ac:dyDescent="0.25"/>
    <row r="53040" ht="30" hidden="1" customHeight="1" x14ac:dyDescent="0.25"/>
    <row r="53041" ht="30" hidden="1" customHeight="1" x14ac:dyDescent="0.25"/>
    <row r="53042" ht="30" hidden="1" customHeight="1" x14ac:dyDescent="0.25"/>
    <row r="53043" ht="30" hidden="1" customHeight="1" x14ac:dyDescent="0.25"/>
    <row r="53044" ht="30" hidden="1" customHeight="1" x14ac:dyDescent="0.25"/>
    <row r="53045" ht="30" hidden="1" customHeight="1" x14ac:dyDescent="0.25"/>
    <row r="53046" ht="30" hidden="1" customHeight="1" x14ac:dyDescent="0.25"/>
    <row r="53047" ht="30" hidden="1" customHeight="1" x14ac:dyDescent="0.25"/>
    <row r="53048" ht="30" hidden="1" customHeight="1" x14ac:dyDescent="0.25"/>
    <row r="53049" ht="30" hidden="1" customHeight="1" x14ac:dyDescent="0.25"/>
    <row r="53050" ht="30" hidden="1" customHeight="1" x14ac:dyDescent="0.25"/>
    <row r="53051" ht="30" hidden="1" customHeight="1" x14ac:dyDescent="0.25"/>
    <row r="53052" ht="30" hidden="1" customHeight="1" x14ac:dyDescent="0.25"/>
    <row r="53053" ht="30" hidden="1" customHeight="1" x14ac:dyDescent="0.25"/>
    <row r="53054" ht="30" hidden="1" customHeight="1" x14ac:dyDescent="0.25"/>
    <row r="53055" ht="30" hidden="1" customHeight="1" x14ac:dyDescent="0.25"/>
    <row r="53056" ht="30" hidden="1" customHeight="1" x14ac:dyDescent="0.25"/>
    <row r="53057" ht="30" hidden="1" customHeight="1" x14ac:dyDescent="0.25"/>
    <row r="53058" ht="30" hidden="1" customHeight="1" x14ac:dyDescent="0.25"/>
    <row r="53059" ht="30" hidden="1" customHeight="1" x14ac:dyDescent="0.25"/>
    <row r="53060" ht="30" hidden="1" customHeight="1" x14ac:dyDescent="0.25"/>
    <row r="53061" ht="30" hidden="1" customHeight="1" x14ac:dyDescent="0.25"/>
    <row r="53062" ht="30" hidden="1" customHeight="1" x14ac:dyDescent="0.25"/>
    <row r="53063" ht="30" hidden="1" customHeight="1" x14ac:dyDescent="0.25"/>
    <row r="53064" ht="30" hidden="1" customHeight="1" x14ac:dyDescent="0.25"/>
    <row r="53065" ht="30" hidden="1" customHeight="1" x14ac:dyDescent="0.25"/>
    <row r="53066" ht="30" hidden="1" customHeight="1" x14ac:dyDescent="0.25"/>
    <row r="53067" ht="30" hidden="1" customHeight="1" x14ac:dyDescent="0.25"/>
    <row r="53068" ht="30" hidden="1" customHeight="1" x14ac:dyDescent="0.25"/>
    <row r="53069" ht="30" hidden="1" customHeight="1" x14ac:dyDescent="0.25"/>
    <row r="53070" ht="30" hidden="1" customHeight="1" x14ac:dyDescent="0.25"/>
    <row r="53071" ht="30" hidden="1" customHeight="1" x14ac:dyDescent="0.25"/>
    <row r="53072" ht="30" hidden="1" customHeight="1" x14ac:dyDescent="0.25"/>
    <row r="53073" ht="30" hidden="1" customHeight="1" x14ac:dyDescent="0.25"/>
    <row r="53074" ht="30" hidden="1" customHeight="1" x14ac:dyDescent="0.25"/>
    <row r="53075" ht="30" hidden="1" customHeight="1" x14ac:dyDescent="0.25"/>
    <row r="53076" ht="30" hidden="1" customHeight="1" x14ac:dyDescent="0.25"/>
    <row r="53077" ht="30" hidden="1" customHeight="1" x14ac:dyDescent="0.25"/>
    <row r="53078" ht="30" hidden="1" customHeight="1" x14ac:dyDescent="0.25"/>
    <row r="53079" ht="30" hidden="1" customHeight="1" x14ac:dyDescent="0.25"/>
    <row r="53080" ht="30" hidden="1" customHeight="1" x14ac:dyDescent="0.25"/>
    <row r="53081" ht="30" hidden="1" customHeight="1" x14ac:dyDescent="0.25"/>
    <row r="53082" ht="30" hidden="1" customHeight="1" x14ac:dyDescent="0.25"/>
    <row r="53083" ht="30" hidden="1" customHeight="1" x14ac:dyDescent="0.25"/>
    <row r="53084" ht="30" hidden="1" customHeight="1" x14ac:dyDescent="0.25"/>
    <row r="53085" ht="30" hidden="1" customHeight="1" x14ac:dyDescent="0.25"/>
    <row r="53086" ht="30" hidden="1" customHeight="1" x14ac:dyDescent="0.25"/>
    <row r="53087" ht="30" hidden="1" customHeight="1" x14ac:dyDescent="0.25"/>
    <row r="53088" ht="30" hidden="1" customHeight="1" x14ac:dyDescent="0.25"/>
    <row r="53089" ht="30" hidden="1" customHeight="1" x14ac:dyDescent="0.25"/>
    <row r="53090" ht="30" hidden="1" customHeight="1" x14ac:dyDescent="0.25"/>
    <row r="53091" ht="30" hidden="1" customHeight="1" x14ac:dyDescent="0.25"/>
    <row r="53092" ht="30" hidden="1" customHeight="1" x14ac:dyDescent="0.25"/>
    <row r="53093" ht="30" hidden="1" customHeight="1" x14ac:dyDescent="0.25"/>
    <row r="53094" ht="30" hidden="1" customHeight="1" x14ac:dyDescent="0.25"/>
    <row r="53095" ht="30" hidden="1" customHeight="1" x14ac:dyDescent="0.25"/>
    <row r="53096" ht="30" hidden="1" customHeight="1" x14ac:dyDescent="0.25"/>
    <row r="53097" ht="30" hidden="1" customHeight="1" x14ac:dyDescent="0.25"/>
    <row r="53098" ht="30" hidden="1" customHeight="1" x14ac:dyDescent="0.25"/>
    <row r="53099" ht="30" hidden="1" customHeight="1" x14ac:dyDescent="0.25"/>
    <row r="53100" ht="30" hidden="1" customHeight="1" x14ac:dyDescent="0.25"/>
    <row r="53101" ht="30" hidden="1" customHeight="1" x14ac:dyDescent="0.25"/>
    <row r="53102" ht="30" hidden="1" customHeight="1" x14ac:dyDescent="0.25"/>
    <row r="53103" ht="30" hidden="1" customHeight="1" x14ac:dyDescent="0.25"/>
    <row r="53104" ht="30" hidden="1" customHeight="1" x14ac:dyDescent="0.25"/>
    <row r="53105" ht="30" hidden="1" customHeight="1" x14ac:dyDescent="0.25"/>
    <row r="53106" ht="30" hidden="1" customHeight="1" x14ac:dyDescent="0.25"/>
    <row r="53107" ht="30" hidden="1" customHeight="1" x14ac:dyDescent="0.25"/>
    <row r="53108" ht="30" hidden="1" customHeight="1" x14ac:dyDescent="0.25"/>
    <row r="53109" ht="30" hidden="1" customHeight="1" x14ac:dyDescent="0.25"/>
    <row r="53110" ht="30" hidden="1" customHeight="1" x14ac:dyDescent="0.25"/>
    <row r="53111" ht="30" hidden="1" customHeight="1" x14ac:dyDescent="0.25"/>
    <row r="53112" ht="30" hidden="1" customHeight="1" x14ac:dyDescent="0.25"/>
    <row r="53113" ht="30" hidden="1" customHeight="1" x14ac:dyDescent="0.25"/>
    <row r="53114" ht="30" hidden="1" customHeight="1" x14ac:dyDescent="0.25"/>
    <row r="53115" ht="30" hidden="1" customHeight="1" x14ac:dyDescent="0.25"/>
    <row r="53116" ht="30" hidden="1" customHeight="1" x14ac:dyDescent="0.25"/>
    <row r="53117" ht="30" hidden="1" customHeight="1" x14ac:dyDescent="0.25"/>
    <row r="53118" ht="30" hidden="1" customHeight="1" x14ac:dyDescent="0.25"/>
    <row r="53119" ht="30" hidden="1" customHeight="1" x14ac:dyDescent="0.25"/>
    <row r="53120" ht="30" hidden="1" customHeight="1" x14ac:dyDescent="0.25"/>
    <row r="53121" ht="30" hidden="1" customHeight="1" x14ac:dyDescent="0.25"/>
    <row r="53122" ht="30" hidden="1" customHeight="1" x14ac:dyDescent="0.25"/>
    <row r="53123" ht="30" hidden="1" customHeight="1" x14ac:dyDescent="0.25"/>
    <row r="53124" ht="30" hidden="1" customHeight="1" x14ac:dyDescent="0.25"/>
    <row r="53125" ht="30" hidden="1" customHeight="1" x14ac:dyDescent="0.25"/>
    <row r="53126" ht="30" hidden="1" customHeight="1" x14ac:dyDescent="0.25"/>
    <row r="53127" ht="30" hidden="1" customHeight="1" x14ac:dyDescent="0.25"/>
    <row r="53128" ht="30" hidden="1" customHeight="1" x14ac:dyDescent="0.25"/>
    <row r="53129" ht="30" hidden="1" customHeight="1" x14ac:dyDescent="0.25"/>
    <row r="53130" ht="30" hidden="1" customHeight="1" x14ac:dyDescent="0.25"/>
    <row r="53131" ht="30" hidden="1" customHeight="1" x14ac:dyDescent="0.25"/>
    <row r="53132" ht="30" hidden="1" customHeight="1" x14ac:dyDescent="0.25"/>
    <row r="53133" ht="30" hidden="1" customHeight="1" x14ac:dyDescent="0.25"/>
    <row r="53134" ht="30" hidden="1" customHeight="1" x14ac:dyDescent="0.25"/>
    <row r="53135" ht="30" hidden="1" customHeight="1" x14ac:dyDescent="0.25"/>
    <row r="53136" ht="30" hidden="1" customHeight="1" x14ac:dyDescent="0.25"/>
    <row r="53137" ht="30" hidden="1" customHeight="1" x14ac:dyDescent="0.25"/>
    <row r="53138" ht="30" hidden="1" customHeight="1" x14ac:dyDescent="0.25"/>
    <row r="53139" ht="30" hidden="1" customHeight="1" x14ac:dyDescent="0.25"/>
    <row r="53140" ht="30" hidden="1" customHeight="1" x14ac:dyDescent="0.25"/>
    <row r="53141" ht="30" hidden="1" customHeight="1" x14ac:dyDescent="0.25"/>
    <row r="53142" ht="30" hidden="1" customHeight="1" x14ac:dyDescent="0.25"/>
    <row r="53143" ht="30" hidden="1" customHeight="1" x14ac:dyDescent="0.25"/>
    <row r="53144" ht="30" hidden="1" customHeight="1" x14ac:dyDescent="0.25"/>
    <row r="53145" ht="30" hidden="1" customHeight="1" x14ac:dyDescent="0.25"/>
    <row r="53146" ht="30" hidden="1" customHeight="1" x14ac:dyDescent="0.25"/>
    <row r="53147" ht="30" hidden="1" customHeight="1" x14ac:dyDescent="0.25"/>
    <row r="53148" ht="30" hidden="1" customHeight="1" x14ac:dyDescent="0.25"/>
    <row r="53149" ht="30" hidden="1" customHeight="1" x14ac:dyDescent="0.25"/>
    <row r="53150" ht="30" hidden="1" customHeight="1" x14ac:dyDescent="0.25"/>
    <row r="53151" ht="30" hidden="1" customHeight="1" x14ac:dyDescent="0.25"/>
    <row r="53152" ht="30" hidden="1" customHeight="1" x14ac:dyDescent="0.25"/>
    <row r="53153" ht="30" hidden="1" customHeight="1" x14ac:dyDescent="0.25"/>
    <row r="53154" ht="30" hidden="1" customHeight="1" x14ac:dyDescent="0.25"/>
    <row r="53155" ht="30" hidden="1" customHeight="1" x14ac:dyDescent="0.25"/>
    <row r="53156" ht="30" hidden="1" customHeight="1" x14ac:dyDescent="0.25"/>
    <row r="53157" ht="30" hidden="1" customHeight="1" x14ac:dyDescent="0.25"/>
    <row r="53158" ht="30" hidden="1" customHeight="1" x14ac:dyDescent="0.25"/>
    <row r="53159" ht="30" hidden="1" customHeight="1" x14ac:dyDescent="0.25"/>
    <row r="53160" ht="30" hidden="1" customHeight="1" x14ac:dyDescent="0.25"/>
    <row r="53161" ht="30" hidden="1" customHeight="1" x14ac:dyDescent="0.25"/>
    <row r="53162" ht="30" hidden="1" customHeight="1" x14ac:dyDescent="0.25"/>
    <row r="53163" ht="30" hidden="1" customHeight="1" x14ac:dyDescent="0.25"/>
    <row r="53164" ht="30" hidden="1" customHeight="1" x14ac:dyDescent="0.25"/>
    <row r="53165" ht="30" hidden="1" customHeight="1" x14ac:dyDescent="0.25"/>
    <row r="53166" ht="30" hidden="1" customHeight="1" x14ac:dyDescent="0.25"/>
    <row r="53167" ht="30" hidden="1" customHeight="1" x14ac:dyDescent="0.25"/>
    <row r="53168" ht="30" hidden="1" customHeight="1" x14ac:dyDescent="0.25"/>
    <row r="53169" ht="30" hidden="1" customHeight="1" x14ac:dyDescent="0.25"/>
    <row r="53170" ht="30" hidden="1" customHeight="1" x14ac:dyDescent="0.25"/>
    <row r="53171" ht="30" hidden="1" customHeight="1" x14ac:dyDescent="0.25"/>
    <row r="53172" ht="30" hidden="1" customHeight="1" x14ac:dyDescent="0.25"/>
    <row r="53173" ht="30" hidden="1" customHeight="1" x14ac:dyDescent="0.25"/>
    <row r="53174" ht="30" hidden="1" customHeight="1" x14ac:dyDescent="0.25"/>
    <row r="53175" ht="30" hidden="1" customHeight="1" x14ac:dyDescent="0.25"/>
    <row r="53176" ht="30" hidden="1" customHeight="1" x14ac:dyDescent="0.25"/>
    <row r="53177" ht="30" hidden="1" customHeight="1" x14ac:dyDescent="0.25"/>
    <row r="53178" ht="30" hidden="1" customHeight="1" x14ac:dyDescent="0.25"/>
    <row r="53179" ht="30" hidden="1" customHeight="1" x14ac:dyDescent="0.25"/>
    <row r="53180" ht="30" hidden="1" customHeight="1" x14ac:dyDescent="0.25"/>
    <row r="53181" ht="30" hidden="1" customHeight="1" x14ac:dyDescent="0.25"/>
    <row r="53182" ht="30" hidden="1" customHeight="1" x14ac:dyDescent="0.25"/>
    <row r="53183" ht="30" hidden="1" customHeight="1" x14ac:dyDescent="0.25"/>
    <row r="53184" ht="30" hidden="1" customHeight="1" x14ac:dyDescent="0.25"/>
    <row r="53185" ht="30" hidden="1" customHeight="1" x14ac:dyDescent="0.25"/>
    <row r="53186" ht="30" hidden="1" customHeight="1" x14ac:dyDescent="0.25"/>
    <row r="53187" ht="30" hidden="1" customHeight="1" x14ac:dyDescent="0.25"/>
    <row r="53188" ht="30" hidden="1" customHeight="1" x14ac:dyDescent="0.25"/>
    <row r="53189" ht="30" hidden="1" customHeight="1" x14ac:dyDescent="0.25"/>
    <row r="53190" ht="30" hidden="1" customHeight="1" x14ac:dyDescent="0.25"/>
    <row r="53191" ht="30" hidden="1" customHeight="1" x14ac:dyDescent="0.25"/>
    <row r="53192" ht="30" hidden="1" customHeight="1" x14ac:dyDescent="0.25"/>
    <row r="53193" ht="30" hidden="1" customHeight="1" x14ac:dyDescent="0.25"/>
    <row r="53194" ht="30" hidden="1" customHeight="1" x14ac:dyDescent="0.25"/>
    <row r="53195" ht="30" hidden="1" customHeight="1" x14ac:dyDescent="0.25"/>
    <row r="53196" ht="30" hidden="1" customHeight="1" x14ac:dyDescent="0.25"/>
    <row r="53197" ht="30" hidden="1" customHeight="1" x14ac:dyDescent="0.25"/>
    <row r="53198" ht="30" hidden="1" customHeight="1" x14ac:dyDescent="0.25"/>
    <row r="53199" ht="30" hidden="1" customHeight="1" x14ac:dyDescent="0.25"/>
    <row r="53200" ht="30" hidden="1" customHeight="1" x14ac:dyDescent="0.25"/>
    <row r="53201" ht="30" hidden="1" customHeight="1" x14ac:dyDescent="0.25"/>
    <row r="53202" ht="30" hidden="1" customHeight="1" x14ac:dyDescent="0.25"/>
    <row r="53203" ht="30" hidden="1" customHeight="1" x14ac:dyDescent="0.25"/>
    <row r="53204" ht="30" hidden="1" customHeight="1" x14ac:dyDescent="0.25"/>
    <row r="53205" ht="30" hidden="1" customHeight="1" x14ac:dyDescent="0.25"/>
    <row r="53206" ht="30" hidden="1" customHeight="1" x14ac:dyDescent="0.25"/>
    <row r="53207" ht="30" hidden="1" customHeight="1" x14ac:dyDescent="0.25"/>
    <row r="53208" ht="30" hidden="1" customHeight="1" x14ac:dyDescent="0.25"/>
    <row r="53209" ht="30" hidden="1" customHeight="1" x14ac:dyDescent="0.25"/>
    <row r="53210" ht="30" hidden="1" customHeight="1" x14ac:dyDescent="0.25"/>
    <row r="53211" ht="30" hidden="1" customHeight="1" x14ac:dyDescent="0.25"/>
    <row r="53212" ht="30" hidden="1" customHeight="1" x14ac:dyDescent="0.25"/>
    <row r="53213" ht="30" hidden="1" customHeight="1" x14ac:dyDescent="0.25"/>
    <row r="53214" ht="30" hidden="1" customHeight="1" x14ac:dyDescent="0.25"/>
    <row r="53215" ht="30" hidden="1" customHeight="1" x14ac:dyDescent="0.25"/>
    <row r="53216" ht="30" hidden="1" customHeight="1" x14ac:dyDescent="0.25"/>
    <row r="53217" ht="30" hidden="1" customHeight="1" x14ac:dyDescent="0.25"/>
    <row r="53218" ht="30" hidden="1" customHeight="1" x14ac:dyDescent="0.25"/>
    <row r="53219" ht="30" hidden="1" customHeight="1" x14ac:dyDescent="0.25"/>
    <row r="53220" ht="30" hidden="1" customHeight="1" x14ac:dyDescent="0.25"/>
    <row r="53221" ht="30" hidden="1" customHeight="1" x14ac:dyDescent="0.25"/>
    <row r="53222" ht="30" hidden="1" customHeight="1" x14ac:dyDescent="0.25"/>
    <row r="53223" ht="30" hidden="1" customHeight="1" x14ac:dyDescent="0.25"/>
    <row r="53224" ht="30" hidden="1" customHeight="1" x14ac:dyDescent="0.25"/>
    <row r="53225" ht="30" hidden="1" customHeight="1" x14ac:dyDescent="0.25"/>
    <row r="53226" ht="30" hidden="1" customHeight="1" x14ac:dyDescent="0.25"/>
    <row r="53227" ht="30" hidden="1" customHeight="1" x14ac:dyDescent="0.25"/>
    <row r="53228" ht="30" hidden="1" customHeight="1" x14ac:dyDescent="0.25"/>
    <row r="53229" ht="30" hidden="1" customHeight="1" x14ac:dyDescent="0.25"/>
    <row r="53230" ht="30" hidden="1" customHeight="1" x14ac:dyDescent="0.25"/>
    <row r="53231" ht="30" hidden="1" customHeight="1" x14ac:dyDescent="0.25"/>
    <row r="53232" ht="30" hidden="1" customHeight="1" x14ac:dyDescent="0.25"/>
    <row r="53233" ht="30" hidden="1" customHeight="1" x14ac:dyDescent="0.25"/>
    <row r="53234" ht="30" hidden="1" customHeight="1" x14ac:dyDescent="0.25"/>
    <row r="53235" ht="30" hidden="1" customHeight="1" x14ac:dyDescent="0.25"/>
    <row r="53236" ht="30" hidden="1" customHeight="1" x14ac:dyDescent="0.25"/>
    <row r="53237" ht="30" hidden="1" customHeight="1" x14ac:dyDescent="0.25"/>
    <row r="53238" ht="30" hidden="1" customHeight="1" x14ac:dyDescent="0.25"/>
    <row r="53239" ht="30" hidden="1" customHeight="1" x14ac:dyDescent="0.25"/>
    <row r="53240" ht="30" hidden="1" customHeight="1" x14ac:dyDescent="0.25"/>
    <row r="53241" ht="30" hidden="1" customHeight="1" x14ac:dyDescent="0.25"/>
    <row r="53242" ht="30" hidden="1" customHeight="1" x14ac:dyDescent="0.25"/>
    <row r="53243" ht="30" hidden="1" customHeight="1" x14ac:dyDescent="0.25"/>
    <row r="53244" ht="30" hidden="1" customHeight="1" x14ac:dyDescent="0.25"/>
    <row r="53245" ht="30" hidden="1" customHeight="1" x14ac:dyDescent="0.25"/>
    <row r="53246" ht="30" hidden="1" customHeight="1" x14ac:dyDescent="0.25"/>
    <row r="53247" ht="30" hidden="1" customHeight="1" x14ac:dyDescent="0.25"/>
    <row r="53248" ht="30" hidden="1" customHeight="1" x14ac:dyDescent="0.25"/>
    <row r="53249" ht="30" hidden="1" customHeight="1" x14ac:dyDescent="0.25"/>
    <row r="53250" ht="30" hidden="1" customHeight="1" x14ac:dyDescent="0.25"/>
    <row r="53251" ht="30" hidden="1" customHeight="1" x14ac:dyDescent="0.25"/>
    <row r="53252" ht="30" hidden="1" customHeight="1" x14ac:dyDescent="0.25"/>
    <row r="53253" ht="30" hidden="1" customHeight="1" x14ac:dyDescent="0.25"/>
    <row r="53254" ht="30" hidden="1" customHeight="1" x14ac:dyDescent="0.25"/>
    <row r="53255" ht="30" hidden="1" customHeight="1" x14ac:dyDescent="0.25"/>
    <row r="53256" ht="30" hidden="1" customHeight="1" x14ac:dyDescent="0.25"/>
    <row r="53257" ht="30" hidden="1" customHeight="1" x14ac:dyDescent="0.25"/>
    <row r="53258" ht="30" hidden="1" customHeight="1" x14ac:dyDescent="0.25"/>
    <row r="53259" ht="30" hidden="1" customHeight="1" x14ac:dyDescent="0.25"/>
    <row r="53260" ht="30" hidden="1" customHeight="1" x14ac:dyDescent="0.25"/>
    <row r="53261" ht="30" hidden="1" customHeight="1" x14ac:dyDescent="0.25"/>
    <row r="53262" ht="30" hidden="1" customHeight="1" x14ac:dyDescent="0.25"/>
    <row r="53263" ht="30" hidden="1" customHeight="1" x14ac:dyDescent="0.25"/>
    <row r="53264" ht="30" hidden="1" customHeight="1" x14ac:dyDescent="0.25"/>
    <row r="53265" ht="30" hidden="1" customHeight="1" x14ac:dyDescent="0.25"/>
    <row r="53266" ht="30" hidden="1" customHeight="1" x14ac:dyDescent="0.25"/>
    <row r="53267" ht="30" hidden="1" customHeight="1" x14ac:dyDescent="0.25"/>
    <row r="53268" ht="30" hidden="1" customHeight="1" x14ac:dyDescent="0.25"/>
    <row r="53269" ht="30" hidden="1" customHeight="1" x14ac:dyDescent="0.25"/>
    <row r="53270" ht="30" hidden="1" customHeight="1" x14ac:dyDescent="0.25"/>
    <row r="53271" ht="30" hidden="1" customHeight="1" x14ac:dyDescent="0.25"/>
    <row r="53272" ht="30" hidden="1" customHeight="1" x14ac:dyDescent="0.25"/>
    <row r="53273" ht="30" hidden="1" customHeight="1" x14ac:dyDescent="0.25"/>
    <row r="53274" ht="30" hidden="1" customHeight="1" x14ac:dyDescent="0.25"/>
    <row r="53275" ht="30" hidden="1" customHeight="1" x14ac:dyDescent="0.25"/>
    <row r="53276" ht="30" hidden="1" customHeight="1" x14ac:dyDescent="0.25"/>
    <row r="53277" ht="30" hidden="1" customHeight="1" x14ac:dyDescent="0.25"/>
    <row r="53278" ht="30" hidden="1" customHeight="1" x14ac:dyDescent="0.25"/>
    <row r="53279" ht="30" hidden="1" customHeight="1" x14ac:dyDescent="0.25"/>
    <row r="53280" ht="30" hidden="1" customHeight="1" x14ac:dyDescent="0.25"/>
    <row r="53281" ht="30" hidden="1" customHeight="1" x14ac:dyDescent="0.25"/>
    <row r="53282" ht="30" hidden="1" customHeight="1" x14ac:dyDescent="0.25"/>
    <row r="53283" ht="30" hidden="1" customHeight="1" x14ac:dyDescent="0.25"/>
    <row r="53284" ht="30" hidden="1" customHeight="1" x14ac:dyDescent="0.25"/>
    <row r="53285" ht="30" hidden="1" customHeight="1" x14ac:dyDescent="0.25"/>
    <row r="53286" ht="30" hidden="1" customHeight="1" x14ac:dyDescent="0.25"/>
    <row r="53287" ht="30" hidden="1" customHeight="1" x14ac:dyDescent="0.25"/>
    <row r="53288" ht="30" hidden="1" customHeight="1" x14ac:dyDescent="0.25"/>
    <row r="53289" ht="30" hidden="1" customHeight="1" x14ac:dyDescent="0.25"/>
    <row r="53290" ht="30" hidden="1" customHeight="1" x14ac:dyDescent="0.25"/>
    <row r="53291" ht="30" hidden="1" customHeight="1" x14ac:dyDescent="0.25"/>
    <row r="53292" ht="30" hidden="1" customHeight="1" x14ac:dyDescent="0.25"/>
    <row r="53293" ht="30" hidden="1" customHeight="1" x14ac:dyDescent="0.25"/>
    <row r="53294" ht="30" hidden="1" customHeight="1" x14ac:dyDescent="0.25"/>
    <row r="53295" ht="30" hidden="1" customHeight="1" x14ac:dyDescent="0.25"/>
    <row r="53296" ht="30" hidden="1" customHeight="1" x14ac:dyDescent="0.25"/>
    <row r="53297" ht="30" hidden="1" customHeight="1" x14ac:dyDescent="0.25"/>
    <row r="53298" ht="30" hidden="1" customHeight="1" x14ac:dyDescent="0.25"/>
    <row r="53299" ht="30" hidden="1" customHeight="1" x14ac:dyDescent="0.25"/>
    <row r="53300" ht="30" hidden="1" customHeight="1" x14ac:dyDescent="0.25"/>
    <row r="53301" ht="30" hidden="1" customHeight="1" x14ac:dyDescent="0.25"/>
    <row r="53302" ht="30" hidden="1" customHeight="1" x14ac:dyDescent="0.25"/>
    <row r="53303" ht="30" hidden="1" customHeight="1" x14ac:dyDescent="0.25"/>
    <row r="53304" ht="30" hidden="1" customHeight="1" x14ac:dyDescent="0.25"/>
    <row r="53305" ht="30" hidden="1" customHeight="1" x14ac:dyDescent="0.25"/>
    <row r="53306" ht="30" hidden="1" customHeight="1" x14ac:dyDescent="0.25"/>
    <row r="53307" ht="30" hidden="1" customHeight="1" x14ac:dyDescent="0.25"/>
    <row r="53308" ht="30" hidden="1" customHeight="1" x14ac:dyDescent="0.25"/>
    <row r="53309" ht="30" hidden="1" customHeight="1" x14ac:dyDescent="0.25"/>
    <row r="53310" ht="30" hidden="1" customHeight="1" x14ac:dyDescent="0.25"/>
    <row r="53311" ht="30" hidden="1" customHeight="1" x14ac:dyDescent="0.25"/>
    <row r="53312" ht="30" hidden="1" customHeight="1" x14ac:dyDescent="0.25"/>
    <row r="53313" ht="30" hidden="1" customHeight="1" x14ac:dyDescent="0.25"/>
    <row r="53314" ht="30" hidden="1" customHeight="1" x14ac:dyDescent="0.25"/>
    <row r="53315" ht="30" hidden="1" customHeight="1" x14ac:dyDescent="0.25"/>
    <row r="53316" ht="30" hidden="1" customHeight="1" x14ac:dyDescent="0.25"/>
    <row r="53317" ht="30" hidden="1" customHeight="1" x14ac:dyDescent="0.25"/>
    <row r="53318" ht="30" hidden="1" customHeight="1" x14ac:dyDescent="0.25"/>
    <row r="53319" ht="30" hidden="1" customHeight="1" x14ac:dyDescent="0.25"/>
    <row r="53320" ht="30" hidden="1" customHeight="1" x14ac:dyDescent="0.25"/>
    <row r="53321" ht="30" hidden="1" customHeight="1" x14ac:dyDescent="0.25"/>
    <row r="53322" ht="30" hidden="1" customHeight="1" x14ac:dyDescent="0.25"/>
    <row r="53323" ht="30" hidden="1" customHeight="1" x14ac:dyDescent="0.25"/>
    <row r="53324" ht="30" hidden="1" customHeight="1" x14ac:dyDescent="0.25"/>
    <row r="53325" ht="30" hidden="1" customHeight="1" x14ac:dyDescent="0.25"/>
    <row r="53326" ht="30" hidden="1" customHeight="1" x14ac:dyDescent="0.25"/>
    <row r="53327" ht="30" hidden="1" customHeight="1" x14ac:dyDescent="0.25"/>
    <row r="53328" ht="30" hidden="1" customHeight="1" x14ac:dyDescent="0.25"/>
    <row r="53329" ht="30" hidden="1" customHeight="1" x14ac:dyDescent="0.25"/>
    <row r="53330" ht="30" hidden="1" customHeight="1" x14ac:dyDescent="0.25"/>
    <row r="53331" ht="30" hidden="1" customHeight="1" x14ac:dyDescent="0.25"/>
    <row r="53332" ht="30" hidden="1" customHeight="1" x14ac:dyDescent="0.25"/>
    <row r="53333" ht="30" hidden="1" customHeight="1" x14ac:dyDescent="0.25"/>
    <row r="53334" ht="30" hidden="1" customHeight="1" x14ac:dyDescent="0.25"/>
    <row r="53335" ht="30" hidden="1" customHeight="1" x14ac:dyDescent="0.25"/>
    <row r="53336" ht="30" hidden="1" customHeight="1" x14ac:dyDescent="0.25"/>
    <row r="53337" ht="30" hidden="1" customHeight="1" x14ac:dyDescent="0.25"/>
    <row r="53338" ht="30" hidden="1" customHeight="1" x14ac:dyDescent="0.25"/>
    <row r="53339" ht="30" hidden="1" customHeight="1" x14ac:dyDescent="0.25"/>
    <row r="53340" ht="30" hidden="1" customHeight="1" x14ac:dyDescent="0.25"/>
    <row r="53341" ht="30" hidden="1" customHeight="1" x14ac:dyDescent="0.25"/>
    <row r="53342" ht="30" hidden="1" customHeight="1" x14ac:dyDescent="0.25"/>
    <row r="53343" ht="30" hidden="1" customHeight="1" x14ac:dyDescent="0.25"/>
    <row r="53344" ht="30" hidden="1" customHeight="1" x14ac:dyDescent="0.25"/>
    <row r="53345" ht="30" hidden="1" customHeight="1" x14ac:dyDescent="0.25"/>
    <row r="53346" ht="30" hidden="1" customHeight="1" x14ac:dyDescent="0.25"/>
    <row r="53347" ht="30" hidden="1" customHeight="1" x14ac:dyDescent="0.25"/>
    <row r="53348" ht="30" hidden="1" customHeight="1" x14ac:dyDescent="0.25"/>
    <row r="53349" ht="30" hidden="1" customHeight="1" x14ac:dyDescent="0.25"/>
    <row r="53350" ht="30" hidden="1" customHeight="1" x14ac:dyDescent="0.25"/>
    <row r="53351" ht="30" hidden="1" customHeight="1" x14ac:dyDescent="0.25"/>
    <row r="53352" ht="30" hidden="1" customHeight="1" x14ac:dyDescent="0.25"/>
    <row r="53353" ht="30" hidden="1" customHeight="1" x14ac:dyDescent="0.25"/>
    <row r="53354" ht="30" hidden="1" customHeight="1" x14ac:dyDescent="0.25"/>
    <row r="53355" ht="30" hidden="1" customHeight="1" x14ac:dyDescent="0.25"/>
    <row r="53356" ht="30" hidden="1" customHeight="1" x14ac:dyDescent="0.25"/>
    <row r="53357" ht="30" hidden="1" customHeight="1" x14ac:dyDescent="0.25"/>
    <row r="53358" ht="30" hidden="1" customHeight="1" x14ac:dyDescent="0.25"/>
    <row r="53359" ht="30" hidden="1" customHeight="1" x14ac:dyDescent="0.25"/>
    <row r="53360" ht="30" hidden="1" customHeight="1" x14ac:dyDescent="0.25"/>
    <row r="53361" ht="30" hidden="1" customHeight="1" x14ac:dyDescent="0.25"/>
    <row r="53362" ht="30" hidden="1" customHeight="1" x14ac:dyDescent="0.25"/>
    <row r="53363" ht="30" hidden="1" customHeight="1" x14ac:dyDescent="0.25"/>
    <row r="53364" ht="30" hidden="1" customHeight="1" x14ac:dyDescent="0.25"/>
    <row r="53365" ht="30" hidden="1" customHeight="1" x14ac:dyDescent="0.25"/>
    <row r="53366" ht="30" hidden="1" customHeight="1" x14ac:dyDescent="0.25"/>
    <row r="53367" ht="30" hidden="1" customHeight="1" x14ac:dyDescent="0.25"/>
    <row r="53368" ht="30" hidden="1" customHeight="1" x14ac:dyDescent="0.25"/>
    <row r="53369" ht="30" hidden="1" customHeight="1" x14ac:dyDescent="0.25"/>
    <row r="53370" ht="30" hidden="1" customHeight="1" x14ac:dyDescent="0.25"/>
    <row r="53371" ht="30" hidden="1" customHeight="1" x14ac:dyDescent="0.25"/>
    <row r="53372" ht="30" hidden="1" customHeight="1" x14ac:dyDescent="0.25"/>
    <row r="53373" ht="30" hidden="1" customHeight="1" x14ac:dyDescent="0.25"/>
    <row r="53374" ht="30" hidden="1" customHeight="1" x14ac:dyDescent="0.25"/>
    <row r="53375" ht="30" hidden="1" customHeight="1" x14ac:dyDescent="0.25"/>
    <row r="53376" ht="30" hidden="1" customHeight="1" x14ac:dyDescent="0.25"/>
    <row r="53377" ht="30" hidden="1" customHeight="1" x14ac:dyDescent="0.25"/>
    <row r="53378" ht="30" hidden="1" customHeight="1" x14ac:dyDescent="0.25"/>
    <row r="53379" ht="30" hidden="1" customHeight="1" x14ac:dyDescent="0.25"/>
    <row r="53380" ht="30" hidden="1" customHeight="1" x14ac:dyDescent="0.25"/>
    <row r="53381" ht="30" hidden="1" customHeight="1" x14ac:dyDescent="0.25"/>
    <row r="53382" ht="30" hidden="1" customHeight="1" x14ac:dyDescent="0.25"/>
    <row r="53383" ht="30" hidden="1" customHeight="1" x14ac:dyDescent="0.25"/>
    <row r="53384" ht="30" hidden="1" customHeight="1" x14ac:dyDescent="0.25"/>
    <row r="53385" ht="30" hidden="1" customHeight="1" x14ac:dyDescent="0.25"/>
    <row r="53386" ht="30" hidden="1" customHeight="1" x14ac:dyDescent="0.25"/>
    <row r="53387" ht="30" hidden="1" customHeight="1" x14ac:dyDescent="0.25"/>
    <row r="53388" ht="30" hidden="1" customHeight="1" x14ac:dyDescent="0.25"/>
    <row r="53389" ht="30" hidden="1" customHeight="1" x14ac:dyDescent="0.25"/>
    <row r="53390" ht="30" hidden="1" customHeight="1" x14ac:dyDescent="0.25"/>
    <row r="53391" ht="30" hidden="1" customHeight="1" x14ac:dyDescent="0.25"/>
    <row r="53392" ht="30" hidden="1" customHeight="1" x14ac:dyDescent="0.25"/>
    <row r="53393" ht="30" hidden="1" customHeight="1" x14ac:dyDescent="0.25"/>
    <row r="53394" ht="30" hidden="1" customHeight="1" x14ac:dyDescent="0.25"/>
    <row r="53395" ht="30" hidden="1" customHeight="1" x14ac:dyDescent="0.25"/>
    <row r="53396" ht="30" hidden="1" customHeight="1" x14ac:dyDescent="0.25"/>
    <row r="53397" ht="30" hidden="1" customHeight="1" x14ac:dyDescent="0.25"/>
    <row r="53398" ht="30" hidden="1" customHeight="1" x14ac:dyDescent="0.25"/>
    <row r="53399" ht="30" hidden="1" customHeight="1" x14ac:dyDescent="0.25"/>
    <row r="53400" ht="30" hidden="1" customHeight="1" x14ac:dyDescent="0.25"/>
    <row r="53401" ht="30" hidden="1" customHeight="1" x14ac:dyDescent="0.25"/>
    <row r="53402" ht="30" hidden="1" customHeight="1" x14ac:dyDescent="0.25"/>
    <row r="53403" ht="30" hidden="1" customHeight="1" x14ac:dyDescent="0.25"/>
    <row r="53404" ht="30" hidden="1" customHeight="1" x14ac:dyDescent="0.25"/>
    <row r="53405" ht="30" hidden="1" customHeight="1" x14ac:dyDescent="0.25"/>
    <row r="53406" ht="30" hidden="1" customHeight="1" x14ac:dyDescent="0.25"/>
    <row r="53407" ht="30" hidden="1" customHeight="1" x14ac:dyDescent="0.25"/>
    <row r="53408" ht="30" hidden="1" customHeight="1" x14ac:dyDescent="0.25"/>
    <row r="53409" ht="30" hidden="1" customHeight="1" x14ac:dyDescent="0.25"/>
    <row r="53410" ht="30" hidden="1" customHeight="1" x14ac:dyDescent="0.25"/>
    <row r="53411" ht="30" hidden="1" customHeight="1" x14ac:dyDescent="0.25"/>
    <row r="53412" ht="30" hidden="1" customHeight="1" x14ac:dyDescent="0.25"/>
    <row r="53413" ht="30" hidden="1" customHeight="1" x14ac:dyDescent="0.25"/>
    <row r="53414" ht="30" hidden="1" customHeight="1" x14ac:dyDescent="0.25"/>
    <row r="53415" ht="30" hidden="1" customHeight="1" x14ac:dyDescent="0.25"/>
    <row r="53416" ht="30" hidden="1" customHeight="1" x14ac:dyDescent="0.25"/>
    <row r="53417" ht="30" hidden="1" customHeight="1" x14ac:dyDescent="0.25"/>
    <row r="53418" ht="30" hidden="1" customHeight="1" x14ac:dyDescent="0.25"/>
    <row r="53419" ht="30" hidden="1" customHeight="1" x14ac:dyDescent="0.25"/>
    <row r="53420" ht="30" hidden="1" customHeight="1" x14ac:dyDescent="0.25"/>
    <row r="53421" ht="30" hidden="1" customHeight="1" x14ac:dyDescent="0.25"/>
    <row r="53422" ht="30" hidden="1" customHeight="1" x14ac:dyDescent="0.25"/>
    <row r="53423" ht="30" hidden="1" customHeight="1" x14ac:dyDescent="0.25"/>
    <row r="53424" ht="30" hidden="1" customHeight="1" x14ac:dyDescent="0.25"/>
    <row r="53425" ht="30" hidden="1" customHeight="1" x14ac:dyDescent="0.25"/>
    <row r="53426" ht="30" hidden="1" customHeight="1" x14ac:dyDescent="0.25"/>
    <row r="53427" ht="30" hidden="1" customHeight="1" x14ac:dyDescent="0.25"/>
    <row r="53428" ht="30" hidden="1" customHeight="1" x14ac:dyDescent="0.25"/>
    <row r="53429" ht="30" hidden="1" customHeight="1" x14ac:dyDescent="0.25"/>
    <row r="53430" ht="30" hidden="1" customHeight="1" x14ac:dyDescent="0.25"/>
    <row r="53431" ht="30" hidden="1" customHeight="1" x14ac:dyDescent="0.25"/>
    <row r="53432" ht="30" hidden="1" customHeight="1" x14ac:dyDescent="0.25"/>
    <row r="53433" ht="30" hidden="1" customHeight="1" x14ac:dyDescent="0.25"/>
    <row r="53434" ht="30" hidden="1" customHeight="1" x14ac:dyDescent="0.25"/>
    <row r="53435" ht="30" hidden="1" customHeight="1" x14ac:dyDescent="0.25"/>
    <row r="53436" ht="30" hidden="1" customHeight="1" x14ac:dyDescent="0.25"/>
    <row r="53437" ht="30" hidden="1" customHeight="1" x14ac:dyDescent="0.25"/>
    <row r="53438" ht="30" hidden="1" customHeight="1" x14ac:dyDescent="0.25"/>
    <row r="53439" ht="30" hidden="1" customHeight="1" x14ac:dyDescent="0.25"/>
    <row r="53440" ht="30" hidden="1" customHeight="1" x14ac:dyDescent="0.25"/>
    <row r="53441" ht="30" hidden="1" customHeight="1" x14ac:dyDescent="0.25"/>
    <row r="53442" ht="30" hidden="1" customHeight="1" x14ac:dyDescent="0.25"/>
    <row r="53443" ht="30" hidden="1" customHeight="1" x14ac:dyDescent="0.25"/>
    <row r="53444" ht="30" hidden="1" customHeight="1" x14ac:dyDescent="0.25"/>
    <row r="53445" ht="30" hidden="1" customHeight="1" x14ac:dyDescent="0.25"/>
    <row r="53446" ht="30" hidden="1" customHeight="1" x14ac:dyDescent="0.25"/>
    <row r="53447" ht="30" hidden="1" customHeight="1" x14ac:dyDescent="0.25"/>
    <row r="53448" ht="30" hidden="1" customHeight="1" x14ac:dyDescent="0.25"/>
    <row r="53449" ht="30" hidden="1" customHeight="1" x14ac:dyDescent="0.25"/>
    <row r="53450" ht="30" hidden="1" customHeight="1" x14ac:dyDescent="0.25"/>
    <row r="53451" ht="30" hidden="1" customHeight="1" x14ac:dyDescent="0.25"/>
    <row r="53452" ht="30" hidden="1" customHeight="1" x14ac:dyDescent="0.25"/>
    <row r="53453" ht="30" hidden="1" customHeight="1" x14ac:dyDescent="0.25"/>
    <row r="53454" ht="30" hidden="1" customHeight="1" x14ac:dyDescent="0.25"/>
    <row r="53455" ht="30" hidden="1" customHeight="1" x14ac:dyDescent="0.25"/>
    <row r="53456" ht="30" hidden="1" customHeight="1" x14ac:dyDescent="0.25"/>
    <row r="53457" ht="30" hidden="1" customHeight="1" x14ac:dyDescent="0.25"/>
    <row r="53458" ht="30" hidden="1" customHeight="1" x14ac:dyDescent="0.25"/>
    <row r="53459" ht="30" hidden="1" customHeight="1" x14ac:dyDescent="0.25"/>
    <row r="53460" ht="30" hidden="1" customHeight="1" x14ac:dyDescent="0.25"/>
    <row r="53461" ht="30" hidden="1" customHeight="1" x14ac:dyDescent="0.25"/>
    <row r="53462" ht="30" hidden="1" customHeight="1" x14ac:dyDescent="0.25"/>
    <row r="53463" ht="30" hidden="1" customHeight="1" x14ac:dyDescent="0.25"/>
    <row r="53464" ht="30" hidden="1" customHeight="1" x14ac:dyDescent="0.25"/>
    <row r="53465" ht="30" hidden="1" customHeight="1" x14ac:dyDescent="0.25"/>
    <row r="53466" ht="30" hidden="1" customHeight="1" x14ac:dyDescent="0.25"/>
    <row r="53467" ht="30" hidden="1" customHeight="1" x14ac:dyDescent="0.25"/>
    <row r="53468" ht="30" hidden="1" customHeight="1" x14ac:dyDescent="0.25"/>
    <row r="53469" ht="30" hidden="1" customHeight="1" x14ac:dyDescent="0.25"/>
    <row r="53470" ht="30" hidden="1" customHeight="1" x14ac:dyDescent="0.25"/>
    <row r="53471" ht="30" hidden="1" customHeight="1" x14ac:dyDescent="0.25"/>
    <row r="53472" ht="30" hidden="1" customHeight="1" x14ac:dyDescent="0.25"/>
    <row r="53473" ht="30" hidden="1" customHeight="1" x14ac:dyDescent="0.25"/>
    <row r="53474" ht="30" hidden="1" customHeight="1" x14ac:dyDescent="0.25"/>
    <row r="53475" ht="30" hidden="1" customHeight="1" x14ac:dyDescent="0.25"/>
    <row r="53476" ht="30" hidden="1" customHeight="1" x14ac:dyDescent="0.25"/>
    <row r="53477" ht="30" hidden="1" customHeight="1" x14ac:dyDescent="0.25"/>
    <row r="53478" ht="30" hidden="1" customHeight="1" x14ac:dyDescent="0.25"/>
    <row r="53479" ht="30" hidden="1" customHeight="1" x14ac:dyDescent="0.25"/>
    <row r="53480" ht="30" hidden="1" customHeight="1" x14ac:dyDescent="0.25"/>
    <row r="53481" ht="30" hidden="1" customHeight="1" x14ac:dyDescent="0.25"/>
    <row r="53482" ht="30" hidden="1" customHeight="1" x14ac:dyDescent="0.25"/>
    <row r="53483" ht="30" hidden="1" customHeight="1" x14ac:dyDescent="0.25"/>
    <row r="53484" ht="30" hidden="1" customHeight="1" x14ac:dyDescent="0.25"/>
    <row r="53485" ht="30" hidden="1" customHeight="1" x14ac:dyDescent="0.25"/>
    <row r="53486" ht="30" hidden="1" customHeight="1" x14ac:dyDescent="0.25"/>
    <row r="53487" ht="30" hidden="1" customHeight="1" x14ac:dyDescent="0.25"/>
    <row r="53488" ht="30" hidden="1" customHeight="1" x14ac:dyDescent="0.25"/>
    <row r="53489" ht="30" hidden="1" customHeight="1" x14ac:dyDescent="0.25"/>
    <row r="53490" ht="30" hidden="1" customHeight="1" x14ac:dyDescent="0.25"/>
    <row r="53491" ht="30" hidden="1" customHeight="1" x14ac:dyDescent="0.25"/>
    <row r="53492" ht="30" hidden="1" customHeight="1" x14ac:dyDescent="0.25"/>
    <row r="53493" ht="30" hidden="1" customHeight="1" x14ac:dyDescent="0.25"/>
    <row r="53494" ht="30" hidden="1" customHeight="1" x14ac:dyDescent="0.25"/>
    <row r="53495" ht="30" hidden="1" customHeight="1" x14ac:dyDescent="0.25"/>
    <row r="53496" ht="30" hidden="1" customHeight="1" x14ac:dyDescent="0.25"/>
    <row r="53497" ht="30" hidden="1" customHeight="1" x14ac:dyDescent="0.25"/>
    <row r="53498" ht="30" hidden="1" customHeight="1" x14ac:dyDescent="0.25"/>
    <row r="53499" ht="30" hidden="1" customHeight="1" x14ac:dyDescent="0.25"/>
    <row r="53500" ht="30" hidden="1" customHeight="1" x14ac:dyDescent="0.25"/>
    <row r="53501" ht="30" hidden="1" customHeight="1" x14ac:dyDescent="0.25"/>
    <row r="53502" ht="30" hidden="1" customHeight="1" x14ac:dyDescent="0.25"/>
    <row r="53503" ht="30" hidden="1" customHeight="1" x14ac:dyDescent="0.25"/>
    <row r="53504" ht="30" hidden="1" customHeight="1" x14ac:dyDescent="0.25"/>
    <row r="53505" ht="30" hidden="1" customHeight="1" x14ac:dyDescent="0.25"/>
    <row r="53506" ht="30" hidden="1" customHeight="1" x14ac:dyDescent="0.25"/>
    <row r="53507" ht="30" hidden="1" customHeight="1" x14ac:dyDescent="0.25"/>
    <row r="53508" ht="30" hidden="1" customHeight="1" x14ac:dyDescent="0.25"/>
    <row r="53509" ht="30" hidden="1" customHeight="1" x14ac:dyDescent="0.25"/>
    <row r="53510" ht="30" hidden="1" customHeight="1" x14ac:dyDescent="0.25"/>
    <row r="53511" ht="30" hidden="1" customHeight="1" x14ac:dyDescent="0.25"/>
    <row r="53512" ht="30" hidden="1" customHeight="1" x14ac:dyDescent="0.25"/>
    <row r="53513" ht="30" hidden="1" customHeight="1" x14ac:dyDescent="0.25"/>
    <row r="53514" ht="30" hidden="1" customHeight="1" x14ac:dyDescent="0.25"/>
    <row r="53515" ht="30" hidden="1" customHeight="1" x14ac:dyDescent="0.25"/>
    <row r="53516" ht="30" hidden="1" customHeight="1" x14ac:dyDescent="0.25"/>
    <row r="53517" ht="30" hidden="1" customHeight="1" x14ac:dyDescent="0.25"/>
    <row r="53518" ht="30" hidden="1" customHeight="1" x14ac:dyDescent="0.25"/>
    <row r="53519" ht="30" hidden="1" customHeight="1" x14ac:dyDescent="0.25"/>
    <row r="53520" ht="30" hidden="1" customHeight="1" x14ac:dyDescent="0.25"/>
    <row r="53521" ht="30" hidden="1" customHeight="1" x14ac:dyDescent="0.25"/>
    <row r="53522" ht="30" hidden="1" customHeight="1" x14ac:dyDescent="0.25"/>
    <row r="53523" ht="30" hidden="1" customHeight="1" x14ac:dyDescent="0.25"/>
    <row r="53524" ht="30" hidden="1" customHeight="1" x14ac:dyDescent="0.25"/>
    <row r="53525" ht="30" hidden="1" customHeight="1" x14ac:dyDescent="0.25"/>
    <row r="53526" ht="30" hidden="1" customHeight="1" x14ac:dyDescent="0.25"/>
    <row r="53527" ht="30" hidden="1" customHeight="1" x14ac:dyDescent="0.25"/>
    <row r="53528" ht="30" hidden="1" customHeight="1" x14ac:dyDescent="0.25"/>
    <row r="53529" ht="30" hidden="1" customHeight="1" x14ac:dyDescent="0.25"/>
    <row r="53530" ht="30" hidden="1" customHeight="1" x14ac:dyDescent="0.25"/>
    <row r="53531" ht="30" hidden="1" customHeight="1" x14ac:dyDescent="0.25"/>
    <row r="53532" ht="30" hidden="1" customHeight="1" x14ac:dyDescent="0.25"/>
    <row r="53533" ht="30" hidden="1" customHeight="1" x14ac:dyDescent="0.25"/>
    <row r="53534" ht="30" hidden="1" customHeight="1" x14ac:dyDescent="0.25"/>
    <row r="53535" ht="30" hidden="1" customHeight="1" x14ac:dyDescent="0.25"/>
    <row r="53536" ht="30" hidden="1" customHeight="1" x14ac:dyDescent="0.25"/>
    <row r="53537" ht="30" hidden="1" customHeight="1" x14ac:dyDescent="0.25"/>
    <row r="53538" ht="30" hidden="1" customHeight="1" x14ac:dyDescent="0.25"/>
    <row r="53539" ht="30" hidden="1" customHeight="1" x14ac:dyDescent="0.25"/>
    <row r="53540" ht="30" hidden="1" customHeight="1" x14ac:dyDescent="0.25"/>
    <row r="53541" ht="30" hidden="1" customHeight="1" x14ac:dyDescent="0.25"/>
    <row r="53542" ht="30" hidden="1" customHeight="1" x14ac:dyDescent="0.25"/>
    <row r="53543" ht="30" hidden="1" customHeight="1" x14ac:dyDescent="0.25"/>
    <row r="53544" ht="30" hidden="1" customHeight="1" x14ac:dyDescent="0.25"/>
    <row r="53545" ht="30" hidden="1" customHeight="1" x14ac:dyDescent="0.25"/>
    <row r="53546" ht="30" hidden="1" customHeight="1" x14ac:dyDescent="0.25"/>
    <row r="53547" ht="30" hidden="1" customHeight="1" x14ac:dyDescent="0.25"/>
    <row r="53548" ht="30" hidden="1" customHeight="1" x14ac:dyDescent="0.25"/>
    <row r="53549" ht="30" hidden="1" customHeight="1" x14ac:dyDescent="0.25"/>
    <row r="53550" ht="30" hidden="1" customHeight="1" x14ac:dyDescent="0.25"/>
    <row r="53551" ht="30" hidden="1" customHeight="1" x14ac:dyDescent="0.25"/>
    <row r="53552" ht="30" hidden="1" customHeight="1" x14ac:dyDescent="0.25"/>
    <row r="53553" ht="30" hidden="1" customHeight="1" x14ac:dyDescent="0.25"/>
    <row r="53554" ht="30" hidden="1" customHeight="1" x14ac:dyDescent="0.25"/>
    <row r="53555" ht="30" hidden="1" customHeight="1" x14ac:dyDescent="0.25"/>
    <row r="53556" ht="30" hidden="1" customHeight="1" x14ac:dyDescent="0.25"/>
    <row r="53557" ht="30" hidden="1" customHeight="1" x14ac:dyDescent="0.25"/>
    <row r="53558" ht="30" hidden="1" customHeight="1" x14ac:dyDescent="0.25"/>
    <row r="53559" ht="30" hidden="1" customHeight="1" x14ac:dyDescent="0.25"/>
    <row r="53560" ht="30" hidden="1" customHeight="1" x14ac:dyDescent="0.25"/>
    <row r="53561" ht="30" hidden="1" customHeight="1" x14ac:dyDescent="0.25"/>
    <row r="53562" ht="30" hidden="1" customHeight="1" x14ac:dyDescent="0.25"/>
    <row r="53563" ht="30" hidden="1" customHeight="1" x14ac:dyDescent="0.25"/>
    <row r="53564" ht="30" hidden="1" customHeight="1" x14ac:dyDescent="0.25"/>
    <row r="53565" ht="30" hidden="1" customHeight="1" x14ac:dyDescent="0.25"/>
    <row r="53566" ht="30" hidden="1" customHeight="1" x14ac:dyDescent="0.25"/>
    <row r="53567" ht="30" hidden="1" customHeight="1" x14ac:dyDescent="0.25"/>
    <row r="53568" ht="30" hidden="1" customHeight="1" x14ac:dyDescent="0.25"/>
    <row r="53569" ht="30" hidden="1" customHeight="1" x14ac:dyDescent="0.25"/>
    <row r="53570" ht="30" hidden="1" customHeight="1" x14ac:dyDescent="0.25"/>
    <row r="53571" ht="30" hidden="1" customHeight="1" x14ac:dyDescent="0.25"/>
    <row r="53572" ht="30" hidden="1" customHeight="1" x14ac:dyDescent="0.25"/>
    <row r="53573" ht="30" hidden="1" customHeight="1" x14ac:dyDescent="0.25"/>
    <row r="53574" ht="30" hidden="1" customHeight="1" x14ac:dyDescent="0.25"/>
    <row r="53575" ht="30" hidden="1" customHeight="1" x14ac:dyDescent="0.25"/>
    <row r="53576" ht="30" hidden="1" customHeight="1" x14ac:dyDescent="0.25"/>
    <row r="53577" ht="30" hidden="1" customHeight="1" x14ac:dyDescent="0.25"/>
    <row r="53578" ht="30" hidden="1" customHeight="1" x14ac:dyDescent="0.25"/>
    <row r="53579" ht="30" hidden="1" customHeight="1" x14ac:dyDescent="0.25"/>
    <row r="53580" ht="30" hidden="1" customHeight="1" x14ac:dyDescent="0.25"/>
    <row r="53581" ht="30" hidden="1" customHeight="1" x14ac:dyDescent="0.25"/>
    <row r="53582" ht="30" hidden="1" customHeight="1" x14ac:dyDescent="0.25"/>
    <row r="53583" ht="30" hidden="1" customHeight="1" x14ac:dyDescent="0.25"/>
    <row r="53584" ht="30" hidden="1" customHeight="1" x14ac:dyDescent="0.25"/>
    <row r="53585" ht="30" hidden="1" customHeight="1" x14ac:dyDescent="0.25"/>
    <row r="53586" ht="30" hidden="1" customHeight="1" x14ac:dyDescent="0.25"/>
    <row r="53587" ht="30" hidden="1" customHeight="1" x14ac:dyDescent="0.25"/>
    <row r="53588" ht="30" hidden="1" customHeight="1" x14ac:dyDescent="0.25"/>
    <row r="53589" ht="30" hidden="1" customHeight="1" x14ac:dyDescent="0.25"/>
    <row r="53590" ht="30" hidden="1" customHeight="1" x14ac:dyDescent="0.25"/>
    <row r="53591" ht="30" hidden="1" customHeight="1" x14ac:dyDescent="0.25"/>
    <row r="53592" ht="30" hidden="1" customHeight="1" x14ac:dyDescent="0.25"/>
    <row r="53593" ht="30" hidden="1" customHeight="1" x14ac:dyDescent="0.25"/>
    <row r="53594" ht="30" hidden="1" customHeight="1" x14ac:dyDescent="0.25"/>
    <row r="53595" ht="30" hidden="1" customHeight="1" x14ac:dyDescent="0.25"/>
    <row r="53596" ht="30" hidden="1" customHeight="1" x14ac:dyDescent="0.25"/>
    <row r="53597" ht="30" hidden="1" customHeight="1" x14ac:dyDescent="0.25"/>
    <row r="53598" ht="30" hidden="1" customHeight="1" x14ac:dyDescent="0.25"/>
    <row r="53599" ht="30" hidden="1" customHeight="1" x14ac:dyDescent="0.25"/>
    <row r="53600" ht="30" hidden="1" customHeight="1" x14ac:dyDescent="0.25"/>
    <row r="53601" ht="30" hidden="1" customHeight="1" x14ac:dyDescent="0.25"/>
    <row r="53602" ht="30" hidden="1" customHeight="1" x14ac:dyDescent="0.25"/>
    <row r="53603" ht="30" hidden="1" customHeight="1" x14ac:dyDescent="0.25"/>
    <row r="53604" ht="30" hidden="1" customHeight="1" x14ac:dyDescent="0.25"/>
    <row r="53605" ht="30" hidden="1" customHeight="1" x14ac:dyDescent="0.25"/>
    <row r="53606" ht="30" hidden="1" customHeight="1" x14ac:dyDescent="0.25"/>
    <row r="53607" ht="30" hidden="1" customHeight="1" x14ac:dyDescent="0.25"/>
    <row r="53608" ht="30" hidden="1" customHeight="1" x14ac:dyDescent="0.25"/>
    <row r="53609" ht="30" hidden="1" customHeight="1" x14ac:dyDescent="0.25"/>
    <row r="53610" ht="30" hidden="1" customHeight="1" x14ac:dyDescent="0.25"/>
    <row r="53611" ht="30" hidden="1" customHeight="1" x14ac:dyDescent="0.25"/>
    <row r="53612" ht="30" hidden="1" customHeight="1" x14ac:dyDescent="0.25"/>
    <row r="53613" ht="30" hidden="1" customHeight="1" x14ac:dyDescent="0.25"/>
    <row r="53614" ht="30" hidden="1" customHeight="1" x14ac:dyDescent="0.25"/>
    <row r="53615" ht="30" hidden="1" customHeight="1" x14ac:dyDescent="0.25"/>
    <row r="53616" ht="30" hidden="1" customHeight="1" x14ac:dyDescent="0.25"/>
    <row r="53617" ht="30" hidden="1" customHeight="1" x14ac:dyDescent="0.25"/>
    <row r="53618" ht="30" hidden="1" customHeight="1" x14ac:dyDescent="0.25"/>
    <row r="53619" ht="30" hidden="1" customHeight="1" x14ac:dyDescent="0.25"/>
    <row r="53620" ht="30" hidden="1" customHeight="1" x14ac:dyDescent="0.25"/>
    <row r="53621" ht="30" hidden="1" customHeight="1" x14ac:dyDescent="0.25"/>
    <row r="53622" ht="30" hidden="1" customHeight="1" x14ac:dyDescent="0.25"/>
    <row r="53623" ht="30" hidden="1" customHeight="1" x14ac:dyDescent="0.25"/>
    <row r="53624" ht="30" hidden="1" customHeight="1" x14ac:dyDescent="0.25"/>
    <row r="53625" ht="30" hidden="1" customHeight="1" x14ac:dyDescent="0.25"/>
    <row r="53626" ht="30" hidden="1" customHeight="1" x14ac:dyDescent="0.25"/>
    <row r="53627" ht="30" hidden="1" customHeight="1" x14ac:dyDescent="0.25"/>
    <row r="53628" ht="30" hidden="1" customHeight="1" x14ac:dyDescent="0.25"/>
    <row r="53629" ht="30" hidden="1" customHeight="1" x14ac:dyDescent="0.25"/>
    <row r="53630" ht="30" hidden="1" customHeight="1" x14ac:dyDescent="0.25"/>
    <row r="53631" ht="30" hidden="1" customHeight="1" x14ac:dyDescent="0.25"/>
    <row r="53632" ht="30" hidden="1" customHeight="1" x14ac:dyDescent="0.25"/>
    <row r="53633" ht="30" hidden="1" customHeight="1" x14ac:dyDescent="0.25"/>
    <row r="53634" ht="30" hidden="1" customHeight="1" x14ac:dyDescent="0.25"/>
    <row r="53635" ht="30" hidden="1" customHeight="1" x14ac:dyDescent="0.25"/>
    <row r="53636" ht="30" hidden="1" customHeight="1" x14ac:dyDescent="0.25"/>
    <row r="53637" ht="30" hidden="1" customHeight="1" x14ac:dyDescent="0.25"/>
    <row r="53638" ht="30" hidden="1" customHeight="1" x14ac:dyDescent="0.25"/>
    <row r="53639" ht="30" hidden="1" customHeight="1" x14ac:dyDescent="0.25"/>
    <row r="53640" ht="30" hidden="1" customHeight="1" x14ac:dyDescent="0.25"/>
    <row r="53641" ht="30" hidden="1" customHeight="1" x14ac:dyDescent="0.25"/>
    <row r="53642" ht="30" hidden="1" customHeight="1" x14ac:dyDescent="0.25"/>
    <row r="53643" ht="30" hidden="1" customHeight="1" x14ac:dyDescent="0.25"/>
    <row r="53644" ht="30" hidden="1" customHeight="1" x14ac:dyDescent="0.25"/>
    <row r="53645" ht="30" hidden="1" customHeight="1" x14ac:dyDescent="0.25"/>
    <row r="53646" ht="30" hidden="1" customHeight="1" x14ac:dyDescent="0.25"/>
    <row r="53647" ht="30" hidden="1" customHeight="1" x14ac:dyDescent="0.25"/>
    <row r="53648" ht="30" hidden="1" customHeight="1" x14ac:dyDescent="0.25"/>
    <row r="53649" ht="30" hidden="1" customHeight="1" x14ac:dyDescent="0.25"/>
    <row r="53650" ht="30" hidden="1" customHeight="1" x14ac:dyDescent="0.25"/>
    <row r="53651" ht="30" hidden="1" customHeight="1" x14ac:dyDescent="0.25"/>
    <row r="53652" ht="30" hidden="1" customHeight="1" x14ac:dyDescent="0.25"/>
    <row r="53653" ht="30" hidden="1" customHeight="1" x14ac:dyDescent="0.25"/>
    <row r="53654" ht="30" hidden="1" customHeight="1" x14ac:dyDescent="0.25"/>
    <row r="53655" ht="30" hidden="1" customHeight="1" x14ac:dyDescent="0.25"/>
    <row r="53656" ht="30" hidden="1" customHeight="1" x14ac:dyDescent="0.25"/>
    <row r="53657" ht="30" hidden="1" customHeight="1" x14ac:dyDescent="0.25"/>
    <row r="53658" ht="30" hidden="1" customHeight="1" x14ac:dyDescent="0.25"/>
    <row r="53659" ht="30" hidden="1" customHeight="1" x14ac:dyDescent="0.25"/>
    <row r="53660" ht="30" hidden="1" customHeight="1" x14ac:dyDescent="0.25"/>
    <row r="53661" ht="30" hidden="1" customHeight="1" x14ac:dyDescent="0.25"/>
    <row r="53662" ht="30" hidden="1" customHeight="1" x14ac:dyDescent="0.25"/>
    <row r="53663" ht="30" hidden="1" customHeight="1" x14ac:dyDescent="0.25"/>
    <row r="53664" ht="30" hidden="1" customHeight="1" x14ac:dyDescent="0.25"/>
    <row r="53665" ht="30" hidden="1" customHeight="1" x14ac:dyDescent="0.25"/>
    <row r="53666" ht="30" hidden="1" customHeight="1" x14ac:dyDescent="0.25"/>
    <row r="53667" ht="30" hidden="1" customHeight="1" x14ac:dyDescent="0.25"/>
    <row r="53668" ht="30" hidden="1" customHeight="1" x14ac:dyDescent="0.25"/>
    <row r="53669" ht="30" hidden="1" customHeight="1" x14ac:dyDescent="0.25"/>
    <row r="53670" ht="30" hidden="1" customHeight="1" x14ac:dyDescent="0.25"/>
    <row r="53671" ht="30" hidden="1" customHeight="1" x14ac:dyDescent="0.25"/>
    <row r="53672" ht="30" hidden="1" customHeight="1" x14ac:dyDescent="0.25"/>
    <row r="53673" ht="30" hidden="1" customHeight="1" x14ac:dyDescent="0.25"/>
    <row r="53674" ht="30" hidden="1" customHeight="1" x14ac:dyDescent="0.25"/>
    <row r="53675" ht="30" hidden="1" customHeight="1" x14ac:dyDescent="0.25"/>
    <row r="53676" ht="30" hidden="1" customHeight="1" x14ac:dyDescent="0.25"/>
    <row r="53677" ht="30" hidden="1" customHeight="1" x14ac:dyDescent="0.25"/>
    <row r="53678" ht="30" hidden="1" customHeight="1" x14ac:dyDescent="0.25"/>
    <row r="53679" ht="30" hidden="1" customHeight="1" x14ac:dyDescent="0.25"/>
    <row r="53680" ht="30" hidden="1" customHeight="1" x14ac:dyDescent="0.25"/>
    <row r="53681" ht="30" hidden="1" customHeight="1" x14ac:dyDescent="0.25"/>
    <row r="53682" ht="30" hidden="1" customHeight="1" x14ac:dyDescent="0.25"/>
    <row r="53683" ht="30" hidden="1" customHeight="1" x14ac:dyDescent="0.25"/>
    <row r="53684" ht="30" hidden="1" customHeight="1" x14ac:dyDescent="0.25"/>
    <row r="53685" ht="30" hidden="1" customHeight="1" x14ac:dyDescent="0.25"/>
    <row r="53686" ht="30" hidden="1" customHeight="1" x14ac:dyDescent="0.25"/>
    <row r="53687" ht="30" hidden="1" customHeight="1" x14ac:dyDescent="0.25"/>
    <row r="53688" ht="30" hidden="1" customHeight="1" x14ac:dyDescent="0.25"/>
    <row r="53689" ht="30" hidden="1" customHeight="1" x14ac:dyDescent="0.25"/>
    <row r="53690" ht="30" hidden="1" customHeight="1" x14ac:dyDescent="0.25"/>
    <row r="53691" ht="30" hidden="1" customHeight="1" x14ac:dyDescent="0.25"/>
    <row r="53692" ht="30" hidden="1" customHeight="1" x14ac:dyDescent="0.25"/>
    <row r="53693" ht="30" hidden="1" customHeight="1" x14ac:dyDescent="0.25"/>
    <row r="53694" ht="30" hidden="1" customHeight="1" x14ac:dyDescent="0.25"/>
    <row r="53695" ht="30" hidden="1" customHeight="1" x14ac:dyDescent="0.25"/>
    <row r="53696" ht="30" hidden="1" customHeight="1" x14ac:dyDescent="0.25"/>
    <row r="53697" ht="30" hidden="1" customHeight="1" x14ac:dyDescent="0.25"/>
    <row r="53698" ht="30" hidden="1" customHeight="1" x14ac:dyDescent="0.25"/>
    <row r="53699" ht="30" hidden="1" customHeight="1" x14ac:dyDescent="0.25"/>
    <row r="53700" ht="30" hidden="1" customHeight="1" x14ac:dyDescent="0.25"/>
    <row r="53701" ht="30" hidden="1" customHeight="1" x14ac:dyDescent="0.25"/>
    <row r="53702" ht="30" hidden="1" customHeight="1" x14ac:dyDescent="0.25"/>
    <row r="53703" ht="30" hidden="1" customHeight="1" x14ac:dyDescent="0.25"/>
    <row r="53704" ht="30" hidden="1" customHeight="1" x14ac:dyDescent="0.25"/>
    <row r="53705" ht="30" hidden="1" customHeight="1" x14ac:dyDescent="0.25"/>
    <row r="53706" ht="30" hidden="1" customHeight="1" x14ac:dyDescent="0.25"/>
    <row r="53707" ht="30" hidden="1" customHeight="1" x14ac:dyDescent="0.25"/>
    <row r="53708" ht="30" hidden="1" customHeight="1" x14ac:dyDescent="0.25"/>
    <row r="53709" ht="30" hidden="1" customHeight="1" x14ac:dyDescent="0.25"/>
    <row r="53710" ht="30" hidden="1" customHeight="1" x14ac:dyDescent="0.25"/>
    <row r="53711" ht="30" hidden="1" customHeight="1" x14ac:dyDescent="0.25"/>
    <row r="53712" ht="30" hidden="1" customHeight="1" x14ac:dyDescent="0.25"/>
    <row r="53713" ht="30" hidden="1" customHeight="1" x14ac:dyDescent="0.25"/>
    <row r="53714" ht="30" hidden="1" customHeight="1" x14ac:dyDescent="0.25"/>
    <row r="53715" ht="30" hidden="1" customHeight="1" x14ac:dyDescent="0.25"/>
    <row r="53716" ht="30" hidden="1" customHeight="1" x14ac:dyDescent="0.25"/>
    <row r="53717" ht="30" hidden="1" customHeight="1" x14ac:dyDescent="0.25"/>
    <row r="53718" ht="30" hidden="1" customHeight="1" x14ac:dyDescent="0.25"/>
    <row r="53719" ht="30" hidden="1" customHeight="1" x14ac:dyDescent="0.25"/>
    <row r="53720" ht="30" hidden="1" customHeight="1" x14ac:dyDescent="0.25"/>
    <row r="53721" ht="30" hidden="1" customHeight="1" x14ac:dyDescent="0.25"/>
    <row r="53722" ht="30" hidden="1" customHeight="1" x14ac:dyDescent="0.25"/>
    <row r="53723" ht="30" hidden="1" customHeight="1" x14ac:dyDescent="0.25"/>
    <row r="53724" ht="30" hidden="1" customHeight="1" x14ac:dyDescent="0.25"/>
    <row r="53725" ht="30" hidden="1" customHeight="1" x14ac:dyDescent="0.25"/>
    <row r="53726" ht="30" hidden="1" customHeight="1" x14ac:dyDescent="0.25"/>
    <row r="53727" ht="30" hidden="1" customHeight="1" x14ac:dyDescent="0.25"/>
    <row r="53728" ht="30" hidden="1" customHeight="1" x14ac:dyDescent="0.25"/>
    <row r="53729" ht="30" hidden="1" customHeight="1" x14ac:dyDescent="0.25"/>
    <row r="53730" ht="30" hidden="1" customHeight="1" x14ac:dyDescent="0.25"/>
    <row r="53731" ht="30" hidden="1" customHeight="1" x14ac:dyDescent="0.25"/>
    <row r="53732" ht="30" hidden="1" customHeight="1" x14ac:dyDescent="0.25"/>
    <row r="53733" ht="30" hidden="1" customHeight="1" x14ac:dyDescent="0.25"/>
    <row r="53734" ht="30" hidden="1" customHeight="1" x14ac:dyDescent="0.25"/>
    <row r="53735" ht="30" hidden="1" customHeight="1" x14ac:dyDescent="0.25"/>
    <row r="53736" ht="30" hidden="1" customHeight="1" x14ac:dyDescent="0.25"/>
    <row r="53737" ht="30" hidden="1" customHeight="1" x14ac:dyDescent="0.25"/>
    <row r="53738" ht="30" hidden="1" customHeight="1" x14ac:dyDescent="0.25"/>
    <row r="53739" ht="30" hidden="1" customHeight="1" x14ac:dyDescent="0.25"/>
    <row r="53740" ht="30" hidden="1" customHeight="1" x14ac:dyDescent="0.25"/>
    <row r="53741" ht="30" hidden="1" customHeight="1" x14ac:dyDescent="0.25"/>
    <row r="53742" ht="30" hidden="1" customHeight="1" x14ac:dyDescent="0.25"/>
    <row r="53743" ht="30" hidden="1" customHeight="1" x14ac:dyDescent="0.25"/>
    <row r="53744" ht="30" hidden="1" customHeight="1" x14ac:dyDescent="0.25"/>
    <row r="53745" ht="30" hidden="1" customHeight="1" x14ac:dyDescent="0.25"/>
    <row r="53746" ht="30" hidden="1" customHeight="1" x14ac:dyDescent="0.25"/>
    <row r="53747" ht="30" hidden="1" customHeight="1" x14ac:dyDescent="0.25"/>
    <row r="53748" ht="30" hidden="1" customHeight="1" x14ac:dyDescent="0.25"/>
    <row r="53749" ht="30" hidden="1" customHeight="1" x14ac:dyDescent="0.25"/>
    <row r="53750" ht="30" hidden="1" customHeight="1" x14ac:dyDescent="0.25"/>
    <row r="53751" ht="30" hidden="1" customHeight="1" x14ac:dyDescent="0.25"/>
    <row r="53752" ht="30" hidden="1" customHeight="1" x14ac:dyDescent="0.25"/>
    <row r="53753" ht="30" hidden="1" customHeight="1" x14ac:dyDescent="0.25"/>
    <row r="53754" ht="30" hidden="1" customHeight="1" x14ac:dyDescent="0.25"/>
    <row r="53755" ht="30" hidden="1" customHeight="1" x14ac:dyDescent="0.25"/>
    <row r="53756" ht="30" hidden="1" customHeight="1" x14ac:dyDescent="0.25"/>
    <row r="53757" ht="30" hidden="1" customHeight="1" x14ac:dyDescent="0.25"/>
    <row r="53758" ht="30" hidden="1" customHeight="1" x14ac:dyDescent="0.25"/>
    <row r="53759" ht="30" hidden="1" customHeight="1" x14ac:dyDescent="0.25"/>
    <row r="53760" ht="30" hidden="1" customHeight="1" x14ac:dyDescent="0.25"/>
    <row r="53761" ht="30" hidden="1" customHeight="1" x14ac:dyDescent="0.25"/>
    <row r="53762" ht="30" hidden="1" customHeight="1" x14ac:dyDescent="0.25"/>
    <row r="53763" ht="30" hidden="1" customHeight="1" x14ac:dyDescent="0.25"/>
    <row r="53764" ht="30" hidden="1" customHeight="1" x14ac:dyDescent="0.25"/>
    <row r="53765" ht="30" hidden="1" customHeight="1" x14ac:dyDescent="0.25"/>
    <row r="53766" ht="30" hidden="1" customHeight="1" x14ac:dyDescent="0.25"/>
    <row r="53767" ht="30" hidden="1" customHeight="1" x14ac:dyDescent="0.25"/>
    <row r="53768" ht="30" hidden="1" customHeight="1" x14ac:dyDescent="0.25"/>
    <row r="53769" ht="30" hidden="1" customHeight="1" x14ac:dyDescent="0.25"/>
    <row r="53770" ht="30" hidden="1" customHeight="1" x14ac:dyDescent="0.25"/>
    <row r="53771" ht="30" hidden="1" customHeight="1" x14ac:dyDescent="0.25"/>
    <row r="53772" ht="30" hidden="1" customHeight="1" x14ac:dyDescent="0.25"/>
    <row r="53773" ht="30" hidden="1" customHeight="1" x14ac:dyDescent="0.25"/>
    <row r="53774" ht="30" hidden="1" customHeight="1" x14ac:dyDescent="0.25"/>
    <row r="53775" ht="30" hidden="1" customHeight="1" x14ac:dyDescent="0.25"/>
    <row r="53776" ht="30" hidden="1" customHeight="1" x14ac:dyDescent="0.25"/>
    <row r="53777" ht="30" hidden="1" customHeight="1" x14ac:dyDescent="0.25"/>
    <row r="53778" ht="30" hidden="1" customHeight="1" x14ac:dyDescent="0.25"/>
    <row r="53779" ht="30" hidden="1" customHeight="1" x14ac:dyDescent="0.25"/>
    <row r="53780" ht="30" hidden="1" customHeight="1" x14ac:dyDescent="0.25"/>
    <row r="53781" ht="30" hidden="1" customHeight="1" x14ac:dyDescent="0.25"/>
    <row r="53782" ht="30" hidden="1" customHeight="1" x14ac:dyDescent="0.25"/>
    <row r="53783" ht="30" hidden="1" customHeight="1" x14ac:dyDescent="0.25"/>
    <row r="53784" ht="30" hidden="1" customHeight="1" x14ac:dyDescent="0.25"/>
    <row r="53785" ht="30" hidden="1" customHeight="1" x14ac:dyDescent="0.25"/>
    <row r="53786" ht="30" hidden="1" customHeight="1" x14ac:dyDescent="0.25"/>
    <row r="53787" ht="30" hidden="1" customHeight="1" x14ac:dyDescent="0.25"/>
    <row r="53788" ht="30" hidden="1" customHeight="1" x14ac:dyDescent="0.25"/>
    <row r="53789" ht="30" hidden="1" customHeight="1" x14ac:dyDescent="0.25"/>
    <row r="53790" ht="30" hidden="1" customHeight="1" x14ac:dyDescent="0.25"/>
    <row r="53791" ht="30" hidden="1" customHeight="1" x14ac:dyDescent="0.25"/>
    <row r="53792" ht="30" hidden="1" customHeight="1" x14ac:dyDescent="0.25"/>
    <row r="53793" ht="30" hidden="1" customHeight="1" x14ac:dyDescent="0.25"/>
    <row r="53794" ht="30" hidden="1" customHeight="1" x14ac:dyDescent="0.25"/>
    <row r="53795" ht="30" hidden="1" customHeight="1" x14ac:dyDescent="0.25"/>
    <row r="53796" ht="30" hidden="1" customHeight="1" x14ac:dyDescent="0.25"/>
    <row r="53797" ht="30" hidden="1" customHeight="1" x14ac:dyDescent="0.25"/>
    <row r="53798" ht="30" hidden="1" customHeight="1" x14ac:dyDescent="0.25"/>
    <row r="53799" ht="30" hidden="1" customHeight="1" x14ac:dyDescent="0.25"/>
    <row r="53800" ht="30" hidden="1" customHeight="1" x14ac:dyDescent="0.25"/>
    <row r="53801" ht="30" hidden="1" customHeight="1" x14ac:dyDescent="0.25"/>
    <row r="53802" ht="30" hidden="1" customHeight="1" x14ac:dyDescent="0.25"/>
    <row r="53803" ht="30" hidden="1" customHeight="1" x14ac:dyDescent="0.25"/>
    <row r="53804" ht="30" hidden="1" customHeight="1" x14ac:dyDescent="0.25"/>
    <row r="53805" ht="30" hidden="1" customHeight="1" x14ac:dyDescent="0.25"/>
    <row r="53806" ht="30" hidden="1" customHeight="1" x14ac:dyDescent="0.25"/>
    <row r="53807" ht="30" hidden="1" customHeight="1" x14ac:dyDescent="0.25"/>
    <row r="53808" ht="30" hidden="1" customHeight="1" x14ac:dyDescent="0.25"/>
    <row r="53809" ht="30" hidden="1" customHeight="1" x14ac:dyDescent="0.25"/>
    <row r="53810" ht="30" hidden="1" customHeight="1" x14ac:dyDescent="0.25"/>
    <row r="53811" ht="30" hidden="1" customHeight="1" x14ac:dyDescent="0.25"/>
    <row r="53812" ht="30" hidden="1" customHeight="1" x14ac:dyDescent="0.25"/>
    <row r="53813" ht="30" hidden="1" customHeight="1" x14ac:dyDescent="0.25"/>
    <row r="53814" ht="30" hidden="1" customHeight="1" x14ac:dyDescent="0.25"/>
    <row r="53815" ht="30" hidden="1" customHeight="1" x14ac:dyDescent="0.25"/>
    <row r="53816" ht="30" hidden="1" customHeight="1" x14ac:dyDescent="0.25"/>
    <row r="53817" ht="30" hidden="1" customHeight="1" x14ac:dyDescent="0.25"/>
    <row r="53818" ht="30" hidden="1" customHeight="1" x14ac:dyDescent="0.25"/>
    <row r="53819" ht="30" hidden="1" customHeight="1" x14ac:dyDescent="0.25"/>
    <row r="53820" ht="30" hidden="1" customHeight="1" x14ac:dyDescent="0.25"/>
    <row r="53821" ht="30" hidden="1" customHeight="1" x14ac:dyDescent="0.25"/>
    <row r="53822" ht="30" hidden="1" customHeight="1" x14ac:dyDescent="0.25"/>
    <row r="53823" ht="30" hidden="1" customHeight="1" x14ac:dyDescent="0.25"/>
    <row r="53824" ht="30" hidden="1" customHeight="1" x14ac:dyDescent="0.25"/>
    <row r="53825" ht="30" hidden="1" customHeight="1" x14ac:dyDescent="0.25"/>
    <row r="53826" ht="30" hidden="1" customHeight="1" x14ac:dyDescent="0.25"/>
    <row r="53827" ht="30" hidden="1" customHeight="1" x14ac:dyDescent="0.25"/>
    <row r="53828" ht="30" hidden="1" customHeight="1" x14ac:dyDescent="0.25"/>
    <row r="53829" ht="30" hidden="1" customHeight="1" x14ac:dyDescent="0.25"/>
    <row r="53830" ht="30" hidden="1" customHeight="1" x14ac:dyDescent="0.25"/>
    <row r="53831" ht="30" hidden="1" customHeight="1" x14ac:dyDescent="0.25"/>
    <row r="53832" ht="30" hidden="1" customHeight="1" x14ac:dyDescent="0.25"/>
    <row r="53833" ht="30" hidden="1" customHeight="1" x14ac:dyDescent="0.25"/>
    <row r="53834" ht="30" hidden="1" customHeight="1" x14ac:dyDescent="0.25"/>
    <row r="53835" ht="30" hidden="1" customHeight="1" x14ac:dyDescent="0.25"/>
    <row r="53836" ht="30" hidden="1" customHeight="1" x14ac:dyDescent="0.25"/>
    <row r="53837" ht="30" hidden="1" customHeight="1" x14ac:dyDescent="0.25"/>
    <row r="53838" ht="30" hidden="1" customHeight="1" x14ac:dyDescent="0.25"/>
    <row r="53839" ht="30" hidden="1" customHeight="1" x14ac:dyDescent="0.25"/>
    <row r="53840" ht="30" hidden="1" customHeight="1" x14ac:dyDescent="0.25"/>
    <row r="53841" ht="30" hidden="1" customHeight="1" x14ac:dyDescent="0.25"/>
    <row r="53842" ht="30" hidden="1" customHeight="1" x14ac:dyDescent="0.25"/>
    <row r="53843" ht="30" hidden="1" customHeight="1" x14ac:dyDescent="0.25"/>
    <row r="53844" ht="30" hidden="1" customHeight="1" x14ac:dyDescent="0.25"/>
    <row r="53845" ht="30" hidden="1" customHeight="1" x14ac:dyDescent="0.25"/>
    <row r="53846" ht="30" hidden="1" customHeight="1" x14ac:dyDescent="0.25"/>
    <row r="53847" ht="30" hidden="1" customHeight="1" x14ac:dyDescent="0.25"/>
    <row r="53848" ht="30" hidden="1" customHeight="1" x14ac:dyDescent="0.25"/>
    <row r="53849" ht="30" hidden="1" customHeight="1" x14ac:dyDescent="0.25"/>
    <row r="53850" ht="30" hidden="1" customHeight="1" x14ac:dyDescent="0.25"/>
    <row r="53851" ht="30" hidden="1" customHeight="1" x14ac:dyDescent="0.25"/>
    <row r="53852" ht="30" hidden="1" customHeight="1" x14ac:dyDescent="0.25"/>
    <row r="53853" ht="30" hidden="1" customHeight="1" x14ac:dyDescent="0.25"/>
    <row r="53854" ht="30" hidden="1" customHeight="1" x14ac:dyDescent="0.25"/>
    <row r="53855" ht="30" hidden="1" customHeight="1" x14ac:dyDescent="0.25"/>
    <row r="53856" ht="30" hidden="1" customHeight="1" x14ac:dyDescent="0.25"/>
    <row r="53857" ht="30" hidden="1" customHeight="1" x14ac:dyDescent="0.25"/>
    <row r="53858" ht="30" hidden="1" customHeight="1" x14ac:dyDescent="0.25"/>
    <row r="53859" ht="30" hidden="1" customHeight="1" x14ac:dyDescent="0.25"/>
    <row r="53860" ht="30" hidden="1" customHeight="1" x14ac:dyDescent="0.25"/>
    <row r="53861" ht="30" hidden="1" customHeight="1" x14ac:dyDescent="0.25"/>
    <row r="53862" ht="30" hidden="1" customHeight="1" x14ac:dyDescent="0.25"/>
    <row r="53863" ht="30" hidden="1" customHeight="1" x14ac:dyDescent="0.25"/>
    <row r="53864" ht="30" hidden="1" customHeight="1" x14ac:dyDescent="0.25"/>
    <row r="53865" ht="30" hidden="1" customHeight="1" x14ac:dyDescent="0.25"/>
    <row r="53866" ht="30" hidden="1" customHeight="1" x14ac:dyDescent="0.25"/>
    <row r="53867" ht="30" hidden="1" customHeight="1" x14ac:dyDescent="0.25"/>
    <row r="53868" ht="30" hidden="1" customHeight="1" x14ac:dyDescent="0.25"/>
    <row r="53869" ht="30" hidden="1" customHeight="1" x14ac:dyDescent="0.25"/>
    <row r="53870" ht="30" hidden="1" customHeight="1" x14ac:dyDescent="0.25"/>
    <row r="53871" ht="30" hidden="1" customHeight="1" x14ac:dyDescent="0.25"/>
    <row r="53872" ht="30" hidden="1" customHeight="1" x14ac:dyDescent="0.25"/>
    <row r="53873" ht="30" hidden="1" customHeight="1" x14ac:dyDescent="0.25"/>
    <row r="53874" ht="30" hidden="1" customHeight="1" x14ac:dyDescent="0.25"/>
    <row r="53875" ht="30" hidden="1" customHeight="1" x14ac:dyDescent="0.25"/>
    <row r="53876" ht="30" hidden="1" customHeight="1" x14ac:dyDescent="0.25"/>
    <row r="53877" ht="30" hidden="1" customHeight="1" x14ac:dyDescent="0.25"/>
    <row r="53878" ht="30" hidden="1" customHeight="1" x14ac:dyDescent="0.25"/>
    <row r="53879" ht="30" hidden="1" customHeight="1" x14ac:dyDescent="0.25"/>
    <row r="53880" ht="30" hidden="1" customHeight="1" x14ac:dyDescent="0.25"/>
    <row r="53881" ht="30" hidden="1" customHeight="1" x14ac:dyDescent="0.25"/>
    <row r="53882" ht="30" hidden="1" customHeight="1" x14ac:dyDescent="0.25"/>
    <row r="53883" ht="30" hidden="1" customHeight="1" x14ac:dyDescent="0.25"/>
    <row r="53884" ht="30" hidden="1" customHeight="1" x14ac:dyDescent="0.25"/>
    <row r="53885" ht="30" hidden="1" customHeight="1" x14ac:dyDescent="0.25"/>
    <row r="53886" ht="30" hidden="1" customHeight="1" x14ac:dyDescent="0.25"/>
    <row r="53887" ht="30" hidden="1" customHeight="1" x14ac:dyDescent="0.25"/>
    <row r="53888" ht="30" hidden="1" customHeight="1" x14ac:dyDescent="0.25"/>
    <row r="53889" ht="30" hidden="1" customHeight="1" x14ac:dyDescent="0.25"/>
    <row r="53890" ht="30" hidden="1" customHeight="1" x14ac:dyDescent="0.25"/>
    <row r="53891" ht="30" hidden="1" customHeight="1" x14ac:dyDescent="0.25"/>
    <row r="53892" ht="30" hidden="1" customHeight="1" x14ac:dyDescent="0.25"/>
    <row r="53893" ht="30" hidden="1" customHeight="1" x14ac:dyDescent="0.25"/>
    <row r="53894" ht="30" hidden="1" customHeight="1" x14ac:dyDescent="0.25"/>
    <row r="53895" ht="30" hidden="1" customHeight="1" x14ac:dyDescent="0.25"/>
    <row r="53896" ht="30" hidden="1" customHeight="1" x14ac:dyDescent="0.25"/>
    <row r="53897" ht="30" hidden="1" customHeight="1" x14ac:dyDescent="0.25"/>
    <row r="53898" ht="30" hidden="1" customHeight="1" x14ac:dyDescent="0.25"/>
    <row r="53899" ht="30" hidden="1" customHeight="1" x14ac:dyDescent="0.25"/>
    <row r="53900" ht="30" hidden="1" customHeight="1" x14ac:dyDescent="0.25"/>
    <row r="53901" ht="30" hidden="1" customHeight="1" x14ac:dyDescent="0.25"/>
    <row r="53902" ht="30" hidden="1" customHeight="1" x14ac:dyDescent="0.25"/>
    <row r="53903" ht="30" hidden="1" customHeight="1" x14ac:dyDescent="0.25"/>
    <row r="53904" ht="30" hidden="1" customHeight="1" x14ac:dyDescent="0.25"/>
    <row r="53905" ht="30" hidden="1" customHeight="1" x14ac:dyDescent="0.25"/>
    <row r="53906" ht="30" hidden="1" customHeight="1" x14ac:dyDescent="0.25"/>
    <row r="53907" ht="30" hidden="1" customHeight="1" x14ac:dyDescent="0.25"/>
    <row r="53908" ht="30" hidden="1" customHeight="1" x14ac:dyDescent="0.25"/>
    <row r="53909" ht="30" hidden="1" customHeight="1" x14ac:dyDescent="0.25"/>
    <row r="53910" ht="30" hidden="1" customHeight="1" x14ac:dyDescent="0.25"/>
    <row r="53911" ht="30" hidden="1" customHeight="1" x14ac:dyDescent="0.25"/>
    <row r="53912" ht="30" hidden="1" customHeight="1" x14ac:dyDescent="0.25"/>
    <row r="53913" ht="30" hidden="1" customHeight="1" x14ac:dyDescent="0.25"/>
    <row r="53914" ht="30" hidden="1" customHeight="1" x14ac:dyDescent="0.25"/>
    <row r="53915" ht="30" hidden="1" customHeight="1" x14ac:dyDescent="0.25"/>
    <row r="53916" ht="30" hidden="1" customHeight="1" x14ac:dyDescent="0.25"/>
    <row r="53917" ht="30" hidden="1" customHeight="1" x14ac:dyDescent="0.25"/>
    <row r="53918" ht="30" hidden="1" customHeight="1" x14ac:dyDescent="0.25"/>
    <row r="53919" ht="30" hidden="1" customHeight="1" x14ac:dyDescent="0.25"/>
    <row r="53920" ht="30" hidden="1" customHeight="1" x14ac:dyDescent="0.25"/>
    <row r="53921" ht="30" hidden="1" customHeight="1" x14ac:dyDescent="0.25"/>
    <row r="53922" ht="30" hidden="1" customHeight="1" x14ac:dyDescent="0.25"/>
    <row r="53923" ht="30" hidden="1" customHeight="1" x14ac:dyDescent="0.25"/>
    <row r="53924" ht="30" hidden="1" customHeight="1" x14ac:dyDescent="0.25"/>
    <row r="53925" ht="30" hidden="1" customHeight="1" x14ac:dyDescent="0.25"/>
    <row r="53926" ht="30" hidden="1" customHeight="1" x14ac:dyDescent="0.25"/>
    <row r="53927" ht="30" hidden="1" customHeight="1" x14ac:dyDescent="0.25"/>
    <row r="53928" ht="30" hidden="1" customHeight="1" x14ac:dyDescent="0.25"/>
    <row r="53929" ht="30" hidden="1" customHeight="1" x14ac:dyDescent="0.25"/>
    <row r="53930" ht="30" hidden="1" customHeight="1" x14ac:dyDescent="0.25"/>
    <row r="53931" ht="30" hidden="1" customHeight="1" x14ac:dyDescent="0.25"/>
    <row r="53932" ht="30" hidden="1" customHeight="1" x14ac:dyDescent="0.25"/>
    <row r="53933" ht="30" hidden="1" customHeight="1" x14ac:dyDescent="0.25"/>
    <row r="53934" ht="30" hidden="1" customHeight="1" x14ac:dyDescent="0.25"/>
    <row r="53935" ht="30" hidden="1" customHeight="1" x14ac:dyDescent="0.25"/>
    <row r="53936" ht="30" hidden="1" customHeight="1" x14ac:dyDescent="0.25"/>
    <row r="53937" ht="30" hidden="1" customHeight="1" x14ac:dyDescent="0.25"/>
    <row r="53938" ht="30" hidden="1" customHeight="1" x14ac:dyDescent="0.25"/>
    <row r="53939" ht="30" hidden="1" customHeight="1" x14ac:dyDescent="0.25"/>
    <row r="53940" ht="30" hidden="1" customHeight="1" x14ac:dyDescent="0.25"/>
    <row r="53941" ht="30" hidden="1" customHeight="1" x14ac:dyDescent="0.25"/>
    <row r="53942" ht="30" hidden="1" customHeight="1" x14ac:dyDescent="0.25"/>
    <row r="53943" ht="30" hidden="1" customHeight="1" x14ac:dyDescent="0.25"/>
    <row r="53944" ht="30" hidden="1" customHeight="1" x14ac:dyDescent="0.25"/>
    <row r="53945" ht="30" hidden="1" customHeight="1" x14ac:dyDescent="0.25"/>
    <row r="53946" ht="30" hidden="1" customHeight="1" x14ac:dyDescent="0.25"/>
    <row r="53947" ht="30" hidden="1" customHeight="1" x14ac:dyDescent="0.25"/>
    <row r="53948" ht="30" hidden="1" customHeight="1" x14ac:dyDescent="0.25"/>
    <row r="53949" ht="30" hidden="1" customHeight="1" x14ac:dyDescent="0.25"/>
    <row r="53950" ht="30" hidden="1" customHeight="1" x14ac:dyDescent="0.25"/>
    <row r="53951" ht="30" hidden="1" customHeight="1" x14ac:dyDescent="0.25"/>
    <row r="53952" ht="30" hidden="1" customHeight="1" x14ac:dyDescent="0.25"/>
    <row r="53953" ht="30" hidden="1" customHeight="1" x14ac:dyDescent="0.25"/>
    <row r="53954" ht="30" hidden="1" customHeight="1" x14ac:dyDescent="0.25"/>
    <row r="53955" ht="30" hidden="1" customHeight="1" x14ac:dyDescent="0.25"/>
    <row r="53956" ht="30" hidden="1" customHeight="1" x14ac:dyDescent="0.25"/>
    <row r="53957" ht="30" hidden="1" customHeight="1" x14ac:dyDescent="0.25"/>
    <row r="53958" ht="30" hidden="1" customHeight="1" x14ac:dyDescent="0.25"/>
    <row r="53959" ht="30" hidden="1" customHeight="1" x14ac:dyDescent="0.25"/>
    <row r="53960" ht="30" hidden="1" customHeight="1" x14ac:dyDescent="0.25"/>
    <row r="53961" ht="30" hidden="1" customHeight="1" x14ac:dyDescent="0.25"/>
    <row r="53962" ht="30" hidden="1" customHeight="1" x14ac:dyDescent="0.25"/>
    <row r="53963" ht="30" hidden="1" customHeight="1" x14ac:dyDescent="0.25"/>
    <row r="53964" ht="30" hidden="1" customHeight="1" x14ac:dyDescent="0.25"/>
    <row r="53965" ht="30" hidden="1" customHeight="1" x14ac:dyDescent="0.25"/>
    <row r="53966" ht="30" hidden="1" customHeight="1" x14ac:dyDescent="0.25"/>
    <row r="53967" ht="30" hidden="1" customHeight="1" x14ac:dyDescent="0.25"/>
    <row r="53968" ht="30" hidden="1" customHeight="1" x14ac:dyDescent="0.25"/>
    <row r="53969" ht="30" hidden="1" customHeight="1" x14ac:dyDescent="0.25"/>
    <row r="53970" ht="30" hidden="1" customHeight="1" x14ac:dyDescent="0.25"/>
    <row r="53971" ht="30" hidden="1" customHeight="1" x14ac:dyDescent="0.25"/>
    <row r="53972" ht="30" hidden="1" customHeight="1" x14ac:dyDescent="0.25"/>
    <row r="53973" ht="30" hidden="1" customHeight="1" x14ac:dyDescent="0.25"/>
    <row r="53974" ht="30" hidden="1" customHeight="1" x14ac:dyDescent="0.25"/>
    <row r="53975" ht="30" hidden="1" customHeight="1" x14ac:dyDescent="0.25"/>
    <row r="53976" ht="30" hidden="1" customHeight="1" x14ac:dyDescent="0.25"/>
    <row r="53977" ht="30" hidden="1" customHeight="1" x14ac:dyDescent="0.25"/>
    <row r="53978" ht="30" hidden="1" customHeight="1" x14ac:dyDescent="0.25"/>
    <row r="53979" ht="30" hidden="1" customHeight="1" x14ac:dyDescent="0.25"/>
    <row r="53980" ht="30" hidden="1" customHeight="1" x14ac:dyDescent="0.25"/>
    <row r="53981" ht="30" hidden="1" customHeight="1" x14ac:dyDescent="0.25"/>
    <row r="53982" ht="30" hidden="1" customHeight="1" x14ac:dyDescent="0.25"/>
    <row r="53983" ht="30" hidden="1" customHeight="1" x14ac:dyDescent="0.25"/>
    <row r="53984" ht="30" hidden="1" customHeight="1" x14ac:dyDescent="0.25"/>
    <row r="53985" ht="30" hidden="1" customHeight="1" x14ac:dyDescent="0.25"/>
    <row r="53986" ht="30" hidden="1" customHeight="1" x14ac:dyDescent="0.25"/>
    <row r="53987" ht="30" hidden="1" customHeight="1" x14ac:dyDescent="0.25"/>
    <row r="53988" ht="30" hidden="1" customHeight="1" x14ac:dyDescent="0.25"/>
    <row r="53989" ht="30" hidden="1" customHeight="1" x14ac:dyDescent="0.25"/>
    <row r="53990" ht="30" hidden="1" customHeight="1" x14ac:dyDescent="0.25"/>
    <row r="53991" ht="30" hidden="1" customHeight="1" x14ac:dyDescent="0.25"/>
    <row r="53992" ht="30" hidden="1" customHeight="1" x14ac:dyDescent="0.25"/>
    <row r="53993" ht="30" hidden="1" customHeight="1" x14ac:dyDescent="0.25"/>
    <row r="53994" ht="30" hidden="1" customHeight="1" x14ac:dyDescent="0.25"/>
    <row r="53995" ht="30" hidden="1" customHeight="1" x14ac:dyDescent="0.25"/>
    <row r="53996" ht="30" hidden="1" customHeight="1" x14ac:dyDescent="0.25"/>
    <row r="53997" ht="30" hidden="1" customHeight="1" x14ac:dyDescent="0.25"/>
    <row r="53998" ht="30" hidden="1" customHeight="1" x14ac:dyDescent="0.25"/>
    <row r="53999" ht="30" hidden="1" customHeight="1" x14ac:dyDescent="0.25"/>
    <row r="54000" ht="30" hidden="1" customHeight="1" x14ac:dyDescent="0.25"/>
    <row r="54001" ht="30" hidden="1" customHeight="1" x14ac:dyDescent="0.25"/>
    <row r="54002" ht="30" hidden="1" customHeight="1" x14ac:dyDescent="0.25"/>
    <row r="54003" ht="30" hidden="1" customHeight="1" x14ac:dyDescent="0.25"/>
    <row r="54004" ht="30" hidden="1" customHeight="1" x14ac:dyDescent="0.25"/>
    <row r="54005" ht="30" hidden="1" customHeight="1" x14ac:dyDescent="0.25"/>
    <row r="54006" ht="30" hidden="1" customHeight="1" x14ac:dyDescent="0.25"/>
    <row r="54007" ht="30" hidden="1" customHeight="1" x14ac:dyDescent="0.25"/>
    <row r="54008" ht="30" hidden="1" customHeight="1" x14ac:dyDescent="0.25"/>
    <row r="54009" ht="30" hidden="1" customHeight="1" x14ac:dyDescent="0.25"/>
    <row r="54010" ht="30" hidden="1" customHeight="1" x14ac:dyDescent="0.25"/>
    <row r="54011" ht="30" hidden="1" customHeight="1" x14ac:dyDescent="0.25"/>
    <row r="54012" ht="30" hidden="1" customHeight="1" x14ac:dyDescent="0.25"/>
    <row r="54013" ht="30" hidden="1" customHeight="1" x14ac:dyDescent="0.25"/>
    <row r="54014" ht="30" hidden="1" customHeight="1" x14ac:dyDescent="0.25"/>
    <row r="54015" ht="30" hidden="1" customHeight="1" x14ac:dyDescent="0.25"/>
    <row r="54016" ht="30" hidden="1" customHeight="1" x14ac:dyDescent="0.25"/>
    <row r="54017" ht="30" hidden="1" customHeight="1" x14ac:dyDescent="0.25"/>
    <row r="54018" ht="30" hidden="1" customHeight="1" x14ac:dyDescent="0.25"/>
    <row r="54019" ht="30" hidden="1" customHeight="1" x14ac:dyDescent="0.25"/>
    <row r="54020" ht="30" hidden="1" customHeight="1" x14ac:dyDescent="0.25"/>
    <row r="54021" ht="30" hidden="1" customHeight="1" x14ac:dyDescent="0.25"/>
    <row r="54022" ht="30" hidden="1" customHeight="1" x14ac:dyDescent="0.25"/>
    <row r="54023" ht="30" hidden="1" customHeight="1" x14ac:dyDescent="0.25"/>
    <row r="54024" ht="30" hidden="1" customHeight="1" x14ac:dyDescent="0.25"/>
    <row r="54025" ht="30" hidden="1" customHeight="1" x14ac:dyDescent="0.25"/>
    <row r="54026" ht="30" hidden="1" customHeight="1" x14ac:dyDescent="0.25"/>
    <row r="54027" ht="30" hidden="1" customHeight="1" x14ac:dyDescent="0.25"/>
    <row r="54028" ht="30" hidden="1" customHeight="1" x14ac:dyDescent="0.25"/>
    <row r="54029" ht="30" hidden="1" customHeight="1" x14ac:dyDescent="0.25"/>
    <row r="54030" ht="30" hidden="1" customHeight="1" x14ac:dyDescent="0.25"/>
    <row r="54031" ht="30" hidden="1" customHeight="1" x14ac:dyDescent="0.25"/>
    <row r="54032" ht="30" hidden="1" customHeight="1" x14ac:dyDescent="0.25"/>
    <row r="54033" ht="30" hidden="1" customHeight="1" x14ac:dyDescent="0.25"/>
    <row r="54034" ht="30" hidden="1" customHeight="1" x14ac:dyDescent="0.25"/>
    <row r="54035" ht="30" hidden="1" customHeight="1" x14ac:dyDescent="0.25"/>
    <row r="54036" ht="30" hidden="1" customHeight="1" x14ac:dyDescent="0.25"/>
    <row r="54037" ht="30" hidden="1" customHeight="1" x14ac:dyDescent="0.25"/>
    <row r="54038" ht="30" hidden="1" customHeight="1" x14ac:dyDescent="0.25"/>
    <row r="54039" ht="30" hidden="1" customHeight="1" x14ac:dyDescent="0.25"/>
    <row r="54040" ht="30" hidden="1" customHeight="1" x14ac:dyDescent="0.25"/>
    <row r="54041" ht="30" hidden="1" customHeight="1" x14ac:dyDescent="0.25"/>
    <row r="54042" ht="30" hidden="1" customHeight="1" x14ac:dyDescent="0.25"/>
    <row r="54043" ht="30" hidden="1" customHeight="1" x14ac:dyDescent="0.25"/>
    <row r="54044" ht="30" hidden="1" customHeight="1" x14ac:dyDescent="0.25"/>
    <row r="54045" ht="30" hidden="1" customHeight="1" x14ac:dyDescent="0.25"/>
    <row r="54046" ht="30" hidden="1" customHeight="1" x14ac:dyDescent="0.25"/>
    <row r="54047" ht="30" hidden="1" customHeight="1" x14ac:dyDescent="0.25"/>
    <row r="54048" ht="30" hidden="1" customHeight="1" x14ac:dyDescent="0.25"/>
    <row r="54049" ht="30" hidden="1" customHeight="1" x14ac:dyDescent="0.25"/>
    <row r="54050" ht="30" hidden="1" customHeight="1" x14ac:dyDescent="0.25"/>
    <row r="54051" ht="30" hidden="1" customHeight="1" x14ac:dyDescent="0.25"/>
    <row r="54052" ht="30" hidden="1" customHeight="1" x14ac:dyDescent="0.25"/>
    <row r="54053" ht="30" hidden="1" customHeight="1" x14ac:dyDescent="0.25"/>
    <row r="54054" ht="30" hidden="1" customHeight="1" x14ac:dyDescent="0.25"/>
    <row r="54055" ht="30" hidden="1" customHeight="1" x14ac:dyDescent="0.25"/>
    <row r="54056" ht="30" hidden="1" customHeight="1" x14ac:dyDescent="0.25"/>
    <row r="54057" ht="30" hidden="1" customHeight="1" x14ac:dyDescent="0.25"/>
    <row r="54058" ht="30" hidden="1" customHeight="1" x14ac:dyDescent="0.25"/>
    <row r="54059" ht="30" hidden="1" customHeight="1" x14ac:dyDescent="0.25"/>
    <row r="54060" ht="30" hidden="1" customHeight="1" x14ac:dyDescent="0.25"/>
    <row r="54061" ht="30" hidden="1" customHeight="1" x14ac:dyDescent="0.25"/>
    <row r="54062" ht="30" hidden="1" customHeight="1" x14ac:dyDescent="0.25"/>
    <row r="54063" ht="30" hidden="1" customHeight="1" x14ac:dyDescent="0.25"/>
    <row r="54064" ht="30" hidden="1" customHeight="1" x14ac:dyDescent="0.25"/>
    <row r="54065" ht="30" hidden="1" customHeight="1" x14ac:dyDescent="0.25"/>
    <row r="54066" ht="30" hidden="1" customHeight="1" x14ac:dyDescent="0.25"/>
    <row r="54067" ht="30" hidden="1" customHeight="1" x14ac:dyDescent="0.25"/>
    <row r="54068" ht="30" hidden="1" customHeight="1" x14ac:dyDescent="0.25"/>
    <row r="54069" ht="30" hidden="1" customHeight="1" x14ac:dyDescent="0.25"/>
    <row r="54070" ht="30" hidden="1" customHeight="1" x14ac:dyDescent="0.25"/>
    <row r="54071" ht="30" hidden="1" customHeight="1" x14ac:dyDescent="0.25"/>
    <row r="54072" ht="30" hidden="1" customHeight="1" x14ac:dyDescent="0.25"/>
    <row r="54073" ht="30" hidden="1" customHeight="1" x14ac:dyDescent="0.25"/>
    <row r="54074" ht="30" hidden="1" customHeight="1" x14ac:dyDescent="0.25"/>
    <row r="54075" ht="30" hidden="1" customHeight="1" x14ac:dyDescent="0.25"/>
    <row r="54076" ht="30" hidden="1" customHeight="1" x14ac:dyDescent="0.25"/>
    <row r="54077" ht="30" hidden="1" customHeight="1" x14ac:dyDescent="0.25"/>
    <row r="54078" ht="30" hidden="1" customHeight="1" x14ac:dyDescent="0.25"/>
    <row r="54079" ht="30" hidden="1" customHeight="1" x14ac:dyDescent="0.25"/>
    <row r="54080" ht="30" hidden="1" customHeight="1" x14ac:dyDescent="0.25"/>
    <row r="54081" ht="30" hidden="1" customHeight="1" x14ac:dyDescent="0.25"/>
    <row r="54082" ht="30" hidden="1" customHeight="1" x14ac:dyDescent="0.25"/>
    <row r="54083" ht="30" hidden="1" customHeight="1" x14ac:dyDescent="0.25"/>
    <row r="54084" ht="30" hidden="1" customHeight="1" x14ac:dyDescent="0.25"/>
    <row r="54085" ht="30" hidden="1" customHeight="1" x14ac:dyDescent="0.25"/>
    <row r="54086" ht="30" hidden="1" customHeight="1" x14ac:dyDescent="0.25"/>
    <row r="54087" ht="30" hidden="1" customHeight="1" x14ac:dyDescent="0.25"/>
    <row r="54088" ht="30" hidden="1" customHeight="1" x14ac:dyDescent="0.25"/>
    <row r="54089" ht="30" hidden="1" customHeight="1" x14ac:dyDescent="0.25"/>
    <row r="54090" ht="30" hidden="1" customHeight="1" x14ac:dyDescent="0.25"/>
    <row r="54091" ht="30" hidden="1" customHeight="1" x14ac:dyDescent="0.25"/>
    <row r="54092" ht="30" hidden="1" customHeight="1" x14ac:dyDescent="0.25"/>
    <row r="54093" ht="30" hidden="1" customHeight="1" x14ac:dyDescent="0.25"/>
    <row r="54094" ht="30" hidden="1" customHeight="1" x14ac:dyDescent="0.25"/>
    <row r="54095" ht="30" hidden="1" customHeight="1" x14ac:dyDescent="0.25"/>
    <row r="54096" ht="30" hidden="1" customHeight="1" x14ac:dyDescent="0.25"/>
    <row r="54097" ht="30" hidden="1" customHeight="1" x14ac:dyDescent="0.25"/>
    <row r="54098" ht="30" hidden="1" customHeight="1" x14ac:dyDescent="0.25"/>
    <row r="54099" ht="30" hidden="1" customHeight="1" x14ac:dyDescent="0.25"/>
    <row r="54100" ht="30" hidden="1" customHeight="1" x14ac:dyDescent="0.25"/>
    <row r="54101" ht="30" hidden="1" customHeight="1" x14ac:dyDescent="0.25"/>
    <row r="54102" ht="30" hidden="1" customHeight="1" x14ac:dyDescent="0.25"/>
    <row r="54103" ht="30" hidden="1" customHeight="1" x14ac:dyDescent="0.25"/>
    <row r="54104" ht="30" hidden="1" customHeight="1" x14ac:dyDescent="0.25"/>
    <row r="54105" ht="30" hidden="1" customHeight="1" x14ac:dyDescent="0.25"/>
    <row r="54106" ht="30" hidden="1" customHeight="1" x14ac:dyDescent="0.25"/>
    <row r="54107" ht="30" hidden="1" customHeight="1" x14ac:dyDescent="0.25"/>
    <row r="54108" ht="30" hidden="1" customHeight="1" x14ac:dyDescent="0.25"/>
    <row r="54109" ht="30" hidden="1" customHeight="1" x14ac:dyDescent="0.25"/>
    <row r="54110" ht="30" hidden="1" customHeight="1" x14ac:dyDescent="0.25"/>
    <row r="54111" ht="30" hidden="1" customHeight="1" x14ac:dyDescent="0.25"/>
    <row r="54112" ht="30" hidden="1" customHeight="1" x14ac:dyDescent="0.25"/>
    <row r="54113" ht="30" hidden="1" customHeight="1" x14ac:dyDescent="0.25"/>
    <row r="54114" ht="30" hidden="1" customHeight="1" x14ac:dyDescent="0.25"/>
    <row r="54115" ht="30" hidden="1" customHeight="1" x14ac:dyDescent="0.25"/>
    <row r="54116" ht="30" hidden="1" customHeight="1" x14ac:dyDescent="0.25"/>
    <row r="54117" ht="30" hidden="1" customHeight="1" x14ac:dyDescent="0.25"/>
    <row r="54118" ht="30" hidden="1" customHeight="1" x14ac:dyDescent="0.25"/>
    <row r="54119" ht="30" hidden="1" customHeight="1" x14ac:dyDescent="0.25"/>
    <row r="54120" ht="30" hidden="1" customHeight="1" x14ac:dyDescent="0.25"/>
    <row r="54121" ht="30" hidden="1" customHeight="1" x14ac:dyDescent="0.25"/>
    <row r="54122" ht="30" hidden="1" customHeight="1" x14ac:dyDescent="0.25"/>
    <row r="54123" ht="30" hidden="1" customHeight="1" x14ac:dyDescent="0.25"/>
    <row r="54124" ht="30" hidden="1" customHeight="1" x14ac:dyDescent="0.25"/>
    <row r="54125" ht="30" hidden="1" customHeight="1" x14ac:dyDescent="0.25"/>
    <row r="54126" ht="30" hidden="1" customHeight="1" x14ac:dyDescent="0.25"/>
    <row r="54127" ht="30" hidden="1" customHeight="1" x14ac:dyDescent="0.25"/>
    <row r="54128" ht="30" hidden="1" customHeight="1" x14ac:dyDescent="0.25"/>
    <row r="54129" ht="30" hidden="1" customHeight="1" x14ac:dyDescent="0.25"/>
    <row r="54130" ht="30" hidden="1" customHeight="1" x14ac:dyDescent="0.25"/>
    <row r="54131" ht="30" hidden="1" customHeight="1" x14ac:dyDescent="0.25"/>
    <row r="54132" ht="30" hidden="1" customHeight="1" x14ac:dyDescent="0.25"/>
    <row r="54133" ht="30" hidden="1" customHeight="1" x14ac:dyDescent="0.25"/>
    <row r="54134" ht="30" hidden="1" customHeight="1" x14ac:dyDescent="0.25"/>
    <row r="54135" ht="30" hidden="1" customHeight="1" x14ac:dyDescent="0.25"/>
    <row r="54136" ht="30" hidden="1" customHeight="1" x14ac:dyDescent="0.25"/>
    <row r="54137" ht="30" hidden="1" customHeight="1" x14ac:dyDescent="0.25"/>
    <row r="54138" ht="30" hidden="1" customHeight="1" x14ac:dyDescent="0.25"/>
    <row r="54139" ht="30" hidden="1" customHeight="1" x14ac:dyDescent="0.25"/>
    <row r="54140" ht="30" hidden="1" customHeight="1" x14ac:dyDescent="0.25"/>
    <row r="54141" ht="30" hidden="1" customHeight="1" x14ac:dyDescent="0.25"/>
    <row r="54142" ht="30" hidden="1" customHeight="1" x14ac:dyDescent="0.25"/>
    <row r="54143" ht="30" hidden="1" customHeight="1" x14ac:dyDescent="0.25"/>
    <row r="54144" ht="30" hidden="1" customHeight="1" x14ac:dyDescent="0.25"/>
    <row r="54145" ht="30" hidden="1" customHeight="1" x14ac:dyDescent="0.25"/>
    <row r="54146" ht="30" hidden="1" customHeight="1" x14ac:dyDescent="0.25"/>
    <row r="54147" ht="30" hidden="1" customHeight="1" x14ac:dyDescent="0.25"/>
    <row r="54148" ht="30" hidden="1" customHeight="1" x14ac:dyDescent="0.25"/>
    <row r="54149" ht="30" hidden="1" customHeight="1" x14ac:dyDescent="0.25"/>
    <row r="54150" ht="30" hidden="1" customHeight="1" x14ac:dyDescent="0.25"/>
    <row r="54151" ht="30" hidden="1" customHeight="1" x14ac:dyDescent="0.25"/>
    <row r="54152" ht="30" hidden="1" customHeight="1" x14ac:dyDescent="0.25"/>
    <row r="54153" ht="30" hidden="1" customHeight="1" x14ac:dyDescent="0.25"/>
    <row r="54154" ht="30" hidden="1" customHeight="1" x14ac:dyDescent="0.25"/>
    <row r="54155" ht="30" hidden="1" customHeight="1" x14ac:dyDescent="0.25"/>
    <row r="54156" ht="30" hidden="1" customHeight="1" x14ac:dyDescent="0.25"/>
    <row r="54157" ht="30" hidden="1" customHeight="1" x14ac:dyDescent="0.25"/>
    <row r="54158" ht="30" hidden="1" customHeight="1" x14ac:dyDescent="0.25"/>
    <row r="54159" ht="30" hidden="1" customHeight="1" x14ac:dyDescent="0.25"/>
    <row r="54160" ht="30" hidden="1" customHeight="1" x14ac:dyDescent="0.25"/>
    <row r="54161" ht="30" hidden="1" customHeight="1" x14ac:dyDescent="0.25"/>
    <row r="54162" ht="30" hidden="1" customHeight="1" x14ac:dyDescent="0.25"/>
    <row r="54163" ht="30" hidden="1" customHeight="1" x14ac:dyDescent="0.25"/>
    <row r="54164" ht="30" hidden="1" customHeight="1" x14ac:dyDescent="0.25"/>
    <row r="54165" ht="30" hidden="1" customHeight="1" x14ac:dyDescent="0.25"/>
    <row r="54166" ht="30" hidden="1" customHeight="1" x14ac:dyDescent="0.25"/>
    <row r="54167" ht="30" hidden="1" customHeight="1" x14ac:dyDescent="0.25"/>
    <row r="54168" ht="30" hidden="1" customHeight="1" x14ac:dyDescent="0.25"/>
    <row r="54169" ht="30" hidden="1" customHeight="1" x14ac:dyDescent="0.25"/>
    <row r="54170" ht="30" hidden="1" customHeight="1" x14ac:dyDescent="0.25"/>
    <row r="54171" ht="30" hidden="1" customHeight="1" x14ac:dyDescent="0.25"/>
    <row r="54172" ht="30" hidden="1" customHeight="1" x14ac:dyDescent="0.25"/>
    <row r="54173" ht="30" hidden="1" customHeight="1" x14ac:dyDescent="0.25"/>
    <row r="54174" ht="30" hidden="1" customHeight="1" x14ac:dyDescent="0.25"/>
    <row r="54175" ht="30" hidden="1" customHeight="1" x14ac:dyDescent="0.25"/>
    <row r="54176" ht="30" hidden="1" customHeight="1" x14ac:dyDescent="0.25"/>
    <row r="54177" ht="30" hidden="1" customHeight="1" x14ac:dyDescent="0.25"/>
    <row r="54178" ht="30" hidden="1" customHeight="1" x14ac:dyDescent="0.25"/>
    <row r="54179" ht="30" hidden="1" customHeight="1" x14ac:dyDescent="0.25"/>
    <row r="54180" ht="30" hidden="1" customHeight="1" x14ac:dyDescent="0.25"/>
    <row r="54181" ht="30" hidden="1" customHeight="1" x14ac:dyDescent="0.25"/>
    <row r="54182" ht="30" hidden="1" customHeight="1" x14ac:dyDescent="0.25"/>
    <row r="54183" ht="30" hidden="1" customHeight="1" x14ac:dyDescent="0.25"/>
    <row r="54184" ht="30" hidden="1" customHeight="1" x14ac:dyDescent="0.25"/>
    <row r="54185" ht="30" hidden="1" customHeight="1" x14ac:dyDescent="0.25"/>
    <row r="54186" ht="30" hidden="1" customHeight="1" x14ac:dyDescent="0.25"/>
    <row r="54187" ht="30" hidden="1" customHeight="1" x14ac:dyDescent="0.25"/>
    <row r="54188" ht="30" hidden="1" customHeight="1" x14ac:dyDescent="0.25"/>
    <row r="54189" ht="30" hidden="1" customHeight="1" x14ac:dyDescent="0.25"/>
    <row r="54190" ht="30" hidden="1" customHeight="1" x14ac:dyDescent="0.25"/>
    <row r="54191" ht="30" hidden="1" customHeight="1" x14ac:dyDescent="0.25"/>
    <row r="54192" ht="30" hidden="1" customHeight="1" x14ac:dyDescent="0.25"/>
    <row r="54193" ht="30" hidden="1" customHeight="1" x14ac:dyDescent="0.25"/>
    <row r="54194" ht="30" hidden="1" customHeight="1" x14ac:dyDescent="0.25"/>
    <row r="54195" ht="30" hidden="1" customHeight="1" x14ac:dyDescent="0.25"/>
    <row r="54196" ht="30" hidden="1" customHeight="1" x14ac:dyDescent="0.25"/>
    <row r="54197" ht="30" hidden="1" customHeight="1" x14ac:dyDescent="0.25"/>
    <row r="54198" ht="30" hidden="1" customHeight="1" x14ac:dyDescent="0.25"/>
    <row r="54199" ht="30" hidden="1" customHeight="1" x14ac:dyDescent="0.25"/>
    <row r="54200" ht="30" hidden="1" customHeight="1" x14ac:dyDescent="0.25"/>
    <row r="54201" ht="30" hidden="1" customHeight="1" x14ac:dyDescent="0.25"/>
    <row r="54202" ht="30" hidden="1" customHeight="1" x14ac:dyDescent="0.25"/>
    <row r="54203" ht="30" hidden="1" customHeight="1" x14ac:dyDescent="0.25"/>
    <row r="54204" ht="30" hidden="1" customHeight="1" x14ac:dyDescent="0.25"/>
    <row r="54205" ht="30" hidden="1" customHeight="1" x14ac:dyDescent="0.25"/>
    <row r="54206" ht="30" hidden="1" customHeight="1" x14ac:dyDescent="0.25"/>
    <row r="54207" ht="30" hidden="1" customHeight="1" x14ac:dyDescent="0.25"/>
    <row r="54208" ht="30" hidden="1" customHeight="1" x14ac:dyDescent="0.25"/>
    <row r="54209" ht="30" hidden="1" customHeight="1" x14ac:dyDescent="0.25"/>
    <row r="54210" ht="30" hidden="1" customHeight="1" x14ac:dyDescent="0.25"/>
    <row r="54211" ht="30" hidden="1" customHeight="1" x14ac:dyDescent="0.25"/>
    <row r="54212" ht="30" hidden="1" customHeight="1" x14ac:dyDescent="0.25"/>
    <row r="54213" ht="30" hidden="1" customHeight="1" x14ac:dyDescent="0.25"/>
    <row r="54214" ht="30" hidden="1" customHeight="1" x14ac:dyDescent="0.25"/>
    <row r="54215" ht="30" hidden="1" customHeight="1" x14ac:dyDescent="0.25"/>
    <row r="54216" ht="30" hidden="1" customHeight="1" x14ac:dyDescent="0.25"/>
    <row r="54217" ht="30" hidden="1" customHeight="1" x14ac:dyDescent="0.25"/>
    <row r="54218" ht="30" hidden="1" customHeight="1" x14ac:dyDescent="0.25"/>
    <row r="54219" ht="30" hidden="1" customHeight="1" x14ac:dyDescent="0.25"/>
    <row r="54220" ht="30" hidden="1" customHeight="1" x14ac:dyDescent="0.25"/>
    <row r="54221" ht="30" hidden="1" customHeight="1" x14ac:dyDescent="0.25"/>
    <row r="54222" ht="30" hidden="1" customHeight="1" x14ac:dyDescent="0.25"/>
    <row r="54223" ht="30" hidden="1" customHeight="1" x14ac:dyDescent="0.25"/>
    <row r="54224" ht="30" hidden="1" customHeight="1" x14ac:dyDescent="0.25"/>
    <row r="54225" ht="30" hidden="1" customHeight="1" x14ac:dyDescent="0.25"/>
    <row r="54226" ht="30" hidden="1" customHeight="1" x14ac:dyDescent="0.25"/>
    <row r="54227" ht="30" hidden="1" customHeight="1" x14ac:dyDescent="0.25"/>
    <row r="54228" ht="30" hidden="1" customHeight="1" x14ac:dyDescent="0.25"/>
    <row r="54229" ht="30" hidden="1" customHeight="1" x14ac:dyDescent="0.25"/>
    <row r="54230" ht="30" hidden="1" customHeight="1" x14ac:dyDescent="0.25"/>
    <row r="54231" ht="30" hidden="1" customHeight="1" x14ac:dyDescent="0.25"/>
    <row r="54232" ht="30" hidden="1" customHeight="1" x14ac:dyDescent="0.25"/>
    <row r="54233" ht="30" hidden="1" customHeight="1" x14ac:dyDescent="0.25"/>
    <row r="54234" ht="30" hidden="1" customHeight="1" x14ac:dyDescent="0.25"/>
    <row r="54235" ht="30" hidden="1" customHeight="1" x14ac:dyDescent="0.25"/>
    <row r="54236" ht="30" hidden="1" customHeight="1" x14ac:dyDescent="0.25"/>
    <row r="54237" ht="30" hidden="1" customHeight="1" x14ac:dyDescent="0.25"/>
    <row r="54238" ht="30" hidden="1" customHeight="1" x14ac:dyDescent="0.25"/>
    <row r="54239" ht="30" hidden="1" customHeight="1" x14ac:dyDescent="0.25"/>
    <row r="54240" ht="30" hidden="1" customHeight="1" x14ac:dyDescent="0.25"/>
    <row r="54241" ht="30" hidden="1" customHeight="1" x14ac:dyDescent="0.25"/>
    <row r="54242" ht="30" hidden="1" customHeight="1" x14ac:dyDescent="0.25"/>
    <row r="54243" ht="30" hidden="1" customHeight="1" x14ac:dyDescent="0.25"/>
    <row r="54244" ht="30" hidden="1" customHeight="1" x14ac:dyDescent="0.25"/>
    <row r="54245" ht="30" hidden="1" customHeight="1" x14ac:dyDescent="0.25"/>
    <row r="54246" ht="30" hidden="1" customHeight="1" x14ac:dyDescent="0.25"/>
    <row r="54247" ht="30" hidden="1" customHeight="1" x14ac:dyDescent="0.25"/>
    <row r="54248" ht="30" hidden="1" customHeight="1" x14ac:dyDescent="0.25"/>
    <row r="54249" ht="30" hidden="1" customHeight="1" x14ac:dyDescent="0.25"/>
    <row r="54250" ht="30" hidden="1" customHeight="1" x14ac:dyDescent="0.25"/>
    <row r="54251" ht="30" hidden="1" customHeight="1" x14ac:dyDescent="0.25"/>
    <row r="54252" ht="30" hidden="1" customHeight="1" x14ac:dyDescent="0.25"/>
    <row r="54253" ht="30" hidden="1" customHeight="1" x14ac:dyDescent="0.25"/>
    <row r="54254" ht="30" hidden="1" customHeight="1" x14ac:dyDescent="0.25"/>
    <row r="54255" ht="30" hidden="1" customHeight="1" x14ac:dyDescent="0.25"/>
    <row r="54256" ht="30" hidden="1" customHeight="1" x14ac:dyDescent="0.25"/>
    <row r="54257" ht="30" hidden="1" customHeight="1" x14ac:dyDescent="0.25"/>
    <row r="54258" ht="30" hidden="1" customHeight="1" x14ac:dyDescent="0.25"/>
    <row r="54259" ht="30" hidden="1" customHeight="1" x14ac:dyDescent="0.25"/>
    <row r="54260" ht="30" hidden="1" customHeight="1" x14ac:dyDescent="0.25"/>
    <row r="54261" ht="30" hidden="1" customHeight="1" x14ac:dyDescent="0.25"/>
    <row r="54262" ht="30" hidden="1" customHeight="1" x14ac:dyDescent="0.25"/>
    <row r="54263" ht="30" hidden="1" customHeight="1" x14ac:dyDescent="0.25"/>
    <row r="54264" ht="30" hidden="1" customHeight="1" x14ac:dyDescent="0.25"/>
    <row r="54265" ht="30" hidden="1" customHeight="1" x14ac:dyDescent="0.25"/>
    <row r="54266" ht="30" hidden="1" customHeight="1" x14ac:dyDescent="0.25"/>
    <row r="54267" ht="30" hidden="1" customHeight="1" x14ac:dyDescent="0.25"/>
    <row r="54268" ht="30" hidden="1" customHeight="1" x14ac:dyDescent="0.25"/>
    <row r="54269" ht="30" hidden="1" customHeight="1" x14ac:dyDescent="0.25"/>
    <row r="54270" ht="30" hidden="1" customHeight="1" x14ac:dyDescent="0.25"/>
    <row r="54271" ht="30" hidden="1" customHeight="1" x14ac:dyDescent="0.25"/>
    <row r="54272" ht="30" hidden="1" customHeight="1" x14ac:dyDescent="0.25"/>
    <row r="54273" ht="30" hidden="1" customHeight="1" x14ac:dyDescent="0.25"/>
    <row r="54274" ht="30" hidden="1" customHeight="1" x14ac:dyDescent="0.25"/>
    <row r="54275" ht="30" hidden="1" customHeight="1" x14ac:dyDescent="0.25"/>
    <row r="54276" ht="30" hidden="1" customHeight="1" x14ac:dyDescent="0.25"/>
    <row r="54277" ht="30" hidden="1" customHeight="1" x14ac:dyDescent="0.25"/>
    <row r="54278" ht="30" hidden="1" customHeight="1" x14ac:dyDescent="0.25"/>
    <row r="54279" ht="30" hidden="1" customHeight="1" x14ac:dyDescent="0.25"/>
    <row r="54280" ht="30" hidden="1" customHeight="1" x14ac:dyDescent="0.25"/>
    <row r="54281" ht="30" hidden="1" customHeight="1" x14ac:dyDescent="0.25"/>
    <row r="54282" ht="30" hidden="1" customHeight="1" x14ac:dyDescent="0.25"/>
    <row r="54283" ht="30" hidden="1" customHeight="1" x14ac:dyDescent="0.25"/>
    <row r="54284" ht="30" hidden="1" customHeight="1" x14ac:dyDescent="0.25"/>
    <row r="54285" ht="30" hidden="1" customHeight="1" x14ac:dyDescent="0.25"/>
    <row r="54286" ht="30" hidden="1" customHeight="1" x14ac:dyDescent="0.25"/>
    <row r="54287" ht="30" hidden="1" customHeight="1" x14ac:dyDescent="0.25"/>
    <row r="54288" ht="30" hidden="1" customHeight="1" x14ac:dyDescent="0.25"/>
    <row r="54289" ht="30" hidden="1" customHeight="1" x14ac:dyDescent="0.25"/>
    <row r="54290" ht="30" hidden="1" customHeight="1" x14ac:dyDescent="0.25"/>
    <row r="54291" ht="30" hidden="1" customHeight="1" x14ac:dyDescent="0.25"/>
    <row r="54292" ht="30" hidden="1" customHeight="1" x14ac:dyDescent="0.25"/>
    <row r="54293" ht="30" hidden="1" customHeight="1" x14ac:dyDescent="0.25"/>
    <row r="54294" ht="30" hidden="1" customHeight="1" x14ac:dyDescent="0.25"/>
    <row r="54295" ht="30" hidden="1" customHeight="1" x14ac:dyDescent="0.25"/>
    <row r="54296" ht="30" hidden="1" customHeight="1" x14ac:dyDescent="0.25"/>
    <row r="54297" ht="30" hidden="1" customHeight="1" x14ac:dyDescent="0.25"/>
    <row r="54298" ht="30" hidden="1" customHeight="1" x14ac:dyDescent="0.25"/>
    <row r="54299" ht="30" hidden="1" customHeight="1" x14ac:dyDescent="0.25"/>
    <row r="54300" ht="30" hidden="1" customHeight="1" x14ac:dyDescent="0.25"/>
    <row r="54301" ht="30" hidden="1" customHeight="1" x14ac:dyDescent="0.25"/>
    <row r="54302" ht="30" hidden="1" customHeight="1" x14ac:dyDescent="0.25"/>
    <row r="54303" ht="30" hidden="1" customHeight="1" x14ac:dyDescent="0.25"/>
    <row r="54304" ht="30" hidden="1" customHeight="1" x14ac:dyDescent="0.25"/>
    <row r="54305" ht="30" hidden="1" customHeight="1" x14ac:dyDescent="0.25"/>
    <row r="54306" ht="30" hidden="1" customHeight="1" x14ac:dyDescent="0.25"/>
    <row r="54307" ht="30" hidden="1" customHeight="1" x14ac:dyDescent="0.25"/>
    <row r="54308" ht="30" hidden="1" customHeight="1" x14ac:dyDescent="0.25"/>
    <row r="54309" ht="30" hidden="1" customHeight="1" x14ac:dyDescent="0.25"/>
    <row r="54310" ht="30" hidden="1" customHeight="1" x14ac:dyDescent="0.25"/>
    <row r="54311" ht="30" hidden="1" customHeight="1" x14ac:dyDescent="0.25"/>
    <row r="54312" ht="30" hidden="1" customHeight="1" x14ac:dyDescent="0.25"/>
    <row r="54313" ht="30" hidden="1" customHeight="1" x14ac:dyDescent="0.25"/>
    <row r="54314" ht="30" hidden="1" customHeight="1" x14ac:dyDescent="0.25"/>
    <row r="54315" ht="30" hidden="1" customHeight="1" x14ac:dyDescent="0.25"/>
    <row r="54316" ht="30" hidden="1" customHeight="1" x14ac:dyDescent="0.25"/>
    <row r="54317" ht="30" hidden="1" customHeight="1" x14ac:dyDescent="0.25"/>
    <row r="54318" ht="30" hidden="1" customHeight="1" x14ac:dyDescent="0.25"/>
    <row r="54319" ht="30" hidden="1" customHeight="1" x14ac:dyDescent="0.25"/>
    <row r="54320" ht="30" hidden="1" customHeight="1" x14ac:dyDescent="0.25"/>
    <row r="54321" ht="30" hidden="1" customHeight="1" x14ac:dyDescent="0.25"/>
    <row r="54322" ht="30" hidden="1" customHeight="1" x14ac:dyDescent="0.25"/>
    <row r="54323" ht="30" hidden="1" customHeight="1" x14ac:dyDescent="0.25"/>
    <row r="54324" ht="30" hidden="1" customHeight="1" x14ac:dyDescent="0.25"/>
    <row r="54325" ht="30" hidden="1" customHeight="1" x14ac:dyDescent="0.25"/>
    <row r="54326" ht="30" hidden="1" customHeight="1" x14ac:dyDescent="0.25"/>
    <row r="54327" ht="30" hidden="1" customHeight="1" x14ac:dyDescent="0.25"/>
    <row r="54328" ht="30" hidden="1" customHeight="1" x14ac:dyDescent="0.25"/>
    <row r="54329" ht="30" hidden="1" customHeight="1" x14ac:dyDescent="0.25"/>
    <row r="54330" ht="30" hidden="1" customHeight="1" x14ac:dyDescent="0.25"/>
    <row r="54331" ht="30" hidden="1" customHeight="1" x14ac:dyDescent="0.25"/>
    <row r="54332" ht="30" hidden="1" customHeight="1" x14ac:dyDescent="0.25"/>
    <row r="54333" ht="30" hidden="1" customHeight="1" x14ac:dyDescent="0.25"/>
    <row r="54334" ht="30" hidden="1" customHeight="1" x14ac:dyDescent="0.25"/>
    <row r="54335" ht="30" hidden="1" customHeight="1" x14ac:dyDescent="0.25"/>
    <row r="54336" ht="30" hidden="1" customHeight="1" x14ac:dyDescent="0.25"/>
    <row r="54337" ht="30" hidden="1" customHeight="1" x14ac:dyDescent="0.25"/>
    <row r="54338" ht="30" hidden="1" customHeight="1" x14ac:dyDescent="0.25"/>
    <row r="54339" ht="30" hidden="1" customHeight="1" x14ac:dyDescent="0.25"/>
    <row r="54340" ht="30" hidden="1" customHeight="1" x14ac:dyDescent="0.25"/>
    <row r="54341" ht="30" hidden="1" customHeight="1" x14ac:dyDescent="0.25"/>
    <row r="54342" ht="30" hidden="1" customHeight="1" x14ac:dyDescent="0.25"/>
    <row r="54343" ht="30" hidden="1" customHeight="1" x14ac:dyDescent="0.25"/>
    <row r="54344" ht="30" hidden="1" customHeight="1" x14ac:dyDescent="0.25"/>
    <row r="54345" ht="30" hidden="1" customHeight="1" x14ac:dyDescent="0.25"/>
    <row r="54346" ht="30" hidden="1" customHeight="1" x14ac:dyDescent="0.25"/>
    <row r="54347" ht="30" hidden="1" customHeight="1" x14ac:dyDescent="0.25"/>
    <row r="54348" ht="30" hidden="1" customHeight="1" x14ac:dyDescent="0.25"/>
    <row r="54349" ht="30" hidden="1" customHeight="1" x14ac:dyDescent="0.25"/>
    <row r="54350" ht="30" hidden="1" customHeight="1" x14ac:dyDescent="0.25"/>
    <row r="54351" ht="30" hidden="1" customHeight="1" x14ac:dyDescent="0.25"/>
    <row r="54352" ht="30" hidden="1" customHeight="1" x14ac:dyDescent="0.25"/>
    <row r="54353" ht="30" hidden="1" customHeight="1" x14ac:dyDescent="0.25"/>
    <row r="54354" ht="30" hidden="1" customHeight="1" x14ac:dyDescent="0.25"/>
    <row r="54355" ht="30" hidden="1" customHeight="1" x14ac:dyDescent="0.25"/>
    <row r="54356" ht="30" hidden="1" customHeight="1" x14ac:dyDescent="0.25"/>
    <row r="54357" ht="30" hidden="1" customHeight="1" x14ac:dyDescent="0.25"/>
    <row r="54358" ht="30" hidden="1" customHeight="1" x14ac:dyDescent="0.25"/>
    <row r="54359" ht="30" hidden="1" customHeight="1" x14ac:dyDescent="0.25"/>
    <row r="54360" ht="30" hidden="1" customHeight="1" x14ac:dyDescent="0.25"/>
    <row r="54361" ht="30" hidden="1" customHeight="1" x14ac:dyDescent="0.25"/>
    <row r="54362" ht="30" hidden="1" customHeight="1" x14ac:dyDescent="0.25"/>
    <row r="54363" ht="30" hidden="1" customHeight="1" x14ac:dyDescent="0.25"/>
    <row r="54364" ht="30" hidden="1" customHeight="1" x14ac:dyDescent="0.25"/>
    <row r="54365" ht="30" hidden="1" customHeight="1" x14ac:dyDescent="0.25"/>
    <row r="54366" ht="30" hidden="1" customHeight="1" x14ac:dyDescent="0.25"/>
    <row r="54367" ht="30" hidden="1" customHeight="1" x14ac:dyDescent="0.25"/>
    <row r="54368" ht="30" hidden="1" customHeight="1" x14ac:dyDescent="0.25"/>
    <row r="54369" ht="30" hidden="1" customHeight="1" x14ac:dyDescent="0.25"/>
    <row r="54370" ht="30" hidden="1" customHeight="1" x14ac:dyDescent="0.25"/>
    <row r="54371" ht="30" hidden="1" customHeight="1" x14ac:dyDescent="0.25"/>
    <row r="54372" ht="30" hidden="1" customHeight="1" x14ac:dyDescent="0.25"/>
    <row r="54373" ht="30" hidden="1" customHeight="1" x14ac:dyDescent="0.25"/>
    <row r="54374" ht="30" hidden="1" customHeight="1" x14ac:dyDescent="0.25"/>
    <row r="54375" ht="30" hidden="1" customHeight="1" x14ac:dyDescent="0.25"/>
    <row r="54376" ht="30" hidden="1" customHeight="1" x14ac:dyDescent="0.25"/>
    <row r="54377" ht="30" hidden="1" customHeight="1" x14ac:dyDescent="0.25"/>
    <row r="54378" ht="30" hidden="1" customHeight="1" x14ac:dyDescent="0.25"/>
    <row r="54379" ht="30" hidden="1" customHeight="1" x14ac:dyDescent="0.25"/>
    <row r="54380" ht="30" hidden="1" customHeight="1" x14ac:dyDescent="0.25"/>
    <row r="54381" ht="30" hidden="1" customHeight="1" x14ac:dyDescent="0.25"/>
    <row r="54382" ht="30" hidden="1" customHeight="1" x14ac:dyDescent="0.25"/>
    <row r="54383" ht="30" hidden="1" customHeight="1" x14ac:dyDescent="0.25"/>
    <row r="54384" ht="30" hidden="1" customHeight="1" x14ac:dyDescent="0.25"/>
    <row r="54385" ht="30" hidden="1" customHeight="1" x14ac:dyDescent="0.25"/>
    <row r="54386" ht="30" hidden="1" customHeight="1" x14ac:dyDescent="0.25"/>
    <row r="54387" ht="30" hidden="1" customHeight="1" x14ac:dyDescent="0.25"/>
    <row r="54388" ht="30" hidden="1" customHeight="1" x14ac:dyDescent="0.25"/>
    <row r="54389" ht="30" hidden="1" customHeight="1" x14ac:dyDescent="0.25"/>
    <row r="54390" ht="30" hidden="1" customHeight="1" x14ac:dyDescent="0.25"/>
    <row r="54391" ht="30" hidden="1" customHeight="1" x14ac:dyDescent="0.25"/>
    <row r="54392" ht="30" hidden="1" customHeight="1" x14ac:dyDescent="0.25"/>
    <row r="54393" ht="30" hidden="1" customHeight="1" x14ac:dyDescent="0.25"/>
    <row r="54394" ht="30" hidden="1" customHeight="1" x14ac:dyDescent="0.25"/>
    <row r="54395" ht="30" hidden="1" customHeight="1" x14ac:dyDescent="0.25"/>
    <row r="54396" ht="30" hidden="1" customHeight="1" x14ac:dyDescent="0.25"/>
    <row r="54397" ht="30" hidden="1" customHeight="1" x14ac:dyDescent="0.25"/>
    <row r="54398" ht="30" hidden="1" customHeight="1" x14ac:dyDescent="0.25"/>
    <row r="54399" ht="30" hidden="1" customHeight="1" x14ac:dyDescent="0.25"/>
    <row r="54400" ht="30" hidden="1" customHeight="1" x14ac:dyDescent="0.25"/>
    <row r="54401" ht="30" hidden="1" customHeight="1" x14ac:dyDescent="0.25"/>
    <row r="54402" ht="30" hidden="1" customHeight="1" x14ac:dyDescent="0.25"/>
    <row r="54403" ht="30" hidden="1" customHeight="1" x14ac:dyDescent="0.25"/>
    <row r="54404" ht="30" hidden="1" customHeight="1" x14ac:dyDescent="0.25"/>
    <row r="54405" ht="30" hidden="1" customHeight="1" x14ac:dyDescent="0.25"/>
    <row r="54406" ht="30" hidden="1" customHeight="1" x14ac:dyDescent="0.25"/>
    <row r="54407" ht="30" hidden="1" customHeight="1" x14ac:dyDescent="0.25"/>
    <row r="54408" ht="30" hidden="1" customHeight="1" x14ac:dyDescent="0.25"/>
    <row r="54409" ht="30" hidden="1" customHeight="1" x14ac:dyDescent="0.25"/>
    <row r="54410" ht="30" hidden="1" customHeight="1" x14ac:dyDescent="0.25"/>
    <row r="54411" ht="30" hidden="1" customHeight="1" x14ac:dyDescent="0.25"/>
    <row r="54412" ht="30" hidden="1" customHeight="1" x14ac:dyDescent="0.25"/>
    <row r="54413" ht="30" hidden="1" customHeight="1" x14ac:dyDescent="0.25"/>
    <row r="54414" ht="30" hidden="1" customHeight="1" x14ac:dyDescent="0.25"/>
    <row r="54415" ht="30" hidden="1" customHeight="1" x14ac:dyDescent="0.25"/>
    <row r="54416" ht="30" hidden="1" customHeight="1" x14ac:dyDescent="0.25"/>
    <row r="54417" ht="30" hidden="1" customHeight="1" x14ac:dyDescent="0.25"/>
    <row r="54418" ht="30" hidden="1" customHeight="1" x14ac:dyDescent="0.25"/>
    <row r="54419" ht="30" hidden="1" customHeight="1" x14ac:dyDescent="0.25"/>
    <row r="54420" ht="30" hidden="1" customHeight="1" x14ac:dyDescent="0.25"/>
    <row r="54421" ht="30" hidden="1" customHeight="1" x14ac:dyDescent="0.25"/>
    <row r="54422" ht="30" hidden="1" customHeight="1" x14ac:dyDescent="0.25"/>
    <row r="54423" ht="30" hidden="1" customHeight="1" x14ac:dyDescent="0.25"/>
    <row r="54424" ht="30" hidden="1" customHeight="1" x14ac:dyDescent="0.25"/>
    <row r="54425" ht="30" hidden="1" customHeight="1" x14ac:dyDescent="0.25"/>
    <row r="54426" ht="30" hidden="1" customHeight="1" x14ac:dyDescent="0.25"/>
    <row r="54427" ht="30" hidden="1" customHeight="1" x14ac:dyDescent="0.25"/>
    <row r="54428" ht="30" hidden="1" customHeight="1" x14ac:dyDescent="0.25"/>
    <row r="54429" ht="30" hidden="1" customHeight="1" x14ac:dyDescent="0.25"/>
    <row r="54430" ht="30" hidden="1" customHeight="1" x14ac:dyDescent="0.25"/>
    <row r="54431" ht="30" hidden="1" customHeight="1" x14ac:dyDescent="0.25"/>
    <row r="54432" ht="30" hidden="1" customHeight="1" x14ac:dyDescent="0.25"/>
    <row r="54433" ht="30" hidden="1" customHeight="1" x14ac:dyDescent="0.25"/>
    <row r="54434" ht="30" hidden="1" customHeight="1" x14ac:dyDescent="0.25"/>
    <row r="54435" ht="30" hidden="1" customHeight="1" x14ac:dyDescent="0.25"/>
    <row r="54436" ht="30" hidden="1" customHeight="1" x14ac:dyDescent="0.25"/>
    <row r="54437" ht="30" hidden="1" customHeight="1" x14ac:dyDescent="0.25"/>
    <row r="54438" ht="30" hidden="1" customHeight="1" x14ac:dyDescent="0.25"/>
    <row r="54439" ht="30" hidden="1" customHeight="1" x14ac:dyDescent="0.25"/>
    <row r="54440" ht="30" hidden="1" customHeight="1" x14ac:dyDescent="0.25"/>
    <row r="54441" ht="30" hidden="1" customHeight="1" x14ac:dyDescent="0.25"/>
    <row r="54442" ht="30" hidden="1" customHeight="1" x14ac:dyDescent="0.25"/>
    <row r="54443" ht="30" hidden="1" customHeight="1" x14ac:dyDescent="0.25"/>
    <row r="54444" ht="30" hidden="1" customHeight="1" x14ac:dyDescent="0.25"/>
    <row r="54445" ht="30" hidden="1" customHeight="1" x14ac:dyDescent="0.25"/>
    <row r="54446" ht="30" hidden="1" customHeight="1" x14ac:dyDescent="0.25"/>
    <row r="54447" ht="30" hidden="1" customHeight="1" x14ac:dyDescent="0.25"/>
    <row r="54448" ht="30" hidden="1" customHeight="1" x14ac:dyDescent="0.25"/>
    <row r="54449" ht="30" hidden="1" customHeight="1" x14ac:dyDescent="0.25"/>
    <row r="54450" ht="30" hidden="1" customHeight="1" x14ac:dyDescent="0.25"/>
    <row r="54451" ht="30" hidden="1" customHeight="1" x14ac:dyDescent="0.25"/>
    <row r="54452" ht="30" hidden="1" customHeight="1" x14ac:dyDescent="0.25"/>
    <row r="54453" ht="30" hidden="1" customHeight="1" x14ac:dyDescent="0.25"/>
    <row r="54454" ht="30" hidden="1" customHeight="1" x14ac:dyDescent="0.25"/>
    <row r="54455" ht="30" hidden="1" customHeight="1" x14ac:dyDescent="0.25"/>
    <row r="54456" ht="30" hidden="1" customHeight="1" x14ac:dyDescent="0.25"/>
    <row r="54457" ht="30" hidden="1" customHeight="1" x14ac:dyDescent="0.25"/>
    <row r="54458" ht="30" hidden="1" customHeight="1" x14ac:dyDescent="0.25"/>
    <row r="54459" ht="30" hidden="1" customHeight="1" x14ac:dyDescent="0.25"/>
    <row r="54460" ht="30" hidden="1" customHeight="1" x14ac:dyDescent="0.25"/>
    <row r="54461" ht="30" hidden="1" customHeight="1" x14ac:dyDescent="0.25"/>
    <row r="54462" ht="30" hidden="1" customHeight="1" x14ac:dyDescent="0.25"/>
    <row r="54463" ht="30" hidden="1" customHeight="1" x14ac:dyDescent="0.25"/>
    <row r="54464" ht="30" hidden="1" customHeight="1" x14ac:dyDescent="0.25"/>
    <row r="54465" ht="30" hidden="1" customHeight="1" x14ac:dyDescent="0.25"/>
    <row r="54466" ht="30" hidden="1" customHeight="1" x14ac:dyDescent="0.25"/>
    <row r="54467" ht="30" hidden="1" customHeight="1" x14ac:dyDescent="0.25"/>
    <row r="54468" ht="30" hidden="1" customHeight="1" x14ac:dyDescent="0.25"/>
    <row r="54469" ht="30" hidden="1" customHeight="1" x14ac:dyDescent="0.25"/>
    <row r="54470" ht="30" hidden="1" customHeight="1" x14ac:dyDescent="0.25"/>
    <row r="54471" ht="30" hidden="1" customHeight="1" x14ac:dyDescent="0.25"/>
    <row r="54472" ht="30" hidden="1" customHeight="1" x14ac:dyDescent="0.25"/>
    <row r="54473" ht="30" hidden="1" customHeight="1" x14ac:dyDescent="0.25"/>
    <row r="54474" ht="30" hidden="1" customHeight="1" x14ac:dyDescent="0.25"/>
    <row r="54475" ht="30" hidden="1" customHeight="1" x14ac:dyDescent="0.25"/>
    <row r="54476" ht="30" hidden="1" customHeight="1" x14ac:dyDescent="0.25"/>
    <row r="54477" ht="30" hidden="1" customHeight="1" x14ac:dyDescent="0.25"/>
    <row r="54478" ht="30" hidden="1" customHeight="1" x14ac:dyDescent="0.25"/>
    <row r="54479" ht="30" hidden="1" customHeight="1" x14ac:dyDescent="0.25"/>
    <row r="54480" ht="30" hidden="1" customHeight="1" x14ac:dyDescent="0.25"/>
    <row r="54481" ht="30" hidden="1" customHeight="1" x14ac:dyDescent="0.25"/>
    <row r="54482" ht="30" hidden="1" customHeight="1" x14ac:dyDescent="0.25"/>
    <row r="54483" ht="30" hidden="1" customHeight="1" x14ac:dyDescent="0.25"/>
    <row r="54484" ht="30" hidden="1" customHeight="1" x14ac:dyDescent="0.25"/>
    <row r="54485" ht="30" hidden="1" customHeight="1" x14ac:dyDescent="0.25"/>
    <row r="54486" ht="30" hidden="1" customHeight="1" x14ac:dyDescent="0.25"/>
    <row r="54487" ht="30" hidden="1" customHeight="1" x14ac:dyDescent="0.25"/>
    <row r="54488" ht="30" hidden="1" customHeight="1" x14ac:dyDescent="0.25"/>
    <row r="54489" ht="30" hidden="1" customHeight="1" x14ac:dyDescent="0.25"/>
    <row r="54490" ht="30" hidden="1" customHeight="1" x14ac:dyDescent="0.25"/>
    <row r="54491" ht="30" hidden="1" customHeight="1" x14ac:dyDescent="0.25"/>
    <row r="54492" ht="30" hidden="1" customHeight="1" x14ac:dyDescent="0.25"/>
    <row r="54493" ht="30" hidden="1" customHeight="1" x14ac:dyDescent="0.25"/>
    <row r="54494" ht="30" hidden="1" customHeight="1" x14ac:dyDescent="0.25"/>
    <row r="54495" ht="30" hidden="1" customHeight="1" x14ac:dyDescent="0.25"/>
    <row r="54496" ht="30" hidden="1" customHeight="1" x14ac:dyDescent="0.25"/>
    <row r="54497" ht="30" hidden="1" customHeight="1" x14ac:dyDescent="0.25"/>
    <row r="54498" ht="30" hidden="1" customHeight="1" x14ac:dyDescent="0.25"/>
    <row r="54499" ht="30" hidden="1" customHeight="1" x14ac:dyDescent="0.25"/>
    <row r="54500" ht="30" hidden="1" customHeight="1" x14ac:dyDescent="0.25"/>
    <row r="54501" ht="30" hidden="1" customHeight="1" x14ac:dyDescent="0.25"/>
    <row r="54502" ht="30" hidden="1" customHeight="1" x14ac:dyDescent="0.25"/>
    <row r="54503" ht="30" hidden="1" customHeight="1" x14ac:dyDescent="0.25"/>
    <row r="54504" ht="30" hidden="1" customHeight="1" x14ac:dyDescent="0.25"/>
    <row r="54505" ht="30" hidden="1" customHeight="1" x14ac:dyDescent="0.25"/>
    <row r="54506" ht="30" hidden="1" customHeight="1" x14ac:dyDescent="0.25"/>
    <row r="54507" ht="30" hidden="1" customHeight="1" x14ac:dyDescent="0.25"/>
    <row r="54508" ht="30" hidden="1" customHeight="1" x14ac:dyDescent="0.25"/>
    <row r="54509" ht="30" hidden="1" customHeight="1" x14ac:dyDescent="0.25"/>
    <row r="54510" ht="30" hidden="1" customHeight="1" x14ac:dyDescent="0.25"/>
    <row r="54511" ht="30" hidden="1" customHeight="1" x14ac:dyDescent="0.25"/>
    <row r="54512" ht="30" hidden="1" customHeight="1" x14ac:dyDescent="0.25"/>
    <row r="54513" ht="30" hidden="1" customHeight="1" x14ac:dyDescent="0.25"/>
    <row r="54514" ht="30" hidden="1" customHeight="1" x14ac:dyDescent="0.25"/>
    <row r="54515" ht="30" hidden="1" customHeight="1" x14ac:dyDescent="0.25"/>
    <row r="54516" ht="30" hidden="1" customHeight="1" x14ac:dyDescent="0.25"/>
    <row r="54517" ht="30" hidden="1" customHeight="1" x14ac:dyDescent="0.25"/>
    <row r="54518" ht="30" hidden="1" customHeight="1" x14ac:dyDescent="0.25"/>
    <row r="54519" ht="30" hidden="1" customHeight="1" x14ac:dyDescent="0.25"/>
    <row r="54520" ht="30" hidden="1" customHeight="1" x14ac:dyDescent="0.25"/>
    <row r="54521" ht="30" hidden="1" customHeight="1" x14ac:dyDescent="0.25"/>
    <row r="54522" ht="30" hidden="1" customHeight="1" x14ac:dyDescent="0.25"/>
    <row r="54523" ht="30" hidden="1" customHeight="1" x14ac:dyDescent="0.25"/>
    <row r="54524" ht="30" hidden="1" customHeight="1" x14ac:dyDescent="0.25"/>
    <row r="54525" ht="30" hidden="1" customHeight="1" x14ac:dyDescent="0.25"/>
    <row r="54526" ht="30" hidden="1" customHeight="1" x14ac:dyDescent="0.25"/>
    <row r="54527" ht="30" hidden="1" customHeight="1" x14ac:dyDescent="0.25"/>
    <row r="54528" ht="30" hidden="1" customHeight="1" x14ac:dyDescent="0.25"/>
    <row r="54529" ht="30" hidden="1" customHeight="1" x14ac:dyDescent="0.25"/>
    <row r="54530" ht="30" hidden="1" customHeight="1" x14ac:dyDescent="0.25"/>
    <row r="54531" ht="30" hidden="1" customHeight="1" x14ac:dyDescent="0.25"/>
    <row r="54532" ht="30" hidden="1" customHeight="1" x14ac:dyDescent="0.25"/>
    <row r="54533" ht="30" hidden="1" customHeight="1" x14ac:dyDescent="0.25"/>
    <row r="54534" ht="30" hidden="1" customHeight="1" x14ac:dyDescent="0.25"/>
    <row r="54535" ht="30" hidden="1" customHeight="1" x14ac:dyDescent="0.25"/>
    <row r="54536" ht="30" hidden="1" customHeight="1" x14ac:dyDescent="0.25"/>
    <row r="54537" ht="30" hidden="1" customHeight="1" x14ac:dyDescent="0.25"/>
    <row r="54538" ht="30" hidden="1" customHeight="1" x14ac:dyDescent="0.25"/>
    <row r="54539" ht="30" hidden="1" customHeight="1" x14ac:dyDescent="0.25"/>
    <row r="54540" ht="30" hidden="1" customHeight="1" x14ac:dyDescent="0.25"/>
    <row r="54541" ht="30" hidden="1" customHeight="1" x14ac:dyDescent="0.25"/>
    <row r="54542" ht="30" hidden="1" customHeight="1" x14ac:dyDescent="0.25"/>
    <row r="54543" ht="30" hidden="1" customHeight="1" x14ac:dyDescent="0.25"/>
    <row r="54544" ht="30" hidden="1" customHeight="1" x14ac:dyDescent="0.25"/>
    <row r="54545" ht="30" hidden="1" customHeight="1" x14ac:dyDescent="0.25"/>
    <row r="54546" ht="30" hidden="1" customHeight="1" x14ac:dyDescent="0.25"/>
    <row r="54547" ht="30" hidden="1" customHeight="1" x14ac:dyDescent="0.25"/>
    <row r="54548" ht="30" hidden="1" customHeight="1" x14ac:dyDescent="0.25"/>
    <row r="54549" ht="30" hidden="1" customHeight="1" x14ac:dyDescent="0.25"/>
    <row r="54550" ht="30" hidden="1" customHeight="1" x14ac:dyDescent="0.25"/>
    <row r="54551" ht="30" hidden="1" customHeight="1" x14ac:dyDescent="0.25"/>
    <row r="54552" ht="30" hidden="1" customHeight="1" x14ac:dyDescent="0.25"/>
    <row r="54553" ht="30" hidden="1" customHeight="1" x14ac:dyDescent="0.25"/>
    <row r="54554" ht="30" hidden="1" customHeight="1" x14ac:dyDescent="0.25"/>
    <row r="54555" ht="30" hidden="1" customHeight="1" x14ac:dyDescent="0.25"/>
    <row r="54556" ht="30" hidden="1" customHeight="1" x14ac:dyDescent="0.25"/>
    <row r="54557" ht="30" hidden="1" customHeight="1" x14ac:dyDescent="0.25"/>
    <row r="54558" ht="30" hidden="1" customHeight="1" x14ac:dyDescent="0.25"/>
    <row r="54559" ht="30" hidden="1" customHeight="1" x14ac:dyDescent="0.25"/>
    <row r="54560" ht="30" hidden="1" customHeight="1" x14ac:dyDescent="0.25"/>
    <row r="54561" ht="30" hidden="1" customHeight="1" x14ac:dyDescent="0.25"/>
    <row r="54562" ht="30" hidden="1" customHeight="1" x14ac:dyDescent="0.25"/>
    <row r="54563" ht="30" hidden="1" customHeight="1" x14ac:dyDescent="0.25"/>
    <row r="54564" ht="30" hidden="1" customHeight="1" x14ac:dyDescent="0.25"/>
    <row r="54565" ht="30" hidden="1" customHeight="1" x14ac:dyDescent="0.25"/>
    <row r="54566" ht="30" hidden="1" customHeight="1" x14ac:dyDescent="0.25"/>
    <row r="54567" ht="30" hidden="1" customHeight="1" x14ac:dyDescent="0.25"/>
    <row r="54568" ht="30" hidden="1" customHeight="1" x14ac:dyDescent="0.25"/>
    <row r="54569" ht="30" hidden="1" customHeight="1" x14ac:dyDescent="0.25"/>
    <row r="54570" ht="30" hidden="1" customHeight="1" x14ac:dyDescent="0.25"/>
    <row r="54571" ht="30" hidden="1" customHeight="1" x14ac:dyDescent="0.25"/>
    <row r="54572" ht="30" hidden="1" customHeight="1" x14ac:dyDescent="0.25"/>
    <row r="54573" ht="30" hidden="1" customHeight="1" x14ac:dyDescent="0.25"/>
    <row r="54574" ht="30" hidden="1" customHeight="1" x14ac:dyDescent="0.25"/>
    <row r="54575" ht="30" hidden="1" customHeight="1" x14ac:dyDescent="0.25"/>
    <row r="54576" ht="30" hidden="1" customHeight="1" x14ac:dyDescent="0.25"/>
    <row r="54577" ht="30" hidden="1" customHeight="1" x14ac:dyDescent="0.25"/>
    <row r="54578" ht="30" hidden="1" customHeight="1" x14ac:dyDescent="0.25"/>
    <row r="54579" ht="30" hidden="1" customHeight="1" x14ac:dyDescent="0.25"/>
    <row r="54580" ht="30" hidden="1" customHeight="1" x14ac:dyDescent="0.25"/>
    <row r="54581" ht="30" hidden="1" customHeight="1" x14ac:dyDescent="0.25"/>
    <row r="54582" ht="30" hidden="1" customHeight="1" x14ac:dyDescent="0.25"/>
    <row r="54583" ht="30" hidden="1" customHeight="1" x14ac:dyDescent="0.25"/>
    <row r="54584" ht="30" hidden="1" customHeight="1" x14ac:dyDescent="0.25"/>
    <row r="54585" ht="30" hidden="1" customHeight="1" x14ac:dyDescent="0.25"/>
    <row r="54586" ht="30" hidden="1" customHeight="1" x14ac:dyDescent="0.25"/>
    <row r="54587" ht="30" hidden="1" customHeight="1" x14ac:dyDescent="0.25"/>
    <row r="54588" ht="30" hidden="1" customHeight="1" x14ac:dyDescent="0.25"/>
    <row r="54589" ht="30" hidden="1" customHeight="1" x14ac:dyDescent="0.25"/>
    <row r="54590" ht="30" hidden="1" customHeight="1" x14ac:dyDescent="0.25"/>
    <row r="54591" ht="30" hidden="1" customHeight="1" x14ac:dyDescent="0.25"/>
    <row r="54592" ht="30" hidden="1" customHeight="1" x14ac:dyDescent="0.25"/>
    <row r="54593" ht="30" hidden="1" customHeight="1" x14ac:dyDescent="0.25"/>
    <row r="54594" ht="30" hidden="1" customHeight="1" x14ac:dyDescent="0.25"/>
    <row r="54595" ht="30" hidden="1" customHeight="1" x14ac:dyDescent="0.25"/>
    <row r="54596" ht="30" hidden="1" customHeight="1" x14ac:dyDescent="0.25"/>
    <row r="54597" ht="30" hidden="1" customHeight="1" x14ac:dyDescent="0.25"/>
    <row r="54598" ht="30" hidden="1" customHeight="1" x14ac:dyDescent="0.25"/>
    <row r="54599" ht="30" hidden="1" customHeight="1" x14ac:dyDescent="0.25"/>
    <row r="54600" ht="30" hidden="1" customHeight="1" x14ac:dyDescent="0.25"/>
    <row r="54601" ht="30" hidden="1" customHeight="1" x14ac:dyDescent="0.25"/>
    <row r="54602" ht="30" hidden="1" customHeight="1" x14ac:dyDescent="0.25"/>
    <row r="54603" ht="30" hidden="1" customHeight="1" x14ac:dyDescent="0.25"/>
    <row r="54604" ht="30" hidden="1" customHeight="1" x14ac:dyDescent="0.25"/>
    <row r="54605" ht="30" hidden="1" customHeight="1" x14ac:dyDescent="0.25"/>
    <row r="54606" ht="30" hidden="1" customHeight="1" x14ac:dyDescent="0.25"/>
    <row r="54607" ht="30" hidden="1" customHeight="1" x14ac:dyDescent="0.25"/>
    <row r="54608" ht="30" hidden="1" customHeight="1" x14ac:dyDescent="0.25"/>
    <row r="54609" ht="30" hidden="1" customHeight="1" x14ac:dyDescent="0.25"/>
    <row r="54610" ht="30" hidden="1" customHeight="1" x14ac:dyDescent="0.25"/>
    <row r="54611" ht="30" hidden="1" customHeight="1" x14ac:dyDescent="0.25"/>
    <row r="54612" ht="30" hidden="1" customHeight="1" x14ac:dyDescent="0.25"/>
    <row r="54613" ht="30" hidden="1" customHeight="1" x14ac:dyDescent="0.25"/>
    <row r="54614" ht="30" hidden="1" customHeight="1" x14ac:dyDescent="0.25"/>
    <row r="54615" ht="30" hidden="1" customHeight="1" x14ac:dyDescent="0.25"/>
    <row r="54616" ht="30" hidden="1" customHeight="1" x14ac:dyDescent="0.25"/>
    <row r="54617" ht="30" hidden="1" customHeight="1" x14ac:dyDescent="0.25"/>
    <row r="54618" ht="30" hidden="1" customHeight="1" x14ac:dyDescent="0.25"/>
    <row r="54619" ht="30" hidden="1" customHeight="1" x14ac:dyDescent="0.25"/>
    <row r="54620" ht="30" hidden="1" customHeight="1" x14ac:dyDescent="0.25"/>
    <row r="54621" ht="30" hidden="1" customHeight="1" x14ac:dyDescent="0.25"/>
    <row r="54622" ht="30" hidden="1" customHeight="1" x14ac:dyDescent="0.25"/>
    <row r="54623" ht="30" hidden="1" customHeight="1" x14ac:dyDescent="0.25"/>
    <row r="54624" ht="30" hidden="1" customHeight="1" x14ac:dyDescent="0.25"/>
    <row r="54625" ht="30" hidden="1" customHeight="1" x14ac:dyDescent="0.25"/>
    <row r="54626" ht="30" hidden="1" customHeight="1" x14ac:dyDescent="0.25"/>
    <row r="54627" ht="30" hidden="1" customHeight="1" x14ac:dyDescent="0.25"/>
    <row r="54628" ht="30" hidden="1" customHeight="1" x14ac:dyDescent="0.25"/>
    <row r="54629" ht="30" hidden="1" customHeight="1" x14ac:dyDescent="0.25"/>
    <row r="54630" ht="30" hidden="1" customHeight="1" x14ac:dyDescent="0.25"/>
    <row r="54631" ht="30" hidden="1" customHeight="1" x14ac:dyDescent="0.25"/>
    <row r="54632" ht="30" hidden="1" customHeight="1" x14ac:dyDescent="0.25"/>
    <row r="54633" ht="30" hidden="1" customHeight="1" x14ac:dyDescent="0.25"/>
    <row r="54634" ht="30" hidden="1" customHeight="1" x14ac:dyDescent="0.25"/>
    <row r="54635" ht="30" hidden="1" customHeight="1" x14ac:dyDescent="0.25"/>
    <row r="54636" ht="30" hidden="1" customHeight="1" x14ac:dyDescent="0.25"/>
    <row r="54637" ht="30" hidden="1" customHeight="1" x14ac:dyDescent="0.25"/>
    <row r="54638" ht="30" hidden="1" customHeight="1" x14ac:dyDescent="0.25"/>
    <row r="54639" ht="30" hidden="1" customHeight="1" x14ac:dyDescent="0.25"/>
    <row r="54640" ht="30" hidden="1" customHeight="1" x14ac:dyDescent="0.25"/>
    <row r="54641" ht="30" hidden="1" customHeight="1" x14ac:dyDescent="0.25"/>
    <row r="54642" ht="30" hidden="1" customHeight="1" x14ac:dyDescent="0.25"/>
    <row r="54643" ht="30" hidden="1" customHeight="1" x14ac:dyDescent="0.25"/>
    <row r="54644" ht="30" hidden="1" customHeight="1" x14ac:dyDescent="0.25"/>
    <row r="54645" ht="30" hidden="1" customHeight="1" x14ac:dyDescent="0.25"/>
    <row r="54646" ht="30" hidden="1" customHeight="1" x14ac:dyDescent="0.25"/>
    <row r="54647" ht="30" hidden="1" customHeight="1" x14ac:dyDescent="0.25"/>
    <row r="54648" ht="30" hidden="1" customHeight="1" x14ac:dyDescent="0.25"/>
    <row r="54649" ht="30" hidden="1" customHeight="1" x14ac:dyDescent="0.25"/>
    <row r="54650" ht="30" hidden="1" customHeight="1" x14ac:dyDescent="0.25"/>
    <row r="54651" ht="30" hidden="1" customHeight="1" x14ac:dyDescent="0.25"/>
    <row r="54652" ht="30" hidden="1" customHeight="1" x14ac:dyDescent="0.25"/>
    <row r="54653" ht="30" hidden="1" customHeight="1" x14ac:dyDescent="0.25"/>
    <row r="54654" ht="30" hidden="1" customHeight="1" x14ac:dyDescent="0.25"/>
    <row r="54655" ht="30" hidden="1" customHeight="1" x14ac:dyDescent="0.25"/>
    <row r="54656" ht="30" hidden="1" customHeight="1" x14ac:dyDescent="0.25"/>
    <row r="54657" ht="30" hidden="1" customHeight="1" x14ac:dyDescent="0.25"/>
    <row r="54658" ht="30" hidden="1" customHeight="1" x14ac:dyDescent="0.25"/>
    <row r="54659" ht="30" hidden="1" customHeight="1" x14ac:dyDescent="0.25"/>
    <row r="54660" ht="30" hidden="1" customHeight="1" x14ac:dyDescent="0.25"/>
    <row r="54661" ht="30" hidden="1" customHeight="1" x14ac:dyDescent="0.25"/>
    <row r="54662" ht="30" hidden="1" customHeight="1" x14ac:dyDescent="0.25"/>
    <row r="54663" ht="30" hidden="1" customHeight="1" x14ac:dyDescent="0.25"/>
    <row r="54664" ht="30" hidden="1" customHeight="1" x14ac:dyDescent="0.25"/>
    <row r="54665" ht="30" hidden="1" customHeight="1" x14ac:dyDescent="0.25"/>
    <row r="54666" ht="30" hidden="1" customHeight="1" x14ac:dyDescent="0.25"/>
    <row r="54667" ht="30" hidden="1" customHeight="1" x14ac:dyDescent="0.25"/>
    <row r="54668" ht="30" hidden="1" customHeight="1" x14ac:dyDescent="0.25"/>
    <row r="54669" ht="30" hidden="1" customHeight="1" x14ac:dyDescent="0.25"/>
    <row r="54670" ht="30" hidden="1" customHeight="1" x14ac:dyDescent="0.25"/>
    <row r="54671" ht="30" hidden="1" customHeight="1" x14ac:dyDescent="0.25"/>
    <row r="54672" ht="30" hidden="1" customHeight="1" x14ac:dyDescent="0.25"/>
    <row r="54673" ht="30" hidden="1" customHeight="1" x14ac:dyDescent="0.25"/>
    <row r="54674" ht="30" hidden="1" customHeight="1" x14ac:dyDescent="0.25"/>
    <row r="54675" ht="30" hidden="1" customHeight="1" x14ac:dyDescent="0.25"/>
    <row r="54676" ht="30" hidden="1" customHeight="1" x14ac:dyDescent="0.25"/>
    <row r="54677" ht="30" hidden="1" customHeight="1" x14ac:dyDescent="0.25"/>
    <row r="54678" ht="30" hidden="1" customHeight="1" x14ac:dyDescent="0.25"/>
    <row r="54679" ht="30" hidden="1" customHeight="1" x14ac:dyDescent="0.25"/>
    <row r="54680" ht="30" hidden="1" customHeight="1" x14ac:dyDescent="0.25"/>
    <row r="54681" ht="30" hidden="1" customHeight="1" x14ac:dyDescent="0.25"/>
    <row r="54682" ht="30" hidden="1" customHeight="1" x14ac:dyDescent="0.25"/>
    <row r="54683" ht="30" hidden="1" customHeight="1" x14ac:dyDescent="0.25"/>
    <row r="54684" ht="30" hidden="1" customHeight="1" x14ac:dyDescent="0.25"/>
    <row r="54685" ht="30" hidden="1" customHeight="1" x14ac:dyDescent="0.25"/>
    <row r="54686" ht="30" hidden="1" customHeight="1" x14ac:dyDescent="0.25"/>
    <row r="54687" ht="30" hidden="1" customHeight="1" x14ac:dyDescent="0.25"/>
    <row r="54688" ht="30" hidden="1" customHeight="1" x14ac:dyDescent="0.25"/>
    <row r="54689" ht="30" hidden="1" customHeight="1" x14ac:dyDescent="0.25"/>
    <row r="54690" ht="30" hidden="1" customHeight="1" x14ac:dyDescent="0.25"/>
    <row r="54691" ht="30" hidden="1" customHeight="1" x14ac:dyDescent="0.25"/>
    <row r="54692" ht="30" hidden="1" customHeight="1" x14ac:dyDescent="0.25"/>
    <row r="54693" ht="30" hidden="1" customHeight="1" x14ac:dyDescent="0.25"/>
    <row r="54694" ht="30" hidden="1" customHeight="1" x14ac:dyDescent="0.25"/>
    <row r="54695" ht="30" hidden="1" customHeight="1" x14ac:dyDescent="0.25"/>
    <row r="54696" ht="30" hidden="1" customHeight="1" x14ac:dyDescent="0.25"/>
    <row r="54697" ht="30" hidden="1" customHeight="1" x14ac:dyDescent="0.25"/>
    <row r="54698" ht="30" hidden="1" customHeight="1" x14ac:dyDescent="0.25"/>
    <row r="54699" ht="30" hidden="1" customHeight="1" x14ac:dyDescent="0.25"/>
    <row r="54700" ht="30" hidden="1" customHeight="1" x14ac:dyDescent="0.25"/>
    <row r="54701" ht="30" hidden="1" customHeight="1" x14ac:dyDescent="0.25"/>
    <row r="54702" ht="30" hidden="1" customHeight="1" x14ac:dyDescent="0.25"/>
    <row r="54703" ht="30" hidden="1" customHeight="1" x14ac:dyDescent="0.25"/>
    <row r="54704" ht="30" hidden="1" customHeight="1" x14ac:dyDescent="0.25"/>
    <row r="54705" ht="30" hidden="1" customHeight="1" x14ac:dyDescent="0.25"/>
    <row r="54706" ht="30" hidden="1" customHeight="1" x14ac:dyDescent="0.25"/>
    <row r="54707" ht="30" hidden="1" customHeight="1" x14ac:dyDescent="0.25"/>
    <row r="54708" ht="30" hidden="1" customHeight="1" x14ac:dyDescent="0.25"/>
    <row r="54709" ht="30" hidden="1" customHeight="1" x14ac:dyDescent="0.25"/>
    <row r="54710" ht="30" hidden="1" customHeight="1" x14ac:dyDescent="0.25"/>
    <row r="54711" ht="30" hidden="1" customHeight="1" x14ac:dyDescent="0.25"/>
    <row r="54712" ht="30" hidden="1" customHeight="1" x14ac:dyDescent="0.25"/>
    <row r="54713" ht="30" hidden="1" customHeight="1" x14ac:dyDescent="0.25"/>
    <row r="54714" ht="30" hidden="1" customHeight="1" x14ac:dyDescent="0.25"/>
    <row r="54715" ht="30" hidden="1" customHeight="1" x14ac:dyDescent="0.25"/>
    <row r="54716" ht="30" hidden="1" customHeight="1" x14ac:dyDescent="0.25"/>
    <row r="54717" ht="30" hidden="1" customHeight="1" x14ac:dyDescent="0.25"/>
    <row r="54718" ht="30" hidden="1" customHeight="1" x14ac:dyDescent="0.25"/>
    <row r="54719" ht="30" hidden="1" customHeight="1" x14ac:dyDescent="0.25"/>
    <row r="54720" ht="30" hidden="1" customHeight="1" x14ac:dyDescent="0.25"/>
    <row r="54721" ht="30" hidden="1" customHeight="1" x14ac:dyDescent="0.25"/>
    <row r="54722" ht="30" hidden="1" customHeight="1" x14ac:dyDescent="0.25"/>
    <row r="54723" ht="30" hidden="1" customHeight="1" x14ac:dyDescent="0.25"/>
    <row r="54724" ht="30" hidden="1" customHeight="1" x14ac:dyDescent="0.25"/>
    <row r="54725" ht="30" hidden="1" customHeight="1" x14ac:dyDescent="0.25"/>
    <row r="54726" ht="30" hidden="1" customHeight="1" x14ac:dyDescent="0.25"/>
    <row r="54727" ht="30" hidden="1" customHeight="1" x14ac:dyDescent="0.25"/>
    <row r="54728" ht="30" hidden="1" customHeight="1" x14ac:dyDescent="0.25"/>
    <row r="54729" ht="30" hidden="1" customHeight="1" x14ac:dyDescent="0.25"/>
    <row r="54730" ht="30" hidden="1" customHeight="1" x14ac:dyDescent="0.25"/>
    <row r="54731" ht="30" hidden="1" customHeight="1" x14ac:dyDescent="0.25"/>
    <row r="54732" ht="30" hidden="1" customHeight="1" x14ac:dyDescent="0.25"/>
    <row r="54733" ht="30" hidden="1" customHeight="1" x14ac:dyDescent="0.25"/>
    <row r="54734" ht="30" hidden="1" customHeight="1" x14ac:dyDescent="0.25"/>
    <row r="54735" ht="30" hidden="1" customHeight="1" x14ac:dyDescent="0.25"/>
    <row r="54736" ht="30" hidden="1" customHeight="1" x14ac:dyDescent="0.25"/>
    <row r="54737" ht="30" hidden="1" customHeight="1" x14ac:dyDescent="0.25"/>
    <row r="54738" ht="30" hidden="1" customHeight="1" x14ac:dyDescent="0.25"/>
    <row r="54739" ht="30" hidden="1" customHeight="1" x14ac:dyDescent="0.25"/>
    <row r="54740" ht="30" hidden="1" customHeight="1" x14ac:dyDescent="0.25"/>
    <row r="54741" ht="30" hidden="1" customHeight="1" x14ac:dyDescent="0.25"/>
    <row r="54742" ht="30" hidden="1" customHeight="1" x14ac:dyDescent="0.25"/>
    <row r="54743" ht="30" hidden="1" customHeight="1" x14ac:dyDescent="0.25"/>
    <row r="54744" ht="30" hidden="1" customHeight="1" x14ac:dyDescent="0.25"/>
    <row r="54745" ht="30" hidden="1" customHeight="1" x14ac:dyDescent="0.25"/>
    <row r="54746" ht="30" hidden="1" customHeight="1" x14ac:dyDescent="0.25"/>
    <row r="54747" ht="30" hidden="1" customHeight="1" x14ac:dyDescent="0.25"/>
    <row r="54748" ht="30" hidden="1" customHeight="1" x14ac:dyDescent="0.25"/>
    <row r="54749" ht="30" hidden="1" customHeight="1" x14ac:dyDescent="0.25"/>
    <row r="54750" ht="30" hidden="1" customHeight="1" x14ac:dyDescent="0.25"/>
    <row r="54751" ht="30" hidden="1" customHeight="1" x14ac:dyDescent="0.25"/>
    <row r="54752" ht="30" hidden="1" customHeight="1" x14ac:dyDescent="0.25"/>
    <row r="54753" ht="30" hidden="1" customHeight="1" x14ac:dyDescent="0.25"/>
    <row r="54754" ht="30" hidden="1" customHeight="1" x14ac:dyDescent="0.25"/>
    <row r="54755" ht="30" hidden="1" customHeight="1" x14ac:dyDescent="0.25"/>
    <row r="54756" ht="30" hidden="1" customHeight="1" x14ac:dyDescent="0.25"/>
    <row r="54757" ht="30" hidden="1" customHeight="1" x14ac:dyDescent="0.25"/>
    <row r="54758" ht="30" hidden="1" customHeight="1" x14ac:dyDescent="0.25"/>
    <row r="54759" ht="30" hidden="1" customHeight="1" x14ac:dyDescent="0.25"/>
    <row r="54760" ht="30" hidden="1" customHeight="1" x14ac:dyDescent="0.25"/>
    <row r="54761" ht="30" hidden="1" customHeight="1" x14ac:dyDescent="0.25"/>
    <row r="54762" ht="30" hidden="1" customHeight="1" x14ac:dyDescent="0.25"/>
    <row r="54763" ht="30" hidden="1" customHeight="1" x14ac:dyDescent="0.25"/>
    <row r="54764" ht="30" hidden="1" customHeight="1" x14ac:dyDescent="0.25"/>
    <row r="54765" ht="30" hidden="1" customHeight="1" x14ac:dyDescent="0.25"/>
    <row r="54766" ht="30" hidden="1" customHeight="1" x14ac:dyDescent="0.25"/>
    <row r="54767" ht="30" hidden="1" customHeight="1" x14ac:dyDescent="0.25"/>
    <row r="54768" ht="30" hidden="1" customHeight="1" x14ac:dyDescent="0.25"/>
    <row r="54769" ht="30" hidden="1" customHeight="1" x14ac:dyDescent="0.25"/>
    <row r="54770" ht="30" hidden="1" customHeight="1" x14ac:dyDescent="0.25"/>
    <row r="54771" ht="30" hidden="1" customHeight="1" x14ac:dyDescent="0.25"/>
    <row r="54772" ht="30" hidden="1" customHeight="1" x14ac:dyDescent="0.25"/>
    <row r="54773" ht="30" hidden="1" customHeight="1" x14ac:dyDescent="0.25"/>
    <row r="54774" ht="30" hidden="1" customHeight="1" x14ac:dyDescent="0.25"/>
    <row r="54775" ht="30" hidden="1" customHeight="1" x14ac:dyDescent="0.25"/>
    <row r="54776" ht="30" hidden="1" customHeight="1" x14ac:dyDescent="0.25"/>
    <row r="54777" ht="30" hidden="1" customHeight="1" x14ac:dyDescent="0.25"/>
    <row r="54778" ht="30" hidden="1" customHeight="1" x14ac:dyDescent="0.25"/>
    <row r="54779" ht="30" hidden="1" customHeight="1" x14ac:dyDescent="0.25"/>
    <row r="54780" ht="30" hidden="1" customHeight="1" x14ac:dyDescent="0.25"/>
    <row r="54781" ht="30" hidden="1" customHeight="1" x14ac:dyDescent="0.25"/>
    <row r="54782" ht="30" hidden="1" customHeight="1" x14ac:dyDescent="0.25"/>
    <row r="54783" ht="30" hidden="1" customHeight="1" x14ac:dyDescent="0.25"/>
    <row r="54784" ht="30" hidden="1" customHeight="1" x14ac:dyDescent="0.25"/>
    <row r="54785" ht="30" hidden="1" customHeight="1" x14ac:dyDescent="0.25"/>
    <row r="54786" ht="30" hidden="1" customHeight="1" x14ac:dyDescent="0.25"/>
    <row r="54787" ht="30" hidden="1" customHeight="1" x14ac:dyDescent="0.25"/>
    <row r="54788" ht="30" hidden="1" customHeight="1" x14ac:dyDescent="0.25"/>
    <row r="54789" ht="30" hidden="1" customHeight="1" x14ac:dyDescent="0.25"/>
    <row r="54790" ht="30" hidden="1" customHeight="1" x14ac:dyDescent="0.25"/>
    <row r="54791" ht="30" hidden="1" customHeight="1" x14ac:dyDescent="0.25"/>
    <row r="54792" ht="30" hidden="1" customHeight="1" x14ac:dyDescent="0.25"/>
    <row r="54793" ht="30" hidden="1" customHeight="1" x14ac:dyDescent="0.25"/>
    <row r="54794" ht="30" hidden="1" customHeight="1" x14ac:dyDescent="0.25"/>
    <row r="54795" ht="30" hidden="1" customHeight="1" x14ac:dyDescent="0.25"/>
    <row r="54796" ht="30" hidden="1" customHeight="1" x14ac:dyDescent="0.25"/>
    <row r="54797" ht="30" hidden="1" customHeight="1" x14ac:dyDescent="0.25"/>
    <row r="54798" ht="30" hidden="1" customHeight="1" x14ac:dyDescent="0.25"/>
    <row r="54799" ht="30" hidden="1" customHeight="1" x14ac:dyDescent="0.25"/>
    <row r="54800" ht="30" hidden="1" customHeight="1" x14ac:dyDescent="0.25"/>
    <row r="54801" ht="30" hidden="1" customHeight="1" x14ac:dyDescent="0.25"/>
    <row r="54802" ht="30" hidden="1" customHeight="1" x14ac:dyDescent="0.25"/>
    <row r="54803" ht="30" hidden="1" customHeight="1" x14ac:dyDescent="0.25"/>
    <row r="54804" ht="30" hidden="1" customHeight="1" x14ac:dyDescent="0.25"/>
    <row r="54805" ht="30" hidden="1" customHeight="1" x14ac:dyDescent="0.25"/>
    <row r="54806" ht="30" hidden="1" customHeight="1" x14ac:dyDescent="0.25"/>
    <row r="54807" ht="30" hidden="1" customHeight="1" x14ac:dyDescent="0.25"/>
    <row r="54808" ht="30" hidden="1" customHeight="1" x14ac:dyDescent="0.25"/>
    <row r="54809" ht="30" hidden="1" customHeight="1" x14ac:dyDescent="0.25"/>
    <row r="54810" ht="30" hidden="1" customHeight="1" x14ac:dyDescent="0.25"/>
    <row r="54811" ht="30" hidden="1" customHeight="1" x14ac:dyDescent="0.25"/>
    <row r="54812" ht="30" hidden="1" customHeight="1" x14ac:dyDescent="0.25"/>
    <row r="54813" ht="30" hidden="1" customHeight="1" x14ac:dyDescent="0.25"/>
    <row r="54814" ht="30" hidden="1" customHeight="1" x14ac:dyDescent="0.25"/>
    <row r="54815" ht="30" hidden="1" customHeight="1" x14ac:dyDescent="0.25"/>
    <row r="54816" ht="30" hidden="1" customHeight="1" x14ac:dyDescent="0.25"/>
    <row r="54817" ht="30" hidden="1" customHeight="1" x14ac:dyDescent="0.25"/>
    <row r="54818" ht="30" hidden="1" customHeight="1" x14ac:dyDescent="0.25"/>
    <row r="54819" ht="30" hidden="1" customHeight="1" x14ac:dyDescent="0.25"/>
    <row r="54820" ht="30" hidden="1" customHeight="1" x14ac:dyDescent="0.25"/>
    <row r="54821" ht="30" hidden="1" customHeight="1" x14ac:dyDescent="0.25"/>
    <row r="54822" ht="30" hidden="1" customHeight="1" x14ac:dyDescent="0.25"/>
    <row r="54823" ht="30" hidden="1" customHeight="1" x14ac:dyDescent="0.25"/>
    <row r="54824" ht="30" hidden="1" customHeight="1" x14ac:dyDescent="0.25"/>
    <row r="54825" ht="30" hidden="1" customHeight="1" x14ac:dyDescent="0.25"/>
    <row r="54826" ht="30" hidden="1" customHeight="1" x14ac:dyDescent="0.25"/>
    <row r="54827" ht="30" hidden="1" customHeight="1" x14ac:dyDescent="0.25"/>
    <row r="54828" ht="30" hidden="1" customHeight="1" x14ac:dyDescent="0.25"/>
    <row r="54829" ht="30" hidden="1" customHeight="1" x14ac:dyDescent="0.25"/>
    <row r="54830" ht="30" hidden="1" customHeight="1" x14ac:dyDescent="0.25"/>
    <row r="54831" ht="30" hidden="1" customHeight="1" x14ac:dyDescent="0.25"/>
    <row r="54832" ht="30" hidden="1" customHeight="1" x14ac:dyDescent="0.25"/>
    <row r="54833" ht="30" hidden="1" customHeight="1" x14ac:dyDescent="0.25"/>
    <row r="54834" ht="30" hidden="1" customHeight="1" x14ac:dyDescent="0.25"/>
    <row r="54835" ht="30" hidden="1" customHeight="1" x14ac:dyDescent="0.25"/>
    <row r="54836" ht="30" hidden="1" customHeight="1" x14ac:dyDescent="0.25"/>
    <row r="54837" ht="30" hidden="1" customHeight="1" x14ac:dyDescent="0.25"/>
    <row r="54838" ht="30" hidden="1" customHeight="1" x14ac:dyDescent="0.25"/>
    <row r="54839" ht="30" hidden="1" customHeight="1" x14ac:dyDescent="0.25"/>
    <row r="54840" ht="30" hidden="1" customHeight="1" x14ac:dyDescent="0.25"/>
    <row r="54841" ht="30" hidden="1" customHeight="1" x14ac:dyDescent="0.25"/>
    <row r="54842" ht="30" hidden="1" customHeight="1" x14ac:dyDescent="0.25"/>
    <row r="54843" ht="30" hidden="1" customHeight="1" x14ac:dyDescent="0.25"/>
    <row r="54844" ht="30" hidden="1" customHeight="1" x14ac:dyDescent="0.25"/>
    <row r="54845" ht="30" hidden="1" customHeight="1" x14ac:dyDescent="0.25"/>
    <row r="54846" ht="30" hidden="1" customHeight="1" x14ac:dyDescent="0.25"/>
    <row r="54847" ht="30" hidden="1" customHeight="1" x14ac:dyDescent="0.25"/>
    <row r="54848" ht="30" hidden="1" customHeight="1" x14ac:dyDescent="0.25"/>
    <row r="54849" ht="30" hidden="1" customHeight="1" x14ac:dyDescent="0.25"/>
    <row r="54850" ht="30" hidden="1" customHeight="1" x14ac:dyDescent="0.25"/>
    <row r="54851" ht="30" hidden="1" customHeight="1" x14ac:dyDescent="0.25"/>
    <row r="54852" ht="30" hidden="1" customHeight="1" x14ac:dyDescent="0.25"/>
    <row r="54853" ht="30" hidden="1" customHeight="1" x14ac:dyDescent="0.25"/>
    <row r="54854" ht="30" hidden="1" customHeight="1" x14ac:dyDescent="0.25"/>
    <row r="54855" ht="30" hidden="1" customHeight="1" x14ac:dyDescent="0.25"/>
    <row r="54856" ht="30" hidden="1" customHeight="1" x14ac:dyDescent="0.25"/>
    <row r="54857" ht="30" hidden="1" customHeight="1" x14ac:dyDescent="0.25"/>
    <row r="54858" ht="30" hidden="1" customHeight="1" x14ac:dyDescent="0.25"/>
    <row r="54859" ht="30" hidden="1" customHeight="1" x14ac:dyDescent="0.25"/>
    <row r="54860" ht="30" hidden="1" customHeight="1" x14ac:dyDescent="0.25"/>
    <row r="54861" ht="30" hidden="1" customHeight="1" x14ac:dyDescent="0.25"/>
    <row r="54862" ht="30" hidden="1" customHeight="1" x14ac:dyDescent="0.25"/>
    <row r="54863" ht="30" hidden="1" customHeight="1" x14ac:dyDescent="0.25"/>
    <row r="54864" ht="30" hidden="1" customHeight="1" x14ac:dyDescent="0.25"/>
    <row r="54865" ht="30" hidden="1" customHeight="1" x14ac:dyDescent="0.25"/>
    <row r="54866" ht="30" hidden="1" customHeight="1" x14ac:dyDescent="0.25"/>
    <row r="54867" ht="30" hidden="1" customHeight="1" x14ac:dyDescent="0.25"/>
    <row r="54868" ht="30" hidden="1" customHeight="1" x14ac:dyDescent="0.25"/>
    <row r="54869" ht="30" hidden="1" customHeight="1" x14ac:dyDescent="0.25"/>
    <row r="54870" ht="30" hidden="1" customHeight="1" x14ac:dyDescent="0.25"/>
    <row r="54871" ht="30" hidden="1" customHeight="1" x14ac:dyDescent="0.25"/>
    <row r="54872" ht="30" hidden="1" customHeight="1" x14ac:dyDescent="0.25"/>
    <row r="54873" ht="30" hidden="1" customHeight="1" x14ac:dyDescent="0.25"/>
    <row r="54874" ht="30" hidden="1" customHeight="1" x14ac:dyDescent="0.25"/>
    <row r="54875" ht="30" hidden="1" customHeight="1" x14ac:dyDescent="0.25"/>
    <row r="54876" ht="30" hidden="1" customHeight="1" x14ac:dyDescent="0.25"/>
    <row r="54877" ht="30" hidden="1" customHeight="1" x14ac:dyDescent="0.25"/>
    <row r="54878" ht="30" hidden="1" customHeight="1" x14ac:dyDescent="0.25"/>
    <row r="54879" ht="30" hidden="1" customHeight="1" x14ac:dyDescent="0.25"/>
    <row r="54880" ht="30" hidden="1" customHeight="1" x14ac:dyDescent="0.25"/>
    <row r="54881" ht="30" hidden="1" customHeight="1" x14ac:dyDescent="0.25"/>
    <row r="54882" ht="30" hidden="1" customHeight="1" x14ac:dyDescent="0.25"/>
    <row r="54883" ht="30" hidden="1" customHeight="1" x14ac:dyDescent="0.25"/>
    <row r="54884" ht="30" hidden="1" customHeight="1" x14ac:dyDescent="0.25"/>
    <row r="54885" ht="30" hidden="1" customHeight="1" x14ac:dyDescent="0.25"/>
    <row r="54886" ht="30" hidden="1" customHeight="1" x14ac:dyDescent="0.25"/>
    <row r="54887" ht="30" hidden="1" customHeight="1" x14ac:dyDescent="0.25"/>
    <row r="54888" ht="30" hidden="1" customHeight="1" x14ac:dyDescent="0.25"/>
    <row r="54889" ht="30" hidden="1" customHeight="1" x14ac:dyDescent="0.25"/>
    <row r="54890" ht="30" hidden="1" customHeight="1" x14ac:dyDescent="0.25"/>
    <row r="54891" ht="30" hidden="1" customHeight="1" x14ac:dyDescent="0.25"/>
    <row r="54892" ht="30" hidden="1" customHeight="1" x14ac:dyDescent="0.25"/>
    <row r="54893" ht="30" hidden="1" customHeight="1" x14ac:dyDescent="0.25"/>
    <row r="54894" ht="30" hidden="1" customHeight="1" x14ac:dyDescent="0.25"/>
    <row r="54895" ht="30" hidden="1" customHeight="1" x14ac:dyDescent="0.25"/>
    <row r="54896" ht="30" hidden="1" customHeight="1" x14ac:dyDescent="0.25"/>
    <row r="54897" ht="30" hidden="1" customHeight="1" x14ac:dyDescent="0.25"/>
    <row r="54898" ht="30" hidden="1" customHeight="1" x14ac:dyDescent="0.25"/>
    <row r="54899" ht="30" hidden="1" customHeight="1" x14ac:dyDescent="0.25"/>
    <row r="54900" ht="30" hidden="1" customHeight="1" x14ac:dyDescent="0.25"/>
    <row r="54901" ht="30" hidden="1" customHeight="1" x14ac:dyDescent="0.25"/>
    <row r="54902" ht="30" hidden="1" customHeight="1" x14ac:dyDescent="0.25"/>
    <row r="54903" ht="30" hidden="1" customHeight="1" x14ac:dyDescent="0.25"/>
    <row r="54904" ht="30" hidden="1" customHeight="1" x14ac:dyDescent="0.25"/>
    <row r="54905" ht="30" hidden="1" customHeight="1" x14ac:dyDescent="0.25"/>
    <row r="54906" ht="30" hidden="1" customHeight="1" x14ac:dyDescent="0.25"/>
    <row r="54907" ht="30" hidden="1" customHeight="1" x14ac:dyDescent="0.25"/>
    <row r="54908" ht="30" hidden="1" customHeight="1" x14ac:dyDescent="0.25"/>
    <row r="54909" ht="30" hidden="1" customHeight="1" x14ac:dyDescent="0.25"/>
    <row r="54910" ht="30" hidden="1" customHeight="1" x14ac:dyDescent="0.25"/>
    <row r="54911" ht="30" hidden="1" customHeight="1" x14ac:dyDescent="0.25"/>
    <row r="54912" ht="30" hidden="1" customHeight="1" x14ac:dyDescent="0.25"/>
    <row r="54913" ht="30" hidden="1" customHeight="1" x14ac:dyDescent="0.25"/>
    <row r="54914" ht="30" hidden="1" customHeight="1" x14ac:dyDescent="0.25"/>
    <row r="54915" ht="30" hidden="1" customHeight="1" x14ac:dyDescent="0.25"/>
    <row r="54916" ht="30" hidden="1" customHeight="1" x14ac:dyDescent="0.25"/>
    <row r="54917" ht="30" hidden="1" customHeight="1" x14ac:dyDescent="0.25"/>
    <row r="54918" ht="30" hidden="1" customHeight="1" x14ac:dyDescent="0.25"/>
    <row r="54919" ht="30" hidden="1" customHeight="1" x14ac:dyDescent="0.25"/>
    <row r="54920" ht="30" hidden="1" customHeight="1" x14ac:dyDescent="0.25"/>
    <row r="54921" ht="30" hidden="1" customHeight="1" x14ac:dyDescent="0.25"/>
    <row r="54922" ht="30" hidden="1" customHeight="1" x14ac:dyDescent="0.25"/>
    <row r="54923" ht="30" hidden="1" customHeight="1" x14ac:dyDescent="0.25"/>
    <row r="54924" ht="30" hidden="1" customHeight="1" x14ac:dyDescent="0.25"/>
    <row r="54925" ht="30" hidden="1" customHeight="1" x14ac:dyDescent="0.25"/>
    <row r="54926" ht="30" hidden="1" customHeight="1" x14ac:dyDescent="0.25"/>
    <row r="54927" ht="30" hidden="1" customHeight="1" x14ac:dyDescent="0.25"/>
    <row r="54928" ht="30" hidden="1" customHeight="1" x14ac:dyDescent="0.25"/>
    <row r="54929" ht="30" hidden="1" customHeight="1" x14ac:dyDescent="0.25"/>
    <row r="54930" ht="30" hidden="1" customHeight="1" x14ac:dyDescent="0.25"/>
    <row r="54931" ht="30" hidden="1" customHeight="1" x14ac:dyDescent="0.25"/>
    <row r="54932" ht="30" hidden="1" customHeight="1" x14ac:dyDescent="0.25"/>
    <row r="54933" ht="30" hidden="1" customHeight="1" x14ac:dyDescent="0.25"/>
    <row r="54934" ht="30" hidden="1" customHeight="1" x14ac:dyDescent="0.25"/>
    <row r="54935" ht="30" hidden="1" customHeight="1" x14ac:dyDescent="0.25"/>
    <row r="54936" ht="30" hidden="1" customHeight="1" x14ac:dyDescent="0.25"/>
    <row r="54937" ht="30" hidden="1" customHeight="1" x14ac:dyDescent="0.25"/>
    <row r="54938" ht="30" hidden="1" customHeight="1" x14ac:dyDescent="0.25"/>
    <row r="54939" ht="30" hidden="1" customHeight="1" x14ac:dyDescent="0.25"/>
    <row r="54940" ht="30" hidden="1" customHeight="1" x14ac:dyDescent="0.25"/>
    <row r="54941" ht="30" hidden="1" customHeight="1" x14ac:dyDescent="0.25"/>
    <row r="54942" ht="30" hidden="1" customHeight="1" x14ac:dyDescent="0.25"/>
    <row r="54943" ht="30" hidden="1" customHeight="1" x14ac:dyDescent="0.25"/>
    <row r="54944" ht="30" hidden="1" customHeight="1" x14ac:dyDescent="0.25"/>
    <row r="54945" ht="30" hidden="1" customHeight="1" x14ac:dyDescent="0.25"/>
    <row r="54946" ht="30" hidden="1" customHeight="1" x14ac:dyDescent="0.25"/>
    <row r="54947" ht="30" hidden="1" customHeight="1" x14ac:dyDescent="0.25"/>
    <row r="54948" ht="30" hidden="1" customHeight="1" x14ac:dyDescent="0.25"/>
    <row r="54949" ht="30" hidden="1" customHeight="1" x14ac:dyDescent="0.25"/>
    <row r="54950" ht="30" hidden="1" customHeight="1" x14ac:dyDescent="0.25"/>
    <row r="54951" ht="30" hidden="1" customHeight="1" x14ac:dyDescent="0.25"/>
    <row r="54952" ht="30" hidden="1" customHeight="1" x14ac:dyDescent="0.25"/>
    <row r="54953" ht="30" hidden="1" customHeight="1" x14ac:dyDescent="0.25"/>
    <row r="54954" ht="30" hidden="1" customHeight="1" x14ac:dyDescent="0.25"/>
    <row r="54955" ht="30" hidden="1" customHeight="1" x14ac:dyDescent="0.25"/>
    <row r="54956" ht="30" hidden="1" customHeight="1" x14ac:dyDescent="0.25"/>
    <row r="54957" ht="30" hidden="1" customHeight="1" x14ac:dyDescent="0.25"/>
    <row r="54958" ht="30" hidden="1" customHeight="1" x14ac:dyDescent="0.25"/>
    <row r="54959" ht="30" hidden="1" customHeight="1" x14ac:dyDescent="0.25"/>
    <row r="54960" ht="30" hidden="1" customHeight="1" x14ac:dyDescent="0.25"/>
    <row r="54961" ht="30" hidden="1" customHeight="1" x14ac:dyDescent="0.25"/>
    <row r="54962" ht="30" hidden="1" customHeight="1" x14ac:dyDescent="0.25"/>
    <row r="54963" ht="30" hidden="1" customHeight="1" x14ac:dyDescent="0.25"/>
    <row r="54964" ht="30" hidden="1" customHeight="1" x14ac:dyDescent="0.25"/>
    <row r="54965" ht="30" hidden="1" customHeight="1" x14ac:dyDescent="0.25"/>
    <row r="54966" ht="30" hidden="1" customHeight="1" x14ac:dyDescent="0.25"/>
    <row r="54967" ht="30" hidden="1" customHeight="1" x14ac:dyDescent="0.25"/>
    <row r="54968" ht="30" hidden="1" customHeight="1" x14ac:dyDescent="0.25"/>
    <row r="54969" ht="30" hidden="1" customHeight="1" x14ac:dyDescent="0.25"/>
    <row r="54970" ht="30" hidden="1" customHeight="1" x14ac:dyDescent="0.25"/>
    <row r="54971" ht="30" hidden="1" customHeight="1" x14ac:dyDescent="0.25"/>
    <row r="54972" ht="30" hidden="1" customHeight="1" x14ac:dyDescent="0.25"/>
    <row r="54973" ht="30" hidden="1" customHeight="1" x14ac:dyDescent="0.25"/>
    <row r="54974" ht="30" hidden="1" customHeight="1" x14ac:dyDescent="0.25"/>
    <row r="54975" ht="30" hidden="1" customHeight="1" x14ac:dyDescent="0.25"/>
    <row r="54976" ht="30" hidden="1" customHeight="1" x14ac:dyDescent="0.25"/>
    <row r="54977" ht="30" hidden="1" customHeight="1" x14ac:dyDescent="0.25"/>
    <row r="54978" ht="30" hidden="1" customHeight="1" x14ac:dyDescent="0.25"/>
    <row r="54979" ht="30" hidden="1" customHeight="1" x14ac:dyDescent="0.25"/>
    <row r="54980" ht="30" hidden="1" customHeight="1" x14ac:dyDescent="0.25"/>
    <row r="54981" ht="30" hidden="1" customHeight="1" x14ac:dyDescent="0.25"/>
    <row r="54982" ht="30" hidden="1" customHeight="1" x14ac:dyDescent="0.25"/>
    <row r="54983" ht="30" hidden="1" customHeight="1" x14ac:dyDescent="0.25"/>
    <row r="54984" ht="30" hidden="1" customHeight="1" x14ac:dyDescent="0.25"/>
    <row r="54985" ht="30" hidden="1" customHeight="1" x14ac:dyDescent="0.25"/>
    <row r="54986" ht="30" hidden="1" customHeight="1" x14ac:dyDescent="0.25"/>
    <row r="54987" ht="30" hidden="1" customHeight="1" x14ac:dyDescent="0.25"/>
    <row r="54988" ht="30" hidden="1" customHeight="1" x14ac:dyDescent="0.25"/>
    <row r="54989" ht="30" hidden="1" customHeight="1" x14ac:dyDescent="0.25"/>
    <row r="54990" ht="30" hidden="1" customHeight="1" x14ac:dyDescent="0.25"/>
    <row r="54991" ht="30" hidden="1" customHeight="1" x14ac:dyDescent="0.25"/>
    <row r="54992" ht="30" hidden="1" customHeight="1" x14ac:dyDescent="0.25"/>
    <row r="54993" ht="30" hidden="1" customHeight="1" x14ac:dyDescent="0.25"/>
    <row r="54994" ht="30" hidden="1" customHeight="1" x14ac:dyDescent="0.25"/>
    <row r="54995" ht="30" hidden="1" customHeight="1" x14ac:dyDescent="0.25"/>
    <row r="54996" ht="30" hidden="1" customHeight="1" x14ac:dyDescent="0.25"/>
    <row r="54997" ht="30" hidden="1" customHeight="1" x14ac:dyDescent="0.25"/>
    <row r="54998" ht="30" hidden="1" customHeight="1" x14ac:dyDescent="0.25"/>
    <row r="54999" ht="30" hidden="1" customHeight="1" x14ac:dyDescent="0.25"/>
    <row r="55000" ht="30" hidden="1" customHeight="1" x14ac:dyDescent="0.25"/>
    <row r="55001" ht="30" hidden="1" customHeight="1" x14ac:dyDescent="0.25"/>
    <row r="55002" ht="30" hidden="1" customHeight="1" x14ac:dyDescent="0.25"/>
    <row r="55003" ht="30" hidden="1" customHeight="1" x14ac:dyDescent="0.25"/>
    <row r="55004" ht="30" hidden="1" customHeight="1" x14ac:dyDescent="0.25"/>
    <row r="55005" ht="30" hidden="1" customHeight="1" x14ac:dyDescent="0.25"/>
    <row r="55006" ht="30" hidden="1" customHeight="1" x14ac:dyDescent="0.25"/>
    <row r="55007" ht="30" hidden="1" customHeight="1" x14ac:dyDescent="0.25"/>
    <row r="55008" ht="30" hidden="1" customHeight="1" x14ac:dyDescent="0.25"/>
    <row r="55009" ht="30" hidden="1" customHeight="1" x14ac:dyDescent="0.25"/>
    <row r="55010" ht="30" hidden="1" customHeight="1" x14ac:dyDescent="0.25"/>
    <row r="55011" ht="30" hidden="1" customHeight="1" x14ac:dyDescent="0.25"/>
    <row r="55012" ht="30" hidden="1" customHeight="1" x14ac:dyDescent="0.25"/>
    <row r="55013" ht="30" hidden="1" customHeight="1" x14ac:dyDescent="0.25"/>
    <row r="55014" ht="30" hidden="1" customHeight="1" x14ac:dyDescent="0.25"/>
    <row r="55015" ht="30" hidden="1" customHeight="1" x14ac:dyDescent="0.25"/>
    <row r="55016" ht="30" hidden="1" customHeight="1" x14ac:dyDescent="0.25"/>
    <row r="55017" ht="30" hidden="1" customHeight="1" x14ac:dyDescent="0.25"/>
    <row r="55018" ht="30" hidden="1" customHeight="1" x14ac:dyDescent="0.25"/>
    <row r="55019" ht="30" hidden="1" customHeight="1" x14ac:dyDescent="0.25"/>
    <row r="55020" ht="30" hidden="1" customHeight="1" x14ac:dyDescent="0.25"/>
    <row r="55021" ht="30" hidden="1" customHeight="1" x14ac:dyDescent="0.25"/>
    <row r="55022" ht="30" hidden="1" customHeight="1" x14ac:dyDescent="0.25"/>
    <row r="55023" ht="30" hidden="1" customHeight="1" x14ac:dyDescent="0.25"/>
    <row r="55024" ht="30" hidden="1" customHeight="1" x14ac:dyDescent="0.25"/>
    <row r="55025" ht="30" hidden="1" customHeight="1" x14ac:dyDescent="0.25"/>
    <row r="55026" ht="30" hidden="1" customHeight="1" x14ac:dyDescent="0.25"/>
    <row r="55027" ht="30" hidden="1" customHeight="1" x14ac:dyDescent="0.25"/>
    <row r="55028" ht="30" hidden="1" customHeight="1" x14ac:dyDescent="0.25"/>
    <row r="55029" ht="30" hidden="1" customHeight="1" x14ac:dyDescent="0.25"/>
    <row r="55030" ht="30" hidden="1" customHeight="1" x14ac:dyDescent="0.25"/>
    <row r="55031" ht="30" hidden="1" customHeight="1" x14ac:dyDescent="0.25"/>
    <row r="55032" ht="30" hidden="1" customHeight="1" x14ac:dyDescent="0.25"/>
    <row r="55033" ht="30" hidden="1" customHeight="1" x14ac:dyDescent="0.25"/>
    <row r="55034" ht="30" hidden="1" customHeight="1" x14ac:dyDescent="0.25"/>
    <row r="55035" ht="30" hidden="1" customHeight="1" x14ac:dyDescent="0.25"/>
    <row r="55036" ht="30" hidden="1" customHeight="1" x14ac:dyDescent="0.25"/>
    <row r="55037" ht="30" hidden="1" customHeight="1" x14ac:dyDescent="0.25"/>
    <row r="55038" ht="30" hidden="1" customHeight="1" x14ac:dyDescent="0.25"/>
    <row r="55039" ht="30" hidden="1" customHeight="1" x14ac:dyDescent="0.25"/>
    <row r="55040" ht="30" hidden="1" customHeight="1" x14ac:dyDescent="0.25"/>
    <row r="55041" ht="30" hidden="1" customHeight="1" x14ac:dyDescent="0.25"/>
    <row r="55042" ht="30" hidden="1" customHeight="1" x14ac:dyDescent="0.25"/>
    <row r="55043" ht="30" hidden="1" customHeight="1" x14ac:dyDescent="0.25"/>
    <row r="55044" ht="30" hidden="1" customHeight="1" x14ac:dyDescent="0.25"/>
    <row r="55045" ht="30" hidden="1" customHeight="1" x14ac:dyDescent="0.25"/>
    <row r="55046" ht="30" hidden="1" customHeight="1" x14ac:dyDescent="0.25"/>
    <row r="55047" ht="30" hidden="1" customHeight="1" x14ac:dyDescent="0.25"/>
    <row r="55048" ht="30" hidden="1" customHeight="1" x14ac:dyDescent="0.25"/>
    <row r="55049" ht="30" hidden="1" customHeight="1" x14ac:dyDescent="0.25"/>
    <row r="55050" ht="30" hidden="1" customHeight="1" x14ac:dyDescent="0.25"/>
    <row r="55051" ht="30" hidden="1" customHeight="1" x14ac:dyDescent="0.25"/>
    <row r="55052" ht="30" hidden="1" customHeight="1" x14ac:dyDescent="0.25"/>
    <row r="55053" ht="30" hidden="1" customHeight="1" x14ac:dyDescent="0.25"/>
    <row r="55054" ht="30" hidden="1" customHeight="1" x14ac:dyDescent="0.25"/>
    <row r="55055" ht="30" hidden="1" customHeight="1" x14ac:dyDescent="0.25"/>
    <row r="55056" ht="30" hidden="1" customHeight="1" x14ac:dyDescent="0.25"/>
    <row r="55057" ht="30" hidden="1" customHeight="1" x14ac:dyDescent="0.25"/>
    <row r="55058" ht="30" hidden="1" customHeight="1" x14ac:dyDescent="0.25"/>
    <row r="55059" ht="30" hidden="1" customHeight="1" x14ac:dyDescent="0.25"/>
    <row r="55060" ht="30" hidden="1" customHeight="1" x14ac:dyDescent="0.25"/>
    <row r="55061" ht="30" hidden="1" customHeight="1" x14ac:dyDescent="0.25"/>
    <row r="55062" ht="30" hidden="1" customHeight="1" x14ac:dyDescent="0.25"/>
    <row r="55063" ht="30" hidden="1" customHeight="1" x14ac:dyDescent="0.25"/>
    <row r="55064" ht="30" hidden="1" customHeight="1" x14ac:dyDescent="0.25"/>
    <row r="55065" ht="30" hidden="1" customHeight="1" x14ac:dyDescent="0.25"/>
    <row r="55066" ht="30" hidden="1" customHeight="1" x14ac:dyDescent="0.25"/>
    <row r="55067" ht="30" hidden="1" customHeight="1" x14ac:dyDescent="0.25"/>
    <row r="55068" ht="30" hidden="1" customHeight="1" x14ac:dyDescent="0.25"/>
    <row r="55069" ht="30" hidden="1" customHeight="1" x14ac:dyDescent="0.25"/>
    <row r="55070" ht="30" hidden="1" customHeight="1" x14ac:dyDescent="0.25"/>
    <row r="55071" ht="30" hidden="1" customHeight="1" x14ac:dyDescent="0.25"/>
    <row r="55072" ht="30" hidden="1" customHeight="1" x14ac:dyDescent="0.25"/>
    <row r="55073" ht="30" hidden="1" customHeight="1" x14ac:dyDescent="0.25"/>
    <row r="55074" ht="30" hidden="1" customHeight="1" x14ac:dyDescent="0.25"/>
    <row r="55075" ht="30" hidden="1" customHeight="1" x14ac:dyDescent="0.25"/>
    <row r="55076" ht="30" hidden="1" customHeight="1" x14ac:dyDescent="0.25"/>
    <row r="55077" ht="30" hidden="1" customHeight="1" x14ac:dyDescent="0.25"/>
    <row r="55078" ht="30" hidden="1" customHeight="1" x14ac:dyDescent="0.25"/>
    <row r="55079" ht="30" hidden="1" customHeight="1" x14ac:dyDescent="0.25"/>
    <row r="55080" ht="30" hidden="1" customHeight="1" x14ac:dyDescent="0.25"/>
    <row r="55081" ht="30" hidden="1" customHeight="1" x14ac:dyDescent="0.25"/>
    <row r="55082" ht="30" hidden="1" customHeight="1" x14ac:dyDescent="0.25"/>
    <row r="55083" ht="30" hidden="1" customHeight="1" x14ac:dyDescent="0.25"/>
    <row r="55084" ht="30" hidden="1" customHeight="1" x14ac:dyDescent="0.25"/>
    <row r="55085" ht="30" hidden="1" customHeight="1" x14ac:dyDescent="0.25"/>
    <row r="55086" ht="30" hidden="1" customHeight="1" x14ac:dyDescent="0.25"/>
    <row r="55087" ht="30" hidden="1" customHeight="1" x14ac:dyDescent="0.25"/>
    <row r="55088" ht="30" hidden="1" customHeight="1" x14ac:dyDescent="0.25"/>
    <row r="55089" ht="30" hidden="1" customHeight="1" x14ac:dyDescent="0.25"/>
    <row r="55090" ht="30" hidden="1" customHeight="1" x14ac:dyDescent="0.25"/>
    <row r="55091" ht="30" hidden="1" customHeight="1" x14ac:dyDescent="0.25"/>
    <row r="55092" ht="30" hidden="1" customHeight="1" x14ac:dyDescent="0.25"/>
    <row r="55093" ht="30" hidden="1" customHeight="1" x14ac:dyDescent="0.25"/>
    <row r="55094" ht="30" hidden="1" customHeight="1" x14ac:dyDescent="0.25"/>
    <row r="55095" ht="30" hidden="1" customHeight="1" x14ac:dyDescent="0.25"/>
    <row r="55096" ht="30" hidden="1" customHeight="1" x14ac:dyDescent="0.25"/>
    <row r="55097" ht="30" hidden="1" customHeight="1" x14ac:dyDescent="0.25"/>
    <row r="55098" ht="30" hidden="1" customHeight="1" x14ac:dyDescent="0.25"/>
    <row r="55099" ht="30" hidden="1" customHeight="1" x14ac:dyDescent="0.25"/>
    <row r="55100" ht="30" hidden="1" customHeight="1" x14ac:dyDescent="0.25"/>
    <row r="55101" ht="30" hidden="1" customHeight="1" x14ac:dyDescent="0.25"/>
    <row r="55102" ht="30" hidden="1" customHeight="1" x14ac:dyDescent="0.25"/>
    <row r="55103" ht="30" hidden="1" customHeight="1" x14ac:dyDescent="0.25"/>
    <row r="55104" ht="30" hidden="1" customHeight="1" x14ac:dyDescent="0.25"/>
    <row r="55105" ht="30" hidden="1" customHeight="1" x14ac:dyDescent="0.25"/>
    <row r="55106" ht="30" hidden="1" customHeight="1" x14ac:dyDescent="0.25"/>
    <row r="55107" ht="30" hidden="1" customHeight="1" x14ac:dyDescent="0.25"/>
    <row r="55108" ht="30" hidden="1" customHeight="1" x14ac:dyDescent="0.25"/>
    <row r="55109" ht="30" hidden="1" customHeight="1" x14ac:dyDescent="0.25"/>
    <row r="55110" ht="30" hidden="1" customHeight="1" x14ac:dyDescent="0.25"/>
    <row r="55111" ht="30" hidden="1" customHeight="1" x14ac:dyDescent="0.25"/>
    <row r="55112" ht="30" hidden="1" customHeight="1" x14ac:dyDescent="0.25"/>
    <row r="55113" ht="30" hidden="1" customHeight="1" x14ac:dyDescent="0.25"/>
    <row r="55114" ht="30" hidden="1" customHeight="1" x14ac:dyDescent="0.25"/>
    <row r="55115" ht="30" hidden="1" customHeight="1" x14ac:dyDescent="0.25"/>
    <row r="55116" ht="30" hidden="1" customHeight="1" x14ac:dyDescent="0.25"/>
    <row r="55117" ht="30" hidden="1" customHeight="1" x14ac:dyDescent="0.25"/>
    <row r="55118" ht="30" hidden="1" customHeight="1" x14ac:dyDescent="0.25"/>
    <row r="55119" ht="30" hidden="1" customHeight="1" x14ac:dyDescent="0.25"/>
    <row r="55120" ht="30" hidden="1" customHeight="1" x14ac:dyDescent="0.25"/>
    <row r="55121" ht="30" hidden="1" customHeight="1" x14ac:dyDescent="0.25"/>
    <row r="55122" ht="30" hidden="1" customHeight="1" x14ac:dyDescent="0.25"/>
    <row r="55123" ht="30" hidden="1" customHeight="1" x14ac:dyDescent="0.25"/>
    <row r="55124" ht="30" hidden="1" customHeight="1" x14ac:dyDescent="0.25"/>
    <row r="55125" ht="30" hidden="1" customHeight="1" x14ac:dyDescent="0.25"/>
    <row r="55126" ht="30" hidden="1" customHeight="1" x14ac:dyDescent="0.25"/>
    <row r="55127" ht="30" hidden="1" customHeight="1" x14ac:dyDescent="0.25"/>
    <row r="55128" ht="30" hidden="1" customHeight="1" x14ac:dyDescent="0.25"/>
    <row r="55129" ht="30" hidden="1" customHeight="1" x14ac:dyDescent="0.25"/>
    <row r="55130" ht="30" hidden="1" customHeight="1" x14ac:dyDescent="0.25"/>
    <row r="55131" ht="30" hidden="1" customHeight="1" x14ac:dyDescent="0.25"/>
    <row r="55132" ht="30" hidden="1" customHeight="1" x14ac:dyDescent="0.25"/>
    <row r="55133" ht="30" hidden="1" customHeight="1" x14ac:dyDescent="0.25"/>
    <row r="55134" ht="30" hidden="1" customHeight="1" x14ac:dyDescent="0.25"/>
    <row r="55135" ht="30" hidden="1" customHeight="1" x14ac:dyDescent="0.25"/>
    <row r="55136" ht="30" hidden="1" customHeight="1" x14ac:dyDescent="0.25"/>
    <row r="55137" ht="30" hidden="1" customHeight="1" x14ac:dyDescent="0.25"/>
    <row r="55138" ht="30" hidden="1" customHeight="1" x14ac:dyDescent="0.25"/>
    <row r="55139" ht="30" hidden="1" customHeight="1" x14ac:dyDescent="0.25"/>
    <row r="55140" ht="30" hidden="1" customHeight="1" x14ac:dyDescent="0.25"/>
    <row r="55141" ht="30" hidden="1" customHeight="1" x14ac:dyDescent="0.25"/>
    <row r="55142" ht="30" hidden="1" customHeight="1" x14ac:dyDescent="0.25"/>
    <row r="55143" ht="30" hidden="1" customHeight="1" x14ac:dyDescent="0.25"/>
    <row r="55144" ht="30" hidden="1" customHeight="1" x14ac:dyDescent="0.25"/>
    <row r="55145" ht="30" hidden="1" customHeight="1" x14ac:dyDescent="0.25"/>
    <row r="55146" ht="30" hidden="1" customHeight="1" x14ac:dyDescent="0.25"/>
    <row r="55147" ht="30" hidden="1" customHeight="1" x14ac:dyDescent="0.25"/>
    <row r="55148" ht="30" hidden="1" customHeight="1" x14ac:dyDescent="0.25"/>
    <row r="55149" ht="30" hidden="1" customHeight="1" x14ac:dyDescent="0.25"/>
    <row r="55150" ht="30" hidden="1" customHeight="1" x14ac:dyDescent="0.25"/>
    <row r="55151" ht="30" hidden="1" customHeight="1" x14ac:dyDescent="0.25"/>
    <row r="55152" ht="30" hidden="1" customHeight="1" x14ac:dyDescent="0.25"/>
    <row r="55153" ht="30" hidden="1" customHeight="1" x14ac:dyDescent="0.25"/>
    <row r="55154" ht="30" hidden="1" customHeight="1" x14ac:dyDescent="0.25"/>
    <row r="55155" ht="30" hidden="1" customHeight="1" x14ac:dyDescent="0.25"/>
    <row r="55156" ht="30" hidden="1" customHeight="1" x14ac:dyDescent="0.25"/>
    <row r="55157" ht="30" hidden="1" customHeight="1" x14ac:dyDescent="0.25"/>
    <row r="55158" ht="30" hidden="1" customHeight="1" x14ac:dyDescent="0.25"/>
    <row r="55159" ht="30" hidden="1" customHeight="1" x14ac:dyDescent="0.25"/>
    <row r="55160" ht="30" hidden="1" customHeight="1" x14ac:dyDescent="0.25"/>
    <row r="55161" ht="30" hidden="1" customHeight="1" x14ac:dyDescent="0.25"/>
    <row r="55162" ht="30" hidden="1" customHeight="1" x14ac:dyDescent="0.25"/>
    <row r="55163" ht="30" hidden="1" customHeight="1" x14ac:dyDescent="0.25"/>
    <row r="55164" ht="30" hidden="1" customHeight="1" x14ac:dyDescent="0.25"/>
    <row r="55165" ht="30" hidden="1" customHeight="1" x14ac:dyDescent="0.25"/>
    <row r="55166" ht="30" hidden="1" customHeight="1" x14ac:dyDescent="0.25"/>
    <row r="55167" ht="30" hidden="1" customHeight="1" x14ac:dyDescent="0.25"/>
    <row r="55168" ht="30" hidden="1" customHeight="1" x14ac:dyDescent="0.25"/>
    <row r="55169" ht="30" hidden="1" customHeight="1" x14ac:dyDescent="0.25"/>
    <row r="55170" ht="30" hidden="1" customHeight="1" x14ac:dyDescent="0.25"/>
    <row r="55171" ht="30" hidden="1" customHeight="1" x14ac:dyDescent="0.25"/>
    <row r="55172" ht="30" hidden="1" customHeight="1" x14ac:dyDescent="0.25"/>
    <row r="55173" ht="30" hidden="1" customHeight="1" x14ac:dyDescent="0.25"/>
    <row r="55174" ht="30" hidden="1" customHeight="1" x14ac:dyDescent="0.25"/>
    <row r="55175" ht="30" hidden="1" customHeight="1" x14ac:dyDescent="0.25"/>
    <row r="55176" ht="30" hidden="1" customHeight="1" x14ac:dyDescent="0.25"/>
    <row r="55177" ht="30" hidden="1" customHeight="1" x14ac:dyDescent="0.25"/>
    <row r="55178" ht="30" hidden="1" customHeight="1" x14ac:dyDescent="0.25"/>
    <row r="55179" ht="30" hidden="1" customHeight="1" x14ac:dyDescent="0.25"/>
    <row r="55180" ht="30" hidden="1" customHeight="1" x14ac:dyDescent="0.25"/>
    <row r="55181" ht="30" hidden="1" customHeight="1" x14ac:dyDescent="0.25"/>
    <row r="55182" ht="30" hidden="1" customHeight="1" x14ac:dyDescent="0.25"/>
    <row r="55183" ht="30" hidden="1" customHeight="1" x14ac:dyDescent="0.25"/>
    <row r="55184" ht="30" hidden="1" customHeight="1" x14ac:dyDescent="0.25"/>
    <row r="55185" ht="30" hidden="1" customHeight="1" x14ac:dyDescent="0.25"/>
    <row r="55186" ht="30" hidden="1" customHeight="1" x14ac:dyDescent="0.25"/>
    <row r="55187" ht="30" hidden="1" customHeight="1" x14ac:dyDescent="0.25"/>
    <row r="55188" ht="30" hidden="1" customHeight="1" x14ac:dyDescent="0.25"/>
    <row r="55189" ht="30" hidden="1" customHeight="1" x14ac:dyDescent="0.25"/>
    <row r="55190" ht="30" hidden="1" customHeight="1" x14ac:dyDescent="0.25"/>
    <row r="55191" ht="30" hidden="1" customHeight="1" x14ac:dyDescent="0.25"/>
    <row r="55192" ht="30" hidden="1" customHeight="1" x14ac:dyDescent="0.25"/>
    <row r="55193" ht="30" hidden="1" customHeight="1" x14ac:dyDescent="0.25"/>
    <row r="55194" ht="30" hidden="1" customHeight="1" x14ac:dyDescent="0.25"/>
    <row r="55195" ht="30" hidden="1" customHeight="1" x14ac:dyDescent="0.25"/>
    <row r="55196" ht="30" hidden="1" customHeight="1" x14ac:dyDescent="0.25"/>
    <row r="55197" ht="30" hidden="1" customHeight="1" x14ac:dyDescent="0.25"/>
    <row r="55198" ht="30" hidden="1" customHeight="1" x14ac:dyDescent="0.25"/>
    <row r="55199" ht="30" hidden="1" customHeight="1" x14ac:dyDescent="0.25"/>
    <row r="55200" ht="30" hidden="1" customHeight="1" x14ac:dyDescent="0.25"/>
    <row r="55201" ht="30" hidden="1" customHeight="1" x14ac:dyDescent="0.25"/>
    <row r="55202" ht="30" hidden="1" customHeight="1" x14ac:dyDescent="0.25"/>
    <row r="55203" ht="30" hidden="1" customHeight="1" x14ac:dyDescent="0.25"/>
    <row r="55204" ht="30" hidden="1" customHeight="1" x14ac:dyDescent="0.25"/>
    <row r="55205" ht="30" hidden="1" customHeight="1" x14ac:dyDescent="0.25"/>
    <row r="55206" ht="30" hidden="1" customHeight="1" x14ac:dyDescent="0.25"/>
    <row r="55207" ht="30" hidden="1" customHeight="1" x14ac:dyDescent="0.25"/>
    <row r="55208" ht="30" hidden="1" customHeight="1" x14ac:dyDescent="0.25"/>
    <row r="55209" ht="30" hidden="1" customHeight="1" x14ac:dyDescent="0.25"/>
    <row r="55210" ht="30" hidden="1" customHeight="1" x14ac:dyDescent="0.25"/>
    <row r="55211" ht="30" hidden="1" customHeight="1" x14ac:dyDescent="0.25"/>
    <row r="55212" ht="30" hidden="1" customHeight="1" x14ac:dyDescent="0.25"/>
    <row r="55213" ht="30" hidden="1" customHeight="1" x14ac:dyDescent="0.25"/>
    <row r="55214" ht="30" hidden="1" customHeight="1" x14ac:dyDescent="0.25"/>
    <row r="55215" ht="30" hidden="1" customHeight="1" x14ac:dyDescent="0.25"/>
    <row r="55216" ht="30" hidden="1" customHeight="1" x14ac:dyDescent="0.25"/>
    <row r="55217" ht="30" hidden="1" customHeight="1" x14ac:dyDescent="0.25"/>
    <row r="55218" ht="30" hidden="1" customHeight="1" x14ac:dyDescent="0.25"/>
    <row r="55219" ht="30" hidden="1" customHeight="1" x14ac:dyDescent="0.25"/>
    <row r="55220" ht="30" hidden="1" customHeight="1" x14ac:dyDescent="0.25"/>
    <row r="55221" ht="30" hidden="1" customHeight="1" x14ac:dyDescent="0.25"/>
    <row r="55222" ht="30" hidden="1" customHeight="1" x14ac:dyDescent="0.25"/>
    <row r="55223" ht="30" hidden="1" customHeight="1" x14ac:dyDescent="0.25"/>
    <row r="55224" ht="30" hidden="1" customHeight="1" x14ac:dyDescent="0.25"/>
    <row r="55225" ht="30" hidden="1" customHeight="1" x14ac:dyDescent="0.25"/>
    <row r="55226" ht="30" hidden="1" customHeight="1" x14ac:dyDescent="0.25"/>
    <row r="55227" ht="30" hidden="1" customHeight="1" x14ac:dyDescent="0.25"/>
    <row r="55228" ht="30" hidden="1" customHeight="1" x14ac:dyDescent="0.25"/>
    <row r="55229" ht="30" hidden="1" customHeight="1" x14ac:dyDescent="0.25"/>
    <row r="55230" ht="30" hidden="1" customHeight="1" x14ac:dyDescent="0.25"/>
    <row r="55231" ht="30" hidden="1" customHeight="1" x14ac:dyDescent="0.25"/>
    <row r="55232" ht="30" hidden="1" customHeight="1" x14ac:dyDescent="0.25"/>
    <row r="55233" ht="30" hidden="1" customHeight="1" x14ac:dyDescent="0.25"/>
    <row r="55234" ht="30" hidden="1" customHeight="1" x14ac:dyDescent="0.25"/>
    <row r="55235" ht="30" hidden="1" customHeight="1" x14ac:dyDescent="0.25"/>
    <row r="55236" ht="30" hidden="1" customHeight="1" x14ac:dyDescent="0.25"/>
    <row r="55237" ht="30" hidden="1" customHeight="1" x14ac:dyDescent="0.25"/>
    <row r="55238" ht="30" hidden="1" customHeight="1" x14ac:dyDescent="0.25"/>
    <row r="55239" ht="30" hidden="1" customHeight="1" x14ac:dyDescent="0.25"/>
    <row r="55240" ht="30" hidden="1" customHeight="1" x14ac:dyDescent="0.25"/>
    <row r="55241" ht="30" hidden="1" customHeight="1" x14ac:dyDescent="0.25"/>
    <row r="55242" ht="30" hidden="1" customHeight="1" x14ac:dyDescent="0.25"/>
    <row r="55243" ht="30" hidden="1" customHeight="1" x14ac:dyDescent="0.25"/>
    <row r="55244" ht="30" hidden="1" customHeight="1" x14ac:dyDescent="0.25"/>
    <row r="55245" ht="30" hidden="1" customHeight="1" x14ac:dyDescent="0.25"/>
    <row r="55246" ht="30" hidden="1" customHeight="1" x14ac:dyDescent="0.25"/>
    <row r="55247" ht="30" hidden="1" customHeight="1" x14ac:dyDescent="0.25"/>
    <row r="55248" ht="30" hidden="1" customHeight="1" x14ac:dyDescent="0.25"/>
    <row r="55249" ht="30" hidden="1" customHeight="1" x14ac:dyDescent="0.25"/>
    <row r="55250" ht="30" hidden="1" customHeight="1" x14ac:dyDescent="0.25"/>
    <row r="55251" ht="30" hidden="1" customHeight="1" x14ac:dyDescent="0.25"/>
    <row r="55252" ht="30" hidden="1" customHeight="1" x14ac:dyDescent="0.25"/>
    <row r="55253" ht="30" hidden="1" customHeight="1" x14ac:dyDescent="0.25"/>
    <row r="55254" ht="30" hidden="1" customHeight="1" x14ac:dyDescent="0.25"/>
    <row r="55255" ht="30" hidden="1" customHeight="1" x14ac:dyDescent="0.25"/>
    <row r="55256" ht="30" hidden="1" customHeight="1" x14ac:dyDescent="0.25"/>
    <row r="55257" ht="30" hidden="1" customHeight="1" x14ac:dyDescent="0.25"/>
    <row r="55258" ht="30" hidden="1" customHeight="1" x14ac:dyDescent="0.25"/>
    <row r="55259" ht="30" hidden="1" customHeight="1" x14ac:dyDescent="0.25"/>
    <row r="55260" ht="30" hidden="1" customHeight="1" x14ac:dyDescent="0.25"/>
    <row r="55261" ht="30" hidden="1" customHeight="1" x14ac:dyDescent="0.25"/>
    <row r="55262" ht="30" hidden="1" customHeight="1" x14ac:dyDescent="0.25"/>
    <row r="55263" ht="30" hidden="1" customHeight="1" x14ac:dyDescent="0.25"/>
    <row r="55264" ht="30" hidden="1" customHeight="1" x14ac:dyDescent="0.25"/>
    <row r="55265" ht="30" hidden="1" customHeight="1" x14ac:dyDescent="0.25"/>
    <row r="55266" ht="30" hidden="1" customHeight="1" x14ac:dyDescent="0.25"/>
    <row r="55267" ht="30" hidden="1" customHeight="1" x14ac:dyDescent="0.25"/>
    <row r="55268" ht="30" hidden="1" customHeight="1" x14ac:dyDescent="0.25"/>
    <row r="55269" ht="30" hidden="1" customHeight="1" x14ac:dyDescent="0.25"/>
    <row r="55270" ht="30" hidden="1" customHeight="1" x14ac:dyDescent="0.25"/>
    <row r="55271" ht="30" hidden="1" customHeight="1" x14ac:dyDescent="0.25"/>
    <row r="55272" ht="30" hidden="1" customHeight="1" x14ac:dyDescent="0.25"/>
    <row r="55273" ht="30" hidden="1" customHeight="1" x14ac:dyDescent="0.25"/>
    <row r="55274" ht="30" hidden="1" customHeight="1" x14ac:dyDescent="0.25"/>
    <row r="55275" ht="30" hidden="1" customHeight="1" x14ac:dyDescent="0.25"/>
    <row r="55276" ht="30" hidden="1" customHeight="1" x14ac:dyDescent="0.25"/>
    <row r="55277" ht="30" hidden="1" customHeight="1" x14ac:dyDescent="0.25"/>
    <row r="55278" ht="30" hidden="1" customHeight="1" x14ac:dyDescent="0.25"/>
    <row r="55279" ht="30" hidden="1" customHeight="1" x14ac:dyDescent="0.25"/>
    <row r="55280" ht="30" hidden="1" customHeight="1" x14ac:dyDescent="0.25"/>
    <row r="55281" ht="30" hidden="1" customHeight="1" x14ac:dyDescent="0.25"/>
    <row r="55282" ht="30" hidden="1" customHeight="1" x14ac:dyDescent="0.25"/>
    <row r="55283" ht="30" hidden="1" customHeight="1" x14ac:dyDescent="0.25"/>
    <row r="55284" ht="30" hidden="1" customHeight="1" x14ac:dyDescent="0.25"/>
    <row r="55285" ht="30" hidden="1" customHeight="1" x14ac:dyDescent="0.25"/>
    <row r="55286" ht="30" hidden="1" customHeight="1" x14ac:dyDescent="0.25"/>
    <row r="55287" ht="30" hidden="1" customHeight="1" x14ac:dyDescent="0.25"/>
    <row r="55288" ht="30" hidden="1" customHeight="1" x14ac:dyDescent="0.25"/>
    <row r="55289" ht="30" hidden="1" customHeight="1" x14ac:dyDescent="0.25"/>
    <row r="55290" ht="30" hidden="1" customHeight="1" x14ac:dyDescent="0.25"/>
    <row r="55291" ht="30" hidden="1" customHeight="1" x14ac:dyDescent="0.25"/>
    <row r="55292" ht="30" hidden="1" customHeight="1" x14ac:dyDescent="0.25"/>
    <row r="55293" ht="30" hidden="1" customHeight="1" x14ac:dyDescent="0.25"/>
    <row r="55294" ht="30" hidden="1" customHeight="1" x14ac:dyDescent="0.25"/>
    <row r="55295" ht="30" hidden="1" customHeight="1" x14ac:dyDescent="0.25"/>
    <row r="55296" ht="30" hidden="1" customHeight="1" x14ac:dyDescent="0.25"/>
    <row r="55297" ht="30" hidden="1" customHeight="1" x14ac:dyDescent="0.25"/>
    <row r="55298" ht="30" hidden="1" customHeight="1" x14ac:dyDescent="0.25"/>
    <row r="55299" ht="30" hidden="1" customHeight="1" x14ac:dyDescent="0.25"/>
    <row r="55300" ht="30" hidden="1" customHeight="1" x14ac:dyDescent="0.25"/>
    <row r="55301" ht="30" hidden="1" customHeight="1" x14ac:dyDescent="0.25"/>
    <row r="55302" ht="30" hidden="1" customHeight="1" x14ac:dyDescent="0.25"/>
    <row r="55303" ht="30" hidden="1" customHeight="1" x14ac:dyDescent="0.25"/>
    <row r="55304" ht="30" hidden="1" customHeight="1" x14ac:dyDescent="0.25"/>
    <row r="55305" ht="30" hidden="1" customHeight="1" x14ac:dyDescent="0.25"/>
    <row r="55306" ht="30" hidden="1" customHeight="1" x14ac:dyDescent="0.25"/>
    <row r="55307" ht="30" hidden="1" customHeight="1" x14ac:dyDescent="0.25"/>
    <row r="55308" ht="30" hidden="1" customHeight="1" x14ac:dyDescent="0.25"/>
    <row r="55309" ht="30" hidden="1" customHeight="1" x14ac:dyDescent="0.25"/>
    <row r="55310" ht="30" hidden="1" customHeight="1" x14ac:dyDescent="0.25"/>
    <row r="55311" ht="30" hidden="1" customHeight="1" x14ac:dyDescent="0.25"/>
    <row r="55312" ht="30" hidden="1" customHeight="1" x14ac:dyDescent="0.25"/>
    <row r="55313" ht="30" hidden="1" customHeight="1" x14ac:dyDescent="0.25"/>
    <row r="55314" ht="30" hidden="1" customHeight="1" x14ac:dyDescent="0.25"/>
    <row r="55315" ht="30" hidden="1" customHeight="1" x14ac:dyDescent="0.25"/>
    <row r="55316" ht="30" hidden="1" customHeight="1" x14ac:dyDescent="0.25"/>
    <row r="55317" ht="30" hidden="1" customHeight="1" x14ac:dyDescent="0.25"/>
    <row r="55318" ht="30" hidden="1" customHeight="1" x14ac:dyDescent="0.25"/>
    <row r="55319" ht="30" hidden="1" customHeight="1" x14ac:dyDescent="0.25"/>
    <row r="55320" ht="30" hidden="1" customHeight="1" x14ac:dyDescent="0.25"/>
    <row r="55321" ht="30" hidden="1" customHeight="1" x14ac:dyDescent="0.25"/>
    <row r="55322" ht="30" hidden="1" customHeight="1" x14ac:dyDescent="0.25"/>
    <row r="55323" ht="30" hidden="1" customHeight="1" x14ac:dyDescent="0.25"/>
    <row r="55324" ht="30" hidden="1" customHeight="1" x14ac:dyDescent="0.25"/>
    <row r="55325" ht="30" hidden="1" customHeight="1" x14ac:dyDescent="0.25"/>
    <row r="55326" ht="30" hidden="1" customHeight="1" x14ac:dyDescent="0.25"/>
    <row r="55327" ht="30" hidden="1" customHeight="1" x14ac:dyDescent="0.25"/>
    <row r="55328" ht="30" hidden="1" customHeight="1" x14ac:dyDescent="0.25"/>
    <row r="55329" ht="30" hidden="1" customHeight="1" x14ac:dyDescent="0.25"/>
    <row r="55330" ht="30" hidden="1" customHeight="1" x14ac:dyDescent="0.25"/>
    <row r="55331" ht="30" hidden="1" customHeight="1" x14ac:dyDescent="0.25"/>
    <row r="55332" ht="30" hidden="1" customHeight="1" x14ac:dyDescent="0.25"/>
    <row r="55333" ht="30" hidden="1" customHeight="1" x14ac:dyDescent="0.25"/>
    <row r="55334" ht="30" hidden="1" customHeight="1" x14ac:dyDescent="0.25"/>
    <row r="55335" ht="30" hidden="1" customHeight="1" x14ac:dyDescent="0.25"/>
    <row r="55336" ht="30" hidden="1" customHeight="1" x14ac:dyDescent="0.25"/>
    <row r="55337" ht="30" hidden="1" customHeight="1" x14ac:dyDescent="0.25"/>
    <row r="55338" ht="30" hidden="1" customHeight="1" x14ac:dyDescent="0.25"/>
    <row r="55339" ht="30" hidden="1" customHeight="1" x14ac:dyDescent="0.25"/>
    <row r="55340" ht="30" hidden="1" customHeight="1" x14ac:dyDescent="0.25"/>
    <row r="55341" ht="30" hidden="1" customHeight="1" x14ac:dyDescent="0.25"/>
    <row r="55342" ht="30" hidden="1" customHeight="1" x14ac:dyDescent="0.25"/>
    <row r="55343" ht="30" hidden="1" customHeight="1" x14ac:dyDescent="0.25"/>
    <row r="55344" ht="30" hidden="1" customHeight="1" x14ac:dyDescent="0.25"/>
    <row r="55345" ht="30" hidden="1" customHeight="1" x14ac:dyDescent="0.25"/>
    <row r="55346" ht="30" hidden="1" customHeight="1" x14ac:dyDescent="0.25"/>
    <row r="55347" ht="30" hidden="1" customHeight="1" x14ac:dyDescent="0.25"/>
    <row r="55348" ht="30" hidden="1" customHeight="1" x14ac:dyDescent="0.25"/>
    <row r="55349" ht="30" hidden="1" customHeight="1" x14ac:dyDescent="0.25"/>
    <row r="55350" ht="30" hidden="1" customHeight="1" x14ac:dyDescent="0.25"/>
    <row r="55351" ht="30" hidden="1" customHeight="1" x14ac:dyDescent="0.25"/>
    <row r="55352" ht="30" hidden="1" customHeight="1" x14ac:dyDescent="0.25"/>
    <row r="55353" ht="30" hidden="1" customHeight="1" x14ac:dyDescent="0.25"/>
    <row r="55354" ht="30" hidden="1" customHeight="1" x14ac:dyDescent="0.25"/>
    <row r="55355" ht="30" hidden="1" customHeight="1" x14ac:dyDescent="0.25"/>
    <row r="55356" ht="30" hidden="1" customHeight="1" x14ac:dyDescent="0.25"/>
    <row r="55357" ht="30" hidden="1" customHeight="1" x14ac:dyDescent="0.25"/>
    <row r="55358" ht="30" hidden="1" customHeight="1" x14ac:dyDescent="0.25"/>
    <row r="55359" ht="30" hidden="1" customHeight="1" x14ac:dyDescent="0.25"/>
    <row r="55360" ht="30" hidden="1" customHeight="1" x14ac:dyDescent="0.25"/>
    <row r="55361" ht="30" hidden="1" customHeight="1" x14ac:dyDescent="0.25"/>
    <row r="55362" ht="30" hidden="1" customHeight="1" x14ac:dyDescent="0.25"/>
    <row r="55363" ht="30" hidden="1" customHeight="1" x14ac:dyDescent="0.25"/>
    <row r="55364" ht="30" hidden="1" customHeight="1" x14ac:dyDescent="0.25"/>
    <row r="55365" ht="30" hidden="1" customHeight="1" x14ac:dyDescent="0.25"/>
    <row r="55366" ht="30" hidden="1" customHeight="1" x14ac:dyDescent="0.25"/>
    <row r="55367" ht="30" hidden="1" customHeight="1" x14ac:dyDescent="0.25"/>
    <row r="55368" ht="30" hidden="1" customHeight="1" x14ac:dyDescent="0.25"/>
    <row r="55369" ht="30" hidden="1" customHeight="1" x14ac:dyDescent="0.25"/>
    <row r="55370" ht="30" hidden="1" customHeight="1" x14ac:dyDescent="0.25"/>
    <row r="55371" ht="30" hidden="1" customHeight="1" x14ac:dyDescent="0.25"/>
    <row r="55372" ht="30" hidden="1" customHeight="1" x14ac:dyDescent="0.25"/>
    <row r="55373" ht="30" hidden="1" customHeight="1" x14ac:dyDescent="0.25"/>
    <row r="55374" ht="30" hidden="1" customHeight="1" x14ac:dyDescent="0.25"/>
    <row r="55375" ht="30" hidden="1" customHeight="1" x14ac:dyDescent="0.25"/>
    <row r="55376" ht="30" hidden="1" customHeight="1" x14ac:dyDescent="0.25"/>
    <row r="55377" ht="30" hidden="1" customHeight="1" x14ac:dyDescent="0.25"/>
    <row r="55378" ht="30" hidden="1" customHeight="1" x14ac:dyDescent="0.25"/>
    <row r="55379" ht="30" hidden="1" customHeight="1" x14ac:dyDescent="0.25"/>
    <row r="55380" ht="30" hidden="1" customHeight="1" x14ac:dyDescent="0.25"/>
    <row r="55381" ht="30" hidden="1" customHeight="1" x14ac:dyDescent="0.25"/>
    <row r="55382" ht="30" hidden="1" customHeight="1" x14ac:dyDescent="0.25"/>
    <row r="55383" ht="30" hidden="1" customHeight="1" x14ac:dyDescent="0.25"/>
    <row r="55384" ht="30" hidden="1" customHeight="1" x14ac:dyDescent="0.25"/>
    <row r="55385" ht="30" hidden="1" customHeight="1" x14ac:dyDescent="0.25"/>
    <row r="55386" ht="30" hidden="1" customHeight="1" x14ac:dyDescent="0.25"/>
    <row r="55387" ht="30" hidden="1" customHeight="1" x14ac:dyDescent="0.25"/>
    <row r="55388" ht="30" hidden="1" customHeight="1" x14ac:dyDescent="0.25"/>
    <row r="55389" ht="30" hidden="1" customHeight="1" x14ac:dyDescent="0.25"/>
    <row r="55390" ht="30" hidden="1" customHeight="1" x14ac:dyDescent="0.25"/>
    <row r="55391" ht="30" hidden="1" customHeight="1" x14ac:dyDescent="0.25"/>
    <row r="55392" ht="30" hidden="1" customHeight="1" x14ac:dyDescent="0.25"/>
    <row r="55393" ht="30" hidden="1" customHeight="1" x14ac:dyDescent="0.25"/>
    <row r="55394" ht="30" hidden="1" customHeight="1" x14ac:dyDescent="0.25"/>
    <row r="55395" ht="30" hidden="1" customHeight="1" x14ac:dyDescent="0.25"/>
    <row r="55396" ht="30" hidden="1" customHeight="1" x14ac:dyDescent="0.25"/>
    <row r="55397" ht="30" hidden="1" customHeight="1" x14ac:dyDescent="0.25"/>
    <row r="55398" ht="30" hidden="1" customHeight="1" x14ac:dyDescent="0.25"/>
    <row r="55399" ht="30" hidden="1" customHeight="1" x14ac:dyDescent="0.25"/>
    <row r="55400" ht="30" hidden="1" customHeight="1" x14ac:dyDescent="0.25"/>
    <row r="55401" ht="30" hidden="1" customHeight="1" x14ac:dyDescent="0.25"/>
    <row r="55402" ht="30" hidden="1" customHeight="1" x14ac:dyDescent="0.25"/>
    <row r="55403" ht="30" hidden="1" customHeight="1" x14ac:dyDescent="0.25"/>
    <row r="55404" ht="30" hidden="1" customHeight="1" x14ac:dyDescent="0.25"/>
    <row r="55405" ht="30" hidden="1" customHeight="1" x14ac:dyDescent="0.25"/>
    <row r="55406" ht="30" hidden="1" customHeight="1" x14ac:dyDescent="0.25"/>
    <row r="55407" ht="30" hidden="1" customHeight="1" x14ac:dyDescent="0.25"/>
    <row r="55408" ht="30" hidden="1" customHeight="1" x14ac:dyDescent="0.25"/>
    <row r="55409" ht="30" hidden="1" customHeight="1" x14ac:dyDescent="0.25"/>
    <row r="55410" ht="30" hidden="1" customHeight="1" x14ac:dyDescent="0.25"/>
    <row r="55411" ht="30" hidden="1" customHeight="1" x14ac:dyDescent="0.25"/>
    <row r="55412" ht="30" hidden="1" customHeight="1" x14ac:dyDescent="0.25"/>
    <row r="55413" ht="30" hidden="1" customHeight="1" x14ac:dyDescent="0.25"/>
    <row r="55414" ht="30" hidden="1" customHeight="1" x14ac:dyDescent="0.25"/>
    <row r="55415" ht="30" hidden="1" customHeight="1" x14ac:dyDescent="0.25"/>
    <row r="55416" ht="30" hidden="1" customHeight="1" x14ac:dyDescent="0.25"/>
    <row r="55417" ht="30" hidden="1" customHeight="1" x14ac:dyDescent="0.25"/>
    <row r="55418" ht="30" hidden="1" customHeight="1" x14ac:dyDescent="0.25"/>
    <row r="55419" ht="30" hidden="1" customHeight="1" x14ac:dyDescent="0.25"/>
    <row r="55420" ht="30" hidden="1" customHeight="1" x14ac:dyDescent="0.25"/>
    <row r="55421" ht="30" hidden="1" customHeight="1" x14ac:dyDescent="0.25"/>
    <row r="55422" ht="30" hidden="1" customHeight="1" x14ac:dyDescent="0.25"/>
    <row r="55423" ht="30" hidden="1" customHeight="1" x14ac:dyDescent="0.25"/>
    <row r="55424" ht="30" hidden="1" customHeight="1" x14ac:dyDescent="0.25"/>
    <row r="55425" ht="30" hidden="1" customHeight="1" x14ac:dyDescent="0.25"/>
    <row r="55426" ht="30" hidden="1" customHeight="1" x14ac:dyDescent="0.25"/>
    <row r="55427" ht="30" hidden="1" customHeight="1" x14ac:dyDescent="0.25"/>
    <row r="55428" ht="30" hidden="1" customHeight="1" x14ac:dyDescent="0.25"/>
    <row r="55429" ht="30" hidden="1" customHeight="1" x14ac:dyDescent="0.25"/>
    <row r="55430" ht="30" hidden="1" customHeight="1" x14ac:dyDescent="0.25"/>
    <row r="55431" ht="30" hidden="1" customHeight="1" x14ac:dyDescent="0.25"/>
    <row r="55432" ht="30" hidden="1" customHeight="1" x14ac:dyDescent="0.25"/>
    <row r="55433" ht="30" hidden="1" customHeight="1" x14ac:dyDescent="0.25"/>
    <row r="55434" ht="30" hidden="1" customHeight="1" x14ac:dyDescent="0.25"/>
    <row r="55435" ht="30" hidden="1" customHeight="1" x14ac:dyDescent="0.25"/>
    <row r="55436" ht="30" hidden="1" customHeight="1" x14ac:dyDescent="0.25"/>
    <row r="55437" ht="30" hidden="1" customHeight="1" x14ac:dyDescent="0.25"/>
    <row r="55438" ht="30" hidden="1" customHeight="1" x14ac:dyDescent="0.25"/>
    <row r="55439" ht="30" hidden="1" customHeight="1" x14ac:dyDescent="0.25"/>
    <row r="55440" ht="30" hidden="1" customHeight="1" x14ac:dyDescent="0.25"/>
    <row r="55441" ht="30" hidden="1" customHeight="1" x14ac:dyDescent="0.25"/>
    <row r="55442" ht="30" hidden="1" customHeight="1" x14ac:dyDescent="0.25"/>
    <row r="55443" ht="30" hidden="1" customHeight="1" x14ac:dyDescent="0.25"/>
    <row r="55444" ht="30" hidden="1" customHeight="1" x14ac:dyDescent="0.25"/>
    <row r="55445" ht="30" hidden="1" customHeight="1" x14ac:dyDescent="0.25"/>
    <row r="55446" ht="30" hidden="1" customHeight="1" x14ac:dyDescent="0.25"/>
    <row r="55447" ht="30" hidden="1" customHeight="1" x14ac:dyDescent="0.25"/>
    <row r="55448" ht="30" hidden="1" customHeight="1" x14ac:dyDescent="0.25"/>
    <row r="55449" ht="30" hidden="1" customHeight="1" x14ac:dyDescent="0.25"/>
    <row r="55450" ht="30" hidden="1" customHeight="1" x14ac:dyDescent="0.25"/>
    <row r="55451" ht="30" hidden="1" customHeight="1" x14ac:dyDescent="0.25"/>
    <row r="55452" ht="30" hidden="1" customHeight="1" x14ac:dyDescent="0.25"/>
    <row r="55453" ht="30" hidden="1" customHeight="1" x14ac:dyDescent="0.25"/>
    <row r="55454" ht="30" hidden="1" customHeight="1" x14ac:dyDescent="0.25"/>
    <row r="55455" ht="30" hidden="1" customHeight="1" x14ac:dyDescent="0.25"/>
    <row r="55456" ht="30" hidden="1" customHeight="1" x14ac:dyDescent="0.25"/>
    <row r="55457" ht="30" hidden="1" customHeight="1" x14ac:dyDescent="0.25"/>
    <row r="55458" ht="30" hidden="1" customHeight="1" x14ac:dyDescent="0.25"/>
    <row r="55459" ht="30" hidden="1" customHeight="1" x14ac:dyDescent="0.25"/>
    <row r="55460" ht="30" hidden="1" customHeight="1" x14ac:dyDescent="0.25"/>
    <row r="55461" ht="30" hidden="1" customHeight="1" x14ac:dyDescent="0.25"/>
    <row r="55462" ht="30" hidden="1" customHeight="1" x14ac:dyDescent="0.25"/>
    <row r="55463" ht="30" hidden="1" customHeight="1" x14ac:dyDescent="0.25"/>
    <row r="55464" ht="30" hidden="1" customHeight="1" x14ac:dyDescent="0.25"/>
    <row r="55465" ht="30" hidden="1" customHeight="1" x14ac:dyDescent="0.25"/>
    <row r="55466" ht="30" hidden="1" customHeight="1" x14ac:dyDescent="0.25"/>
    <row r="55467" ht="30" hidden="1" customHeight="1" x14ac:dyDescent="0.25"/>
    <row r="55468" ht="30" hidden="1" customHeight="1" x14ac:dyDescent="0.25"/>
    <row r="55469" ht="30" hidden="1" customHeight="1" x14ac:dyDescent="0.25"/>
    <row r="55470" ht="30" hidden="1" customHeight="1" x14ac:dyDescent="0.25"/>
    <row r="55471" ht="30" hidden="1" customHeight="1" x14ac:dyDescent="0.25"/>
    <row r="55472" ht="30" hidden="1" customHeight="1" x14ac:dyDescent="0.25"/>
    <row r="55473" ht="30" hidden="1" customHeight="1" x14ac:dyDescent="0.25"/>
    <row r="55474" ht="30" hidden="1" customHeight="1" x14ac:dyDescent="0.25"/>
    <row r="55475" ht="30" hidden="1" customHeight="1" x14ac:dyDescent="0.25"/>
    <row r="55476" ht="30" hidden="1" customHeight="1" x14ac:dyDescent="0.25"/>
    <row r="55477" ht="30" hidden="1" customHeight="1" x14ac:dyDescent="0.25"/>
    <row r="55478" ht="30" hidden="1" customHeight="1" x14ac:dyDescent="0.25"/>
    <row r="55479" ht="30" hidden="1" customHeight="1" x14ac:dyDescent="0.25"/>
    <row r="55480" ht="30" hidden="1" customHeight="1" x14ac:dyDescent="0.25"/>
    <row r="55481" ht="30" hidden="1" customHeight="1" x14ac:dyDescent="0.25"/>
    <row r="55482" ht="30" hidden="1" customHeight="1" x14ac:dyDescent="0.25"/>
    <row r="55483" ht="30" hidden="1" customHeight="1" x14ac:dyDescent="0.25"/>
    <row r="55484" ht="30" hidden="1" customHeight="1" x14ac:dyDescent="0.25"/>
    <row r="55485" ht="30" hidden="1" customHeight="1" x14ac:dyDescent="0.25"/>
    <row r="55486" ht="30" hidden="1" customHeight="1" x14ac:dyDescent="0.25"/>
    <row r="55487" ht="30" hidden="1" customHeight="1" x14ac:dyDescent="0.25"/>
    <row r="55488" ht="30" hidden="1" customHeight="1" x14ac:dyDescent="0.25"/>
    <row r="55489" ht="30" hidden="1" customHeight="1" x14ac:dyDescent="0.25"/>
    <row r="55490" ht="30" hidden="1" customHeight="1" x14ac:dyDescent="0.25"/>
    <row r="55491" ht="30" hidden="1" customHeight="1" x14ac:dyDescent="0.25"/>
    <row r="55492" ht="30" hidden="1" customHeight="1" x14ac:dyDescent="0.25"/>
    <row r="55493" ht="30" hidden="1" customHeight="1" x14ac:dyDescent="0.25"/>
    <row r="55494" ht="30" hidden="1" customHeight="1" x14ac:dyDescent="0.25"/>
    <row r="55495" ht="30" hidden="1" customHeight="1" x14ac:dyDescent="0.25"/>
    <row r="55496" ht="30" hidden="1" customHeight="1" x14ac:dyDescent="0.25"/>
    <row r="55497" ht="30" hidden="1" customHeight="1" x14ac:dyDescent="0.25"/>
    <row r="55498" ht="30" hidden="1" customHeight="1" x14ac:dyDescent="0.25"/>
    <row r="55499" ht="30" hidden="1" customHeight="1" x14ac:dyDescent="0.25"/>
    <row r="55500" ht="30" hidden="1" customHeight="1" x14ac:dyDescent="0.25"/>
    <row r="55501" ht="30" hidden="1" customHeight="1" x14ac:dyDescent="0.25"/>
    <row r="55502" ht="30" hidden="1" customHeight="1" x14ac:dyDescent="0.25"/>
    <row r="55503" ht="30" hidden="1" customHeight="1" x14ac:dyDescent="0.25"/>
    <row r="55504" ht="30" hidden="1" customHeight="1" x14ac:dyDescent="0.25"/>
    <row r="55505" ht="30" hidden="1" customHeight="1" x14ac:dyDescent="0.25"/>
    <row r="55506" ht="30" hidden="1" customHeight="1" x14ac:dyDescent="0.25"/>
    <row r="55507" ht="30" hidden="1" customHeight="1" x14ac:dyDescent="0.25"/>
    <row r="55508" ht="30" hidden="1" customHeight="1" x14ac:dyDescent="0.25"/>
    <row r="55509" ht="30" hidden="1" customHeight="1" x14ac:dyDescent="0.25"/>
    <row r="55510" ht="30" hidden="1" customHeight="1" x14ac:dyDescent="0.25"/>
    <row r="55511" ht="30" hidden="1" customHeight="1" x14ac:dyDescent="0.25"/>
    <row r="55512" ht="30" hidden="1" customHeight="1" x14ac:dyDescent="0.25"/>
    <row r="55513" ht="30" hidden="1" customHeight="1" x14ac:dyDescent="0.25"/>
    <row r="55514" ht="30" hidden="1" customHeight="1" x14ac:dyDescent="0.25"/>
    <row r="55515" ht="30" hidden="1" customHeight="1" x14ac:dyDescent="0.25"/>
    <row r="55516" ht="30" hidden="1" customHeight="1" x14ac:dyDescent="0.25"/>
    <row r="55517" ht="30" hidden="1" customHeight="1" x14ac:dyDescent="0.25"/>
    <row r="55518" ht="30" hidden="1" customHeight="1" x14ac:dyDescent="0.25"/>
    <row r="55519" ht="30" hidden="1" customHeight="1" x14ac:dyDescent="0.25"/>
    <row r="55520" ht="30" hidden="1" customHeight="1" x14ac:dyDescent="0.25"/>
    <row r="55521" ht="30" hidden="1" customHeight="1" x14ac:dyDescent="0.25"/>
    <row r="55522" ht="30" hidden="1" customHeight="1" x14ac:dyDescent="0.25"/>
    <row r="55523" ht="30" hidden="1" customHeight="1" x14ac:dyDescent="0.25"/>
    <row r="55524" ht="30" hidden="1" customHeight="1" x14ac:dyDescent="0.25"/>
    <row r="55525" ht="30" hidden="1" customHeight="1" x14ac:dyDescent="0.25"/>
    <row r="55526" ht="30" hidden="1" customHeight="1" x14ac:dyDescent="0.25"/>
    <row r="55527" ht="30" hidden="1" customHeight="1" x14ac:dyDescent="0.25"/>
    <row r="55528" ht="30" hidden="1" customHeight="1" x14ac:dyDescent="0.25"/>
    <row r="55529" ht="30" hidden="1" customHeight="1" x14ac:dyDescent="0.25"/>
    <row r="55530" ht="30" hidden="1" customHeight="1" x14ac:dyDescent="0.25"/>
    <row r="55531" ht="30" hidden="1" customHeight="1" x14ac:dyDescent="0.25"/>
    <row r="55532" ht="30" hidden="1" customHeight="1" x14ac:dyDescent="0.25"/>
    <row r="55533" ht="30" hidden="1" customHeight="1" x14ac:dyDescent="0.25"/>
    <row r="55534" ht="30" hidden="1" customHeight="1" x14ac:dyDescent="0.25"/>
    <row r="55535" ht="30" hidden="1" customHeight="1" x14ac:dyDescent="0.25"/>
    <row r="55536" ht="30" hidden="1" customHeight="1" x14ac:dyDescent="0.25"/>
    <row r="55537" ht="30" hidden="1" customHeight="1" x14ac:dyDescent="0.25"/>
    <row r="55538" ht="30" hidden="1" customHeight="1" x14ac:dyDescent="0.25"/>
    <row r="55539" ht="30" hidden="1" customHeight="1" x14ac:dyDescent="0.25"/>
    <row r="55540" ht="30" hidden="1" customHeight="1" x14ac:dyDescent="0.25"/>
    <row r="55541" ht="30" hidden="1" customHeight="1" x14ac:dyDescent="0.25"/>
    <row r="55542" ht="30" hidden="1" customHeight="1" x14ac:dyDescent="0.25"/>
    <row r="55543" ht="30" hidden="1" customHeight="1" x14ac:dyDescent="0.25"/>
    <row r="55544" ht="30" hidden="1" customHeight="1" x14ac:dyDescent="0.25"/>
    <row r="55545" ht="30" hidden="1" customHeight="1" x14ac:dyDescent="0.25"/>
    <row r="55546" ht="30" hidden="1" customHeight="1" x14ac:dyDescent="0.25"/>
    <row r="55547" ht="30" hidden="1" customHeight="1" x14ac:dyDescent="0.25"/>
    <row r="55548" ht="30" hidden="1" customHeight="1" x14ac:dyDescent="0.25"/>
    <row r="55549" ht="30" hidden="1" customHeight="1" x14ac:dyDescent="0.25"/>
    <row r="55550" ht="30" hidden="1" customHeight="1" x14ac:dyDescent="0.25"/>
    <row r="55551" ht="30" hidden="1" customHeight="1" x14ac:dyDescent="0.25"/>
    <row r="55552" ht="30" hidden="1" customHeight="1" x14ac:dyDescent="0.25"/>
    <row r="55553" ht="30" hidden="1" customHeight="1" x14ac:dyDescent="0.25"/>
    <row r="55554" ht="30" hidden="1" customHeight="1" x14ac:dyDescent="0.25"/>
    <row r="55555" ht="30" hidden="1" customHeight="1" x14ac:dyDescent="0.25"/>
    <row r="55556" ht="30" hidden="1" customHeight="1" x14ac:dyDescent="0.25"/>
    <row r="55557" ht="30" hidden="1" customHeight="1" x14ac:dyDescent="0.25"/>
    <row r="55558" ht="30" hidden="1" customHeight="1" x14ac:dyDescent="0.25"/>
    <row r="55559" ht="30" hidden="1" customHeight="1" x14ac:dyDescent="0.25"/>
    <row r="55560" ht="30" hidden="1" customHeight="1" x14ac:dyDescent="0.25"/>
    <row r="55561" ht="30" hidden="1" customHeight="1" x14ac:dyDescent="0.25"/>
    <row r="55562" ht="30" hidden="1" customHeight="1" x14ac:dyDescent="0.25"/>
    <row r="55563" ht="30" hidden="1" customHeight="1" x14ac:dyDescent="0.25"/>
    <row r="55564" ht="30" hidden="1" customHeight="1" x14ac:dyDescent="0.25"/>
    <row r="55565" ht="30" hidden="1" customHeight="1" x14ac:dyDescent="0.25"/>
    <row r="55566" ht="30" hidden="1" customHeight="1" x14ac:dyDescent="0.25"/>
    <row r="55567" ht="30" hidden="1" customHeight="1" x14ac:dyDescent="0.25"/>
    <row r="55568" ht="30" hidden="1" customHeight="1" x14ac:dyDescent="0.25"/>
    <row r="55569" ht="30" hidden="1" customHeight="1" x14ac:dyDescent="0.25"/>
    <row r="55570" ht="30" hidden="1" customHeight="1" x14ac:dyDescent="0.25"/>
    <row r="55571" ht="30" hidden="1" customHeight="1" x14ac:dyDescent="0.25"/>
    <row r="55572" ht="30" hidden="1" customHeight="1" x14ac:dyDescent="0.25"/>
    <row r="55573" ht="30" hidden="1" customHeight="1" x14ac:dyDescent="0.25"/>
    <row r="55574" ht="30" hidden="1" customHeight="1" x14ac:dyDescent="0.25"/>
    <row r="55575" ht="30" hidden="1" customHeight="1" x14ac:dyDescent="0.25"/>
    <row r="55576" ht="30" hidden="1" customHeight="1" x14ac:dyDescent="0.25"/>
    <row r="55577" ht="30" hidden="1" customHeight="1" x14ac:dyDescent="0.25"/>
    <row r="55578" ht="30" hidden="1" customHeight="1" x14ac:dyDescent="0.25"/>
    <row r="55579" ht="30" hidden="1" customHeight="1" x14ac:dyDescent="0.25"/>
    <row r="55580" ht="30" hidden="1" customHeight="1" x14ac:dyDescent="0.25"/>
    <row r="55581" ht="30" hidden="1" customHeight="1" x14ac:dyDescent="0.25"/>
    <row r="55582" ht="30" hidden="1" customHeight="1" x14ac:dyDescent="0.25"/>
    <row r="55583" ht="30" hidden="1" customHeight="1" x14ac:dyDescent="0.25"/>
    <row r="55584" ht="30" hidden="1" customHeight="1" x14ac:dyDescent="0.25"/>
    <row r="55585" ht="30" hidden="1" customHeight="1" x14ac:dyDescent="0.25"/>
    <row r="55586" ht="30" hidden="1" customHeight="1" x14ac:dyDescent="0.25"/>
    <row r="55587" ht="30" hidden="1" customHeight="1" x14ac:dyDescent="0.25"/>
    <row r="55588" ht="30" hidden="1" customHeight="1" x14ac:dyDescent="0.25"/>
    <row r="55589" ht="30" hidden="1" customHeight="1" x14ac:dyDescent="0.25"/>
    <row r="55590" ht="30" hidden="1" customHeight="1" x14ac:dyDescent="0.25"/>
    <row r="55591" ht="30" hidden="1" customHeight="1" x14ac:dyDescent="0.25"/>
    <row r="55592" ht="30" hidden="1" customHeight="1" x14ac:dyDescent="0.25"/>
    <row r="55593" ht="30" hidden="1" customHeight="1" x14ac:dyDescent="0.25"/>
    <row r="55594" ht="30" hidden="1" customHeight="1" x14ac:dyDescent="0.25"/>
    <row r="55595" ht="30" hidden="1" customHeight="1" x14ac:dyDescent="0.25"/>
    <row r="55596" ht="30" hidden="1" customHeight="1" x14ac:dyDescent="0.25"/>
    <row r="55597" ht="30" hidden="1" customHeight="1" x14ac:dyDescent="0.25"/>
    <row r="55598" ht="30" hidden="1" customHeight="1" x14ac:dyDescent="0.25"/>
    <row r="55599" ht="30" hidden="1" customHeight="1" x14ac:dyDescent="0.25"/>
    <row r="55600" ht="30" hidden="1" customHeight="1" x14ac:dyDescent="0.25"/>
    <row r="55601" ht="30" hidden="1" customHeight="1" x14ac:dyDescent="0.25"/>
    <row r="55602" ht="30" hidden="1" customHeight="1" x14ac:dyDescent="0.25"/>
    <row r="55603" ht="30" hidden="1" customHeight="1" x14ac:dyDescent="0.25"/>
    <row r="55604" ht="30" hidden="1" customHeight="1" x14ac:dyDescent="0.25"/>
    <row r="55605" ht="30" hidden="1" customHeight="1" x14ac:dyDescent="0.25"/>
    <row r="55606" ht="30" hidden="1" customHeight="1" x14ac:dyDescent="0.25"/>
    <row r="55607" ht="30" hidden="1" customHeight="1" x14ac:dyDescent="0.25"/>
    <row r="55608" ht="30" hidden="1" customHeight="1" x14ac:dyDescent="0.25"/>
    <row r="55609" ht="30" hidden="1" customHeight="1" x14ac:dyDescent="0.25"/>
    <row r="55610" ht="30" hidden="1" customHeight="1" x14ac:dyDescent="0.25"/>
    <row r="55611" ht="30" hidden="1" customHeight="1" x14ac:dyDescent="0.25"/>
    <row r="55612" ht="30" hidden="1" customHeight="1" x14ac:dyDescent="0.25"/>
    <row r="55613" ht="30" hidden="1" customHeight="1" x14ac:dyDescent="0.25"/>
    <row r="55614" ht="30" hidden="1" customHeight="1" x14ac:dyDescent="0.25"/>
    <row r="55615" ht="30" hidden="1" customHeight="1" x14ac:dyDescent="0.25"/>
    <row r="55616" ht="30" hidden="1" customHeight="1" x14ac:dyDescent="0.25"/>
    <row r="55617" ht="30" hidden="1" customHeight="1" x14ac:dyDescent="0.25"/>
    <row r="55618" ht="30" hidden="1" customHeight="1" x14ac:dyDescent="0.25"/>
    <row r="55619" ht="30" hidden="1" customHeight="1" x14ac:dyDescent="0.25"/>
    <row r="55620" ht="30" hidden="1" customHeight="1" x14ac:dyDescent="0.25"/>
    <row r="55621" ht="30" hidden="1" customHeight="1" x14ac:dyDescent="0.25"/>
    <row r="55622" ht="30" hidden="1" customHeight="1" x14ac:dyDescent="0.25"/>
    <row r="55623" ht="30" hidden="1" customHeight="1" x14ac:dyDescent="0.25"/>
    <row r="55624" ht="30" hidden="1" customHeight="1" x14ac:dyDescent="0.25"/>
    <row r="55625" ht="30" hidden="1" customHeight="1" x14ac:dyDescent="0.25"/>
    <row r="55626" ht="30" hidden="1" customHeight="1" x14ac:dyDescent="0.25"/>
    <row r="55627" ht="30" hidden="1" customHeight="1" x14ac:dyDescent="0.25"/>
    <row r="55628" ht="30" hidden="1" customHeight="1" x14ac:dyDescent="0.25"/>
    <row r="55629" ht="30" hidden="1" customHeight="1" x14ac:dyDescent="0.25"/>
    <row r="55630" ht="30" hidden="1" customHeight="1" x14ac:dyDescent="0.25"/>
    <row r="55631" ht="30" hidden="1" customHeight="1" x14ac:dyDescent="0.25"/>
    <row r="55632" ht="30" hidden="1" customHeight="1" x14ac:dyDescent="0.25"/>
    <row r="55633" ht="30" hidden="1" customHeight="1" x14ac:dyDescent="0.25"/>
    <row r="55634" ht="30" hidden="1" customHeight="1" x14ac:dyDescent="0.25"/>
    <row r="55635" ht="30" hidden="1" customHeight="1" x14ac:dyDescent="0.25"/>
    <row r="55636" ht="30" hidden="1" customHeight="1" x14ac:dyDescent="0.25"/>
    <row r="55637" ht="30" hidden="1" customHeight="1" x14ac:dyDescent="0.25"/>
    <row r="55638" ht="30" hidden="1" customHeight="1" x14ac:dyDescent="0.25"/>
    <row r="55639" ht="30" hidden="1" customHeight="1" x14ac:dyDescent="0.25"/>
    <row r="55640" ht="30" hidden="1" customHeight="1" x14ac:dyDescent="0.25"/>
    <row r="55641" ht="30" hidden="1" customHeight="1" x14ac:dyDescent="0.25"/>
    <row r="55642" ht="30" hidden="1" customHeight="1" x14ac:dyDescent="0.25"/>
    <row r="55643" ht="30" hidden="1" customHeight="1" x14ac:dyDescent="0.25"/>
    <row r="55644" ht="30" hidden="1" customHeight="1" x14ac:dyDescent="0.25"/>
    <row r="55645" ht="30" hidden="1" customHeight="1" x14ac:dyDescent="0.25"/>
    <row r="55646" ht="30" hidden="1" customHeight="1" x14ac:dyDescent="0.25"/>
    <row r="55647" ht="30" hidden="1" customHeight="1" x14ac:dyDescent="0.25"/>
    <row r="55648" ht="30" hidden="1" customHeight="1" x14ac:dyDescent="0.25"/>
    <row r="55649" ht="30" hidden="1" customHeight="1" x14ac:dyDescent="0.25"/>
    <row r="55650" ht="30" hidden="1" customHeight="1" x14ac:dyDescent="0.25"/>
    <row r="55651" ht="30" hidden="1" customHeight="1" x14ac:dyDescent="0.25"/>
    <row r="55652" ht="30" hidden="1" customHeight="1" x14ac:dyDescent="0.25"/>
    <row r="55653" ht="30" hidden="1" customHeight="1" x14ac:dyDescent="0.25"/>
    <row r="55654" ht="30" hidden="1" customHeight="1" x14ac:dyDescent="0.25"/>
    <row r="55655" ht="30" hidden="1" customHeight="1" x14ac:dyDescent="0.25"/>
    <row r="55656" ht="30" hidden="1" customHeight="1" x14ac:dyDescent="0.25"/>
    <row r="55657" ht="30" hidden="1" customHeight="1" x14ac:dyDescent="0.25"/>
    <row r="55658" ht="30" hidden="1" customHeight="1" x14ac:dyDescent="0.25"/>
    <row r="55659" ht="30" hidden="1" customHeight="1" x14ac:dyDescent="0.25"/>
    <row r="55660" ht="30" hidden="1" customHeight="1" x14ac:dyDescent="0.25"/>
    <row r="55661" ht="30" hidden="1" customHeight="1" x14ac:dyDescent="0.25"/>
    <row r="55662" ht="30" hidden="1" customHeight="1" x14ac:dyDescent="0.25"/>
    <row r="55663" ht="30" hidden="1" customHeight="1" x14ac:dyDescent="0.25"/>
    <row r="55664" ht="30" hidden="1" customHeight="1" x14ac:dyDescent="0.25"/>
    <row r="55665" ht="30" hidden="1" customHeight="1" x14ac:dyDescent="0.25"/>
    <row r="55666" ht="30" hidden="1" customHeight="1" x14ac:dyDescent="0.25"/>
    <row r="55667" ht="30" hidden="1" customHeight="1" x14ac:dyDescent="0.25"/>
    <row r="55668" ht="30" hidden="1" customHeight="1" x14ac:dyDescent="0.25"/>
    <row r="55669" ht="30" hidden="1" customHeight="1" x14ac:dyDescent="0.25"/>
    <row r="55670" ht="30" hidden="1" customHeight="1" x14ac:dyDescent="0.25"/>
    <row r="55671" ht="30" hidden="1" customHeight="1" x14ac:dyDescent="0.25"/>
    <row r="55672" ht="30" hidden="1" customHeight="1" x14ac:dyDescent="0.25"/>
    <row r="55673" ht="30" hidden="1" customHeight="1" x14ac:dyDescent="0.25"/>
    <row r="55674" ht="30" hidden="1" customHeight="1" x14ac:dyDescent="0.25"/>
    <row r="55675" ht="30" hidden="1" customHeight="1" x14ac:dyDescent="0.25"/>
    <row r="55676" ht="30" hidden="1" customHeight="1" x14ac:dyDescent="0.25"/>
    <row r="55677" ht="30" hidden="1" customHeight="1" x14ac:dyDescent="0.25"/>
    <row r="55678" ht="30" hidden="1" customHeight="1" x14ac:dyDescent="0.25"/>
    <row r="55679" ht="30" hidden="1" customHeight="1" x14ac:dyDescent="0.25"/>
    <row r="55680" ht="30" hidden="1" customHeight="1" x14ac:dyDescent="0.25"/>
    <row r="55681" ht="30" hidden="1" customHeight="1" x14ac:dyDescent="0.25"/>
    <row r="55682" ht="30" hidden="1" customHeight="1" x14ac:dyDescent="0.25"/>
    <row r="55683" ht="30" hidden="1" customHeight="1" x14ac:dyDescent="0.25"/>
    <row r="55684" ht="30" hidden="1" customHeight="1" x14ac:dyDescent="0.25"/>
    <row r="55685" ht="30" hidden="1" customHeight="1" x14ac:dyDescent="0.25"/>
    <row r="55686" ht="30" hidden="1" customHeight="1" x14ac:dyDescent="0.25"/>
    <row r="55687" ht="30" hidden="1" customHeight="1" x14ac:dyDescent="0.25"/>
    <row r="55688" ht="30" hidden="1" customHeight="1" x14ac:dyDescent="0.25"/>
    <row r="55689" ht="30" hidden="1" customHeight="1" x14ac:dyDescent="0.25"/>
    <row r="55690" ht="30" hidden="1" customHeight="1" x14ac:dyDescent="0.25"/>
    <row r="55691" ht="30" hidden="1" customHeight="1" x14ac:dyDescent="0.25"/>
    <row r="55692" ht="30" hidden="1" customHeight="1" x14ac:dyDescent="0.25"/>
    <row r="55693" ht="30" hidden="1" customHeight="1" x14ac:dyDescent="0.25"/>
    <row r="55694" ht="30" hidden="1" customHeight="1" x14ac:dyDescent="0.25"/>
    <row r="55695" ht="30" hidden="1" customHeight="1" x14ac:dyDescent="0.25"/>
    <row r="55696" ht="30" hidden="1" customHeight="1" x14ac:dyDescent="0.25"/>
    <row r="55697" ht="30" hidden="1" customHeight="1" x14ac:dyDescent="0.25"/>
    <row r="55698" ht="30" hidden="1" customHeight="1" x14ac:dyDescent="0.25"/>
    <row r="55699" ht="30" hidden="1" customHeight="1" x14ac:dyDescent="0.25"/>
    <row r="55700" ht="30" hidden="1" customHeight="1" x14ac:dyDescent="0.25"/>
    <row r="55701" ht="30" hidden="1" customHeight="1" x14ac:dyDescent="0.25"/>
    <row r="55702" ht="30" hidden="1" customHeight="1" x14ac:dyDescent="0.25"/>
    <row r="55703" ht="30" hidden="1" customHeight="1" x14ac:dyDescent="0.25"/>
    <row r="55704" ht="30" hidden="1" customHeight="1" x14ac:dyDescent="0.25"/>
    <row r="55705" ht="30" hidden="1" customHeight="1" x14ac:dyDescent="0.25"/>
    <row r="55706" ht="30" hidden="1" customHeight="1" x14ac:dyDescent="0.25"/>
    <row r="55707" ht="30" hidden="1" customHeight="1" x14ac:dyDescent="0.25"/>
    <row r="55708" ht="30" hidden="1" customHeight="1" x14ac:dyDescent="0.25"/>
    <row r="55709" ht="30" hidden="1" customHeight="1" x14ac:dyDescent="0.25"/>
    <row r="55710" ht="30" hidden="1" customHeight="1" x14ac:dyDescent="0.25"/>
    <row r="55711" ht="30" hidden="1" customHeight="1" x14ac:dyDescent="0.25"/>
    <row r="55712" ht="30" hidden="1" customHeight="1" x14ac:dyDescent="0.25"/>
    <row r="55713" ht="30" hidden="1" customHeight="1" x14ac:dyDescent="0.25"/>
    <row r="55714" ht="30" hidden="1" customHeight="1" x14ac:dyDescent="0.25"/>
    <row r="55715" ht="30" hidden="1" customHeight="1" x14ac:dyDescent="0.25"/>
    <row r="55716" ht="30" hidden="1" customHeight="1" x14ac:dyDescent="0.25"/>
    <row r="55717" ht="30" hidden="1" customHeight="1" x14ac:dyDescent="0.25"/>
    <row r="55718" ht="30" hidden="1" customHeight="1" x14ac:dyDescent="0.25"/>
    <row r="55719" ht="30" hidden="1" customHeight="1" x14ac:dyDescent="0.25"/>
    <row r="55720" ht="30" hidden="1" customHeight="1" x14ac:dyDescent="0.25"/>
    <row r="55721" ht="30" hidden="1" customHeight="1" x14ac:dyDescent="0.25"/>
    <row r="55722" ht="30" hidden="1" customHeight="1" x14ac:dyDescent="0.25"/>
    <row r="55723" ht="30" hidden="1" customHeight="1" x14ac:dyDescent="0.25"/>
    <row r="55724" ht="30" hidden="1" customHeight="1" x14ac:dyDescent="0.25"/>
    <row r="55725" ht="30" hidden="1" customHeight="1" x14ac:dyDescent="0.25"/>
    <row r="55726" ht="30" hidden="1" customHeight="1" x14ac:dyDescent="0.25"/>
    <row r="55727" ht="30" hidden="1" customHeight="1" x14ac:dyDescent="0.25"/>
    <row r="55728" ht="30" hidden="1" customHeight="1" x14ac:dyDescent="0.25"/>
    <row r="55729" ht="30" hidden="1" customHeight="1" x14ac:dyDescent="0.25"/>
    <row r="55730" ht="30" hidden="1" customHeight="1" x14ac:dyDescent="0.25"/>
    <row r="55731" ht="30" hidden="1" customHeight="1" x14ac:dyDescent="0.25"/>
    <row r="55732" ht="30" hidden="1" customHeight="1" x14ac:dyDescent="0.25"/>
    <row r="55733" ht="30" hidden="1" customHeight="1" x14ac:dyDescent="0.25"/>
    <row r="55734" ht="30" hidden="1" customHeight="1" x14ac:dyDescent="0.25"/>
    <row r="55735" ht="30" hidden="1" customHeight="1" x14ac:dyDescent="0.25"/>
    <row r="55736" ht="30" hidden="1" customHeight="1" x14ac:dyDescent="0.25"/>
    <row r="55737" ht="30" hidden="1" customHeight="1" x14ac:dyDescent="0.25"/>
    <row r="55738" ht="30" hidden="1" customHeight="1" x14ac:dyDescent="0.25"/>
    <row r="55739" ht="30" hidden="1" customHeight="1" x14ac:dyDescent="0.25"/>
    <row r="55740" ht="30" hidden="1" customHeight="1" x14ac:dyDescent="0.25"/>
    <row r="55741" ht="30" hidden="1" customHeight="1" x14ac:dyDescent="0.25"/>
    <row r="55742" ht="30" hidden="1" customHeight="1" x14ac:dyDescent="0.25"/>
    <row r="55743" ht="30" hidden="1" customHeight="1" x14ac:dyDescent="0.25"/>
    <row r="55744" ht="30" hidden="1" customHeight="1" x14ac:dyDescent="0.25"/>
    <row r="55745" ht="30" hidden="1" customHeight="1" x14ac:dyDescent="0.25"/>
    <row r="55746" ht="30" hidden="1" customHeight="1" x14ac:dyDescent="0.25"/>
    <row r="55747" ht="30" hidden="1" customHeight="1" x14ac:dyDescent="0.25"/>
    <row r="55748" ht="30" hidden="1" customHeight="1" x14ac:dyDescent="0.25"/>
    <row r="55749" ht="30" hidden="1" customHeight="1" x14ac:dyDescent="0.25"/>
    <row r="55750" ht="30" hidden="1" customHeight="1" x14ac:dyDescent="0.25"/>
    <row r="55751" ht="30" hidden="1" customHeight="1" x14ac:dyDescent="0.25"/>
    <row r="55752" ht="30" hidden="1" customHeight="1" x14ac:dyDescent="0.25"/>
    <row r="55753" ht="30" hidden="1" customHeight="1" x14ac:dyDescent="0.25"/>
    <row r="55754" ht="30" hidden="1" customHeight="1" x14ac:dyDescent="0.25"/>
    <row r="55755" ht="30" hidden="1" customHeight="1" x14ac:dyDescent="0.25"/>
    <row r="55756" ht="30" hidden="1" customHeight="1" x14ac:dyDescent="0.25"/>
    <row r="55757" ht="30" hidden="1" customHeight="1" x14ac:dyDescent="0.25"/>
    <row r="55758" ht="30" hidden="1" customHeight="1" x14ac:dyDescent="0.25"/>
    <row r="55759" ht="30" hidden="1" customHeight="1" x14ac:dyDescent="0.25"/>
    <row r="55760" ht="30" hidden="1" customHeight="1" x14ac:dyDescent="0.25"/>
    <row r="55761" ht="30" hidden="1" customHeight="1" x14ac:dyDescent="0.25"/>
    <row r="55762" ht="30" hidden="1" customHeight="1" x14ac:dyDescent="0.25"/>
    <row r="55763" ht="30" hidden="1" customHeight="1" x14ac:dyDescent="0.25"/>
    <row r="55764" ht="30" hidden="1" customHeight="1" x14ac:dyDescent="0.25"/>
    <row r="55765" ht="30" hidden="1" customHeight="1" x14ac:dyDescent="0.25"/>
    <row r="55766" ht="30" hidden="1" customHeight="1" x14ac:dyDescent="0.25"/>
    <row r="55767" ht="30" hidden="1" customHeight="1" x14ac:dyDescent="0.25"/>
    <row r="55768" ht="30" hidden="1" customHeight="1" x14ac:dyDescent="0.25"/>
    <row r="55769" ht="30" hidden="1" customHeight="1" x14ac:dyDescent="0.25"/>
    <row r="55770" ht="30" hidden="1" customHeight="1" x14ac:dyDescent="0.25"/>
    <row r="55771" ht="30" hidden="1" customHeight="1" x14ac:dyDescent="0.25"/>
    <row r="55772" ht="30" hidden="1" customHeight="1" x14ac:dyDescent="0.25"/>
    <row r="55773" ht="30" hidden="1" customHeight="1" x14ac:dyDescent="0.25"/>
    <row r="55774" ht="30" hidden="1" customHeight="1" x14ac:dyDescent="0.25"/>
    <row r="55775" ht="30" hidden="1" customHeight="1" x14ac:dyDescent="0.25"/>
    <row r="55776" ht="30" hidden="1" customHeight="1" x14ac:dyDescent="0.25"/>
    <row r="55777" ht="30" hidden="1" customHeight="1" x14ac:dyDescent="0.25"/>
    <row r="55778" ht="30" hidden="1" customHeight="1" x14ac:dyDescent="0.25"/>
    <row r="55779" ht="30" hidden="1" customHeight="1" x14ac:dyDescent="0.25"/>
    <row r="55780" ht="30" hidden="1" customHeight="1" x14ac:dyDescent="0.25"/>
    <row r="55781" ht="30" hidden="1" customHeight="1" x14ac:dyDescent="0.25"/>
    <row r="55782" ht="30" hidden="1" customHeight="1" x14ac:dyDescent="0.25"/>
    <row r="55783" ht="30" hidden="1" customHeight="1" x14ac:dyDescent="0.25"/>
    <row r="55784" ht="30" hidden="1" customHeight="1" x14ac:dyDescent="0.25"/>
    <row r="55785" ht="30" hidden="1" customHeight="1" x14ac:dyDescent="0.25"/>
    <row r="55786" ht="30" hidden="1" customHeight="1" x14ac:dyDescent="0.25"/>
    <row r="55787" ht="30" hidden="1" customHeight="1" x14ac:dyDescent="0.25"/>
    <row r="55788" ht="30" hidden="1" customHeight="1" x14ac:dyDescent="0.25"/>
    <row r="55789" ht="30" hidden="1" customHeight="1" x14ac:dyDescent="0.25"/>
    <row r="55790" ht="30" hidden="1" customHeight="1" x14ac:dyDescent="0.25"/>
    <row r="55791" ht="30" hidden="1" customHeight="1" x14ac:dyDescent="0.25"/>
    <row r="55792" ht="30" hidden="1" customHeight="1" x14ac:dyDescent="0.25"/>
    <row r="55793" ht="30" hidden="1" customHeight="1" x14ac:dyDescent="0.25"/>
    <row r="55794" ht="30" hidden="1" customHeight="1" x14ac:dyDescent="0.25"/>
    <row r="55795" ht="30" hidden="1" customHeight="1" x14ac:dyDescent="0.25"/>
    <row r="55796" ht="30" hidden="1" customHeight="1" x14ac:dyDescent="0.25"/>
    <row r="55797" ht="30" hidden="1" customHeight="1" x14ac:dyDescent="0.25"/>
    <row r="55798" ht="30" hidden="1" customHeight="1" x14ac:dyDescent="0.25"/>
    <row r="55799" ht="30" hidden="1" customHeight="1" x14ac:dyDescent="0.25"/>
    <row r="55800" ht="30" hidden="1" customHeight="1" x14ac:dyDescent="0.25"/>
    <row r="55801" ht="30" hidden="1" customHeight="1" x14ac:dyDescent="0.25"/>
    <row r="55802" ht="30" hidden="1" customHeight="1" x14ac:dyDescent="0.25"/>
    <row r="55803" ht="30" hidden="1" customHeight="1" x14ac:dyDescent="0.25"/>
    <row r="55804" ht="30" hidden="1" customHeight="1" x14ac:dyDescent="0.25"/>
    <row r="55805" ht="30" hidden="1" customHeight="1" x14ac:dyDescent="0.25"/>
    <row r="55806" ht="30" hidden="1" customHeight="1" x14ac:dyDescent="0.25"/>
    <row r="55807" ht="30" hidden="1" customHeight="1" x14ac:dyDescent="0.25"/>
    <row r="55808" ht="30" hidden="1" customHeight="1" x14ac:dyDescent="0.25"/>
    <row r="55809" ht="30" hidden="1" customHeight="1" x14ac:dyDescent="0.25"/>
    <row r="55810" ht="30" hidden="1" customHeight="1" x14ac:dyDescent="0.25"/>
    <row r="55811" ht="30" hidden="1" customHeight="1" x14ac:dyDescent="0.25"/>
    <row r="55812" ht="30" hidden="1" customHeight="1" x14ac:dyDescent="0.25"/>
    <row r="55813" ht="30" hidden="1" customHeight="1" x14ac:dyDescent="0.25"/>
    <row r="55814" ht="30" hidden="1" customHeight="1" x14ac:dyDescent="0.25"/>
    <row r="55815" ht="30" hidden="1" customHeight="1" x14ac:dyDescent="0.25"/>
    <row r="55816" ht="30" hidden="1" customHeight="1" x14ac:dyDescent="0.25"/>
    <row r="55817" ht="30" hidden="1" customHeight="1" x14ac:dyDescent="0.25"/>
    <row r="55818" ht="30" hidden="1" customHeight="1" x14ac:dyDescent="0.25"/>
    <row r="55819" ht="30" hidden="1" customHeight="1" x14ac:dyDescent="0.25"/>
    <row r="55820" ht="30" hidden="1" customHeight="1" x14ac:dyDescent="0.25"/>
    <row r="55821" ht="30" hidden="1" customHeight="1" x14ac:dyDescent="0.25"/>
    <row r="55822" ht="30" hidden="1" customHeight="1" x14ac:dyDescent="0.25"/>
    <row r="55823" ht="30" hidden="1" customHeight="1" x14ac:dyDescent="0.25"/>
    <row r="55824" ht="30" hidden="1" customHeight="1" x14ac:dyDescent="0.25"/>
    <row r="55825" ht="30" hidden="1" customHeight="1" x14ac:dyDescent="0.25"/>
    <row r="55826" ht="30" hidden="1" customHeight="1" x14ac:dyDescent="0.25"/>
    <row r="55827" ht="30" hidden="1" customHeight="1" x14ac:dyDescent="0.25"/>
    <row r="55828" ht="30" hidden="1" customHeight="1" x14ac:dyDescent="0.25"/>
    <row r="55829" ht="30" hidden="1" customHeight="1" x14ac:dyDescent="0.25"/>
    <row r="55830" ht="30" hidden="1" customHeight="1" x14ac:dyDescent="0.25"/>
    <row r="55831" ht="30" hidden="1" customHeight="1" x14ac:dyDescent="0.25"/>
    <row r="55832" ht="30" hidden="1" customHeight="1" x14ac:dyDescent="0.25"/>
    <row r="55833" ht="30" hidden="1" customHeight="1" x14ac:dyDescent="0.25"/>
    <row r="55834" ht="30" hidden="1" customHeight="1" x14ac:dyDescent="0.25"/>
    <row r="55835" ht="30" hidden="1" customHeight="1" x14ac:dyDescent="0.25"/>
    <row r="55836" ht="30" hidden="1" customHeight="1" x14ac:dyDescent="0.25"/>
    <row r="55837" ht="30" hidden="1" customHeight="1" x14ac:dyDescent="0.25"/>
    <row r="55838" ht="30" hidden="1" customHeight="1" x14ac:dyDescent="0.25"/>
    <row r="55839" ht="30" hidden="1" customHeight="1" x14ac:dyDescent="0.25"/>
    <row r="55840" ht="30" hidden="1" customHeight="1" x14ac:dyDescent="0.25"/>
    <row r="55841" ht="30" hidden="1" customHeight="1" x14ac:dyDescent="0.25"/>
    <row r="55842" ht="30" hidden="1" customHeight="1" x14ac:dyDescent="0.25"/>
    <row r="55843" ht="30" hidden="1" customHeight="1" x14ac:dyDescent="0.25"/>
    <row r="55844" ht="30" hidden="1" customHeight="1" x14ac:dyDescent="0.25"/>
    <row r="55845" ht="30" hidden="1" customHeight="1" x14ac:dyDescent="0.25"/>
    <row r="55846" ht="30" hidden="1" customHeight="1" x14ac:dyDescent="0.25"/>
    <row r="55847" ht="30" hidden="1" customHeight="1" x14ac:dyDescent="0.25"/>
    <row r="55848" ht="30" hidden="1" customHeight="1" x14ac:dyDescent="0.25"/>
    <row r="55849" ht="30" hidden="1" customHeight="1" x14ac:dyDescent="0.25"/>
    <row r="55850" ht="30" hidden="1" customHeight="1" x14ac:dyDescent="0.25"/>
    <row r="55851" ht="30" hidden="1" customHeight="1" x14ac:dyDescent="0.25"/>
    <row r="55852" ht="30" hidden="1" customHeight="1" x14ac:dyDescent="0.25"/>
    <row r="55853" ht="30" hidden="1" customHeight="1" x14ac:dyDescent="0.25"/>
    <row r="55854" ht="30" hidden="1" customHeight="1" x14ac:dyDescent="0.25"/>
    <row r="55855" ht="30" hidden="1" customHeight="1" x14ac:dyDescent="0.25"/>
    <row r="55856" ht="30" hidden="1" customHeight="1" x14ac:dyDescent="0.25"/>
    <row r="55857" ht="30" hidden="1" customHeight="1" x14ac:dyDescent="0.25"/>
    <row r="55858" ht="30" hidden="1" customHeight="1" x14ac:dyDescent="0.25"/>
    <row r="55859" ht="30" hidden="1" customHeight="1" x14ac:dyDescent="0.25"/>
    <row r="55860" ht="30" hidden="1" customHeight="1" x14ac:dyDescent="0.25"/>
    <row r="55861" ht="30" hidden="1" customHeight="1" x14ac:dyDescent="0.25"/>
    <row r="55862" ht="30" hidden="1" customHeight="1" x14ac:dyDescent="0.25"/>
    <row r="55863" ht="30" hidden="1" customHeight="1" x14ac:dyDescent="0.25"/>
    <row r="55864" ht="30" hidden="1" customHeight="1" x14ac:dyDescent="0.25"/>
    <row r="55865" ht="30" hidden="1" customHeight="1" x14ac:dyDescent="0.25"/>
    <row r="55866" ht="30" hidden="1" customHeight="1" x14ac:dyDescent="0.25"/>
    <row r="55867" ht="30" hidden="1" customHeight="1" x14ac:dyDescent="0.25"/>
    <row r="55868" ht="30" hidden="1" customHeight="1" x14ac:dyDescent="0.25"/>
    <row r="55869" ht="30" hidden="1" customHeight="1" x14ac:dyDescent="0.25"/>
    <row r="55870" ht="30" hidden="1" customHeight="1" x14ac:dyDescent="0.25"/>
    <row r="55871" ht="30" hidden="1" customHeight="1" x14ac:dyDescent="0.25"/>
    <row r="55872" ht="30" hidden="1" customHeight="1" x14ac:dyDescent="0.25"/>
    <row r="55873" ht="30" hidden="1" customHeight="1" x14ac:dyDescent="0.25"/>
    <row r="55874" ht="30" hidden="1" customHeight="1" x14ac:dyDescent="0.25"/>
    <row r="55875" ht="30" hidden="1" customHeight="1" x14ac:dyDescent="0.25"/>
    <row r="55876" ht="30" hidden="1" customHeight="1" x14ac:dyDescent="0.25"/>
    <row r="55877" ht="30" hidden="1" customHeight="1" x14ac:dyDescent="0.25"/>
    <row r="55878" ht="30" hidden="1" customHeight="1" x14ac:dyDescent="0.25"/>
    <row r="55879" ht="30" hidden="1" customHeight="1" x14ac:dyDescent="0.25"/>
    <row r="55880" ht="30" hidden="1" customHeight="1" x14ac:dyDescent="0.25"/>
    <row r="55881" ht="30" hidden="1" customHeight="1" x14ac:dyDescent="0.25"/>
    <row r="55882" ht="30" hidden="1" customHeight="1" x14ac:dyDescent="0.25"/>
    <row r="55883" ht="30" hidden="1" customHeight="1" x14ac:dyDescent="0.25"/>
    <row r="55884" ht="30" hidden="1" customHeight="1" x14ac:dyDescent="0.25"/>
    <row r="55885" ht="30" hidden="1" customHeight="1" x14ac:dyDescent="0.25"/>
    <row r="55886" ht="30" hidden="1" customHeight="1" x14ac:dyDescent="0.25"/>
    <row r="55887" ht="30" hidden="1" customHeight="1" x14ac:dyDescent="0.25"/>
    <row r="55888" ht="30" hidden="1" customHeight="1" x14ac:dyDescent="0.25"/>
    <row r="55889" ht="30" hidden="1" customHeight="1" x14ac:dyDescent="0.25"/>
    <row r="55890" ht="30" hidden="1" customHeight="1" x14ac:dyDescent="0.25"/>
    <row r="55891" ht="30" hidden="1" customHeight="1" x14ac:dyDescent="0.25"/>
    <row r="55892" ht="30" hidden="1" customHeight="1" x14ac:dyDescent="0.25"/>
    <row r="55893" ht="30" hidden="1" customHeight="1" x14ac:dyDescent="0.25"/>
    <row r="55894" ht="30" hidden="1" customHeight="1" x14ac:dyDescent="0.25"/>
    <row r="55895" ht="30" hidden="1" customHeight="1" x14ac:dyDescent="0.25"/>
    <row r="55896" ht="30" hidden="1" customHeight="1" x14ac:dyDescent="0.25"/>
    <row r="55897" ht="30" hidden="1" customHeight="1" x14ac:dyDescent="0.25"/>
    <row r="55898" ht="30" hidden="1" customHeight="1" x14ac:dyDescent="0.25"/>
    <row r="55899" ht="30" hidden="1" customHeight="1" x14ac:dyDescent="0.25"/>
    <row r="55900" ht="30" hidden="1" customHeight="1" x14ac:dyDescent="0.25"/>
    <row r="55901" ht="30" hidden="1" customHeight="1" x14ac:dyDescent="0.25"/>
    <row r="55902" ht="30" hidden="1" customHeight="1" x14ac:dyDescent="0.25"/>
    <row r="55903" ht="30" hidden="1" customHeight="1" x14ac:dyDescent="0.25"/>
    <row r="55904" ht="30" hidden="1" customHeight="1" x14ac:dyDescent="0.25"/>
    <row r="55905" ht="30" hidden="1" customHeight="1" x14ac:dyDescent="0.25"/>
    <row r="55906" ht="30" hidden="1" customHeight="1" x14ac:dyDescent="0.25"/>
    <row r="55907" ht="30" hidden="1" customHeight="1" x14ac:dyDescent="0.25"/>
    <row r="55908" ht="30" hidden="1" customHeight="1" x14ac:dyDescent="0.25"/>
    <row r="55909" ht="30" hidden="1" customHeight="1" x14ac:dyDescent="0.25"/>
    <row r="55910" ht="30" hidden="1" customHeight="1" x14ac:dyDescent="0.25"/>
    <row r="55911" ht="30" hidden="1" customHeight="1" x14ac:dyDescent="0.25"/>
    <row r="55912" ht="30" hidden="1" customHeight="1" x14ac:dyDescent="0.25"/>
    <row r="55913" ht="30" hidden="1" customHeight="1" x14ac:dyDescent="0.25"/>
    <row r="55914" ht="30" hidden="1" customHeight="1" x14ac:dyDescent="0.25"/>
    <row r="55915" ht="30" hidden="1" customHeight="1" x14ac:dyDescent="0.25"/>
    <row r="55916" ht="30" hidden="1" customHeight="1" x14ac:dyDescent="0.25"/>
    <row r="55917" ht="30" hidden="1" customHeight="1" x14ac:dyDescent="0.25"/>
    <row r="55918" ht="30" hidden="1" customHeight="1" x14ac:dyDescent="0.25"/>
    <row r="55919" ht="30" hidden="1" customHeight="1" x14ac:dyDescent="0.25"/>
    <row r="55920" ht="30" hidden="1" customHeight="1" x14ac:dyDescent="0.25"/>
    <row r="55921" ht="30" hidden="1" customHeight="1" x14ac:dyDescent="0.25"/>
    <row r="55922" ht="30" hidden="1" customHeight="1" x14ac:dyDescent="0.25"/>
    <row r="55923" ht="30" hidden="1" customHeight="1" x14ac:dyDescent="0.25"/>
    <row r="55924" ht="30" hidden="1" customHeight="1" x14ac:dyDescent="0.25"/>
    <row r="55925" ht="30" hidden="1" customHeight="1" x14ac:dyDescent="0.25"/>
    <row r="55926" ht="30" hidden="1" customHeight="1" x14ac:dyDescent="0.25"/>
    <row r="55927" ht="30" hidden="1" customHeight="1" x14ac:dyDescent="0.25"/>
    <row r="55928" ht="30" hidden="1" customHeight="1" x14ac:dyDescent="0.25"/>
    <row r="55929" ht="30" hidden="1" customHeight="1" x14ac:dyDescent="0.25"/>
    <row r="55930" ht="30" hidden="1" customHeight="1" x14ac:dyDescent="0.25"/>
    <row r="55931" ht="30" hidden="1" customHeight="1" x14ac:dyDescent="0.25"/>
    <row r="55932" ht="30" hidden="1" customHeight="1" x14ac:dyDescent="0.25"/>
    <row r="55933" ht="30" hidden="1" customHeight="1" x14ac:dyDescent="0.25"/>
    <row r="55934" ht="30" hidden="1" customHeight="1" x14ac:dyDescent="0.25"/>
    <row r="55935" ht="30" hidden="1" customHeight="1" x14ac:dyDescent="0.25"/>
    <row r="55936" ht="30" hidden="1" customHeight="1" x14ac:dyDescent="0.25"/>
    <row r="55937" ht="30" hidden="1" customHeight="1" x14ac:dyDescent="0.25"/>
    <row r="55938" ht="30" hidden="1" customHeight="1" x14ac:dyDescent="0.25"/>
    <row r="55939" ht="30" hidden="1" customHeight="1" x14ac:dyDescent="0.25"/>
    <row r="55940" ht="30" hidden="1" customHeight="1" x14ac:dyDescent="0.25"/>
    <row r="55941" ht="30" hidden="1" customHeight="1" x14ac:dyDescent="0.25"/>
    <row r="55942" ht="30" hidden="1" customHeight="1" x14ac:dyDescent="0.25"/>
    <row r="55943" ht="30" hidden="1" customHeight="1" x14ac:dyDescent="0.25"/>
    <row r="55944" ht="30" hidden="1" customHeight="1" x14ac:dyDescent="0.25"/>
    <row r="55945" ht="30" hidden="1" customHeight="1" x14ac:dyDescent="0.25"/>
    <row r="55946" ht="30" hidden="1" customHeight="1" x14ac:dyDescent="0.25"/>
    <row r="55947" ht="30" hidden="1" customHeight="1" x14ac:dyDescent="0.25"/>
    <row r="55948" ht="30" hidden="1" customHeight="1" x14ac:dyDescent="0.25"/>
    <row r="55949" ht="30" hidden="1" customHeight="1" x14ac:dyDescent="0.25"/>
    <row r="55950" ht="30" hidden="1" customHeight="1" x14ac:dyDescent="0.25"/>
    <row r="55951" ht="30" hidden="1" customHeight="1" x14ac:dyDescent="0.25"/>
    <row r="55952" ht="30" hidden="1" customHeight="1" x14ac:dyDescent="0.25"/>
    <row r="55953" ht="30" hidden="1" customHeight="1" x14ac:dyDescent="0.25"/>
    <row r="55954" ht="30" hidden="1" customHeight="1" x14ac:dyDescent="0.25"/>
    <row r="55955" ht="30" hidden="1" customHeight="1" x14ac:dyDescent="0.25"/>
    <row r="55956" ht="30" hidden="1" customHeight="1" x14ac:dyDescent="0.25"/>
    <row r="55957" ht="30" hidden="1" customHeight="1" x14ac:dyDescent="0.25"/>
    <row r="55958" ht="30" hidden="1" customHeight="1" x14ac:dyDescent="0.25"/>
    <row r="55959" ht="30" hidden="1" customHeight="1" x14ac:dyDescent="0.25"/>
    <row r="55960" ht="30" hidden="1" customHeight="1" x14ac:dyDescent="0.25"/>
    <row r="55961" ht="30" hidden="1" customHeight="1" x14ac:dyDescent="0.25"/>
    <row r="55962" ht="30" hidden="1" customHeight="1" x14ac:dyDescent="0.25"/>
    <row r="55963" ht="30" hidden="1" customHeight="1" x14ac:dyDescent="0.25"/>
    <row r="55964" ht="30" hidden="1" customHeight="1" x14ac:dyDescent="0.25"/>
    <row r="55965" ht="30" hidden="1" customHeight="1" x14ac:dyDescent="0.25"/>
    <row r="55966" ht="30" hidden="1" customHeight="1" x14ac:dyDescent="0.25"/>
    <row r="55967" ht="30" hidden="1" customHeight="1" x14ac:dyDescent="0.25"/>
    <row r="55968" ht="30" hidden="1" customHeight="1" x14ac:dyDescent="0.25"/>
    <row r="55969" ht="30" hidden="1" customHeight="1" x14ac:dyDescent="0.25"/>
    <row r="55970" ht="30" hidden="1" customHeight="1" x14ac:dyDescent="0.25"/>
    <row r="55971" ht="30" hidden="1" customHeight="1" x14ac:dyDescent="0.25"/>
    <row r="55972" ht="30" hidden="1" customHeight="1" x14ac:dyDescent="0.25"/>
    <row r="55973" ht="30" hidden="1" customHeight="1" x14ac:dyDescent="0.25"/>
    <row r="55974" ht="30" hidden="1" customHeight="1" x14ac:dyDescent="0.25"/>
    <row r="55975" ht="30" hidden="1" customHeight="1" x14ac:dyDescent="0.25"/>
    <row r="55976" ht="30" hidden="1" customHeight="1" x14ac:dyDescent="0.25"/>
    <row r="55977" ht="30" hidden="1" customHeight="1" x14ac:dyDescent="0.25"/>
    <row r="55978" ht="30" hidden="1" customHeight="1" x14ac:dyDescent="0.25"/>
    <row r="55979" ht="30" hidden="1" customHeight="1" x14ac:dyDescent="0.25"/>
    <row r="55980" ht="30" hidden="1" customHeight="1" x14ac:dyDescent="0.25"/>
    <row r="55981" ht="30" hidden="1" customHeight="1" x14ac:dyDescent="0.25"/>
    <row r="55982" ht="30" hidden="1" customHeight="1" x14ac:dyDescent="0.25"/>
    <row r="55983" ht="30" hidden="1" customHeight="1" x14ac:dyDescent="0.25"/>
    <row r="55984" ht="30" hidden="1" customHeight="1" x14ac:dyDescent="0.25"/>
    <row r="55985" ht="30" hidden="1" customHeight="1" x14ac:dyDescent="0.25"/>
    <row r="55986" ht="30" hidden="1" customHeight="1" x14ac:dyDescent="0.25"/>
    <row r="55987" ht="30" hidden="1" customHeight="1" x14ac:dyDescent="0.25"/>
    <row r="55988" ht="30" hidden="1" customHeight="1" x14ac:dyDescent="0.25"/>
    <row r="55989" ht="30" hidden="1" customHeight="1" x14ac:dyDescent="0.25"/>
    <row r="55990" ht="30" hidden="1" customHeight="1" x14ac:dyDescent="0.25"/>
    <row r="55991" ht="30" hidden="1" customHeight="1" x14ac:dyDescent="0.25"/>
    <row r="55992" ht="30" hidden="1" customHeight="1" x14ac:dyDescent="0.25"/>
    <row r="55993" ht="30" hidden="1" customHeight="1" x14ac:dyDescent="0.25"/>
    <row r="55994" ht="30" hidden="1" customHeight="1" x14ac:dyDescent="0.25"/>
    <row r="55995" ht="30" hidden="1" customHeight="1" x14ac:dyDescent="0.25"/>
    <row r="55996" ht="30" hidden="1" customHeight="1" x14ac:dyDescent="0.25"/>
    <row r="55997" ht="30" hidden="1" customHeight="1" x14ac:dyDescent="0.25"/>
    <row r="55998" ht="30" hidden="1" customHeight="1" x14ac:dyDescent="0.25"/>
    <row r="55999" ht="30" hidden="1" customHeight="1" x14ac:dyDescent="0.25"/>
    <row r="56000" ht="30" hidden="1" customHeight="1" x14ac:dyDescent="0.25"/>
    <row r="56001" ht="30" hidden="1" customHeight="1" x14ac:dyDescent="0.25"/>
    <row r="56002" ht="30" hidden="1" customHeight="1" x14ac:dyDescent="0.25"/>
    <row r="56003" ht="30" hidden="1" customHeight="1" x14ac:dyDescent="0.25"/>
    <row r="56004" ht="30" hidden="1" customHeight="1" x14ac:dyDescent="0.25"/>
    <row r="56005" ht="30" hidden="1" customHeight="1" x14ac:dyDescent="0.25"/>
    <row r="56006" ht="30" hidden="1" customHeight="1" x14ac:dyDescent="0.25"/>
    <row r="56007" ht="30" hidden="1" customHeight="1" x14ac:dyDescent="0.25"/>
    <row r="56008" ht="30" hidden="1" customHeight="1" x14ac:dyDescent="0.25"/>
    <row r="56009" ht="30" hidden="1" customHeight="1" x14ac:dyDescent="0.25"/>
    <row r="56010" ht="30" hidden="1" customHeight="1" x14ac:dyDescent="0.25"/>
    <row r="56011" ht="30" hidden="1" customHeight="1" x14ac:dyDescent="0.25"/>
    <row r="56012" ht="30" hidden="1" customHeight="1" x14ac:dyDescent="0.25"/>
    <row r="56013" ht="30" hidden="1" customHeight="1" x14ac:dyDescent="0.25"/>
    <row r="56014" ht="30" hidden="1" customHeight="1" x14ac:dyDescent="0.25"/>
    <row r="56015" ht="30" hidden="1" customHeight="1" x14ac:dyDescent="0.25"/>
    <row r="56016" ht="30" hidden="1" customHeight="1" x14ac:dyDescent="0.25"/>
    <row r="56017" ht="30" hidden="1" customHeight="1" x14ac:dyDescent="0.25"/>
    <row r="56018" ht="30" hidden="1" customHeight="1" x14ac:dyDescent="0.25"/>
    <row r="56019" ht="30" hidden="1" customHeight="1" x14ac:dyDescent="0.25"/>
    <row r="56020" ht="30" hidden="1" customHeight="1" x14ac:dyDescent="0.25"/>
    <row r="56021" ht="30" hidden="1" customHeight="1" x14ac:dyDescent="0.25"/>
    <row r="56022" ht="30" hidden="1" customHeight="1" x14ac:dyDescent="0.25"/>
    <row r="56023" ht="30" hidden="1" customHeight="1" x14ac:dyDescent="0.25"/>
    <row r="56024" ht="30" hidden="1" customHeight="1" x14ac:dyDescent="0.25"/>
    <row r="56025" ht="30" hidden="1" customHeight="1" x14ac:dyDescent="0.25"/>
    <row r="56026" ht="30" hidden="1" customHeight="1" x14ac:dyDescent="0.25"/>
    <row r="56027" ht="30" hidden="1" customHeight="1" x14ac:dyDescent="0.25"/>
    <row r="56028" ht="30" hidden="1" customHeight="1" x14ac:dyDescent="0.25"/>
    <row r="56029" ht="30" hidden="1" customHeight="1" x14ac:dyDescent="0.25"/>
    <row r="56030" ht="30" hidden="1" customHeight="1" x14ac:dyDescent="0.25"/>
    <row r="56031" ht="30" hidden="1" customHeight="1" x14ac:dyDescent="0.25"/>
    <row r="56032" ht="30" hidden="1" customHeight="1" x14ac:dyDescent="0.25"/>
    <row r="56033" ht="30" hidden="1" customHeight="1" x14ac:dyDescent="0.25"/>
    <row r="56034" ht="30" hidden="1" customHeight="1" x14ac:dyDescent="0.25"/>
    <row r="56035" ht="30" hidden="1" customHeight="1" x14ac:dyDescent="0.25"/>
    <row r="56036" ht="30" hidden="1" customHeight="1" x14ac:dyDescent="0.25"/>
    <row r="56037" ht="30" hidden="1" customHeight="1" x14ac:dyDescent="0.25"/>
    <row r="56038" ht="30" hidden="1" customHeight="1" x14ac:dyDescent="0.25"/>
    <row r="56039" ht="30" hidden="1" customHeight="1" x14ac:dyDescent="0.25"/>
    <row r="56040" ht="30" hidden="1" customHeight="1" x14ac:dyDescent="0.25"/>
    <row r="56041" ht="30" hidden="1" customHeight="1" x14ac:dyDescent="0.25"/>
    <row r="56042" ht="30" hidden="1" customHeight="1" x14ac:dyDescent="0.25"/>
    <row r="56043" ht="30" hidden="1" customHeight="1" x14ac:dyDescent="0.25"/>
    <row r="56044" ht="30" hidden="1" customHeight="1" x14ac:dyDescent="0.25"/>
    <row r="56045" ht="30" hidden="1" customHeight="1" x14ac:dyDescent="0.25"/>
    <row r="56046" ht="30" hidden="1" customHeight="1" x14ac:dyDescent="0.25"/>
    <row r="56047" ht="30" hidden="1" customHeight="1" x14ac:dyDescent="0.25"/>
    <row r="56048" ht="30" hidden="1" customHeight="1" x14ac:dyDescent="0.25"/>
    <row r="56049" ht="30" hidden="1" customHeight="1" x14ac:dyDescent="0.25"/>
    <row r="56050" ht="30" hidden="1" customHeight="1" x14ac:dyDescent="0.25"/>
    <row r="56051" ht="30" hidden="1" customHeight="1" x14ac:dyDescent="0.25"/>
    <row r="56052" ht="30" hidden="1" customHeight="1" x14ac:dyDescent="0.25"/>
    <row r="56053" ht="30" hidden="1" customHeight="1" x14ac:dyDescent="0.25"/>
    <row r="56054" ht="30" hidden="1" customHeight="1" x14ac:dyDescent="0.25"/>
    <row r="56055" ht="30" hidden="1" customHeight="1" x14ac:dyDescent="0.25"/>
    <row r="56056" ht="30" hidden="1" customHeight="1" x14ac:dyDescent="0.25"/>
    <row r="56057" ht="30" hidden="1" customHeight="1" x14ac:dyDescent="0.25"/>
    <row r="56058" ht="30" hidden="1" customHeight="1" x14ac:dyDescent="0.25"/>
    <row r="56059" ht="30" hidden="1" customHeight="1" x14ac:dyDescent="0.25"/>
    <row r="56060" ht="30" hidden="1" customHeight="1" x14ac:dyDescent="0.25"/>
    <row r="56061" ht="30" hidden="1" customHeight="1" x14ac:dyDescent="0.25"/>
    <row r="56062" ht="30" hidden="1" customHeight="1" x14ac:dyDescent="0.25"/>
    <row r="56063" ht="30" hidden="1" customHeight="1" x14ac:dyDescent="0.25"/>
    <row r="56064" ht="30" hidden="1" customHeight="1" x14ac:dyDescent="0.25"/>
    <row r="56065" ht="30" hidden="1" customHeight="1" x14ac:dyDescent="0.25"/>
    <row r="56066" ht="30" hidden="1" customHeight="1" x14ac:dyDescent="0.25"/>
    <row r="56067" ht="30" hidden="1" customHeight="1" x14ac:dyDescent="0.25"/>
    <row r="56068" ht="30" hidden="1" customHeight="1" x14ac:dyDescent="0.25"/>
    <row r="56069" ht="30" hidden="1" customHeight="1" x14ac:dyDescent="0.25"/>
    <row r="56070" ht="30" hidden="1" customHeight="1" x14ac:dyDescent="0.25"/>
    <row r="56071" ht="30" hidden="1" customHeight="1" x14ac:dyDescent="0.25"/>
    <row r="56072" ht="30" hidden="1" customHeight="1" x14ac:dyDescent="0.25"/>
    <row r="56073" ht="30" hidden="1" customHeight="1" x14ac:dyDescent="0.25"/>
    <row r="56074" ht="30" hidden="1" customHeight="1" x14ac:dyDescent="0.25"/>
    <row r="56075" ht="30" hidden="1" customHeight="1" x14ac:dyDescent="0.25"/>
    <row r="56076" ht="30" hidden="1" customHeight="1" x14ac:dyDescent="0.25"/>
    <row r="56077" ht="30" hidden="1" customHeight="1" x14ac:dyDescent="0.25"/>
    <row r="56078" ht="30" hidden="1" customHeight="1" x14ac:dyDescent="0.25"/>
    <row r="56079" ht="30" hidden="1" customHeight="1" x14ac:dyDescent="0.25"/>
    <row r="56080" ht="30" hidden="1" customHeight="1" x14ac:dyDescent="0.25"/>
    <row r="56081" ht="30" hidden="1" customHeight="1" x14ac:dyDescent="0.25"/>
    <row r="56082" ht="30" hidden="1" customHeight="1" x14ac:dyDescent="0.25"/>
    <row r="56083" ht="30" hidden="1" customHeight="1" x14ac:dyDescent="0.25"/>
    <row r="56084" ht="30" hidden="1" customHeight="1" x14ac:dyDescent="0.25"/>
    <row r="56085" ht="30" hidden="1" customHeight="1" x14ac:dyDescent="0.25"/>
    <row r="56086" ht="30" hidden="1" customHeight="1" x14ac:dyDescent="0.25"/>
    <row r="56087" ht="30" hidden="1" customHeight="1" x14ac:dyDescent="0.25"/>
    <row r="56088" ht="30" hidden="1" customHeight="1" x14ac:dyDescent="0.25"/>
    <row r="56089" ht="30" hidden="1" customHeight="1" x14ac:dyDescent="0.25"/>
    <row r="56090" ht="30" hidden="1" customHeight="1" x14ac:dyDescent="0.25"/>
    <row r="56091" ht="30" hidden="1" customHeight="1" x14ac:dyDescent="0.25"/>
    <row r="56092" ht="30" hidden="1" customHeight="1" x14ac:dyDescent="0.25"/>
    <row r="56093" ht="30" hidden="1" customHeight="1" x14ac:dyDescent="0.25"/>
    <row r="56094" ht="30" hidden="1" customHeight="1" x14ac:dyDescent="0.25"/>
    <row r="56095" ht="30" hidden="1" customHeight="1" x14ac:dyDescent="0.25"/>
    <row r="56096" ht="30" hidden="1" customHeight="1" x14ac:dyDescent="0.25"/>
    <row r="56097" ht="30" hidden="1" customHeight="1" x14ac:dyDescent="0.25"/>
    <row r="56098" ht="30" hidden="1" customHeight="1" x14ac:dyDescent="0.25"/>
    <row r="56099" ht="30" hidden="1" customHeight="1" x14ac:dyDescent="0.25"/>
    <row r="56100" ht="30" hidden="1" customHeight="1" x14ac:dyDescent="0.25"/>
    <row r="56101" ht="30" hidden="1" customHeight="1" x14ac:dyDescent="0.25"/>
    <row r="56102" ht="30" hidden="1" customHeight="1" x14ac:dyDescent="0.25"/>
    <row r="56103" ht="30" hidden="1" customHeight="1" x14ac:dyDescent="0.25"/>
    <row r="56104" ht="30" hidden="1" customHeight="1" x14ac:dyDescent="0.25"/>
    <row r="56105" ht="30" hidden="1" customHeight="1" x14ac:dyDescent="0.25"/>
    <row r="56106" ht="30" hidden="1" customHeight="1" x14ac:dyDescent="0.25"/>
    <row r="56107" ht="30" hidden="1" customHeight="1" x14ac:dyDescent="0.25"/>
    <row r="56108" ht="30" hidden="1" customHeight="1" x14ac:dyDescent="0.25"/>
    <row r="56109" ht="30" hidden="1" customHeight="1" x14ac:dyDescent="0.25"/>
    <row r="56110" ht="30" hidden="1" customHeight="1" x14ac:dyDescent="0.25"/>
    <row r="56111" ht="30" hidden="1" customHeight="1" x14ac:dyDescent="0.25"/>
    <row r="56112" ht="30" hidden="1" customHeight="1" x14ac:dyDescent="0.25"/>
    <row r="56113" ht="30" hidden="1" customHeight="1" x14ac:dyDescent="0.25"/>
    <row r="56114" ht="30" hidden="1" customHeight="1" x14ac:dyDescent="0.25"/>
    <row r="56115" ht="30" hidden="1" customHeight="1" x14ac:dyDescent="0.25"/>
    <row r="56116" ht="30" hidden="1" customHeight="1" x14ac:dyDescent="0.25"/>
    <row r="56117" ht="30" hidden="1" customHeight="1" x14ac:dyDescent="0.25"/>
    <row r="56118" ht="30" hidden="1" customHeight="1" x14ac:dyDescent="0.25"/>
    <row r="56119" ht="30" hidden="1" customHeight="1" x14ac:dyDescent="0.25"/>
    <row r="56120" ht="30" hidden="1" customHeight="1" x14ac:dyDescent="0.25"/>
    <row r="56121" ht="30" hidden="1" customHeight="1" x14ac:dyDescent="0.25"/>
    <row r="56122" ht="30" hidden="1" customHeight="1" x14ac:dyDescent="0.25"/>
    <row r="56123" ht="30" hidden="1" customHeight="1" x14ac:dyDescent="0.25"/>
    <row r="56124" ht="30" hidden="1" customHeight="1" x14ac:dyDescent="0.25"/>
    <row r="56125" ht="30" hidden="1" customHeight="1" x14ac:dyDescent="0.25"/>
    <row r="56126" ht="30" hidden="1" customHeight="1" x14ac:dyDescent="0.25"/>
    <row r="56127" ht="30" hidden="1" customHeight="1" x14ac:dyDescent="0.25"/>
    <row r="56128" ht="30" hidden="1" customHeight="1" x14ac:dyDescent="0.25"/>
    <row r="56129" ht="30" hidden="1" customHeight="1" x14ac:dyDescent="0.25"/>
    <row r="56130" ht="30" hidden="1" customHeight="1" x14ac:dyDescent="0.25"/>
    <row r="56131" ht="30" hidden="1" customHeight="1" x14ac:dyDescent="0.25"/>
    <row r="56132" ht="30" hidden="1" customHeight="1" x14ac:dyDescent="0.25"/>
    <row r="56133" ht="30" hidden="1" customHeight="1" x14ac:dyDescent="0.25"/>
    <row r="56134" ht="30" hidden="1" customHeight="1" x14ac:dyDescent="0.25"/>
    <row r="56135" ht="30" hidden="1" customHeight="1" x14ac:dyDescent="0.25"/>
    <row r="56136" ht="30" hidden="1" customHeight="1" x14ac:dyDescent="0.25"/>
    <row r="56137" ht="30" hidden="1" customHeight="1" x14ac:dyDescent="0.25"/>
    <row r="56138" ht="30" hidden="1" customHeight="1" x14ac:dyDescent="0.25"/>
    <row r="56139" ht="30" hidden="1" customHeight="1" x14ac:dyDescent="0.25"/>
    <row r="56140" ht="30" hidden="1" customHeight="1" x14ac:dyDescent="0.25"/>
    <row r="56141" ht="30" hidden="1" customHeight="1" x14ac:dyDescent="0.25"/>
    <row r="56142" ht="30" hidden="1" customHeight="1" x14ac:dyDescent="0.25"/>
    <row r="56143" ht="30" hidden="1" customHeight="1" x14ac:dyDescent="0.25"/>
    <row r="56144" ht="30" hidden="1" customHeight="1" x14ac:dyDescent="0.25"/>
    <row r="56145" ht="30" hidden="1" customHeight="1" x14ac:dyDescent="0.25"/>
    <row r="56146" ht="30" hidden="1" customHeight="1" x14ac:dyDescent="0.25"/>
    <row r="56147" ht="30" hidden="1" customHeight="1" x14ac:dyDescent="0.25"/>
    <row r="56148" ht="30" hidden="1" customHeight="1" x14ac:dyDescent="0.25"/>
    <row r="56149" ht="30" hidden="1" customHeight="1" x14ac:dyDescent="0.25"/>
    <row r="56150" ht="30" hidden="1" customHeight="1" x14ac:dyDescent="0.25"/>
    <row r="56151" ht="30" hidden="1" customHeight="1" x14ac:dyDescent="0.25"/>
    <row r="56152" ht="30" hidden="1" customHeight="1" x14ac:dyDescent="0.25"/>
    <row r="56153" ht="30" hidden="1" customHeight="1" x14ac:dyDescent="0.25"/>
    <row r="56154" ht="30" hidden="1" customHeight="1" x14ac:dyDescent="0.25"/>
    <row r="56155" ht="30" hidden="1" customHeight="1" x14ac:dyDescent="0.25"/>
    <row r="56156" ht="30" hidden="1" customHeight="1" x14ac:dyDescent="0.25"/>
    <row r="56157" ht="30" hidden="1" customHeight="1" x14ac:dyDescent="0.25"/>
    <row r="56158" ht="30" hidden="1" customHeight="1" x14ac:dyDescent="0.25"/>
    <row r="56159" ht="30" hidden="1" customHeight="1" x14ac:dyDescent="0.25"/>
    <row r="56160" ht="30" hidden="1" customHeight="1" x14ac:dyDescent="0.25"/>
    <row r="56161" ht="30" hidden="1" customHeight="1" x14ac:dyDescent="0.25"/>
    <row r="56162" ht="30" hidden="1" customHeight="1" x14ac:dyDescent="0.25"/>
    <row r="56163" ht="30" hidden="1" customHeight="1" x14ac:dyDescent="0.25"/>
    <row r="56164" ht="30" hidden="1" customHeight="1" x14ac:dyDescent="0.25"/>
    <row r="56165" ht="30" hidden="1" customHeight="1" x14ac:dyDescent="0.25"/>
    <row r="56166" ht="30" hidden="1" customHeight="1" x14ac:dyDescent="0.25"/>
    <row r="56167" ht="30" hidden="1" customHeight="1" x14ac:dyDescent="0.25"/>
    <row r="56168" ht="30" hidden="1" customHeight="1" x14ac:dyDescent="0.25"/>
    <row r="56169" ht="30" hidden="1" customHeight="1" x14ac:dyDescent="0.25"/>
    <row r="56170" ht="30" hidden="1" customHeight="1" x14ac:dyDescent="0.25"/>
    <row r="56171" ht="30" hidden="1" customHeight="1" x14ac:dyDescent="0.25"/>
    <row r="56172" ht="30" hidden="1" customHeight="1" x14ac:dyDescent="0.25"/>
    <row r="56173" ht="30" hidden="1" customHeight="1" x14ac:dyDescent="0.25"/>
    <row r="56174" ht="30" hidden="1" customHeight="1" x14ac:dyDescent="0.25"/>
    <row r="56175" ht="30" hidden="1" customHeight="1" x14ac:dyDescent="0.25"/>
    <row r="56176" ht="30" hidden="1" customHeight="1" x14ac:dyDescent="0.25"/>
    <row r="56177" ht="30" hidden="1" customHeight="1" x14ac:dyDescent="0.25"/>
    <row r="56178" ht="30" hidden="1" customHeight="1" x14ac:dyDescent="0.25"/>
    <row r="56179" ht="30" hidden="1" customHeight="1" x14ac:dyDescent="0.25"/>
    <row r="56180" ht="30" hidden="1" customHeight="1" x14ac:dyDescent="0.25"/>
    <row r="56181" ht="30" hidden="1" customHeight="1" x14ac:dyDescent="0.25"/>
    <row r="56182" ht="30" hidden="1" customHeight="1" x14ac:dyDescent="0.25"/>
    <row r="56183" ht="30" hidden="1" customHeight="1" x14ac:dyDescent="0.25"/>
    <row r="56184" ht="30" hidden="1" customHeight="1" x14ac:dyDescent="0.25"/>
    <row r="56185" ht="30" hidden="1" customHeight="1" x14ac:dyDescent="0.25"/>
    <row r="56186" ht="30" hidden="1" customHeight="1" x14ac:dyDescent="0.25"/>
    <row r="56187" ht="30" hidden="1" customHeight="1" x14ac:dyDescent="0.25"/>
    <row r="56188" ht="30" hidden="1" customHeight="1" x14ac:dyDescent="0.25"/>
    <row r="56189" ht="30" hidden="1" customHeight="1" x14ac:dyDescent="0.25"/>
    <row r="56190" ht="30" hidden="1" customHeight="1" x14ac:dyDescent="0.25"/>
    <row r="56191" ht="30" hidden="1" customHeight="1" x14ac:dyDescent="0.25"/>
    <row r="56192" ht="30" hidden="1" customHeight="1" x14ac:dyDescent="0.25"/>
    <row r="56193" ht="30" hidden="1" customHeight="1" x14ac:dyDescent="0.25"/>
    <row r="56194" ht="30" hidden="1" customHeight="1" x14ac:dyDescent="0.25"/>
    <row r="56195" ht="30" hidden="1" customHeight="1" x14ac:dyDescent="0.25"/>
    <row r="56196" ht="30" hidden="1" customHeight="1" x14ac:dyDescent="0.25"/>
    <row r="56197" ht="30" hidden="1" customHeight="1" x14ac:dyDescent="0.25"/>
    <row r="56198" ht="30" hidden="1" customHeight="1" x14ac:dyDescent="0.25"/>
    <row r="56199" ht="30" hidden="1" customHeight="1" x14ac:dyDescent="0.25"/>
    <row r="56200" ht="30" hidden="1" customHeight="1" x14ac:dyDescent="0.25"/>
    <row r="56201" ht="30" hidden="1" customHeight="1" x14ac:dyDescent="0.25"/>
    <row r="56202" ht="30" hidden="1" customHeight="1" x14ac:dyDescent="0.25"/>
    <row r="56203" ht="30" hidden="1" customHeight="1" x14ac:dyDescent="0.25"/>
    <row r="56204" ht="30" hidden="1" customHeight="1" x14ac:dyDescent="0.25"/>
    <row r="56205" ht="30" hidden="1" customHeight="1" x14ac:dyDescent="0.25"/>
    <row r="56206" ht="30" hidden="1" customHeight="1" x14ac:dyDescent="0.25"/>
    <row r="56207" ht="30" hidden="1" customHeight="1" x14ac:dyDescent="0.25"/>
    <row r="56208" ht="30" hidden="1" customHeight="1" x14ac:dyDescent="0.25"/>
    <row r="56209" ht="30" hidden="1" customHeight="1" x14ac:dyDescent="0.25"/>
    <row r="56210" ht="30" hidden="1" customHeight="1" x14ac:dyDescent="0.25"/>
    <row r="56211" ht="30" hidden="1" customHeight="1" x14ac:dyDescent="0.25"/>
    <row r="56212" ht="30" hidden="1" customHeight="1" x14ac:dyDescent="0.25"/>
    <row r="56213" ht="30" hidden="1" customHeight="1" x14ac:dyDescent="0.25"/>
    <row r="56214" ht="30" hidden="1" customHeight="1" x14ac:dyDescent="0.25"/>
    <row r="56215" ht="30" hidden="1" customHeight="1" x14ac:dyDescent="0.25"/>
    <row r="56216" ht="30" hidden="1" customHeight="1" x14ac:dyDescent="0.25"/>
    <row r="56217" ht="30" hidden="1" customHeight="1" x14ac:dyDescent="0.25"/>
    <row r="56218" ht="30" hidden="1" customHeight="1" x14ac:dyDescent="0.25"/>
    <row r="56219" ht="30" hidden="1" customHeight="1" x14ac:dyDescent="0.25"/>
    <row r="56220" ht="30" hidden="1" customHeight="1" x14ac:dyDescent="0.25"/>
    <row r="56221" ht="30" hidden="1" customHeight="1" x14ac:dyDescent="0.25"/>
    <row r="56222" ht="30" hidden="1" customHeight="1" x14ac:dyDescent="0.25"/>
    <row r="56223" ht="30" hidden="1" customHeight="1" x14ac:dyDescent="0.25"/>
    <row r="56224" ht="30" hidden="1" customHeight="1" x14ac:dyDescent="0.25"/>
    <row r="56225" ht="30" hidden="1" customHeight="1" x14ac:dyDescent="0.25"/>
    <row r="56226" ht="30" hidden="1" customHeight="1" x14ac:dyDescent="0.25"/>
    <row r="56227" ht="30" hidden="1" customHeight="1" x14ac:dyDescent="0.25"/>
    <row r="56228" ht="30" hidden="1" customHeight="1" x14ac:dyDescent="0.25"/>
    <row r="56229" ht="30" hidden="1" customHeight="1" x14ac:dyDescent="0.25"/>
    <row r="56230" ht="30" hidden="1" customHeight="1" x14ac:dyDescent="0.25"/>
    <row r="56231" ht="30" hidden="1" customHeight="1" x14ac:dyDescent="0.25"/>
    <row r="56232" ht="30" hidden="1" customHeight="1" x14ac:dyDescent="0.25"/>
    <row r="56233" ht="30" hidden="1" customHeight="1" x14ac:dyDescent="0.25"/>
    <row r="56234" ht="30" hidden="1" customHeight="1" x14ac:dyDescent="0.25"/>
    <row r="56235" ht="30" hidden="1" customHeight="1" x14ac:dyDescent="0.25"/>
    <row r="56236" ht="30" hidden="1" customHeight="1" x14ac:dyDescent="0.25"/>
    <row r="56237" ht="30" hidden="1" customHeight="1" x14ac:dyDescent="0.25"/>
    <row r="56238" ht="30" hidden="1" customHeight="1" x14ac:dyDescent="0.25"/>
    <row r="56239" ht="30" hidden="1" customHeight="1" x14ac:dyDescent="0.25"/>
    <row r="56240" ht="30" hidden="1" customHeight="1" x14ac:dyDescent="0.25"/>
    <row r="56241" ht="30" hidden="1" customHeight="1" x14ac:dyDescent="0.25"/>
    <row r="56242" ht="30" hidden="1" customHeight="1" x14ac:dyDescent="0.25"/>
    <row r="56243" ht="30" hidden="1" customHeight="1" x14ac:dyDescent="0.25"/>
    <row r="56244" ht="30" hidden="1" customHeight="1" x14ac:dyDescent="0.25"/>
    <row r="56245" ht="30" hidden="1" customHeight="1" x14ac:dyDescent="0.25"/>
    <row r="56246" ht="30" hidden="1" customHeight="1" x14ac:dyDescent="0.25"/>
    <row r="56247" ht="30" hidden="1" customHeight="1" x14ac:dyDescent="0.25"/>
    <row r="56248" ht="30" hidden="1" customHeight="1" x14ac:dyDescent="0.25"/>
    <row r="56249" ht="30" hidden="1" customHeight="1" x14ac:dyDescent="0.25"/>
    <row r="56250" ht="30" hidden="1" customHeight="1" x14ac:dyDescent="0.25"/>
    <row r="56251" ht="30" hidden="1" customHeight="1" x14ac:dyDescent="0.25"/>
    <row r="56252" ht="30" hidden="1" customHeight="1" x14ac:dyDescent="0.25"/>
    <row r="56253" ht="30" hidden="1" customHeight="1" x14ac:dyDescent="0.25"/>
    <row r="56254" ht="30" hidden="1" customHeight="1" x14ac:dyDescent="0.25"/>
    <row r="56255" ht="30" hidden="1" customHeight="1" x14ac:dyDescent="0.25"/>
    <row r="56256" ht="30" hidden="1" customHeight="1" x14ac:dyDescent="0.25"/>
    <row r="56257" ht="30" hidden="1" customHeight="1" x14ac:dyDescent="0.25"/>
    <row r="56258" ht="30" hidden="1" customHeight="1" x14ac:dyDescent="0.25"/>
    <row r="56259" ht="30" hidden="1" customHeight="1" x14ac:dyDescent="0.25"/>
    <row r="56260" ht="30" hidden="1" customHeight="1" x14ac:dyDescent="0.25"/>
    <row r="56261" ht="30" hidden="1" customHeight="1" x14ac:dyDescent="0.25"/>
    <row r="56262" ht="30" hidden="1" customHeight="1" x14ac:dyDescent="0.25"/>
    <row r="56263" ht="30" hidden="1" customHeight="1" x14ac:dyDescent="0.25"/>
    <row r="56264" ht="30" hidden="1" customHeight="1" x14ac:dyDescent="0.25"/>
    <row r="56265" ht="30" hidden="1" customHeight="1" x14ac:dyDescent="0.25"/>
    <row r="56266" ht="30" hidden="1" customHeight="1" x14ac:dyDescent="0.25"/>
    <row r="56267" ht="30" hidden="1" customHeight="1" x14ac:dyDescent="0.25"/>
    <row r="56268" ht="30" hidden="1" customHeight="1" x14ac:dyDescent="0.25"/>
    <row r="56269" ht="30" hidden="1" customHeight="1" x14ac:dyDescent="0.25"/>
    <row r="56270" ht="30" hidden="1" customHeight="1" x14ac:dyDescent="0.25"/>
    <row r="56271" ht="30" hidden="1" customHeight="1" x14ac:dyDescent="0.25"/>
    <row r="56272" ht="30" hidden="1" customHeight="1" x14ac:dyDescent="0.25"/>
    <row r="56273" ht="30" hidden="1" customHeight="1" x14ac:dyDescent="0.25"/>
    <row r="56274" ht="30" hidden="1" customHeight="1" x14ac:dyDescent="0.25"/>
    <row r="56275" ht="30" hidden="1" customHeight="1" x14ac:dyDescent="0.25"/>
    <row r="56276" ht="30" hidden="1" customHeight="1" x14ac:dyDescent="0.25"/>
    <row r="56277" ht="30" hidden="1" customHeight="1" x14ac:dyDescent="0.25"/>
    <row r="56278" ht="30" hidden="1" customHeight="1" x14ac:dyDescent="0.25"/>
    <row r="56279" ht="30" hidden="1" customHeight="1" x14ac:dyDescent="0.25"/>
    <row r="56280" ht="30" hidden="1" customHeight="1" x14ac:dyDescent="0.25"/>
    <row r="56281" ht="30" hidden="1" customHeight="1" x14ac:dyDescent="0.25"/>
    <row r="56282" ht="30" hidden="1" customHeight="1" x14ac:dyDescent="0.25"/>
    <row r="56283" ht="30" hidden="1" customHeight="1" x14ac:dyDescent="0.25"/>
    <row r="56284" ht="30" hidden="1" customHeight="1" x14ac:dyDescent="0.25"/>
    <row r="56285" ht="30" hidden="1" customHeight="1" x14ac:dyDescent="0.25"/>
    <row r="56286" ht="30" hidden="1" customHeight="1" x14ac:dyDescent="0.25"/>
    <row r="56287" ht="30" hidden="1" customHeight="1" x14ac:dyDescent="0.25"/>
    <row r="56288" ht="30" hidden="1" customHeight="1" x14ac:dyDescent="0.25"/>
    <row r="56289" ht="30" hidden="1" customHeight="1" x14ac:dyDescent="0.25"/>
    <row r="56290" ht="30" hidden="1" customHeight="1" x14ac:dyDescent="0.25"/>
    <row r="56291" ht="30" hidden="1" customHeight="1" x14ac:dyDescent="0.25"/>
    <row r="56292" ht="30" hidden="1" customHeight="1" x14ac:dyDescent="0.25"/>
    <row r="56293" ht="30" hidden="1" customHeight="1" x14ac:dyDescent="0.25"/>
    <row r="56294" ht="30" hidden="1" customHeight="1" x14ac:dyDescent="0.25"/>
    <row r="56295" ht="30" hidden="1" customHeight="1" x14ac:dyDescent="0.25"/>
    <row r="56296" ht="30" hidden="1" customHeight="1" x14ac:dyDescent="0.25"/>
    <row r="56297" ht="30" hidden="1" customHeight="1" x14ac:dyDescent="0.25"/>
    <row r="56298" ht="30" hidden="1" customHeight="1" x14ac:dyDescent="0.25"/>
    <row r="56299" ht="30" hidden="1" customHeight="1" x14ac:dyDescent="0.25"/>
    <row r="56300" ht="30" hidden="1" customHeight="1" x14ac:dyDescent="0.25"/>
    <row r="56301" ht="30" hidden="1" customHeight="1" x14ac:dyDescent="0.25"/>
    <row r="56302" ht="30" hidden="1" customHeight="1" x14ac:dyDescent="0.25"/>
    <row r="56303" ht="30" hidden="1" customHeight="1" x14ac:dyDescent="0.25"/>
    <row r="56304" ht="30" hidden="1" customHeight="1" x14ac:dyDescent="0.25"/>
    <row r="56305" ht="30" hidden="1" customHeight="1" x14ac:dyDescent="0.25"/>
    <row r="56306" ht="30" hidden="1" customHeight="1" x14ac:dyDescent="0.25"/>
    <row r="56307" ht="30" hidden="1" customHeight="1" x14ac:dyDescent="0.25"/>
    <row r="56308" ht="30" hidden="1" customHeight="1" x14ac:dyDescent="0.25"/>
    <row r="56309" ht="30" hidden="1" customHeight="1" x14ac:dyDescent="0.25"/>
    <row r="56310" ht="30" hidden="1" customHeight="1" x14ac:dyDescent="0.25"/>
    <row r="56311" ht="30" hidden="1" customHeight="1" x14ac:dyDescent="0.25"/>
    <row r="56312" ht="30" hidden="1" customHeight="1" x14ac:dyDescent="0.25"/>
    <row r="56313" ht="30" hidden="1" customHeight="1" x14ac:dyDescent="0.25"/>
    <row r="56314" ht="30" hidden="1" customHeight="1" x14ac:dyDescent="0.25"/>
    <row r="56315" ht="30" hidden="1" customHeight="1" x14ac:dyDescent="0.25"/>
    <row r="56316" ht="30" hidden="1" customHeight="1" x14ac:dyDescent="0.25"/>
    <row r="56317" ht="30" hidden="1" customHeight="1" x14ac:dyDescent="0.25"/>
    <row r="56318" ht="30" hidden="1" customHeight="1" x14ac:dyDescent="0.25"/>
    <row r="56319" ht="30" hidden="1" customHeight="1" x14ac:dyDescent="0.25"/>
    <row r="56320" ht="30" hidden="1" customHeight="1" x14ac:dyDescent="0.25"/>
    <row r="56321" ht="30" hidden="1" customHeight="1" x14ac:dyDescent="0.25"/>
    <row r="56322" ht="30" hidden="1" customHeight="1" x14ac:dyDescent="0.25"/>
    <row r="56323" ht="30" hidden="1" customHeight="1" x14ac:dyDescent="0.25"/>
    <row r="56324" ht="30" hidden="1" customHeight="1" x14ac:dyDescent="0.25"/>
    <row r="56325" ht="30" hidden="1" customHeight="1" x14ac:dyDescent="0.25"/>
    <row r="56326" ht="30" hidden="1" customHeight="1" x14ac:dyDescent="0.25"/>
    <row r="56327" ht="30" hidden="1" customHeight="1" x14ac:dyDescent="0.25"/>
    <row r="56328" ht="30" hidden="1" customHeight="1" x14ac:dyDescent="0.25"/>
    <row r="56329" ht="30" hidden="1" customHeight="1" x14ac:dyDescent="0.25"/>
    <row r="56330" ht="30" hidden="1" customHeight="1" x14ac:dyDescent="0.25"/>
    <row r="56331" ht="30" hidden="1" customHeight="1" x14ac:dyDescent="0.25"/>
    <row r="56332" ht="30" hidden="1" customHeight="1" x14ac:dyDescent="0.25"/>
    <row r="56333" ht="30" hidden="1" customHeight="1" x14ac:dyDescent="0.25"/>
    <row r="56334" ht="30" hidden="1" customHeight="1" x14ac:dyDescent="0.25"/>
    <row r="56335" ht="30" hidden="1" customHeight="1" x14ac:dyDescent="0.25"/>
    <row r="56336" ht="30" hidden="1" customHeight="1" x14ac:dyDescent="0.25"/>
    <row r="56337" ht="30" hidden="1" customHeight="1" x14ac:dyDescent="0.25"/>
    <row r="56338" ht="30" hidden="1" customHeight="1" x14ac:dyDescent="0.25"/>
    <row r="56339" ht="30" hidden="1" customHeight="1" x14ac:dyDescent="0.25"/>
    <row r="56340" ht="30" hidden="1" customHeight="1" x14ac:dyDescent="0.25"/>
    <row r="56341" ht="30" hidden="1" customHeight="1" x14ac:dyDescent="0.25"/>
    <row r="56342" ht="30" hidden="1" customHeight="1" x14ac:dyDescent="0.25"/>
    <row r="56343" ht="30" hidden="1" customHeight="1" x14ac:dyDescent="0.25"/>
    <row r="56344" ht="30" hidden="1" customHeight="1" x14ac:dyDescent="0.25"/>
    <row r="56345" ht="30" hidden="1" customHeight="1" x14ac:dyDescent="0.25"/>
    <row r="56346" ht="30" hidden="1" customHeight="1" x14ac:dyDescent="0.25"/>
    <row r="56347" ht="30" hidden="1" customHeight="1" x14ac:dyDescent="0.25"/>
    <row r="56348" ht="30" hidden="1" customHeight="1" x14ac:dyDescent="0.25"/>
    <row r="56349" ht="30" hidden="1" customHeight="1" x14ac:dyDescent="0.25"/>
    <row r="56350" ht="30" hidden="1" customHeight="1" x14ac:dyDescent="0.25"/>
    <row r="56351" ht="30" hidden="1" customHeight="1" x14ac:dyDescent="0.25"/>
    <row r="56352" ht="30" hidden="1" customHeight="1" x14ac:dyDescent="0.25"/>
    <row r="56353" ht="30" hidden="1" customHeight="1" x14ac:dyDescent="0.25"/>
    <row r="56354" ht="30" hidden="1" customHeight="1" x14ac:dyDescent="0.25"/>
    <row r="56355" ht="30" hidden="1" customHeight="1" x14ac:dyDescent="0.25"/>
    <row r="56356" ht="30" hidden="1" customHeight="1" x14ac:dyDescent="0.25"/>
    <row r="56357" ht="30" hidden="1" customHeight="1" x14ac:dyDescent="0.25"/>
    <row r="56358" ht="30" hidden="1" customHeight="1" x14ac:dyDescent="0.25"/>
    <row r="56359" ht="30" hidden="1" customHeight="1" x14ac:dyDescent="0.25"/>
    <row r="56360" ht="30" hidden="1" customHeight="1" x14ac:dyDescent="0.25"/>
    <row r="56361" ht="30" hidden="1" customHeight="1" x14ac:dyDescent="0.25"/>
    <row r="56362" ht="30" hidden="1" customHeight="1" x14ac:dyDescent="0.25"/>
    <row r="56363" ht="30" hidden="1" customHeight="1" x14ac:dyDescent="0.25"/>
    <row r="56364" ht="30" hidden="1" customHeight="1" x14ac:dyDescent="0.25"/>
    <row r="56365" ht="30" hidden="1" customHeight="1" x14ac:dyDescent="0.25"/>
    <row r="56366" ht="30" hidden="1" customHeight="1" x14ac:dyDescent="0.25"/>
    <row r="56367" ht="30" hidden="1" customHeight="1" x14ac:dyDescent="0.25"/>
    <row r="56368" ht="30" hidden="1" customHeight="1" x14ac:dyDescent="0.25"/>
    <row r="56369" ht="30" hidden="1" customHeight="1" x14ac:dyDescent="0.25"/>
    <row r="56370" ht="30" hidden="1" customHeight="1" x14ac:dyDescent="0.25"/>
    <row r="56371" ht="30" hidden="1" customHeight="1" x14ac:dyDescent="0.25"/>
    <row r="56372" ht="30" hidden="1" customHeight="1" x14ac:dyDescent="0.25"/>
    <row r="56373" ht="30" hidden="1" customHeight="1" x14ac:dyDescent="0.25"/>
    <row r="56374" ht="30" hidden="1" customHeight="1" x14ac:dyDescent="0.25"/>
    <row r="56375" ht="30" hidden="1" customHeight="1" x14ac:dyDescent="0.25"/>
    <row r="56376" ht="30" hidden="1" customHeight="1" x14ac:dyDescent="0.25"/>
    <row r="56377" ht="30" hidden="1" customHeight="1" x14ac:dyDescent="0.25"/>
    <row r="56378" ht="30" hidden="1" customHeight="1" x14ac:dyDescent="0.25"/>
    <row r="56379" ht="30" hidden="1" customHeight="1" x14ac:dyDescent="0.25"/>
    <row r="56380" ht="30" hidden="1" customHeight="1" x14ac:dyDescent="0.25"/>
    <row r="56381" ht="30" hidden="1" customHeight="1" x14ac:dyDescent="0.25"/>
    <row r="56382" ht="30" hidden="1" customHeight="1" x14ac:dyDescent="0.25"/>
    <row r="56383" ht="30" hidden="1" customHeight="1" x14ac:dyDescent="0.25"/>
    <row r="56384" ht="30" hidden="1" customHeight="1" x14ac:dyDescent="0.25"/>
    <row r="56385" ht="30" hidden="1" customHeight="1" x14ac:dyDescent="0.25"/>
    <row r="56386" ht="30" hidden="1" customHeight="1" x14ac:dyDescent="0.25"/>
    <row r="56387" ht="30" hidden="1" customHeight="1" x14ac:dyDescent="0.25"/>
    <row r="56388" ht="30" hidden="1" customHeight="1" x14ac:dyDescent="0.25"/>
    <row r="56389" ht="30" hidden="1" customHeight="1" x14ac:dyDescent="0.25"/>
    <row r="56390" ht="30" hidden="1" customHeight="1" x14ac:dyDescent="0.25"/>
    <row r="56391" ht="30" hidden="1" customHeight="1" x14ac:dyDescent="0.25"/>
    <row r="56392" ht="30" hidden="1" customHeight="1" x14ac:dyDescent="0.25"/>
    <row r="56393" ht="30" hidden="1" customHeight="1" x14ac:dyDescent="0.25"/>
    <row r="56394" ht="30" hidden="1" customHeight="1" x14ac:dyDescent="0.25"/>
    <row r="56395" ht="30" hidden="1" customHeight="1" x14ac:dyDescent="0.25"/>
    <row r="56396" ht="30" hidden="1" customHeight="1" x14ac:dyDescent="0.25"/>
    <row r="56397" ht="30" hidden="1" customHeight="1" x14ac:dyDescent="0.25"/>
    <row r="56398" ht="30" hidden="1" customHeight="1" x14ac:dyDescent="0.25"/>
    <row r="56399" ht="30" hidden="1" customHeight="1" x14ac:dyDescent="0.25"/>
    <row r="56400" ht="30" hidden="1" customHeight="1" x14ac:dyDescent="0.25"/>
    <row r="56401" ht="30" hidden="1" customHeight="1" x14ac:dyDescent="0.25"/>
    <row r="56402" ht="30" hidden="1" customHeight="1" x14ac:dyDescent="0.25"/>
    <row r="56403" ht="30" hidden="1" customHeight="1" x14ac:dyDescent="0.25"/>
    <row r="56404" ht="30" hidden="1" customHeight="1" x14ac:dyDescent="0.25"/>
    <row r="56405" ht="30" hidden="1" customHeight="1" x14ac:dyDescent="0.25"/>
    <row r="56406" ht="30" hidden="1" customHeight="1" x14ac:dyDescent="0.25"/>
    <row r="56407" ht="30" hidden="1" customHeight="1" x14ac:dyDescent="0.25"/>
    <row r="56408" ht="30" hidden="1" customHeight="1" x14ac:dyDescent="0.25"/>
    <row r="56409" ht="30" hidden="1" customHeight="1" x14ac:dyDescent="0.25"/>
    <row r="56410" ht="30" hidden="1" customHeight="1" x14ac:dyDescent="0.25"/>
    <row r="56411" ht="30" hidden="1" customHeight="1" x14ac:dyDescent="0.25"/>
    <row r="56412" ht="30" hidden="1" customHeight="1" x14ac:dyDescent="0.25"/>
    <row r="56413" ht="30" hidden="1" customHeight="1" x14ac:dyDescent="0.25"/>
    <row r="56414" ht="30" hidden="1" customHeight="1" x14ac:dyDescent="0.25"/>
    <row r="56415" ht="30" hidden="1" customHeight="1" x14ac:dyDescent="0.25"/>
    <row r="56416" ht="30" hidden="1" customHeight="1" x14ac:dyDescent="0.25"/>
    <row r="56417" ht="30" hidden="1" customHeight="1" x14ac:dyDescent="0.25"/>
    <row r="56418" ht="30" hidden="1" customHeight="1" x14ac:dyDescent="0.25"/>
    <row r="56419" ht="30" hidden="1" customHeight="1" x14ac:dyDescent="0.25"/>
    <row r="56420" ht="30" hidden="1" customHeight="1" x14ac:dyDescent="0.25"/>
    <row r="56421" ht="30" hidden="1" customHeight="1" x14ac:dyDescent="0.25"/>
    <row r="56422" ht="30" hidden="1" customHeight="1" x14ac:dyDescent="0.25"/>
    <row r="56423" ht="30" hidden="1" customHeight="1" x14ac:dyDescent="0.25"/>
    <row r="56424" ht="30" hidden="1" customHeight="1" x14ac:dyDescent="0.25"/>
    <row r="56425" ht="30" hidden="1" customHeight="1" x14ac:dyDescent="0.25"/>
    <row r="56426" ht="30" hidden="1" customHeight="1" x14ac:dyDescent="0.25"/>
    <row r="56427" ht="30" hidden="1" customHeight="1" x14ac:dyDescent="0.25"/>
    <row r="56428" ht="30" hidden="1" customHeight="1" x14ac:dyDescent="0.25"/>
    <row r="56429" ht="30" hidden="1" customHeight="1" x14ac:dyDescent="0.25"/>
    <row r="56430" ht="30" hidden="1" customHeight="1" x14ac:dyDescent="0.25"/>
    <row r="56431" ht="30" hidden="1" customHeight="1" x14ac:dyDescent="0.25"/>
    <row r="56432" ht="30" hidden="1" customHeight="1" x14ac:dyDescent="0.25"/>
    <row r="56433" ht="30" hidden="1" customHeight="1" x14ac:dyDescent="0.25"/>
    <row r="56434" ht="30" hidden="1" customHeight="1" x14ac:dyDescent="0.25"/>
    <row r="56435" ht="30" hidden="1" customHeight="1" x14ac:dyDescent="0.25"/>
    <row r="56436" ht="30" hidden="1" customHeight="1" x14ac:dyDescent="0.25"/>
    <row r="56437" ht="30" hidden="1" customHeight="1" x14ac:dyDescent="0.25"/>
    <row r="56438" ht="30" hidden="1" customHeight="1" x14ac:dyDescent="0.25"/>
    <row r="56439" ht="30" hidden="1" customHeight="1" x14ac:dyDescent="0.25"/>
    <row r="56440" ht="30" hidden="1" customHeight="1" x14ac:dyDescent="0.25"/>
    <row r="56441" ht="30" hidden="1" customHeight="1" x14ac:dyDescent="0.25"/>
    <row r="56442" ht="30" hidden="1" customHeight="1" x14ac:dyDescent="0.25"/>
    <row r="56443" ht="30" hidden="1" customHeight="1" x14ac:dyDescent="0.25"/>
    <row r="56444" ht="30" hidden="1" customHeight="1" x14ac:dyDescent="0.25"/>
    <row r="56445" ht="30" hidden="1" customHeight="1" x14ac:dyDescent="0.25"/>
    <row r="56446" ht="30" hidden="1" customHeight="1" x14ac:dyDescent="0.25"/>
    <row r="56447" ht="30" hidden="1" customHeight="1" x14ac:dyDescent="0.25"/>
    <row r="56448" ht="30" hidden="1" customHeight="1" x14ac:dyDescent="0.25"/>
    <row r="56449" ht="30" hidden="1" customHeight="1" x14ac:dyDescent="0.25"/>
    <row r="56450" ht="30" hidden="1" customHeight="1" x14ac:dyDescent="0.25"/>
    <row r="56451" ht="30" hidden="1" customHeight="1" x14ac:dyDescent="0.25"/>
    <row r="56452" ht="30" hidden="1" customHeight="1" x14ac:dyDescent="0.25"/>
    <row r="56453" ht="30" hidden="1" customHeight="1" x14ac:dyDescent="0.25"/>
    <row r="56454" ht="30" hidden="1" customHeight="1" x14ac:dyDescent="0.25"/>
    <row r="56455" ht="30" hidden="1" customHeight="1" x14ac:dyDescent="0.25"/>
    <row r="56456" ht="30" hidden="1" customHeight="1" x14ac:dyDescent="0.25"/>
    <row r="56457" ht="30" hidden="1" customHeight="1" x14ac:dyDescent="0.25"/>
    <row r="56458" ht="30" hidden="1" customHeight="1" x14ac:dyDescent="0.25"/>
    <row r="56459" ht="30" hidden="1" customHeight="1" x14ac:dyDescent="0.25"/>
    <row r="56460" ht="30" hidden="1" customHeight="1" x14ac:dyDescent="0.25"/>
    <row r="56461" ht="30" hidden="1" customHeight="1" x14ac:dyDescent="0.25"/>
    <row r="56462" ht="30" hidden="1" customHeight="1" x14ac:dyDescent="0.25"/>
    <row r="56463" ht="30" hidden="1" customHeight="1" x14ac:dyDescent="0.25"/>
    <row r="56464" ht="30" hidden="1" customHeight="1" x14ac:dyDescent="0.25"/>
    <row r="56465" ht="30" hidden="1" customHeight="1" x14ac:dyDescent="0.25"/>
    <row r="56466" ht="30" hidden="1" customHeight="1" x14ac:dyDescent="0.25"/>
    <row r="56467" ht="30" hidden="1" customHeight="1" x14ac:dyDescent="0.25"/>
    <row r="56468" ht="30" hidden="1" customHeight="1" x14ac:dyDescent="0.25"/>
    <row r="56469" ht="30" hidden="1" customHeight="1" x14ac:dyDescent="0.25"/>
    <row r="56470" ht="30" hidden="1" customHeight="1" x14ac:dyDescent="0.25"/>
    <row r="56471" ht="30" hidden="1" customHeight="1" x14ac:dyDescent="0.25"/>
    <row r="56472" ht="30" hidden="1" customHeight="1" x14ac:dyDescent="0.25"/>
    <row r="56473" ht="30" hidden="1" customHeight="1" x14ac:dyDescent="0.25"/>
    <row r="56474" ht="30" hidden="1" customHeight="1" x14ac:dyDescent="0.25"/>
    <row r="56475" ht="30" hidden="1" customHeight="1" x14ac:dyDescent="0.25"/>
    <row r="56476" ht="30" hidden="1" customHeight="1" x14ac:dyDescent="0.25"/>
    <row r="56477" ht="30" hidden="1" customHeight="1" x14ac:dyDescent="0.25"/>
    <row r="56478" ht="30" hidden="1" customHeight="1" x14ac:dyDescent="0.25"/>
    <row r="56479" ht="30" hidden="1" customHeight="1" x14ac:dyDescent="0.25"/>
    <row r="56480" ht="30" hidden="1" customHeight="1" x14ac:dyDescent="0.25"/>
    <row r="56481" ht="30" hidden="1" customHeight="1" x14ac:dyDescent="0.25"/>
    <row r="56482" ht="30" hidden="1" customHeight="1" x14ac:dyDescent="0.25"/>
    <row r="56483" ht="30" hidden="1" customHeight="1" x14ac:dyDescent="0.25"/>
    <row r="56484" ht="30" hidden="1" customHeight="1" x14ac:dyDescent="0.25"/>
    <row r="56485" ht="30" hidden="1" customHeight="1" x14ac:dyDescent="0.25"/>
    <row r="56486" ht="30" hidden="1" customHeight="1" x14ac:dyDescent="0.25"/>
    <row r="56487" ht="30" hidden="1" customHeight="1" x14ac:dyDescent="0.25"/>
    <row r="56488" ht="30" hidden="1" customHeight="1" x14ac:dyDescent="0.25"/>
    <row r="56489" ht="30" hidden="1" customHeight="1" x14ac:dyDescent="0.25"/>
    <row r="56490" ht="30" hidden="1" customHeight="1" x14ac:dyDescent="0.25"/>
    <row r="56491" ht="30" hidden="1" customHeight="1" x14ac:dyDescent="0.25"/>
    <row r="56492" ht="30" hidden="1" customHeight="1" x14ac:dyDescent="0.25"/>
    <row r="56493" ht="30" hidden="1" customHeight="1" x14ac:dyDescent="0.25"/>
    <row r="56494" ht="30" hidden="1" customHeight="1" x14ac:dyDescent="0.25"/>
    <row r="56495" ht="30" hidden="1" customHeight="1" x14ac:dyDescent="0.25"/>
    <row r="56496" ht="30" hidden="1" customHeight="1" x14ac:dyDescent="0.25"/>
    <row r="56497" ht="30" hidden="1" customHeight="1" x14ac:dyDescent="0.25"/>
    <row r="56498" ht="30" hidden="1" customHeight="1" x14ac:dyDescent="0.25"/>
    <row r="56499" ht="30" hidden="1" customHeight="1" x14ac:dyDescent="0.25"/>
    <row r="56500" ht="30" hidden="1" customHeight="1" x14ac:dyDescent="0.25"/>
    <row r="56501" ht="30" hidden="1" customHeight="1" x14ac:dyDescent="0.25"/>
    <row r="56502" ht="30" hidden="1" customHeight="1" x14ac:dyDescent="0.25"/>
    <row r="56503" ht="30" hidden="1" customHeight="1" x14ac:dyDescent="0.25"/>
    <row r="56504" ht="30" hidden="1" customHeight="1" x14ac:dyDescent="0.25"/>
    <row r="56505" ht="30" hidden="1" customHeight="1" x14ac:dyDescent="0.25"/>
    <row r="56506" ht="30" hidden="1" customHeight="1" x14ac:dyDescent="0.25"/>
    <row r="56507" ht="30" hidden="1" customHeight="1" x14ac:dyDescent="0.25"/>
    <row r="56508" ht="30" hidden="1" customHeight="1" x14ac:dyDescent="0.25"/>
    <row r="56509" ht="30" hidden="1" customHeight="1" x14ac:dyDescent="0.25"/>
    <row r="56510" ht="30" hidden="1" customHeight="1" x14ac:dyDescent="0.25"/>
    <row r="56511" ht="30" hidden="1" customHeight="1" x14ac:dyDescent="0.25"/>
    <row r="56512" ht="30" hidden="1" customHeight="1" x14ac:dyDescent="0.25"/>
    <row r="56513" ht="30" hidden="1" customHeight="1" x14ac:dyDescent="0.25"/>
    <row r="56514" ht="30" hidden="1" customHeight="1" x14ac:dyDescent="0.25"/>
    <row r="56515" ht="30" hidden="1" customHeight="1" x14ac:dyDescent="0.25"/>
    <row r="56516" ht="30" hidden="1" customHeight="1" x14ac:dyDescent="0.25"/>
    <row r="56517" ht="30" hidden="1" customHeight="1" x14ac:dyDescent="0.25"/>
    <row r="56518" ht="30" hidden="1" customHeight="1" x14ac:dyDescent="0.25"/>
    <row r="56519" ht="30" hidden="1" customHeight="1" x14ac:dyDescent="0.25"/>
    <row r="56520" ht="30" hidden="1" customHeight="1" x14ac:dyDescent="0.25"/>
    <row r="56521" ht="30" hidden="1" customHeight="1" x14ac:dyDescent="0.25"/>
    <row r="56522" ht="30" hidden="1" customHeight="1" x14ac:dyDescent="0.25"/>
    <row r="56523" ht="30" hidden="1" customHeight="1" x14ac:dyDescent="0.25"/>
    <row r="56524" ht="30" hidden="1" customHeight="1" x14ac:dyDescent="0.25"/>
    <row r="56525" ht="30" hidden="1" customHeight="1" x14ac:dyDescent="0.25"/>
    <row r="56526" ht="30" hidden="1" customHeight="1" x14ac:dyDescent="0.25"/>
    <row r="56527" ht="30" hidden="1" customHeight="1" x14ac:dyDescent="0.25"/>
    <row r="56528" ht="30" hidden="1" customHeight="1" x14ac:dyDescent="0.25"/>
    <row r="56529" ht="30" hidden="1" customHeight="1" x14ac:dyDescent="0.25"/>
    <row r="56530" ht="30" hidden="1" customHeight="1" x14ac:dyDescent="0.25"/>
    <row r="56531" ht="30" hidden="1" customHeight="1" x14ac:dyDescent="0.25"/>
    <row r="56532" ht="30" hidden="1" customHeight="1" x14ac:dyDescent="0.25"/>
    <row r="56533" ht="30" hidden="1" customHeight="1" x14ac:dyDescent="0.25"/>
    <row r="56534" ht="30" hidden="1" customHeight="1" x14ac:dyDescent="0.25"/>
    <row r="56535" ht="30" hidden="1" customHeight="1" x14ac:dyDescent="0.25"/>
    <row r="56536" ht="30" hidden="1" customHeight="1" x14ac:dyDescent="0.25"/>
    <row r="56537" ht="30" hidden="1" customHeight="1" x14ac:dyDescent="0.25"/>
    <row r="56538" ht="30" hidden="1" customHeight="1" x14ac:dyDescent="0.25"/>
    <row r="56539" ht="30" hidden="1" customHeight="1" x14ac:dyDescent="0.25"/>
    <row r="56540" ht="30" hidden="1" customHeight="1" x14ac:dyDescent="0.25"/>
    <row r="56541" ht="30" hidden="1" customHeight="1" x14ac:dyDescent="0.25"/>
    <row r="56542" ht="30" hidden="1" customHeight="1" x14ac:dyDescent="0.25"/>
    <row r="56543" ht="30" hidden="1" customHeight="1" x14ac:dyDescent="0.25"/>
    <row r="56544" ht="30" hidden="1" customHeight="1" x14ac:dyDescent="0.25"/>
    <row r="56545" ht="30" hidden="1" customHeight="1" x14ac:dyDescent="0.25"/>
    <row r="56546" ht="30" hidden="1" customHeight="1" x14ac:dyDescent="0.25"/>
    <row r="56547" ht="30" hidden="1" customHeight="1" x14ac:dyDescent="0.25"/>
    <row r="56548" ht="30" hidden="1" customHeight="1" x14ac:dyDescent="0.25"/>
    <row r="56549" ht="30" hidden="1" customHeight="1" x14ac:dyDescent="0.25"/>
    <row r="56550" ht="30" hidden="1" customHeight="1" x14ac:dyDescent="0.25"/>
    <row r="56551" ht="30" hidden="1" customHeight="1" x14ac:dyDescent="0.25"/>
    <row r="56552" ht="30" hidden="1" customHeight="1" x14ac:dyDescent="0.25"/>
    <row r="56553" ht="30" hidden="1" customHeight="1" x14ac:dyDescent="0.25"/>
    <row r="56554" ht="30" hidden="1" customHeight="1" x14ac:dyDescent="0.25"/>
    <row r="56555" ht="30" hidden="1" customHeight="1" x14ac:dyDescent="0.25"/>
    <row r="56556" ht="30" hidden="1" customHeight="1" x14ac:dyDescent="0.25"/>
    <row r="56557" ht="30" hidden="1" customHeight="1" x14ac:dyDescent="0.25"/>
    <row r="56558" ht="30" hidden="1" customHeight="1" x14ac:dyDescent="0.25"/>
    <row r="56559" ht="30" hidden="1" customHeight="1" x14ac:dyDescent="0.25"/>
    <row r="56560" ht="30" hidden="1" customHeight="1" x14ac:dyDescent="0.25"/>
    <row r="56561" ht="30" hidden="1" customHeight="1" x14ac:dyDescent="0.25"/>
    <row r="56562" ht="30" hidden="1" customHeight="1" x14ac:dyDescent="0.25"/>
    <row r="56563" ht="30" hidden="1" customHeight="1" x14ac:dyDescent="0.25"/>
    <row r="56564" ht="30" hidden="1" customHeight="1" x14ac:dyDescent="0.25"/>
    <row r="56565" ht="30" hidden="1" customHeight="1" x14ac:dyDescent="0.25"/>
    <row r="56566" ht="30" hidden="1" customHeight="1" x14ac:dyDescent="0.25"/>
    <row r="56567" ht="30" hidden="1" customHeight="1" x14ac:dyDescent="0.25"/>
    <row r="56568" ht="30" hidden="1" customHeight="1" x14ac:dyDescent="0.25"/>
    <row r="56569" ht="30" hidden="1" customHeight="1" x14ac:dyDescent="0.25"/>
    <row r="56570" ht="30" hidden="1" customHeight="1" x14ac:dyDescent="0.25"/>
    <row r="56571" ht="30" hidden="1" customHeight="1" x14ac:dyDescent="0.25"/>
    <row r="56572" ht="30" hidden="1" customHeight="1" x14ac:dyDescent="0.25"/>
    <row r="56573" ht="30" hidden="1" customHeight="1" x14ac:dyDescent="0.25"/>
    <row r="56574" ht="30" hidden="1" customHeight="1" x14ac:dyDescent="0.25"/>
    <row r="56575" ht="30" hidden="1" customHeight="1" x14ac:dyDescent="0.25"/>
    <row r="56576" ht="30" hidden="1" customHeight="1" x14ac:dyDescent="0.25"/>
    <row r="56577" ht="30" hidden="1" customHeight="1" x14ac:dyDescent="0.25"/>
    <row r="56578" ht="30" hidden="1" customHeight="1" x14ac:dyDescent="0.25"/>
    <row r="56579" ht="30" hidden="1" customHeight="1" x14ac:dyDescent="0.25"/>
    <row r="56580" ht="30" hidden="1" customHeight="1" x14ac:dyDescent="0.25"/>
    <row r="56581" ht="30" hidden="1" customHeight="1" x14ac:dyDescent="0.25"/>
    <row r="56582" ht="30" hidden="1" customHeight="1" x14ac:dyDescent="0.25"/>
    <row r="56583" ht="30" hidden="1" customHeight="1" x14ac:dyDescent="0.25"/>
    <row r="56584" ht="30" hidden="1" customHeight="1" x14ac:dyDescent="0.25"/>
    <row r="56585" ht="30" hidden="1" customHeight="1" x14ac:dyDescent="0.25"/>
    <row r="56586" ht="30" hidden="1" customHeight="1" x14ac:dyDescent="0.25"/>
    <row r="56587" ht="30" hidden="1" customHeight="1" x14ac:dyDescent="0.25"/>
    <row r="56588" ht="30" hidden="1" customHeight="1" x14ac:dyDescent="0.25"/>
    <row r="56589" ht="30" hidden="1" customHeight="1" x14ac:dyDescent="0.25"/>
    <row r="56590" ht="30" hidden="1" customHeight="1" x14ac:dyDescent="0.25"/>
    <row r="56591" ht="30" hidden="1" customHeight="1" x14ac:dyDescent="0.25"/>
    <row r="56592" ht="30" hidden="1" customHeight="1" x14ac:dyDescent="0.25"/>
    <row r="56593" ht="30" hidden="1" customHeight="1" x14ac:dyDescent="0.25"/>
    <row r="56594" ht="30" hidden="1" customHeight="1" x14ac:dyDescent="0.25"/>
    <row r="56595" ht="30" hidden="1" customHeight="1" x14ac:dyDescent="0.25"/>
    <row r="56596" ht="30" hidden="1" customHeight="1" x14ac:dyDescent="0.25"/>
    <row r="56597" ht="30" hidden="1" customHeight="1" x14ac:dyDescent="0.25"/>
    <row r="56598" ht="30" hidden="1" customHeight="1" x14ac:dyDescent="0.25"/>
    <row r="56599" ht="30" hidden="1" customHeight="1" x14ac:dyDescent="0.25"/>
    <row r="56600" ht="30" hidden="1" customHeight="1" x14ac:dyDescent="0.25"/>
    <row r="56601" ht="30" hidden="1" customHeight="1" x14ac:dyDescent="0.25"/>
    <row r="56602" ht="30" hidden="1" customHeight="1" x14ac:dyDescent="0.25"/>
    <row r="56603" ht="30" hidden="1" customHeight="1" x14ac:dyDescent="0.25"/>
    <row r="56604" ht="30" hidden="1" customHeight="1" x14ac:dyDescent="0.25"/>
    <row r="56605" ht="30" hidden="1" customHeight="1" x14ac:dyDescent="0.25"/>
    <row r="56606" ht="30" hidden="1" customHeight="1" x14ac:dyDescent="0.25"/>
    <row r="56607" ht="30" hidden="1" customHeight="1" x14ac:dyDescent="0.25"/>
    <row r="56608" ht="30" hidden="1" customHeight="1" x14ac:dyDescent="0.25"/>
    <row r="56609" ht="30" hidden="1" customHeight="1" x14ac:dyDescent="0.25"/>
    <row r="56610" ht="30" hidden="1" customHeight="1" x14ac:dyDescent="0.25"/>
    <row r="56611" ht="30" hidden="1" customHeight="1" x14ac:dyDescent="0.25"/>
    <row r="56612" ht="30" hidden="1" customHeight="1" x14ac:dyDescent="0.25"/>
    <row r="56613" ht="30" hidden="1" customHeight="1" x14ac:dyDescent="0.25"/>
    <row r="56614" ht="30" hidden="1" customHeight="1" x14ac:dyDescent="0.25"/>
    <row r="56615" ht="30" hidden="1" customHeight="1" x14ac:dyDescent="0.25"/>
    <row r="56616" ht="30" hidden="1" customHeight="1" x14ac:dyDescent="0.25"/>
    <row r="56617" ht="30" hidden="1" customHeight="1" x14ac:dyDescent="0.25"/>
    <row r="56618" ht="30" hidden="1" customHeight="1" x14ac:dyDescent="0.25"/>
    <row r="56619" ht="30" hidden="1" customHeight="1" x14ac:dyDescent="0.25"/>
    <row r="56620" ht="30" hidden="1" customHeight="1" x14ac:dyDescent="0.25"/>
    <row r="56621" ht="30" hidden="1" customHeight="1" x14ac:dyDescent="0.25"/>
    <row r="56622" ht="30" hidden="1" customHeight="1" x14ac:dyDescent="0.25"/>
    <row r="56623" ht="30" hidden="1" customHeight="1" x14ac:dyDescent="0.25"/>
    <row r="56624" ht="30" hidden="1" customHeight="1" x14ac:dyDescent="0.25"/>
    <row r="56625" ht="30" hidden="1" customHeight="1" x14ac:dyDescent="0.25"/>
    <row r="56626" ht="30" hidden="1" customHeight="1" x14ac:dyDescent="0.25"/>
    <row r="56627" ht="30" hidden="1" customHeight="1" x14ac:dyDescent="0.25"/>
    <row r="56628" ht="30" hidden="1" customHeight="1" x14ac:dyDescent="0.25"/>
    <row r="56629" ht="30" hidden="1" customHeight="1" x14ac:dyDescent="0.25"/>
    <row r="56630" ht="30" hidden="1" customHeight="1" x14ac:dyDescent="0.25"/>
    <row r="56631" ht="30" hidden="1" customHeight="1" x14ac:dyDescent="0.25"/>
    <row r="56632" ht="30" hidden="1" customHeight="1" x14ac:dyDescent="0.25"/>
    <row r="56633" ht="30" hidden="1" customHeight="1" x14ac:dyDescent="0.25"/>
    <row r="56634" ht="30" hidden="1" customHeight="1" x14ac:dyDescent="0.25"/>
    <row r="56635" ht="30" hidden="1" customHeight="1" x14ac:dyDescent="0.25"/>
    <row r="56636" ht="30" hidden="1" customHeight="1" x14ac:dyDescent="0.25"/>
    <row r="56637" ht="30" hidden="1" customHeight="1" x14ac:dyDescent="0.25"/>
    <row r="56638" ht="30" hidden="1" customHeight="1" x14ac:dyDescent="0.25"/>
    <row r="56639" ht="30" hidden="1" customHeight="1" x14ac:dyDescent="0.25"/>
    <row r="56640" ht="30" hidden="1" customHeight="1" x14ac:dyDescent="0.25"/>
    <row r="56641" ht="30" hidden="1" customHeight="1" x14ac:dyDescent="0.25"/>
    <row r="56642" ht="30" hidden="1" customHeight="1" x14ac:dyDescent="0.25"/>
    <row r="56643" ht="30" hidden="1" customHeight="1" x14ac:dyDescent="0.25"/>
    <row r="56644" ht="30" hidden="1" customHeight="1" x14ac:dyDescent="0.25"/>
    <row r="56645" ht="30" hidden="1" customHeight="1" x14ac:dyDescent="0.25"/>
    <row r="56646" ht="30" hidden="1" customHeight="1" x14ac:dyDescent="0.25"/>
    <row r="56647" ht="30" hidden="1" customHeight="1" x14ac:dyDescent="0.25"/>
    <row r="56648" ht="30" hidden="1" customHeight="1" x14ac:dyDescent="0.25"/>
    <row r="56649" ht="30" hidden="1" customHeight="1" x14ac:dyDescent="0.25"/>
    <row r="56650" ht="30" hidden="1" customHeight="1" x14ac:dyDescent="0.25"/>
    <row r="56651" ht="30" hidden="1" customHeight="1" x14ac:dyDescent="0.25"/>
    <row r="56652" ht="30" hidden="1" customHeight="1" x14ac:dyDescent="0.25"/>
    <row r="56653" ht="30" hidden="1" customHeight="1" x14ac:dyDescent="0.25"/>
    <row r="56654" ht="30" hidden="1" customHeight="1" x14ac:dyDescent="0.25"/>
    <row r="56655" ht="30" hidden="1" customHeight="1" x14ac:dyDescent="0.25"/>
    <row r="56656" ht="30" hidden="1" customHeight="1" x14ac:dyDescent="0.25"/>
    <row r="56657" ht="30" hidden="1" customHeight="1" x14ac:dyDescent="0.25"/>
    <row r="56658" ht="30" hidden="1" customHeight="1" x14ac:dyDescent="0.25"/>
    <row r="56659" ht="30" hidden="1" customHeight="1" x14ac:dyDescent="0.25"/>
    <row r="56660" ht="30" hidden="1" customHeight="1" x14ac:dyDescent="0.25"/>
    <row r="56661" ht="30" hidden="1" customHeight="1" x14ac:dyDescent="0.25"/>
    <row r="56662" ht="30" hidden="1" customHeight="1" x14ac:dyDescent="0.25"/>
    <row r="56663" ht="30" hidden="1" customHeight="1" x14ac:dyDescent="0.25"/>
    <row r="56664" ht="30" hidden="1" customHeight="1" x14ac:dyDescent="0.25"/>
    <row r="56665" ht="30" hidden="1" customHeight="1" x14ac:dyDescent="0.25"/>
    <row r="56666" ht="30" hidden="1" customHeight="1" x14ac:dyDescent="0.25"/>
    <row r="56667" ht="30" hidden="1" customHeight="1" x14ac:dyDescent="0.25"/>
    <row r="56668" ht="30" hidden="1" customHeight="1" x14ac:dyDescent="0.25"/>
    <row r="56669" ht="30" hidden="1" customHeight="1" x14ac:dyDescent="0.25"/>
    <row r="56670" ht="30" hidden="1" customHeight="1" x14ac:dyDescent="0.25"/>
    <row r="56671" ht="30" hidden="1" customHeight="1" x14ac:dyDescent="0.25"/>
    <row r="56672" ht="30" hidden="1" customHeight="1" x14ac:dyDescent="0.25"/>
    <row r="56673" ht="30" hidden="1" customHeight="1" x14ac:dyDescent="0.25"/>
    <row r="56674" ht="30" hidden="1" customHeight="1" x14ac:dyDescent="0.25"/>
    <row r="56675" ht="30" hidden="1" customHeight="1" x14ac:dyDescent="0.25"/>
    <row r="56676" ht="30" hidden="1" customHeight="1" x14ac:dyDescent="0.25"/>
    <row r="56677" ht="30" hidden="1" customHeight="1" x14ac:dyDescent="0.25"/>
    <row r="56678" ht="30" hidden="1" customHeight="1" x14ac:dyDescent="0.25"/>
    <row r="56679" ht="30" hidden="1" customHeight="1" x14ac:dyDescent="0.25"/>
    <row r="56680" ht="30" hidden="1" customHeight="1" x14ac:dyDescent="0.25"/>
    <row r="56681" ht="30" hidden="1" customHeight="1" x14ac:dyDescent="0.25"/>
    <row r="56682" ht="30" hidden="1" customHeight="1" x14ac:dyDescent="0.25"/>
    <row r="56683" ht="30" hidden="1" customHeight="1" x14ac:dyDescent="0.25"/>
    <row r="56684" ht="30" hidden="1" customHeight="1" x14ac:dyDescent="0.25"/>
    <row r="56685" ht="30" hidden="1" customHeight="1" x14ac:dyDescent="0.25"/>
    <row r="56686" ht="30" hidden="1" customHeight="1" x14ac:dyDescent="0.25"/>
    <row r="56687" ht="30" hidden="1" customHeight="1" x14ac:dyDescent="0.25"/>
    <row r="56688" ht="30" hidden="1" customHeight="1" x14ac:dyDescent="0.25"/>
    <row r="56689" ht="30" hidden="1" customHeight="1" x14ac:dyDescent="0.25"/>
    <row r="56690" ht="30" hidden="1" customHeight="1" x14ac:dyDescent="0.25"/>
    <row r="56691" ht="30" hidden="1" customHeight="1" x14ac:dyDescent="0.25"/>
    <row r="56692" ht="30" hidden="1" customHeight="1" x14ac:dyDescent="0.25"/>
    <row r="56693" ht="30" hidden="1" customHeight="1" x14ac:dyDescent="0.25"/>
    <row r="56694" ht="30" hidden="1" customHeight="1" x14ac:dyDescent="0.25"/>
    <row r="56695" ht="30" hidden="1" customHeight="1" x14ac:dyDescent="0.25"/>
    <row r="56696" ht="30" hidden="1" customHeight="1" x14ac:dyDescent="0.25"/>
    <row r="56697" ht="30" hidden="1" customHeight="1" x14ac:dyDescent="0.25"/>
    <row r="56698" ht="30" hidden="1" customHeight="1" x14ac:dyDescent="0.25"/>
    <row r="56699" ht="30" hidden="1" customHeight="1" x14ac:dyDescent="0.25"/>
    <row r="56700" ht="30" hidden="1" customHeight="1" x14ac:dyDescent="0.25"/>
    <row r="56701" ht="30" hidden="1" customHeight="1" x14ac:dyDescent="0.25"/>
    <row r="56702" ht="30" hidden="1" customHeight="1" x14ac:dyDescent="0.25"/>
    <row r="56703" ht="30" hidden="1" customHeight="1" x14ac:dyDescent="0.25"/>
    <row r="56704" ht="30" hidden="1" customHeight="1" x14ac:dyDescent="0.25"/>
    <row r="56705" ht="30" hidden="1" customHeight="1" x14ac:dyDescent="0.25"/>
    <row r="56706" ht="30" hidden="1" customHeight="1" x14ac:dyDescent="0.25"/>
    <row r="56707" ht="30" hidden="1" customHeight="1" x14ac:dyDescent="0.25"/>
    <row r="56708" ht="30" hidden="1" customHeight="1" x14ac:dyDescent="0.25"/>
    <row r="56709" ht="30" hidden="1" customHeight="1" x14ac:dyDescent="0.25"/>
    <row r="56710" ht="30" hidden="1" customHeight="1" x14ac:dyDescent="0.25"/>
    <row r="56711" ht="30" hidden="1" customHeight="1" x14ac:dyDescent="0.25"/>
    <row r="56712" ht="30" hidden="1" customHeight="1" x14ac:dyDescent="0.25"/>
    <row r="56713" ht="30" hidden="1" customHeight="1" x14ac:dyDescent="0.25"/>
    <row r="56714" ht="30" hidden="1" customHeight="1" x14ac:dyDescent="0.25"/>
    <row r="56715" ht="30" hidden="1" customHeight="1" x14ac:dyDescent="0.25"/>
    <row r="56716" ht="30" hidden="1" customHeight="1" x14ac:dyDescent="0.25"/>
    <row r="56717" ht="30" hidden="1" customHeight="1" x14ac:dyDescent="0.25"/>
    <row r="56718" ht="30" hidden="1" customHeight="1" x14ac:dyDescent="0.25"/>
    <row r="56719" ht="30" hidden="1" customHeight="1" x14ac:dyDescent="0.25"/>
    <row r="56720" ht="30" hidden="1" customHeight="1" x14ac:dyDescent="0.25"/>
    <row r="56721" ht="30" hidden="1" customHeight="1" x14ac:dyDescent="0.25"/>
    <row r="56722" ht="30" hidden="1" customHeight="1" x14ac:dyDescent="0.25"/>
    <row r="56723" ht="30" hidden="1" customHeight="1" x14ac:dyDescent="0.25"/>
    <row r="56724" ht="30" hidden="1" customHeight="1" x14ac:dyDescent="0.25"/>
    <row r="56725" ht="30" hidden="1" customHeight="1" x14ac:dyDescent="0.25"/>
    <row r="56726" ht="30" hidden="1" customHeight="1" x14ac:dyDescent="0.25"/>
    <row r="56727" ht="30" hidden="1" customHeight="1" x14ac:dyDescent="0.25"/>
    <row r="56728" ht="30" hidden="1" customHeight="1" x14ac:dyDescent="0.25"/>
    <row r="56729" ht="30" hidden="1" customHeight="1" x14ac:dyDescent="0.25"/>
    <row r="56730" ht="30" hidden="1" customHeight="1" x14ac:dyDescent="0.25"/>
    <row r="56731" ht="30" hidden="1" customHeight="1" x14ac:dyDescent="0.25"/>
    <row r="56732" ht="30" hidden="1" customHeight="1" x14ac:dyDescent="0.25"/>
    <row r="56733" ht="30" hidden="1" customHeight="1" x14ac:dyDescent="0.25"/>
    <row r="56734" ht="30" hidden="1" customHeight="1" x14ac:dyDescent="0.25"/>
    <row r="56735" ht="30" hidden="1" customHeight="1" x14ac:dyDescent="0.25"/>
    <row r="56736" ht="30" hidden="1" customHeight="1" x14ac:dyDescent="0.25"/>
    <row r="56737" ht="30" hidden="1" customHeight="1" x14ac:dyDescent="0.25"/>
    <row r="56738" ht="30" hidden="1" customHeight="1" x14ac:dyDescent="0.25"/>
    <row r="56739" ht="30" hidden="1" customHeight="1" x14ac:dyDescent="0.25"/>
    <row r="56740" ht="30" hidden="1" customHeight="1" x14ac:dyDescent="0.25"/>
    <row r="56741" ht="30" hidden="1" customHeight="1" x14ac:dyDescent="0.25"/>
    <row r="56742" ht="30" hidden="1" customHeight="1" x14ac:dyDescent="0.25"/>
    <row r="56743" ht="30" hidden="1" customHeight="1" x14ac:dyDescent="0.25"/>
    <row r="56744" ht="30" hidden="1" customHeight="1" x14ac:dyDescent="0.25"/>
    <row r="56745" ht="30" hidden="1" customHeight="1" x14ac:dyDescent="0.25"/>
    <row r="56746" ht="30" hidden="1" customHeight="1" x14ac:dyDescent="0.25"/>
    <row r="56747" ht="30" hidden="1" customHeight="1" x14ac:dyDescent="0.25"/>
    <row r="56748" ht="30" hidden="1" customHeight="1" x14ac:dyDescent="0.25"/>
    <row r="56749" ht="30" hidden="1" customHeight="1" x14ac:dyDescent="0.25"/>
    <row r="56750" ht="30" hidden="1" customHeight="1" x14ac:dyDescent="0.25"/>
    <row r="56751" ht="30" hidden="1" customHeight="1" x14ac:dyDescent="0.25"/>
    <row r="56752" ht="30" hidden="1" customHeight="1" x14ac:dyDescent="0.25"/>
    <row r="56753" ht="30" hidden="1" customHeight="1" x14ac:dyDescent="0.25"/>
    <row r="56754" ht="30" hidden="1" customHeight="1" x14ac:dyDescent="0.25"/>
    <row r="56755" ht="30" hidden="1" customHeight="1" x14ac:dyDescent="0.25"/>
    <row r="56756" ht="30" hidden="1" customHeight="1" x14ac:dyDescent="0.25"/>
    <row r="56757" ht="30" hidden="1" customHeight="1" x14ac:dyDescent="0.25"/>
    <row r="56758" ht="30" hidden="1" customHeight="1" x14ac:dyDescent="0.25"/>
    <row r="56759" ht="30" hidden="1" customHeight="1" x14ac:dyDescent="0.25"/>
    <row r="56760" ht="30" hidden="1" customHeight="1" x14ac:dyDescent="0.25"/>
    <row r="56761" ht="30" hidden="1" customHeight="1" x14ac:dyDescent="0.25"/>
    <row r="56762" ht="30" hidden="1" customHeight="1" x14ac:dyDescent="0.25"/>
    <row r="56763" ht="30" hidden="1" customHeight="1" x14ac:dyDescent="0.25"/>
    <row r="56764" ht="30" hidden="1" customHeight="1" x14ac:dyDescent="0.25"/>
    <row r="56765" ht="30" hidden="1" customHeight="1" x14ac:dyDescent="0.25"/>
    <row r="56766" ht="30" hidden="1" customHeight="1" x14ac:dyDescent="0.25"/>
    <row r="56767" ht="30" hidden="1" customHeight="1" x14ac:dyDescent="0.25"/>
    <row r="56768" ht="30" hidden="1" customHeight="1" x14ac:dyDescent="0.25"/>
    <row r="56769" ht="30" hidden="1" customHeight="1" x14ac:dyDescent="0.25"/>
    <row r="56770" ht="30" hidden="1" customHeight="1" x14ac:dyDescent="0.25"/>
    <row r="56771" ht="30" hidden="1" customHeight="1" x14ac:dyDescent="0.25"/>
    <row r="56772" ht="30" hidden="1" customHeight="1" x14ac:dyDescent="0.25"/>
    <row r="56773" ht="30" hidden="1" customHeight="1" x14ac:dyDescent="0.25"/>
    <row r="56774" ht="30" hidden="1" customHeight="1" x14ac:dyDescent="0.25"/>
    <row r="56775" ht="30" hidden="1" customHeight="1" x14ac:dyDescent="0.25"/>
    <row r="56776" ht="30" hidden="1" customHeight="1" x14ac:dyDescent="0.25"/>
    <row r="56777" ht="30" hidden="1" customHeight="1" x14ac:dyDescent="0.25"/>
    <row r="56778" ht="30" hidden="1" customHeight="1" x14ac:dyDescent="0.25"/>
    <row r="56779" ht="30" hidden="1" customHeight="1" x14ac:dyDescent="0.25"/>
    <row r="56780" ht="30" hidden="1" customHeight="1" x14ac:dyDescent="0.25"/>
    <row r="56781" ht="30" hidden="1" customHeight="1" x14ac:dyDescent="0.25"/>
    <row r="56782" ht="30" hidden="1" customHeight="1" x14ac:dyDescent="0.25"/>
    <row r="56783" ht="30" hidden="1" customHeight="1" x14ac:dyDescent="0.25"/>
    <row r="56784" ht="30" hidden="1" customHeight="1" x14ac:dyDescent="0.25"/>
    <row r="56785" ht="30" hidden="1" customHeight="1" x14ac:dyDescent="0.25"/>
    <row r="56786" ht="30" hidden="1" customHeight="1" x14ac:dyDescent="0.25"/>
    <row r="56787" ht="30" hidden="1" customHeight="1" x14ac:dyDescent="0.25"/>
    <row r="56788" ht="30" hidden="1" customHeight="1" x14ac:dyDescent="0.25"/>
    <row r="56789" ht="30" hidden="1" customHeight="1" x14ac:dyDescent="0.25"/>
    <row r="56790" ht="30" hidden="1" customHeight="1" x14ac:dyDescent="0.25"/>
    <row r="56791" ht="30" hidden="1" customHeight="1" x14ac:dyDescent="0.25"/>
    <row r="56792" ht="30" hidden="1" customHeight="1" x14ac:dyDescent="0.25"/>
    <row r="56793" ht="30" hidden="1" customHeight="1" x14ac:dyDescent="0.25"/>
    <row r="56794" ht="30" hidden="1" customHeight="1" x14ac:dyDescent="0.25"/>
    <row r="56795" ht="30" hidden="1" customHeight="1" x14ac:dyDescent="0.25"/>
    <row r="56796" ht="30" hidden="1" customHeight="1" x14ac:dyDescent="0.25"/>
    <row r="56797" ht="30" hidden="1" customHeight="1" x14ac:dyDescent="0.25"/>
    <row r="56798" ht="30" hidden="1" customHeight="1" x14ac:dyDescent="0.25"/>
    <row r="56799" ht="30" hidden="1" customHeight="1" x14ac:dyDescent="0.25"/>
    <row r="56800" ht="30" hidden="1" customHeight="1" x14ac:dyDescent="0.25"/>
    <row r="56801" ht="30" hidden="1" customHeight="1" x14ac:dyDescent="0.25"/>
    <row r="56802" ht="30" hidden="1" customHeight="1" x14ac:dyDescent="0.25"/>
    <row r="56803" ht="30" hidden="1" customHeight="1" x14ac:dyDescent="0.25"/>
    <row r="56804" ht="30" hidden="1" customHeight="1" x14ac:dyDescent="0.25"/>
    <row r="56805" ht="30" hidden="1" customHeight="1" x14ac:dyDescent="0.25"/>
    <row r="56806" ht="30" hidden="1" customHeight="1" x14ac:dyDescent="0.25"/>
    <row r="56807" ht="30" hidden="1" customHeight="1" x14ac:dyDescent="0.25"/>
    <row r="56808" ht="30" hidden="1" customHeight="1" x14ac:dyDescent="0.25"/>
    <row r="56809" ht="30" hidden="1" customHeight="1" x14ac:dyDescent="0.25"/>
    <row r="56810" ht="30" hidden="1" customHeight="1" x14ac:dyDescent="0.25"/>
    <row r="56811" ht="30" hidden="1" customHeight="1" x14ac:dyDescent="0.25"/>
    <row r="56812" ht="30" hidden="1" customHeight="1" x14ac:dyDescent="0.25"/>
    <row r="56813" ht="30" hidden="1" customHeight="1" x14ac:dyDescent="0.25"/>
    <row r="56814" ht="30" hidden="1" customHeight="1" x14ac:dyDescent="0.25"/>
    <row r="56815" ht="30" hidden="1" customHeight="1" x14ac:dyDescent="0.25"/>
    <row r="56816" ht="30" hidden="1" customHeight="1" x14ac:dyDescent="0.25"/>
    <row r="56817" ht="30" hidden="1" customHeight="1" x14ac:dyDescent="0.25"/>
    <row r="56818" ht="30" hidden="1" customHeight="1" x14ac:dyDescent="0.25"/>
    <row r="56819" ht="30" hidden="1" customHeight="1" x14ac:dyDescent="0.25"/>
    <row r="56820" ht="30" hidden="1" customHeight="1" x14ac:dyDescent="0.25"/>
    <row r="56821" ht="30" hidden="1" customHeight="1" x14ac:dyDescent="0.25"/>
    <row r="56822" ht="30" hidden="1" customHeight="1" x14ac:dyDescent="0.25"/>
    <row r="56823" ht="30" hidden="1" customHeight="1" x14ac:dyDescent="0.25"/>
    <row r="56824" ht="30" hidden="1" customHeight="1" x14ac:dyDescent="0.25"/>
    <row r="56825" ht="30" hidden="1" customHeight="1" x14ac:dyDescent="0.25"/>
    <row r="56826" ht="30" hidden="1" customHeight="1" x14ac:dyDescent="0.25"/>
    <row r="56827" ht="30" hidden="1" customHeight="1" x14ac:dyDescent="0.25"/>
    <row r="56828" ht="30" hidden="1" customHeight="1" x14ac:dyDescent="0.25"/>
    <row r="56829" ht="30" hidden="1" customHeight="1" x14ac:dyDescent="0.25"/>
    <row r="56830" ht="30" hidden="1" customHeight="1" x14ac:dyDescent="0.25"/>
    <row r="56831" ht="30" hidden="1" customHeight="1" x14ac:dyDescent="0.25"/>
    <row r="56832" ht="30" hidden="1" customHeight="1" x14ac:dyDescent="0.25"/>
    <row r="56833" ht="30" hidden="1" customHeight="1" x14ac:dyDescent="0.25"/>
    <row r="56834" ht="30" hidden="1" customHeight="1" x14ac:dyDescent="0.25"/>
    <row r="56835" ht="30" hidden="1" customHeight="1" x14ac:dyDescent="0.25"/>
    <row r="56836" ht="30" hidden="1" customHeight="1" x14ac:dyDescent="0.25"/>
    <row r="56837" ht="30" hidden="1" customHeight="1" x14ac:dyDescent="0.25"/>
    <row r="56838" ht="30" hidden="1" customHeight="1" x14ac:dyDescent="0.25"/>
    <row r="56839" ht="30" hidden="1" customHeight="1" x14ac:dyDescent="0.25"/>
    <row r="56840" ht="30" hidden="1" customHeight="1" x14ac:dyDescent="0.25"/>
    <row r="56841" ht="30" hidden="1" customHeight="1" x14ac:dyDescent="0.25"/>
    <row r="56842" ht="30" hidden="1" customHeight="1" x14ac:dyDescent="0.25"/>
    <row r="56843" ht="30" hidden="1" customHeight="1" x14ac:dyDescent="0.25"/>
    <row r="56844" ht="30" hidden="1" customHeight="1" x14ac:dyDescent="0.25"/>
    <row r="56845" ht="30" hidden="1" customHeight="1" x14ac:dyDescent="0.25"/>
    <row r="56846" ht="30" hidden="1" customHeight="1" x14ac:dyDescent="0.25"/>
    <row r="56847" ht="30" hidden="1" customHeight="1" x14ac:dyDescent="0.25"/>
    <row r="56848" ht="30" hidden="1" customHeight="1" x14ac:dyDescent="0.25"/>
    <row r="56849" ht="30" hidden="1" customHeight="1" x14ac:dyDescent="0.25"/>
    <row r="56850" ht="30" hidden="1" customHeight="1" x14ac:dyDescent="0.25"/>
    <row r="56851" ht="30" hidden="1" customHeight="1" x14ac:dyDescent="0.25"/>
    <row r="56852" ht="30" hidden="1" customHeight="1" x14ac:dyDescent="0.25"/>
    <row r="56853" ht="30" hidden="1" customHeight="1" x14ac:dyDescent="0.25"/>
    <row r="56854" ht="30" hidden="1" customHeight="1" x14ac:dyDescent="0.25"/>
    <row r="56855" ht="30" hidden="1" customHeight="1" x14ac:dyDescent="0.25"/>
    <row r="56856" ht="30" hidden="1" customHeight="1" x14ac:dyDescent="0.25"/>
    <row r="56857" ht="30" hidden="1" customHeight="1" x14ac:dyDescent="0.25"/>
    <row r="56858" ht="30" hidden="1" customHeight="1" x14ac:dyDescent="0.25"/>
    <row r="56859" ht="30" hidden="1" customHeight="1" x14ac:dyDescent="0.25"/>
    <row r="56860" ht="30" hidden="1" customHeight="1" x14ac:dyDescent="0.25"/>
    <row r="56861" ht="30" hidden="1" customHeight="1" x14ac:dyDescent="0.25"/>
    <row r="56862" ht="30" hidden="1" customHeight="1" x14ac:dyDescent="0.25"/>
    <row r="56863" ht="30" hidden="1" customHeight="1" x14ac:dyDescent="0.25"/>
    <row r="56864" ht="30" hidden="1" customHeight="1" x14ac:dyDescent="0.25"/>
    <row r="56865" ht="30" hidden="1" customHeight="1" x14ac:dyDescent="0.25"/>
    <row r="56866" ht="30" hidden="1" customHeight="1" x14ac:dyDescent="0.25"/>
    <row r="56867" ht="30" hidden="1" customHeight="1" x14ac:dyDescent="0.25"/>
    <row r="56868" ht="30" hidden="1" customHeight="1" x14ac:dyDescent="0.25"/>
    <row r="56869" ht="30" hidden="1" customHeight="1" x14ac:dyDescent="0.25"/>
    <row r="56870" ht="30" hidden="1" customHeight="1" x14ac:dyDescent="0.25"/>
    <row r="56871" ht="30" hidden="1" customHeight="1" x14ac:dyDescent="0.25"/>
    <row r="56872" ht="30" hidden="1" customHeight="1" x14ac:dyDescent="0.25"/>
    <row r="56873" ht="30" hidden="1" customHeight="1" x14ac:dyDescent="0.25"/>
    <row r="56874" ht="30" hidden="1" customHeight="1" x14ac:dyDescent="0.25"/>
    <row r="56875" ht="30" hidden="1" customHeight="1" x14ac:dyDescent="0.25"/>
    <row r="56876" ht="30" hidden="1" customHeight="1" x14ac:dyDescent="0.25"/>
    <row r="56877" ht="30" hidden="1" customHeight="1" x14ac:dyDescent="0.25"/>
    <row r="56878" ht="30" hidden="1" customHeight="1" x14ac:dyDescent="0.25"/>
    <row r="56879" ht="30" hidden="1" customHeight="1" x14ac:dyDescent="0.25"/>
    <row r="56880" ht="30" hidden="1" customHeight="1" x14ac:dyDescent="0.25"/>
    <row r="56881" ht="30" hidden="1" customHeight="1" x14ac:dyDescent="0.25"/>
    <row r="56882" ht="30" hidden="1" customHeight="1" x14ac:dyDescent="0.25"/>
    <row r="56883" ht="30" hidden="1" customHeight="1" x14ac:dyDescent="0.25"/>
    <row r="56884" ht="30" hidden="1" customHeight="1" x14ac:dyDescent="0.25"/>
    <row r="56885" ht="30" hidden="1" customHeight="1" x14ac:dyDescent="0.25"/>
    <row r="56886" ht="30" hidden="1" customHeight="1" x14ac:dyDescent="0.25"/>
    <row r="56887" ht="30" hidden="1" customHeight="1" x14ac:dyDescent="0.25"/>
    <row r="56888" ht="30" hidden="1" customHeight="1" x14ac:dyDescent="0.25"/>
    <row r="56889" ht="30" hidden="1" customHeight="1" x14ac:dyDescent="0.25"/>
    <row r="56890" ht="30" hidden="1" customHeight="1" x14ac:dyDescent="0.25"/>
    <row r="56891" ht="30" hidden="1" customHeight="1" x14ac:dyDescent="0.25"/>
    <row r="56892" ht="30" hidden="1" customHeight="1" x14ac:dyDescent="0.25"/>
    <row r="56893" ht="30" hidden="1" customHeight="1" x14ac:dyDescent="0.25"/>
    <row r="56894" ht="30" hidden="1" customHeight="1" x14ac:dyDescent="0.25"/>
    <row r="56895" ht="30" hidden="1" customHeight="1" x14ac:dyDescent="0.25"/>
    <row r="56896" ht="30" hidden="1" customHeight="1" x14ac:dyDescent="0.25"/>
    <row r="56897" ht="30" hidden="1" customHeight="1" x14ac:dyDescent="0.25"/>
    <row r="56898" ht="30" hidden="1" customHeight="1" x14ac:dyDescent="0.25"/>
    <row r="56899" ht="30" hidden="1" customHeight="1" x14ac:dyDescent="0.25"/>
    <row r="56900" ht="30" hidden="1" customHeight="1" x14ac:dyDescent="0.25"/>
    <row r="56901" ht="30" hidden="1" customHeight="1" x14ac:dyDescent="0.25"/>
    <row r="56902" ht="30" hidden="1" customHeight="1" x14ac:dyDescent="0.25"/>
    <row r="56903" ht="30" hidden="1" customHeight="1" x14ac:dyDescent="0.25"/>
    <row r="56904" ht="30" hidden="1" customHeight="1" x14ac:dyDescent="0.25"/>
    <row r="56905" ht="30" hidden="1" customHeight="1" x14ac:dyDescent="0.25"/>
    <row r="56906" ht="30" hidden="1" customHeight="1" x14ac:dyDescent="0.25"/>
    <row r="56907" ht="30" hidden="1" customHeight="1" x14ac:dyDescent="0.25"/>
    <row r="56908" ht="30" hidden="1" customHeight="1" x14ac:dyDescent="0.25"/>
    <row r="56909" ht="30" hidden="1" customHeight="1" x14ac:dyDescent="0.25"/>
    <row r="56910" ht="30" hidden="1" customHeight="1" x14ac:dyDescent="0.25"/>
    <row r="56911" ht="30" hidden="1" customHeight="1" x14ac:dyDescent="0.25"/>
    <row r="56912" ht="30" hidden="1" customHeight="1" x14ac:dyDescent="0.25"/>
    <row r="56913" ht="30" hidden="1" customHeight="1" x14ac:dyDescent="0.25"/>
    <row r="56914" ht="30" hidden="1" customHeight="1" x14ac:dyDescent="0.25"/>
    <row r="56915" ht="30" hidden="1" customHeight="1" x14ac:dyDescent="0.25"/>
    <row r="56916" ht="30" hidden="1" customHeight="1" x14ac:dyDescent="0.25"/>
    <row r="56917" ht="30" hidden="1" customHeight="1" x14ac:dyDescent="0.25"/>
    <row r="56918" ht="30" hidden="1" customHeight="1" x14ac:dyDescent="0.25"/>
    <row r="56919" ht="30" hidden="1" customHeight="1" x14ac:dyDescent="0.25"/>
    <row r="56920" ht="30" hidden="1" customHeight="1" x14ac:dyDescent="0.25"/>
    <row r="56921" ht="30" hidden="1" customHeight="1" x14ac:dyDescent="0.25"/>
    <row r="56922" ht="30" hidden="1" customHeight="1" x14ac:dyDescent="0.25"/>
    <row r="56923" ht="30" hidden="1" customHeight="1" x14ac:dyDescent="0.25"/>
    <row r="56924" ht="30" hidden="1" customHeight="1" x14ac:dyDescent="0.25"/>
    <row r="56925" ht="30" hidden="1" customHeight="1" x14ac:dyDescent="0.25"/>
    <row r="56926" ht="30" hidden="1" customHeight="1" x14ac:dyDescent="0.25"/>
    <row r="56927" ht="30" hidden="1" customHeight="1" x14ac:dyDescent="0.25"/>
    <row r="56928" ht="30" hidden="1" customHeight="1" x14ac:dyDescent="0.25"/>
    <row r="56929" ht="30" hidden="1" customHeight="1" x14ac:dyDescent="0.25"/>
    <row r="56930" ht="30" hidden="1" customHeight="1" x14ac:dyDescent="0.25"/>
    <row r="56931" ht="30" hidden="1" customHeight="1" x14ac:dyDescent="0.25"/>
    <row r="56932" ht="30" hidden="1" customHeight="1" x14ac:dyDescent="0.25"/>
    <row r="56933" ht="30" hidden="1" customHeight="1" x14ac:dyDescent="0.25"/>
    <row r="56934" ht="30" hidden="1" customHeight="1" x14ac:dyDescent="0.25"/>
    <row r="56935" ht="30" hidden="1" customHeight="1" x14ac:dyDescent="0.25"/>
    <row r="56936" ht="30" hidden="1" customHeight="1" x14ac:dyDescent="0.25"/>
    <row r="56937" ht="30" hidden="1" customHeight="1" x14ac:dyDescent="0.25"/>
    <row r="56938" ht="30" hidden="1" customHeight="1" x14ac:dyDescent="0.25"/>
    <row r="56939" ht="30" hidden="1" customHeight="1" x14ac:dyDescent="0.25"/>
    <row r="56940" ht="30" hidden="1" customHeight="1" x14ac:dyDescent="0.25"/>
    <row r="56941" ht="30" hidden="1" customHeight="1" x14ac:dyDescent="0.25"/>
    <row r="56942" ht="30" hidden="1" customHeight="1" x14ac:dyDescent="0.25"/>
    <row r="56943" ht="30" hidden="1" customHeight="1" x14ac:dyDescent="0.25"/>
    <row r="56944" ht="30" hidden="1" customHeight="1" x14ac:dyDescent="0.25"/>
    <row r="56945" ht="30" hidden="1" customHeight="1" x14ac:dyDescent="0.25"/>
    <row r="56946" ht="30" hidden="1" customHeight="1" x14ac:dyDescent="0.25"/>
    <row r="56947" ht="30" hidden="1" customHeight="1" x14ac:dyDescent="0.25"/>
    <row r="56948" ht="30" hidden="1" customHeight="1" x14ac:dyDescent="0.25"/>
    <row r="56949" ht="30" hidden="1" customHeight="1" x14ac:dyDescent="0.25"/>
    <row r="56950" ht="30" hidden="1" customHeight="1" x14ac:dyDescent="0.25"/>
    <row r="56951" ht="30" hidden="1" customHeight="1" x14ac:dyDescent="0.25"/>
    <row r="56952" ht="30" hidden="1" customHeight="1" x14ac:dyDescent="0.25"/>
    <row r="56953" ht="30" hidden="1" customHeight="1" x14ac:dyDescent="0.25"/>
    <row r="56954" ht="30" hidden="1" customHeight="1" x14ac:dyDescent="0.25"/>
    <row r="56955" ht="30" hidden="1" customHeight="1" x14ac:dyDescent="0.25"/>
    <row r="56956" ht="30" hidden="1" customHeight="1" x14ac:dyDescent="0.25"/>
    <row r="56957" ht="30" hidden="1" customHeight="1" x14ac:dyDescent="0.25"/>
    <row r="56958" ht="30" hidden="1" customHeight="1" x14ac:dyDescent="0.25"/>
    <row r="56959" ht="30" hidden="1" customHeight="1" x14ac:dyDescent="0.25"/>
    <row r="56960" ht="30" hidden="1" customHeight="1" x14ac:dyDescent="0.25"/>
    <row r="56961" ht="30" hidden="1" customHeight="1" x14ac:dyDescent="0.25"/>
    <row r="56962" ht="30" hidden="1" customHeight="1" x14ac:dyDescent="0.25"/>
    <row r="56963" ht="30" hidden="1" customHeight="1" x14ac:dyDescent="0.25"/>
    <row r="56964" ht="30" hidden="1" customHeight="1" x14ac:dyDescent="0.25"/>
    <row r="56965" ht="30" hidden="1" customHeight="1" x14ac:dyDescent="0.25"/>
    <row r="56966" ht="30" hidden="1" customHeight="1" x14ac:dyDescent="0.25"/>
    <row r="56967" ht="30" hidden="1" customHeight="1" x14ac:dyDescent="0.25"/>
    <row r="56968" ht="30" hidden="1" customHeight="1" x14ac:dyDescent="0.25"/>
    <row r="56969" ht="30" hidden="1" customHeight="1" x14ac:dyDescent="0.25"/>
    <row r="56970" ht="30" hidden="1" customHeight="1" x14ac:dyDescent="0.25"/>
    <row r="56971" ht="30" hidden="1" customHeight="1" x14ac:dyDescent="0.25"/>
    <row r="56972" ht="30" hidden="1" customHeight="1" x14ac:dyDescent="0.25"/>
    <row r="56973" ht="30" hidden="1" customHeight="1" x14ac:dyDescent="0.25"/>
    <row r="56974" ht="30" hidden="1" customHeight="1" x14ac:dyDescent="0.25"/>
    <row r="56975" ht="30" hidden="1" customHeight="1" x14ac:dyDescent="0.25"/>
    <row r="56976" ht="30" hidden="1" customHeight="1" x14ac:dyDescent="0.25"/>
    <row r="56977" ht="30" hidden="1" customHeight="1" x14ac:dyDescent="0.25"/>
    <row r="56978" ht="30" hidden="1" customHeight="1" x14ac:dyDescent="0.25"/>
    <row r="56979" ht="30" hidden="1" customHeight="1" x14ac:dyDescent="0.25"/>
    <row r="56980" ht="30" hidden="1" customHeight="1" x14ac:dyDescent="0.25"/>
    <row r="56981" ht="30" hidden="1" customHeight="1" x14ac:dyDescent="0.25"/>
    <row r="56982" ht="30" hidden="1" customHeight="1" x14ac:dyDescent="0.25"/>
    <row r="56983" ht="30" hidden="1" customHeight="1" x14ac:dyDescent="0.25"/>
    <row r="56984" ht="30" hidden="1" customHeight="1" x14ac:dyDescent="0.25"/>
    <row r="56985" ht="30" hidden="1" customHeight="1" x14ac:dyDescent="0.25"/>
    <row r="56986" ht="30" hidden="1" customHeight="1" x14ac:dyDescent="0.25"/>
    <row r="56987" ht="30" hidden="1" customHeight="1" x14ac:dyDescent="0.25"/>
    <row r="56988" ht="30" hidden="1" customHeight="1" x14ac:dyDescent="0.25"/>
    <row r="56989" ht="30" hidden="1" customHeight="1" x14ac:dyDescent="0.25"/>
    <row r="56990" ht="30" hidden="1" customHeight="1" x14ac:dyDescent="0.25"/>
    <row r="56991" ht="30" hidden="1" customHeight="1" x14ac:dyDescent="0.25"/>
    <row r="56992" ht="30" hidden="1" customHeight="1" x14ac:dyDescent="0.25"/>
    <row r="56993" ht="30" hidden="1" customHeight="1" x14ac:dyDescent="0.25"/>
    <row r="56994" ht="30" hidden="1" customHeight="1" x14ac:dyDescent="0.25"/>
    <row r="56995" ht="30" hidden="1" customHeight="1" x14ac:dyDescent="0.25"/>
    <row r="56996" ht="30" hidden="1" customHeight="1" x14ac:dyDescent="0.25"/>
    <row r="56997" ht="30" hidden="1" customHeight="1" x14ac:dyDescent="0.25"/>
    <row r="56998" ht="30" hidden="1" customHeight="1" x14ac:dyDescent="0.25"/>
    <row r="56999" ht="30" hidden="1" customHeight="1" x14ac:dyDescent="0.25"/>
    <row r="57000" ht="30" hidden="1" customHeight="1" x14ac:dyDescent="0.25"/>
    <row r="57001" ht="30" hidden="1" customHeight="1" x14ac:dyDescent="0.25"/>
    <row r="57002" ht="30" hidden="1" customHeight="1" x14ac:dyDescent="0.25"/>
    <row r="57003" ht="30" hidden="1" customHeight="1" x14ac:dyDescent="0.25"/>
    <row r="57004" ht="30" hidden="1" customHeight="1" x14ac:dyDescent="0.25"/>
    <row r="57005" ht="30" hidden="1" customHeight="1" x14ac:dyDescent="0.25"/>
    <row r="57006" ht="30" hidden="1" customHeight="1" x14ac:dyDescent="0.25"/>
    <row r="57007" ht="30" hidden="1" customHeight="1" x14ac:dyDescent="0.25"/>
    <row r="57008" ht="30" hidden="1" customHeight="1" x14ac:dyDescent="0.25"/>
    <row r="57009" ht="30" hidden="1" customHeight="1" x14ac:dyDescent="0.25"/>
    <row r="57010" ht="30" hidden="1" customHeight="1" x14ac:dyDescent="0.25"/>
    <row r="57011" ht="30" hidden="1" customHeight="1" x14ac:dyDescent="0.25"/>
    <row r="57012" ht="30" hidden="1" customHeight="1" x14ac:dyDescent="0.25"/>
    <row r="57013" ht="30" hidden="1" customHeight="1" x14ac:dyDescent="0.25"/>
    <row r="57014" ht="30" hidden="1" customHeight="1" x14ac:dyDescent="0.25"/>
    <row r="57015" ht="30" hidden="1" customHeight="1" x14ac:dyDescent="0.25"/>
    <row r="57016" ht="30" hidden="1" customHeight="1" x14ac:dyDescent="0.25"/>
    <row r="57017" ht="30" hidden="1" customHeight="1" x14ac:dyDescent="0.25"/>
    <row r="57018" ht="30" hidden="1" customHeight="1" x14ac:dyDescent="0.25"/>
    <row r="57019" ht="30" hidden="1" customHeight="1" x14ac:dyDescent="0.25"/>
    <row r="57020" ht="30" hidden="1" customHeight="1" x14ac:dyDescent="0.25"/>
    <row r="57021" ht="30" hidden="1" customHeight="1" x14ac:dyDescent="0.25"/>
    <row r="57022" ht="30" hidden="1" customHeight="1" x14ac:dyDescent="0.25"/>
    <row r="57023" ht="30" hidden="1" customHeight="1" x14ac:dyDescent="0.25"/>
    <row r="57024" ht="30" hidden="1" customHeight="1" x14ac:dyDescent="0.25"/>
    <row r="57025" ht="30" hidden="1" customHeight="1" x14ac:dyDescent="0.25"/>
    <row r="57026" ht="30" hidden="1" customHeight="1" x14ac:dyDescent="0.25"/>
    <row r="57027" ht="30" hidden="1" customHeight="1" x14ac:dyDescent="0.25"/>
    <row r="57028" ht="30" hidden="1" customHeight="1" x14ac:dyDescent="0.25"/>
    <row r="57029" ht="30" hidden="1" customHeight="1" x14ac:dyDescent="0.25"/>
    <row r="57030" ht="30" hidden="1" customHeight="1" x14ac:dyDescent="0.25"/>
    <row r="57031" ht="30" hidden="1" customHeight="1" x14ac:dyDescent="0.25"/>
    <row r="57032" ht="30" hidden="1" customHeight="1" x14ac:dyDescent="0.25"/>
    <row r="57033" ht="30" hidden="1" customHeight="1" x14ac:dyDescent="0.25"/>
    <row r="57034" ht="30" hidden="1" customHeight="1" x14ac:dyDescent="0.25"/>
    <row r="57035" ht="30" hidden="1" customHeight="1" x14ac:dyDescent="0.25"/>
    <row r="57036" ht="30" hidden="1" customHeight="1" x14ac:dyDescent="0.25"/>
    <row r="57037" ht="30" hidden="1" customHeight="1" x14ac:dyDescent="0.25"/>
    <row r="57038" ht="30" hidden="1" customHeight="1" x14ac:dyDescent="0.25"/>
    <row r="57039" ht="30" hidden="1" customHeight="1" x14ac:dyDescent="0.25"/>
    <row r="57040" ht="30" hidden="1" customHeight="1" x14ac:dyDescent="0.25"/>
    <row r="57041" ht="30" hidden="1" customHeight="1" x14ac:dyDescent="0.25"/>
    <row r="57042" ht="30" hidden="1" customHeight="1" x14ac:dyDescent="0.25"/>
    <row r="57043" ht="30" hidden="1" customHeight="1" x14ac:dyDescent="0.25"/>
    <row r="57044" ht="30" hidden="1" customHeight="1" x14ac:dyDescent="0.25"/>
    <row r="57045" ht="30" hidden="1" customHeight="1" x14ac:dyDescent="0.25"/>
    <row r="57046" ht="30" hidden="1" customHeight="1" x14ac:dyDescent="0.25"/>
    <row r="57047" ht="30" hidden="1" customHeight="1" x14ac:dyDescent="0.25"/>
    <row r="57048" ht="30" hidden="1" customHeight="1" x14ac:dyDescent="0.25"/>
    <row r="57049" ht="30" hidden="1" customHeight="1" x14ac:dyDescent="0.25"/>
    <row r="57050" ht="30" hidden="1" customHeight="1" x14ac:dyDescent="0.25"/>
    <row r="57051" ht="30" hidden="1" customHeight="1" x14ac:dyDescent="0.25"/>
    <row r="57052" ht="30" hidden="1" customHeight="1" x14ac:dyDescent="0.25"/>
    <row r="57053" ht="30" hidden="1" customHeight="1" x14ac:dyDescent="0.25"/>
    <row r="57054" ht="30" hidden="1" customHeight="1" x14ac:dyDescent="0.25"/>
    <row r="57055" ht="30" hidden="1" customHeight="1" x14ac:dyDescent="0.25"/>
    <row r="57056" ht="30" hidden="1" customHeight="1" x14ac:dyDescent="0.25"/>
    <row r="57057" ht="30" hidden="1" customHeight="1" x14ac:dyDescent="0.25"/>
    <row r="57058" ht="30" hidden="1" customHeight="1" x14ac:dyDescent="0.25"/>
    <row r="57059" ht="30" hidden="1" customHeight="1" x14ac:dyDescent="0.25"/>
    <row r="57060" ht="30" hidden="1" customHeight="1" x14ac:dyDescent="0.25"/>
    <row r="57061" ht="30" hidden="1" customHeight="1" x14ac:dyDescent="0.25"/>
    <row r="57062" ht="30" hidden="1" customHeight="1" x14ac:dyDescent="0.25"/>
    <row r="57063" ht="30" hidden="1" customHeight="1" x14ac:dyDescent="0.25"/>
    <row r="57064" ht="30" hidden="1" customHeight="1" x14ac:dyDescent="0.25"/>
    <row r="57065" ht="30" hidden="1" customHeight="1" x14ac:dyDescent="0.25"/>
    <row r="57066" ht="30" hidden="1" customHeight="1" x14ac:dyDescent="0.25"/>
    <row r="57067" ht="30" hidden="1" customHeight="1" x14ac:dyDescent="0.25"/>
    <row r="57068" ht="30" hidden="1" customHeight="1" x14ac:dyDescent="0.25"/>
    <row r="57069" ht="30" hidden="1" customHeight="1" x14ac:dyDescent="0.25"/>
    <row r="57070" ht="30" hidden="1" customHeight="1" x14ac:dyDescent="0.25"/>
    <row r="57071" ht="30" hidden="1" customHeight="1" x14ac:dyDescent="0.25"/>
    <row r="57072" ht="30" hidden="1" customHeight="1" x14ac:dyDescent="0.25"/>
    <row r="57073" ht="30" hidden="1" customHeight="1" x14ac:dyDescent="0.25"/>
    <row r="57074" ht="30" hidden="1" customHeight="1" x14ac:dyDescent="0.25"/>
    <row r="57075" ht="30" hidden="1" customHeight="1" x14ac:dyDescent="0.25"/>
    <row r="57076" ht="30" hidden="1" customHeight="1" x14ac:dyDescent="0.25"/>
    <row r="57077" ht="30" hidden="1" customHeight="1" x14ac:dyDescent="0.25"/>
    <row r="57078" ht="30" hidden="1" customHeight="1" x14ac:dyDescent="0.25"/>
    <row r="57079" ht="30" hidden="1" customHeight="1" x14ac:dyDescent="0.25"/>
    <row r="57080" ht="30" hidden="1" customHeight="1" x14ac:dyDescent="0.25"/>
    <row r="57081" ht="30" hidden="1" customHeight="1" x14ac:dyDescent="0.25"/>
    <row r="57082" ht="30" hidden="1" customHeight="1" x14ac:dyDescent="0.25"/>
    <row r="57083" ht="30" hidden="1" customHeight="1" x14ac:dyDescent="0.25"/>
    <row r="57084" ht="30" hidden="1" customHeight="1" x14ac:dyDescent="0.25"/>
    <row r="57085" ht="30" hidden="1" customHeight="1" x14ac:dyDescent="0.25"/>
    <row r="57086" ht="30" hidden="1" customHeight="1" x14ac:dyDescent="0.25"/>
    <row r="57087" ht="30" hidden="1" customHeight="1" x14ac:dyDescent="0.25"/>
    <row r="57088" ht="30" hidden="1" customHeight="1" x14ac:dyDescent="0.25"/>
    <row r="57089" ht="30" hidden="1" customHeight="1" x14ac:dyDescent="0.25"/>
    <row r="57090" ht="30" hidden="1" customHeight="1" x14ac:dyDescent="0.25"/>
    <row r="57091" ht="30" hidden="1" customHeight="1" x14ac:dyDescent="0.25"/>
    <row r="57092" ht="30" hidden="1" customHeight="1" x14ac:dyDescent="0.25"/>
    <row r="57093" ht="30" hidden="1" customHeight="1" x14ac:dyDescent="0.25"/>
    <row r="57094" ht="30" hidden="1" customHeight="1" x14ac:dyDescent="0.25"/>
    <row r="57095" ht="30" hidden="1" customHeight="1" x14ac:dyDescent="0.25"/>
    <row r="57096" ht="30" hidden="1" customHeight="1" x14ac:dyDescent="0.25"/>
    <row r="57097" ht="30" hidden="1" customHeight="1" x14ac:dyDescent="0.25"/>
    <row r="57098" ht="30" hidden="1" customHeight="1" x14ac:dyDescent="0.25"/>
    <row r="57099" ht="30" hidden="1" customHeight="1" x14ac:dyDescent="0.25"/>
    <row r="57100" ht="30" hidden="1" customHeight="1" x14ac:dyDescent="0.25"/>
    <row r="57101" ht="30" hidden="1" customHeight="1" x14ac:dyDescent="0.25"/>
    <row r="57102" ht="30" hidden="1" customHeight="1" x14ac:dyDescent="0.25"/>
    <row r="57103" ht="30" hidden="1" customHeight="1" x14ac:dyDescent="0.25"/>
    <row r="57104" ht="30" hidden="1" customHeight="1" x14ac:dyDescent="0.25"/>
    <row r="57105" ht="30" hidden="1" customHeight="1" x14ac:dyDescent="0.25"/>
    <row r="57106" ht="30" hidden="1" customHeight="1" x14ac:dyDescent="0.25"/>
    <row r="57107" ht="30" hidden="1" customHeight="1" x14ac:dyDescent="0.25"/>
    <row r="57108" ht="30" hidden="1" customHeight="1" x14ac:dyDescent="0.25"/>
    <row r="57109" ht="30" hidden="1" customHeight="1" x14ac:dyDescent="0.25"/>
    <row r="57110" ht="30" hidden="1" customHeight="1" x14ac:dyDescent="0.25"/>
    <row r="57111" ht="30" hidden="1" customHeight="1" x14ac:dyDescent="0.25"/>
    <row r="57112" ht="30" hidden="1" customHeight="1" x14ac:dyDescent="0.25"/>
    <row r="57113" ht="30" hidden="1" customHeight="1" x14ac:dyDescent="0.25"/>
    <row r="57114" ht="30" hidden="1" customHeight="1" x14ac:dyDescent="0.25"/>
    <row r="57115" ht="30" hidden="1" customHeight="1" x14ac:dyDescent="0.25"/>
    <row r="57116" ht="30" hidden="1" customHeight="1" x14ac:dyDescent="0.25"/>
    <row r="57117" ht="30" hidden="1" customHeight="1" x14ac:dyDescent="0.25"/>
    <row r="57118" ht="30" hidden="1" customHeight="1" x14ac:dyDescent="0.25"/>
    <row r="57119" ht="30" hidden="1" customHeight="1" x14ac:dyDescent="0.25"/>
    <row r="57120" ht="30" hidden="1" customHeight="1" x14ac:dyDescent="0.25"/>
    <row r="57121" ht="30" hidden="1" customHeight="1" x14ac:dyDescent="0.25"/>
    <row r="57122" ht="30" hidden="1" customHeight="1" x14ac:dyDescent="0.25"/>
    <row r="57123" ht="30" hidden="1" customHeight="1" x14ac:dyDescent="0.25"/>
    <row r="57124" ht="30" hidden="1" customHeight="1" x14ac:dyDescent="0.25"/>
    <row r="57125" ht="30" hidden="1" customHeight="1" x14ac:dyDescent="0.25"/>
    <row r="57126" ht="30" hidden="1" customHeight="1" x14ac:dyDescent="0.25"/>
    <row r="57127" ht="30" hidden="1" customHeight="1" x14ac:dyDescent="0.25"/>
    <row r="57128" ht="30" hidden="1" customHeight="1" x14ac:dyDescent="0.25"/>
    <row r="57129" ht="30" hidden="1" customHeight="1" x14ac:dyDescent="0.25"/>
    <row r="57130" ht="30" hidden="1" customHeight="1" x14ac:dyDescent="0.25"/>
    <row r="57131" ht="30" hidden="1" customHeight="1" x14ac:dyDescent="0.25"/>
    <row r="57132" ht="30" hidden="1" customHeight="1" x14ac:dyDescent="0.25"/>
    <row r="57133" ht="30" hidden="1" customHeight="1" x14ac:dyDescent="0.25"/>
    <row r="57134" ht="30" hidden="1" customHeight="1" x14ac:dyDescent="0.25"/>
    <row r="57135" ht="30" hidden="1" customHeight="1" x14ac:dyDescent="0.25"/>
    <row r="57136" ht="30" hidden="1" customHeight="1" x14ac:dyDescent="0.25"/>
    <row r="57137" ht="30" hidden="1" customHeight="1" x14ac:dyDescent="0.25"/>
    <row r="57138" ht="30" hidden="1" customHeight="1" x14ac:dyDescent="0.25"/>
    <row r="57139" ht="30" hidden="1" customHeight="1" x14ac:dyDescent="0.25"/>
    <row r="57140" ht="30" hidden="1" customHeight="1" x14ac:dyDescent="0.25"/>
    <row r="57141" ht="30" hidden="1" customHeight="1" x14ac:dyDescent="0.25"/>
    <row r="57142" ht="30" hidden="1" customHeight="1" x14ac:dyDescent="0.25"/>
    <row r="57143" ht="30" hidden="1" customHeight="1" x14ac:dyDescent="0.25"/>
    <row r="57144" ht="30" hidden="1" customHeight="1" x14ac:dyDescent="0.25"/>
    <row r="57145" ht="30" hidden="1" customHeight="1" x14ac:dyDescent="0.25"/>
    <row r="57146" ht="30" hidden="1" customHeight="1" x14ac:dyDescent="0.25"/>
    <row r="57147" ht="30" hidden="1" customHeight="1" x14ac:dyDescent="0.25"/>
    <row r="57148" ht="30" hidden="1" customHeight="1" x14ac:dyDescent="0.25"/>
    <row r="57149" ht="30" hidden="1" customHeight="1" x14ac:dyDescent="0.25"/>
    <row r="57150" ht="30" hidden="1" customHeight="1" x14ac:dyDescent="0.25"/>
    <row r="57151" ht="30" hidden="1" customHeight="1" x14ac:dyDescent="0.25"/>
    <row r="57152" ht="30" hidden="1" customHeight="1" x14ac:dyDescent="0.25"/>
    <row r="57153" ht="30" hidden="1" customHeight="1" x14ac:dyDescent="0.25"/>
    <row r="57154" ht="30" hidden="1" customHeight="1" x14ac:dyDescent="0.25"/>
    <row r="57155" ht="30" hidden="1" customHeight="1" x14ac:dyDescent="0.25"/>
    <row r="57156" ht="30" hidden="1" customHeight="1" x14ac:dyDescent="0.25"/>
    <row r="57157" ht="30" hidden="1" customHeight="1" x14ac:dyDescent="0.25"/>
    <row r="57158" ht="30" hidden="1" customHeight="1" x14ac:dyDescent="0.25"/>
    <row r="57159" ht="30" hidden="1" customHeight="1" x14ac:dyDescent="0.25"/>
    <row r="57160" ht="30" hidden="1" customHeight="1" x14ac:dyDescent="0.25"/>
    <row r="57161" ht="30" hidden="1" customHeight="1" x14ac:dyDescent="0.25"/>
    <row r="57162" ht="30" hidden="1" customHeight="1" x14ac:dyDescent="0.25"/>
    <row r="57163" ht="30" hidden="1" customHeight="1" x14ac:dyDescent="0.25"/>
    <row r="57164" ht="30" hidden="1" customHeight="1" x14ac:dyDescent="0.25"/>
    <row r="57165" ht="30" hidden="1" customHeight="1" x14ac:dyDescent="0.25"/>
    <row r="57166" ht="30" hidden="1" customHeight="1" x14ac:dyDescent="0.25"/>
    <row r="57167" ht="30" hidden="1" customHeight="1" x14ac:dyDescent="0.25"/>
    <row r="57168" ht="30" hidden="1" customHeight="1" x14ac:dyDescent="0.25"/>
    <row r="57169" ht="30" hidden="1" customHeight="1" x14ac:dyDescent="0.25"/>
    <row r="57170" ht="30" hidden="1" customHeight="1" x14ac:dyDescent="0.25"/>
    <row r="57171" ht="30" hidden="1" customHeight="1" x14ac:dyDescent="0.25"/>
    <row r="57172" ht="30" hidden="1" customHeight="1" x14ac:dyDescent="0.25"/>
    <row r="57173" ht="30" hidden="1" customHeight="1" x14ac:dyDescent="0.25"/>
    <row r="57174" ht="30" hidden="1" customHeight="1" x14ac:dyDescent="0.25"/>
    <row r="57175" ht="30" hidden="1" customHeight="1" x14ac:dyDescent="0.25"/>
    <row r="57176" ht="30" hidden="1" customHeight="1" x14ac:dyDescent="0.25"/>
    <row r="57177" ht="30" hidden="1" customHeight="1" x14ac:dyDescent="0.25"/>
    <row r="57178" ht="30" hidden="1" customHeight="1" x14ac:dyDescent="0.25"/>
    <row r="57179" ht="30" hidden="1" customHeight="1" x14ac:dyDescent="0.25"/>
    <row r="57180" ht="30" hidden="1" customHeight="1" x14ac:dyDescent="0.25"/>
    <row r="57181" ht="30" hidden="1" customHeight="1" x14ac:dyDescent="0.25"/>
    <row r="57182" ht="30" hidden="1" customHeight="1" x14ac:dyDescent="0.25"/>
    <row r="57183" ht="30" hidden="1" customHeight="1" x14ac:dyDescent="0.25"/>
    <row r="57184" ht="30" hidden="1" customHeight="1" x14ac:dyDescent="0.25"/>
    <row r="57185" ht="30" hidden="1" customHeight="1" x14ac:dyDescent="0.25"/>
    <row r="57186" ht="30" hidden="1" customHeight="1" x14ac:dyDescent="0.25"/>
    <row r="57187" ht="30" hidden="1" customHeight="1" x14ac:dyDescent="0.25"/>
    <row r="57188" ht="30" hidden="1" customHeight="1" x14ac:dyDescent="0.25"/>
    <row r="57189" ht="30" hidden="1" customHeight="1" x14ac:dyDescent="0.25"/>
    <row r="57190" ht="30" hidden="1" customHeight="1" x14ac:dyDescent="0.25"/>
    <row r="57191" ht="30" hidden="1" customHeight="1" x14ac:dyDescent="0.25"/>
    <row r="57192" ht="30" hidden="1" customHeight="1" x14ac:dyDescent="0.25"/>
    <row r="57193" ht="30" hidden="1" customHeight="1" x14ac:dyDescent="0.25"/>
    <row r="57194" ht="30" hidden="1" customHeight="1" x14ac:dyDescent="0.25"/>
    <row r="57195" ht="30" hidden="1" customHeight="1" x14ac:dyDescent="0.25"/>
    <row r="57196" ht="30" hidden="1" customHeight="1" x14ac:dyDescent="0.25"/>
    <row r="57197" ht="30" hidden="1" customHeight="1" x14ac:dyDescent="0.25"/>
    <row r="57198" ht="30" hidden="1" customHeight="1" x14ac:dyDescent="0.25"/>
    <row r="57199" ht="30" hidden="1" customHeight="1" x14ac:dyDescent="0.25"/>
    <row r="57200" ht="30" hidden="1" customHeight="1" x14ac:dyDescent="0.25"/>
    <row r="57201" ht="30" hidden="1" customHeight="1" x14ac:dyDescent="0.25"/>
    <row r="57202" ht="30" hidden="1" customHeight="1" x14ac:dyDescent="0.25"/>
    <row r="57203" ht="30" hidden="1" customHeight="1" x14ac:dyDescent="0.25"/>
    <row r="57204" ht="30" hidden="1" customHeight="1" x14ac:dyDescent="0.25"/>
    <row r="57205" ht="30" hidden="1" customHeight="1" x14ac:dyDescent="0.25"/>
    <row r="57206" ht="30" hidden="1" customHeight="1" x14ac:dyDescent="0.25"/>
    <row r="57207" ht="30" hidden="1" customHeight="1" x14ac:dyDescent="0.25"/>
    <row r="57208" ht="30" hidden="1" customHeight="1" x14ac:dyDescent="0.25"/>
    <row r="57209" ht="30" hidden="1" customHeight="1" x14ac:dyDescent="0.25"/>
    <row r="57210" ht="30" hidden="1" customHeight="1" x14ac:dyDescent="0.25"/>
    <row r="57211" ht="30" hidden="1" customHeight="1" x14ac:dyDescent="0.25"/>
    <row r="57212" ht="30" hidden="1" customHeight="1" x14ac:dyDescent="0.25"/>
    <row r="57213" ht="30" hidden="1" customHeight="1" x14ac:dyDescent="0.25"/>
    <row r="57214" ht="30" hidden="1" customHeight="1" x14ac:dyDescent="0.25"/>
    <row r="57215" ht="30" hidden="1" customHeight="1" x14ac:dyDescent="0.25"/>
    <row r="57216" ht="30" hidden="1" customHeight="1" x14ac:dyDescent="0.25"/>
    <row r="57217" ht="30" hidden="1" customHeight="1" x14ac:dyDescent="0.25"/>
    <row r="57218" ht="30" hidden="1" customHeight="1" x14ac:dyDescent="0.25"/>
    <row r="57219" ht="30" hidden="1" customHeight="1" x14ac:dyDescent="0.25"/>
    <row r="57220" ht="30" hidden="1" customHeight="1" x14ac:dyDescent="0.25"/>
    <row r="57221" ht="30" hidden="1" customHeight="1" x14ac:dyDescent="0.25"/>
    <row r="57222" ht="30" hidden="1" customHeight="1" x14ac:dyDescent="0.25"/>
    <row r="57223" ht="30" hidden="1" customHeight="1" x14ac:dyDescent="0.25"/>
    <row r="57224" ht="30" hidden="1" customHeight="1" x14ac:dyDescent="0.25"/>
    <row r="57225" ht="30" hidden="1" customHeight="1" x14ac:dyDescent="0.25"/>
    <row r="57226" ht="30" hidden="1" customHeight="1" x14ac:dyDescent="0.25"/>
    <row r="57227" ht="30" hidden="1" customHeight="1" x14ac:dyDescent="0.25"/>
    <row r="57228" ht="30" hidden="1" customHeight="1" x14ac:dyDescent="0.25"/>
    <row r="57229" ht="30" hidden="1" customHeight="1" x14ac:dyDescent="0.25"/>
    <row r="57230" ht="30" hidden="1" customHeight="1" x14ac:dyDescent="0.25"/>
    <row r="57231" ht="30" hidden="1" customHeight="1" x14ac:dyDescent="0.25"/>
    <row r="57232" ht="30" hidden="1" customHeight="1" x14ac:dyDescent="0.25"/>
    <row r="57233" ht="30" hidden="1" customHeight="1" x14ac:dyDescent="0.25"/>
    <row r="57234" ht="30" hidden="1" customHeight="1" x14ac:dyDescent="0.25"/>
    <row r="57235" ht="30" hidden="1" customHeight="1" x14ac:dyDescent="0.25"/>
    <row r="57236" ht="30" hidden="1" customHeight="1" x14ac:dyDescent="0.25"/>
    <row r="57237" ht="30" hidden="1" customHeight="1" x14ac:dyDescent="0.25"/>
    <row r="57238" ht="30" hidden="1" customHeight="1" x14ac:dyDescent="0.25"/>
    <row r="57239" ht="30" hidden="1" customHeight="1" x14ac:dyDescent="0.25"/>
    <row r="57240" ht="30" hidden="1" customHeight="1" x14ac:dyDescent="0.25"/>
    <row r="57241" ht="30" hidden="1" customHeight="1" x14ac:dyDescent="0.25"/>
    <row r="57242" ht="30" hidden="1" customHeight="1" x14ac:dyDescent="0.25"/>
    <row r="57243" ht="30" hidden="1" customHeight="1" x14ac:dyDescent="0.25"/>
    <row r="57244" ht="30" hidden="1" customHeight="1" x14ac:dyDescent="0.25"/>
    <row r="57245" ht="30" hidden="1" customHeight="1" x14ac:dyDescent="0.25"/>
    <row r="57246" ht="30" hidden="1" customHeight="1" x14ac:dyDescent="0.25"/>
    <row r="57247" ht="30" hidden="1" customHeight="1" x14ac:dyDescent="0.25"/>
    <row r="57248" ht="30" hidden="1" customHeight="1" x14ac:dyDescent="0.25"/>
    <row r="57249" ht="30" hidden="1" customHeight="1" x14ac:dyDescent="0.25"/>
    <row r="57250" ht="30" hidden="1" customHeight="1" x14ac:dyDescent="0.25"/>
    <row r="57251" ht="30" hidden="1" customHeight="1" x14ac:dyDescent="0.25"/>
    <row r="57252" ht="30" hidden="1" customHeight="1" x14ac:dyDescent="0.25"/>
    <row r="57253" ht="30" hidden="1" customHeight="1" x14ac:dyDescent="0.25"/>
    <row r="57254" ht="30" hidden="1" customHeight="1" x14ac:dyDescent="0.25"/>
    <row r="57255" ht="30" hidden="1" customHeight="1" x14ac:dyDescent="0.25"/>
    <row r="57256" ht="30" hidden="1" customHeight="1" x14ac:dyDescent="0.25"/>
    <row r="57257" ht="30" hidden="1" customHeight="1" x14ac:dyDescent="0.25"/>
    <row r="57258" ht="30" hidden="1" customHeight="1" x14ac:dyDescent="0.25"/>
    <row r="57259" ht="30" hidden="1" customHeight="1" x14ac:dyDescent="0.25"/>
    <row r="57260" ht="30" hidden="1" customHeight="1" x14ac:dyDescent="0.25"/>
    <row r="57261" ht="30" hidden="1" customHeight="1" x14ac:dyDescent="0.25"/>
    <row r="57262" ht="30" hidden="1" customHeight="1" x14ac:dyDescent="0.25"/>
    <row r="57263" ht="30" hidden="1" customHeight="1" x14ac:dyDescent="0.25"/>
    <row r="57264" ht="30" hidden="1" customHeight="1" x14ac:dyDescent="0.25"/>
    <row r="57265" ht="30" hidden="1" customHeight="1" x14ac:dyDescent="0.25"/>
    <row r="57266" ht="30" hidden="1" customHeight="1" x14ac:dyDescent="0.25"/>
    <row r="57267" ht="30" hidden="1" customHeight="1" x14ac:dyDescent="0.25"/>
    <row r="57268" ht="30" hidden="1" customHeight="1" x14ac:dyDescent="0.25"/>
    <row r="57269" ht="30" hidden="1" customHeight="1" x14ac:dyDescent="0.25"/>
    <row r="57270" ht="30" hidden="1" customHeight="1" x14ac:dyDescent="0.25"/>
    <row r="57271" ht="30" hidden="1" customHeight="1" x14ac:dyDescent="0.25"/>
    <row r="57272" ht="30" hidden="1" customHeight="1" x14ac:dyDescent="0.25"/>
    <row r="57273" ht="30" hidden="1" customHeight="1" x14ac:dyDescent="0.25"/>
    <row r="57274" ht="30" hidden="1" customHeight="1" x14ac:dyDescent="0.25"/>
    <row r="57275" ht="30" hidden="1" customHeight="1" x14ac:dyDescent="0.25"/>
    <row r="57276" ht="30" hidden="1" customHeight="1" x14ac:dyDescent="0.25"/>
    <row r="57277" ht="30" hidden="1" customHeight="1" x14ac:dyDescent="0.25"/>
    <row r="57278" ht="30" hidden="1" customHeight="1" x14ac:dyDescent="0.25"/>
    <row r="57279" ht="30" hidden="1" customHeight="1" x14ac:dyDescent="0.25"/>
    <row r="57280" ht="30" hidden="1" customHeight="1" x14ac:dyDescent="0.25"/>
    <row r="57281" ht="30" hidden="1" customHeight="1" x14ac:dyDescent="0.25"/>
    <row r="57282" ht="30" hidden="1" customHeight="1" x14ac:dyDescent="0.25"/>
    <row r="57283" ht="30" hidden="1" customHeight="1" x14ac:dyDescent="0.25"/>
    <row r="57284" ht="30" hidden="1" customHeight="1" x14ac:dyDescent="0.25"/>
    <row r="57285" ht="30" hidden="1" customHeight="1" x14ac:dyDescent="0.25"/>
    <row r="57286" ht="30" hidden="1" customHeight="1" x14ac:dyDescent="0.25"/>
    <row r="57287" ht="30" hidden="1" customHeight="1" x14ac:dyDescent="0.25"/>
    <row r="57288" ht="30" hidden="1" customHeight="1" x14ac:dyDescent="0.25"/>
    <row r="57289" ht="30" hidden="1" customHeight="1" x14ac:dyDescent="0.25"/>
    <row r="57290" ht="30" hidden="1" customHeight="1" x14ac:dyDescent="0.25"/>
    <row r="57291" ht="30" hidden="1" customHeight="1" x14ac:dyDescent="0.25"/>
    <row r="57292" ht="30" hidden="1" customHeight="1" x14ac:dyDescent="0.25"/>
    <row r="57293" ht="30" hidden="1" customHeight="1" x14ac:dyDescent="0.25"/>
    <row r="57294" ht="30" hidden="1" customHeight="1" x14ac:dyDescent="0.25"/>
    <row r="57295" ht="30" hidden="1" customHeight="1" x14ac:dyDescent="0.25"/>
    <row r="57296" ht="30" hidden="1" customHeight="1" x14ac:dyDescent="0.25"/>
    <row r="57297" ht="30" hidden="1" customHeight="1" x14ac:dyDescent="0.25"/>
    <row r="57298" ht="30" hidden="1" customHeight="1" x14ac:dyDescent="0.25"/>
    <row r="57299" ht="30" hidden="1" customHeight="1" x14ac:dyDescent="0.25"/>
    <row r="57300" ht="30" hidden="1" customHeight="1" x14ac:dyDescent="0.25"/>
    <row r="57301" ht="30" hidden="1" customHeight="1" x14ac:dyDescent="0.25"/>
    <row r="57302" ht="30" hidden="1" customHeight="1" x14ac:dyDescent="0.25"/>
    <row r="57303" ht="30" hidden="1" customHeight="1" x14ac:dyDescent="0.25"/>
    <row r="57304" ht="30" hidden="1" customHeight="1" x14ac:dyDescent="0.25"/>
    <row r="57305" ht="30" hidden="1" customHeight="1" x14ac:dyDescent="0.25"/>
    <row r="57306" ht="30" hidden="1" customHeight="1" x14ac:dyDescent="0.25"/>
    <row r="57307" ht="30" hidden="1" customHeight="1" x14ac:dyDescent="0.25"/>
    <row r="57308" ht="30" hidden="1" customHeight="1" x14ac:dyDescent="0.25"/>
    <row r="57309" ht="30" hidden="1" customHeight="1" x14ac:dyDescent="0.25"/>
    <row r="57310" ht="30" hidden="1" customHeight="1" x14ac:dyDescent="0.25"/>
    <row r="57311" ht="30" hidden="1" customHeight="1" x14ac:dyDescent="0.25"/>
    <row r="57312" ht="30" hidden="1" customHeight="1" x14ac:dyDescent="0.25"/>
    <row r="57313" ht="30" hidden="1" customHeight="1" x14ac:dyDescent="0.25"/>
    <row r="57314" ht="30" hidden="1" customHeight="1" x14ac:dyDescent="0.25"/>
    <row r="57315" ht="30" hidden="1" customHeight="1" x14ac:dyDescent="0.25"/>
    <row r="57316" ht="30" hidden="1" customHeight="1" x14ac:dyDescent="0.25"/>
    <row r="57317" ht="30" hidden="1" customHeight="1" x14ac:dyDescent="0.25"/>
    <row r="57318" ht="30" hidden="1" customHeight="1" x14ac:dyDescent="0.25"/>
    <row r="57319" ht="30" hidden="1" customHeight="1" x14ac:dyDescent="0.25"/>
    <row r="57320" ht="30" hidden="1" customHeight="1" x14ac:dyDescent="0.25"/>
    <row r="57321" ht="30" hidden="1" customHeight="1" x14ac:dyDescent="0.25"/>
    <row r="57322" ht="30" hidden="1" customHeight="1" x14ac:dyDescent="0.25"/>
    <row r="57323" ht="30" hidden="1" customHeight="1" x14ac:dyDescent="0.25"/>
    <row r="57324" ht="30" hidden="1" customHeight="1" x14ac:dyDescent="0.25"/>
    <row r="57325" ht="30" hidden="1" customHeight="1" x14ac:dyDescent="0.25"/>
    <row r="57326" ht="30" hidden="1" customHeight="1" x14ac:dyDescent="0.25"/>
    <row r="57327" ht="30" hidden="1" customHeight="1" x14ac:dyDescent="0.25"/>
    <row r="57328" ht="30" hidden="1" customHeight="1" x14ac:dyDescent="0.25"/>
    <row r="57329" ht="30" hidden="1" customHeight="1" x14ac:dyDescent="0.25"/>
    <row r="57330" ht="30" hidden="1" customHeight="1" x14ac:dyDescent="0.25"/>
    <row r="57331" ht="30" hidden="1" customHeight="1" x14ac:dyDescent="0.25"/>
    <row r="57332" ht="30" hidden="1" customHeight="1" x14ac:dyDescent="0.25"/>
    <row r="57333" ht="30" hidden="1" customHeight="1" x14ac:dyDescent="0.25"/>
    <row r="57334" ht="30" hidden="1" customHeight="1" x14ac:dyDescent="0.25"/>
    <row r="57335" ht="30" hidden="1" customHeight="1" x14ac:dyDescent="0.25"/>
    <row r="57336" ht="30" hidden="1" customHeight="1" x14ac:dyDescent="0.25"/>
    <row r="57337" ht="30" hidden="1" customHeight="1" x14ac:dyDescent="0.25"/>
    <row r="57338" ht="30" hidden="1" customHeight="1" x14ac:dyDescent="0.25"/>
    <row r="57339" ht="30" hidden="1" customHeight="1" x14ac:dyDescent="0.25"/>
    <row r="57340" ht="30" hidden="1" customHeight="1" x14ac:dyDescent="0.25"/>
    <row r="57341" ht="30" hidden="1" customHeight="1" x14ac:dyDescent="0.25"/>
    <row r="57342" ht="30" hidden="1" customHeight="1" x14ac:dyDescent="0.25"/>
    <row r="57343" ht="30" hidden="1" customHeight="1" x14ac:dyDescent="0.25"/>
    <row r="57344" ht="30" hidden="1" customHeight="1" x14ac:dyDescent="0.25"/>
    <row r="57345" ht="30" hidden="1" customHeight="1" x14ac:dyDescent="0.25"/>
    <row r="57346" ht="30" hidden="1" customHeight="1" x14ac:dyDescent="0.25"/>
    <row r="57347" ht="30" hidden="1" customHeight="1" x14ac:dyDescent="0.25"/>
    <row r="57348" ht="30" hidden="1" customHeight="1" x14ac:dyDescent="0.25"/>
    <row r="57349" ht="30" hidden="1" customHeight="1" x14ac:dyDescent="0.25"/>
    <row r="57350" ht="30" hidden="1" customHeight="1" x14ac:dyDescent="0.25"/>
    <row r="57351" ht="30" hidden="1" customHeight="1" x14ac:dyDescent="0.25"/>
    <row r="57352" ht="30" hidden="1" customHeight="1" x14ac:dyDescent="0.25"/>
    <row r="57353" ht="30" hidden="1" customHeight="1" x14ac:dyDescent="0.25"/>
    <row r="57354" ht="30" hidden="1" customHeight="1" x14ac:dyDescent="0.25"/>
    <row r="57355" ht="30" hidden="1" customHeight="1" x14ac:dyDescent="0.25"/>
    <row r="57356" ht="30" hidden="1" customHeight="1" x14ac:dyDescent="0.25"/>
    <row r="57357" ht="30" hidden="1" customHeight="1" x14ac:dyDescent="0.25"/>
    <row r="57358" ht="30" hidden="1" customHeight="1" x14ac:dyDescent="0.25"/>
    <row r="57359" ht="30" hidden="1" customHeight="1" x14ac:dyDescent="0.25"/>
    <row r="57360" ht="30" hidden="1" customHeight="1" x14ac:dyDescent="0.25"/>
    <row r="57361" ht="30" hidden="1" customHeight="1" x14ac:dyDescent="0.25"/>
    <row r="57362" ht="30" hidden="1" customHeight="1" x14ac:dyDescent="0.25"/>
    <row r="57363" ht="30" hidden="1" customHeight="1" x14ac:dyDescent="0.25"/>
    <row r="57364" ht="30" hidden="1" customHeight="1" x14ac:dyDescent="0.25"/>
    <row r="57365" ht="30" hidden="1" customHeight="1" x14ac:dyDescent="0.25"/>
    <row r="57366" ht="30" hidden="1" customHeight="1" x14ac:dyDescent="0.25"/>
    <row r="57367" ht="30" hidden="1" customHeight="1" x14ac:dyDescent="0.25"/>
    <row r="57368" ht="30" hidden="1" customHeight="1" x14ac:dyDescent="0.25"/>
    <row r="57369" ht="30" hidden="1" customHeight="1" x14ac:dyDescent="0.25"/>
    <row r="57370" ht="30" hidden="1" customHeight="1" x14ac:dyDescent="0.25"/>
    <row r="57371" ht="30" hidden="1" customHeight="1" x14ac:dyDescent="0.25"/>
    <row r="57372" ht="30" hidden="1" customHeight="1" x14ac:dyDescent="0.25"/>
    <row r="57373" ht="30" hidden="1" customHeight="1" x14ac:dyDescent="0.25"/>
    <row r="57374" ht="30" hidden="1" customHeight="1" x14ac:dyDescent="0.25"/>
    <row r="57375" ht="30" hidden="1" customHeight="1" x14ac:dyDescent="0.25"/>
    <row r="57376" ht="30" hidden="1" customHeight="1" x14ac:dyDescent="0.25"/>
    <row r="57377" ht="30" hidden="1" customHeight="1" x14ac:dyDescent="0.25"/>
    <row r="57378" ht="30" hidden="1" customHeight="1" x14ac:dyDescent="0.25"/>
    <row r="57379" ht="30" hidden="1" customHeight="1" x14ac:dyDescent="0.25"/>
    <row r="57380" ht="30" hidden="1" customHeight="1" x14ac:dyDescent="0.25"/>
    <row r="57381" ht="30" hidden="1" customHeight="1" x14ac:dyDescent="0.25"/>
    <row r="57382" ht="30" hidden="1" customHeight="1" x14ac:dyDescent="0.25"/>
    <row r="57383" ht="30" hidden="1" customHeight="1" x14ac:dyDescent="0.25"/>
    <row r="57384" ht="30" hidden="1" customHeight="1" x14ac:dyDescent="0.25"/>
    <row r="57385" ht="30" hidden="1" customHeight="1" x14ac:dyDescent="0.25"/>
    <row r="57386" ht="30" hidden="1" customHeight="1" x14ac:dyDescent="0.25"/>
    <row r="57387" ht="30" hidden="1" customHeight="1" x14ac:dyDescent="0.25"/>
    <row r="57388" ht="30" hidden="1" customHeight="1" x14ac:dyDescent="0.25"/>
    <row r="57389" ht="30" hidden="1" customHeight="1" x14ac:dyDescent="0.25"/>
    <row r="57390" ht="30" hidden="1" customHeight="1" x14ac:dyDescent="0.25"/>
    <row r="57391" ht="30" hidden="1" customHeight="1" x14ac:dyDescent="0.25"/>
    <row r="57392" ht="30" hidden="1" customHeight="1" x14ac:dyDescent="0.25"/>
    <row r="57393" ht="30" hidden="1" customHeight="1" x14ac:dyDescent="0.25"/>
    <row r="57394" ht="30" hidden="1" customHeight="1" x14ac:dyDescent="0.25"/>
    <row r="57395" ht="30" hidden="1" customHeight="1" x14ac:dyDescent="0.25"/>
    <row r="57396" ht="30" hidden="1" customHeight="1" x14ac:dyDescent="0.25"/>
    <row r="57397" ht="30" hidden="1" customHeight="1" x14ac:dyDescent="0.25"/>
    <row r="57398" ht="30" hidden="1" customHeight="1" x14ac:dyDescent="0.25"/>
    <row r="57399" ht="30" hidden="1" customHeight="1" x14ac:dyDescent="0.25"/>
    <row r="57400" ht="30" hidden="1" customHeight="1" x14ac:dyDescent="0.25"/>
    <row r="57401" ht="30" hidden="1" customHeight="1" x14ac:dyDescent="0.25"/>
    <row r="57402" ht="30" hidden="1" customHeight="1" x14ac:dyDescent="0.25"/>
    <row r="57403" ht="30" hidden="1" customHeight="1" x14ac:dyDescent="0.25"/>
    <row r="57404" ht="30" hidden="1" customHeight="1" x14ac:dyDescent="0.25"/>
    <row r="57405" ht="30" hidden="1" customHeight="1" x14ac:dyDescent="0.25"/>
    <row r="57406" ht="30" hidden="1" customHeight="1" x14ac:dyDescent="0.25"/>
    <row r="57407" ht="30" hidden="1" customHeight="1" x14ac:dyDescent="0.25"/>
    <row r="57408" ht="30" hidden="1" customHeight="1" x14ac:dyDescent="0.25"/>
    <row r="57409" ht="30" hidden="1" customHeight="1" x14ac:dyDescent="0.25"/>
    <row r="57410" ht="30" hidden="1" customHeight="1" x14ac:dyDescent="0.25"/>
    <row r="57411" ht="30" hidden="1" customHeight="1" x14ac:dyDescent="0.25"/>
    <row r="57412" ht="30" hidden="1" customHeight="1" x14ac:dyDescent="0.25"/>
    <row r="57413" ht="30" hidden="1" customHeight="1" x14ac:dyDescent="0.25"/>
    <row r="57414" ht="30" hidden="1" customHeight="1" x14ac:dyDescent="0.25"/>
    <row r="57415" ht="30" hidden="1" customHeight="1" x14ac:dyDescent="0.25"/>
    <row r="57416" ht="30" hidden="1" customHeight="1" x14ac:dyDescent="0.25"/>
    <row r="57417" ht="30" hidden="1" customHeight="1" x14ac:dyDescent="0.25"/>
    <row r="57418" ht="30" hidden="1" customHeight="1" x14ac:dyDescent="0.25"/>
    <row r="57419" ht="30" hidden="1" customHeight="1" x14ac:dyDescent="0.25"/>
    <row r="57420" ht="30" hidden="1" customHeight="1" x14ac:dyDescent="0.25"/>
    <row r="57421" ht="30" hidden="1" customHeight="1" x14ac:dyDescent="0.25"/>
    <row r="57422" ht="30" hidden="1" customHeight="1" x14ac:dyDescent="0.25"/>
    <row r="57423" ht="30" hidden="1" customHeight="1" x14ac:dyDescent="0.25"/>
    <row r="57424" ht="30" hidden="1" customHeight="1" x14ac:dyDescent="0.25"/>
    <row r="57425" ht="30" hidden="1" customHeight="1" x14ac:dyDescent="0.25"/>
    <row r="57426" ht="30" hidden="1" customHeight="1" x14ac:dyDescent="0.25"/>
    <row r="57427" ht="30" hidden="1" customHeight="1" x14ac:dyDescent="0.25"/>
    <row r="57428" ht="30" hidden="1" customHeight="1" x14ac:dyDescent="0.25"/>
    <row r="57429" ht="30" hidden="1" customHeight="1" x14ac:dyDescent="0.25"/>
    <row r="57430" ht="30" hidden="1" customHeight="1" x14ac:dyDescent="0.25"/>
    <row r="57431" ht="30" hidden="1" customHeight="1" x14ac:dyDescent="0.25"/>
    <row r="57432" ht="30" hidden="1" customHeight="1" x14ac:dyDescent="0.25"/>
    <row r="57433" ht="30" hidden="1" customHeight="1" x14ac:dyDescent="0.25"/>
    <row r="57434" ht="30" hidden="1" customHeight="1" x14ac:dyDescent="0.25"/>
    <row r="57435" ht="30" hidden="1" customHeight="1" x14ac:dyDescent="0.25"/>
    <row r="57436" ht="30" hidden="1" customHeight="1" x14ac:dyDescent="0.25"/>
    <row r="57437" ht="30" hidden="1" customHeight="1" x14ac:dyDescent="0.25"/>
    <row r="57438" ht="30" hidden="1" customHeight="1" x14ac:dyDescent="0.25"/>
    <row r="57439" ht="30" hidden="1" customHeight="1" x14ac:dyDescent="0.25"/>
    <row r="57440" ht="30" hidden="1" customHeight="1" x14ac:dyDescent="0.25"/>
    <row r="57441" ht="30" hidden="1" customHeight="1" x14ac:dyDescent="0.25"/>
    <row r="57442" ht="30" hidden="1" customHeight="1" x14ac:dyDescent="0.25"/>
    <row r="57443" ht="30" hidden="1" customHeight="1" x14ac:dyDescent="0.25"/>
    <row r="57444" ht="30" hidden="1" customHeight="1" x14ac:dyDescent="0.25"/>
    <row r="57445" ht="30" hidden="1" customHeight="1" x14ac:dyDescent="0.25"/>
    <row r="57446" ht="30" hidden="1" customHeight="1" x14ac:dyDescent="0.25"/>
    <row r="57447" ht="30" hidden="1" customHeight="1" x14ac:dyDescent="0.25"/>
    <row r="57448" ht="30" hidden="1" customHeight="1" x14ac:dyDescent="0.25"/>
    <row r="57449" ht="30" hidden="1" customHeight="1" x14ac:dyDescent="0.25"/>
    <row r="57450" ht="30" hidden="1" customHeight="1" x14ac:dyDescent="0.25"/>
    <row r="57451" ht="30" hidden="1" customHeight="1" x14ac:dyDescent="0.25"/>
    <row r="57452" ht="30" hidden="1" customHeight="1" x14ac:dyDescent="0.25"/>
    <row r="57453" ht="30" hidden="1" customHeight="1" x14ac:dyDescent="0.25"/>
    <row r="57454" ht="30" hidden="1" customHeight="1" x14ac:dyDescent="0.25"/>
    <row r="57455" ht="30" hidden="1" customHeight="1" x14ac:dyDescent="0.25"/>
    <row r="57456" ht="30" hidden="1" customHeight="1" x14ac:dyDescent="0.25"/>
    <row r="57457" ht="30" hidden="1" customHeight="1" x14ac:dyDescent="0.25"/>
    <row r="57458" ht="30" hidden="1" customHeight="1" x14ac:dyDescent="0.25"/>
    <row r="57459" ht="30" hidden="1" customHeight="1" x14ac:dyDescent="0.25"/>
    <row r="57460" ht="30" hidden="1" customHeight="1" x14ac:dyDescent="0.25"/>
    <row r="57461" ht="30" hidden="1" customHeight="1" x14ac:dyDescent="0.25"/>
    <row r="57462" ht="30" hidden="1" customHeight="1" x14ac:dyDescent="0.25"/>
    <row r="57463" ht="30" hidden="1" customHeight="1" x14ac:dyDescent="0.25"/>
    <row r="57464" ht="30" hidden="1" customHeight="1" x14ac:dyDescent="0.25"/>
    <row r="57465" ht="30" hidden="1" customHeight="1" x14ac:dyDescent="0.25"/>
    <row r="57466" ht="30" hidden="1" customHeight="1" x14ac:dyDescent="0.25"/>
    <row r="57467" ht="30" hidden="1" customHeight="1" x14ac:dyDescent="0.25"/>
    <row r="57468" ht="30" hidden="1" customHeight="1" x14ac:dyDescent="0.25"/>
    <row r="57469" ht="30" hidden="1" customHeight="1" x14ac:dyDescent="0.25"/>
    <row r="57470" ht="30" hidden="1" customHeight="1" x14ac:dyDescent="0.25"/>
    <row r="57471" ht="30" hidden="1" customHeight="1" x14ac:dyDescent="0.25"/>
    <row r="57472" ht="30" hidden="1" customHeight="1" x14ac:dyDescent="0.25"/>
    <row r="57473" ht="30" hidden="1" customHeight="1" x14ac:dyDescent="0.25"/>
    <row r="57474" ht="30" hidden="1" customHeight="1" x14ac:dyDescent="0.25"/>
    <row r="57475" ht="30" hidden="1" customHeight="1" x14ac:dyDescent="0.25"/>
    <row r="57476" ht="30" hidden="1" customHeight="1" x14ac:dyDescent="0.25"/>
    <row r="57477" ht="30" hidden="1" customHeight="1" x14ac:dyDescent="0.25"/>
    <row r="57478" ht="30" hidden="1" customHeight="1" x14ac:dyDescent="0.25"/>
    <row r="57479" ht="30" hidden="1" customHeight="1" x14ac:dyDescent="0.25"/>
    <row r="57480" ht="30" hidden="1" customHeight="1" x14ac:dyDescent="0.25"/>
    <row r="57481" ht="30" hidden="1" customHeight="1" x14ac:dyDescent="0.25"/>
    <row r="57482" ht="30" hidden="1" customHeight="1" x14ac:dyDescent="0.25"/>
    <row r="57483" ht="30" hidden="1" customHeight="1" x14ac:dyDescent="0.25"/>
    <row r="57484" ht="30" hidden="1" customHeight="1" x14ac:dyDescent="0.25"/>
    <row r="57485" ht="30" hidden="1" customHeight="1" x14ac:dyDescent="0.25"/>
    <row r="57486" ht="30" hidden="1" customHeight="1" x14ac:dyDescent="0.25"/>
    <row r="57487" ht="30" hidden="1" customHeight="1" x14ac:dyDescent="0.25"/>
    <row r="57488" ht="30" hidden="1" customHeight="1" x14ac:dyDescent="0.25"/>
    <row r="57489" ht="30" hidden="1" customHeight="1" x14ac:dyDescent="0.25"/>
    <row r="57490" ht="30" hidden="1" customHeight="1" x14ac:dyDescent="0.25"/>
    <row r="57491" ht="30" hidden="1" customHeight="1" x14ac:dyDescent="0.25"/>
    <row r="57492" ht="30" hidden="1" customHeight="1" x14ac:dyDescent="0.25"/>
    <row r="57493" ht="30" hidden="1" customHeight="1" x14ac:dyDescent="0.25"/>
    <row r="57494" ht="30" hidden="1" customHeight="1" x14ac:dyDescent="0.25"/>
    <row r="57495" ht="30" hidden="1" customHeight="1" x14ac:dyDescent="0.25"/>
    <row r="57496" ht="30" hidden="1" customHeight="1" x14ac:dyDescent="0.25"/>
    <row r="57497" ht="30" hidden="1" customHeight="1" x14ac:dyDescent="0.25"/>
    <row r="57498" ht="30" hidden="1" customHeight="1" x14ac:dyDescent="0.25"/>
    <row r="57499" ht="30" hidden="1" customHeight="1" x14ac:dyDescent="0.25"/>
    <row r="57500" ht="30" hidden="1" customHeight="1" x14ac:dyDescent="0.25"/>
    <row r="57501" ht="30" hidden="1" customHeight="1" x14ac:dyDescent="0.25"/>
    <row r="57502" ht="30" hidden="1" customHeight="1" x14ac:dyDescent="0.25"/>
    <row r="57503" ht="30" hidden="1" customHeight="1" x14ac:dyDescent="0.25"/>
    <row r="57504" ht="30" hidden="1" customHeight="1" x14ac:dyDescent="0.25"/>
    <row r="57505" ht="30" hidden="1" customHeight="1" x14ac:dyDescent="0.25"/>
    <row r="57506" ht="30" hidden="1" customHeight="1" x14ac:dyDescent="0.25"/>
    <row r="57507" ht="30" hidden="1" customHeight="1" x14ac:dyDescent="0.25"/>
    <row r="57508" ht="30" hidden="1" customHeight="1" x14ac:dyDescent="0.25"/>
    <row r="57509" ht="30" hidden="1" customHeight="1" x14ac:dyDescent="0.25"/>
    <row r="57510" ht="30" hidden="1" customHeight="1" x14ac:dyDescent="0.25"/>
    <row r="57511" ht="30" hidden="1" customHeight="1" x14ac:dyDescent="0.25"/>
    <row r="57512" ht="30" hidden="1" customHeight="1" x14ac:dyDescent="0.25"/>
    <row r="57513" ht="30" hidden="1" customHeight="1" x14ac:dyDescent="0.25"/>
    <row r="57514" ht="30" hidden="1" customHeight="1" x14ac:dyDescent="0.25"/>
    <row r="57515" ht="30" hidden="1" customHeight="1" x14ac:dyDescent="0.25"/>
    <row r="57516" ht="30" hidden="1" customHeight="1" x14ac:dyDescent="0.25"/>
    <row r="57517" ht="30" hidden="1" customHeight="1" x14ac:dyDescent="0.25"/>
    <row r="57518" ht="30" hidden="1" customHeight="1" x14ac:dyDescent="0.25"/>
    <row r="57519" ht="30" hidden="1" customHeight="1" x14ac:dyDescent="0.25"/>
    <row r="57520" ht="30" hidden="1" customHeight="1" x14ac:dyDescent="0.25"/>
    <row r="57521" ht="30" hidden="1" customHeight="1" x14ac:dyDescent="0.25"/>
    <row r="57522" ht="30" hidden="1" customHeight="1" x14ac:dyDescent="0.25"/>
    <row r="57523" ht="30" hidden="1" customHeight="1" x14ac:dyDescent="0.25"/>
    <row r="57524" ht="30" hidden="1" customHeight="1" x14ac:dyDescent="0.25"/>
    <row r="57525" ht="30" hidden="1" customHeight="1" x14ac:dyDescent="0.25"/>
    <row r="57526" ht="30" hidden="1" customHeight="1" x14ac:dyDescent="0.25"/>
    <row r="57527" ht="30" hidden="1" customHeight="1" x14ac:dyDescent="0.25"/>
    <row r="57528" ht="30" hidden="1" customHeight="1" x14ac:dyDescent="0.25"/>
    <row r="57529" ht="30" hidden="1" customHeight="1" x14ac:dyDescent="0.25"/>
    <row r="57530" ht="30" hidden="1" customHeight="1" x14ac:dyDescent="0.25"/>
    <row r="57531" ht="30" hidden="1" customHeight="1" x14ac:dyDescent="0.25"/>
    <row r="57532" ht="30" hidden="1" customHeight="1" x14ac:dyDescent="0.25"/>
    <row r="57533" ht="30" hidden="1" customHeight="1" x14ac:dyDescent="0.25"/>
    <row r="57534" ht="30" hidden="1" customHeight="1" x14ac:dyDescent="0.25"/>
    <row r="57535" ht="30" hidden="1" customHeight="1" x14ac:dyDescent="0.25"/>
    <row r="57536" ht="30" hidden="1" customHeight="1" x14ac:dyDescent="0.25"/>
    <row r="57537" ht="30" hidden="1" customHeight="1" x14ac:dyDescent="0.25"/>
    <row r="57538" ht="30" hidden="1" customHeight="1" x14ac:dyDescent="0.25"/>
    <row r="57539" ht="30" hidden="1" customHeight="1" x14ac:dyDescent="0.25"/>
    <row r="57540" ht="30" hidden="1" customHeight="1" x14ac:dyDescent="0.25"/>
    <row r="57541" ht="30" hidden="1" customHeight="1" x14ac:dyDescent="0.25"/>
    <row r="57542" ht="30" hidden="1" customHeight="1" x14ac:dyDescent="0.25"/>
    <row r="57543" ht="30" hidden="1" customHeight="1" x14ac:dyDescent="0.25"/>
    <row r="57544" ht="30" hidden="1" customHeight="1" x14ac:dyDescent="0.25"/>
    <row r="57545" ht="30" hidden="1" customHeight="1" x14ac:dyDescent="0.25"/>
    <row r="57546" ht="30" hidden="1" customHeight="1" x14ac:dyDescent="0.25"/>
    <row r="57547" ht="30" hidden="1" customHeight="1" x14ac:dyDescent="0.25"/>
    <row r="57548" ht="30" hidden="1" customHeight="1" x14ac:dyDescent="0.25"/>
    <row r="57549" ht="30" hidden="1" customHeight="1" x14ac:dyDescent="0.25"/>
    <row r="57550" ht="30" hidden="1" customHeight="1" x14ac:dyDescent="0.25"/>
    <row r="57551" ht="30" hidden="1" customHeight="1" x14ac:dyDescent="0.25"/>
    <row r="57552" ht="30" hidden="1" customHeight="1" x14ac:dyDescent="0.25"/>
    <row r="57553" ht="30" hidden="1" customHeight="1" x14ac:dyDescent="0.25"/>
    <row r="57554" ht="30" hidden="1" customHeight="1" x14ac:dyDescent="0.25"/>
    <row r="57555" ht="30" hidden="1" customHeight="1" x14ac:dyDescent="0.25"/>
    <row r="57556" ht="30" hidden="1" customHeight="1" x14ac:dyDescent="0.25"/>
    <row r="57557" ht="30" hidden="1" customHeight="1" x14ac:dyDescent="0.25"/>
    <row r="57558" ht="30" hidden="1" customHeight="1" x14ac:dyDescent="0.25"/>
    <row r="57559" ht="30" hidden="1" customHeight="1" x14ac:dyDescent="0.25"/>
    <row r="57560" ht="30" hidden="1" customHeight="1" x14ac:dyDescent="0.25"/>
    <row r="57561" ht="30" hidden="1" customHeight="1" x14ac:dyDescent="0.25"/>
    <row r="57562" ht="30" hidden="1" customHeight="1" x14ac:dyDescent="0.25"/>
    <row r="57563" ht="30" hidden="1" customHeight="1" x14ac:dyDescent="0.25"/>
    <row r="57564" ht="30" hidden="1" customHeight="1" x14ac:dyDescent="0.25"/>
    <row r="57565" ht="30" hidden="1" customHeight="1" x14ac:dyDescent="0.25"/>
    <row r="57566" ht="30" hidden="1" customHeight="1" x14ac:dyDescent="0.25"/>
    <row r="57567" ht="30" hidden="1" customHeight="1" x14ac:dyDescent="0.25"/>
    <row r="57568" ht="30" hidden="1" customHeight="1" x14ac:dyDescent="0.25"/>
    <row r="57569" ht="30" hidden="1" customHeight="1" x14ac:dyDescent="0.25"/>
    <row r="57570" ht="30" hidden="1" customHeight="1" x14ac:dyDescent="0.25"/>
    <row r="57571" ht="30" hidden="1" customHeight="1" x14ac:dyDescent="0.25"/>
    <row r="57572" ht="30" hidden="1" customHeight="1" x14ac:dyDescent="0.25"/>
    <row r="57573" ht="30" hidden="1" customHeight="1" x14ac:dyDescent="0.25"/>
    <row r="57574" ht="30" hidden="1" customHeight="1" x14ac:dyDescent="0.25"/>
    <row r="57575" ht="30" hidden="1" customHeight="1" x14ac:dyDescent="0.25"/>
    <row r="57576" ht="30" hidden="1" customHeight="1" x14ac:dyDescent="0.25"/>
    <row r="57577" ht="30" hidden="1" customHeight="1" x14ac:dyDescent="0.25"/>
    <row r="57578" ht="30" hidden="1" customHeight="1" x14ac:dyDescent="0.25"/>
    <row r="57579" ht="30" hidden="1" customHeight="1" x14ac:dyDescent="0.25"/>
    <row r="57580" ht="30" hidden="1" customHeight="1" x14ac:dyDescent="0.25"/>
    <row r="57581" ht="30" hidden="1" customHeight="1" x14ac:dyDescent="0.25"/>
    <row r="57582" ht="30" hidden="1" customHeight="1" x14ac:dyDescent="0.25"/>
    <row r="57583" ht="30" hidden="1" customHeight="1" x14ac:dyDescent="0.25"/>
    <row r="57584" ht="30" hidden="1" customHeight="1" x14ac:dyDescent="0.25"/>
    <row r="57585" ht="30" hidden="1" customHeight="1" x14ac:dyDescent="0.25"/>
    <row r="57586" ht="30" hidden="1" customHeight="1" x14ac:dyDescent="0.25"/>
    <row r="57587" ht="30" hidden="1" customHeight="1" x14ac:dyDescent="0.25"/>
    <row r="57588" ht="30" hidden="1" customHeight="1" x14ac:dyDescent="0.25"/>
    <row r="57589" ht="30" hidden="1" customHeight="1" x14ac:dyDescent="0.25"/>
    <row r="57590" ht="30" hidden="1" customHeight="1" x14ac:dyDescent="0.25"/>
    <row r="57591" ht="30" hidden="1" customHeight="1" x14ac:dyDescent="0.25"/>
    <row r="57592" ht="30" hidden="1" customHeight="1" x14ac:dyDescent="0.25"/>
    <row r="57593" ht="30" hidden="1" customHeight="1" x14ac:dyDescent="0.25"/>
    <row r="57594" ht="30" hidden="1" customHeight="1" x14ac:dyDescent="0.25"/>
    <row r="57595" ht="30" hidden="1" customHeight="1" x14ac:dyDescent="0.25"/>
    <row r="57596" ht="30" hidden="1" customHeight="1" x14ac:dyDescent="0.25"/>
    <row r="57597" ht="30" hidden="1" customHeight="1" x14ac:dyDescent="0.25"/>
    <row r="57598" ht="30" hidden="1" customHeight="1" x14ac:dyDescent="0.25"/>
    <row r="57599" ht="30" hidden="1" customHeight="1" x14ac:dyDescent="0.25"/>
    <row r="57600" ht="30" hidden="1" customHeight="1" x14ac:dyDescent="0.25"/>
    <row r="57601" ht="30" hidden="1" customHeight="1" x14ac:dyDescent="0.25"/>
    <row r="57602" ht="30" hidden="1" customHeight="1" x14ac:dyDescent="0.25"/>
    <row r="57603" ht="30" hidden="1" customHeight="1" x14ac:dyDescent="0.25"/>
    <row r="57604" ht="30" hidden="1" customHeight="1" x14ac:dyDescent="0.25"/>
    <row r="57605" ht="30" hidden="1" customHeight="1" x14ac:dyDescent="0.25"/>
    <row r="57606" ht="30" hidden="1" customHeight="1" x14ac:dyDescent="0.25"/>
    <row r="57607" ht="30" hidden="1" customHeight="1" x14ac:dyDescent="0.25"/>
    <row r="57608" ht="30" hidden="1" customHeight="1" x14ac:dyDescent="0.25"/>
    <row r="57609" ht="30" hidden="1" customHeight="1" x14ac:dyDescent="0.25"/>
    <row r="57610" ht="30" hidden="1" customHeight="1" x14ac:dyDescent="0.25"/>
    <row r="57611" ht="30" hidden="1" customHeight="1" x14ac:dyDescent="0.25"/>
    <row r="57612" ht="30" hidden="1" customHeight="1" x14ac:dyDescent="0.25"/>
    <row r="57613" ht="30" hidden="1" customHeight="1" x14ac:dyDescent="0.25"/>
    <row r="57614" ht="30" hidden="1" customHeight="1" x14ac:dyDescent="0.25"/>
    <row r="57615" ht="30" hidden="1" customHeight="1" x14ac:dyDescent="0.25"/>
    <row r="57616" ht="30" hidden="1" customHeight="1" x14ac:dyDescent="0.25"/>
    <row r="57617" ht="30" hidden="1" customHeight="1" x14ac:dyDescent="0.25"/>
    <row r="57618" ht="30" hidden="1" customHeight="1" x14ac:dyDescent="0.25"/>
    <row r="57619" ht="30" hidden="1" customHeight="1" x14ac:dyDescent="0.25"/>
    <row r="57620" ht="30" hidden="1" customHeight="1" x14ac:dyDescent="0.25"/>
    <row r="57621" ht="30" hidden="1" customHeight="1" x14ac:dyDescent="0.25"/>
    <row r="57622" ht="30" hidden="1" customHeight="1" x14ac:dyDescent="0.25"/>
    <row r="57623" ht="30" hidden="1" customHeight="1" x14ac:dyDescent="0.25"/>
    <row r="57624" ht="30" hidden="1" customHeight="1" x14ac:dyDescent="0.25"/>
    <row r="57625" ht="30" hidden="1" customHeight="1" x14ac:dyDescent="0.25"/>
    <row r="57626" ht="30" hidden="1" customHeight="1" x14ac:dyDescent="0.25"/>
    <row r="57627" ht="30" hidden="1" customHeight="1" x14ac:dyDescent="0.25"/>
    <row r="57628" ht="30" hidden="1" customHeight="1" x14ac:dyDescent="0.25"/>
    <row r="57629" ht="30" hidden="1" customHeight="1" x14ac:dyDescent="0.25"/>
    <row r="57630" ht="30" hidden="1" customHeight="1" x14ac:dyDescent="0.25"/>
    <row r="57631" ht="30" hidden="1" customHeight="1" x14ac:dyDescent="0.25"/>
    <row r="57632" ht="30" hidden="1" customHeight="1" x14ac:dyDescent="0.25"/>
    <row r="57633" ht="30" hidden="1" customHeight="1" x14ac:dyDescent="0.25"/>
    <row r="57634" ht="30" hidden="1" customHeight="1" x14ac:dyDescent="0.25"/>
    <row r="57635" ht="30" hidden="1" customHeight="1" x14ac:dyDescent="0.25"/>
    <row r="57636" ht="30" hidden="1" customHeight="1" x14ac:dyDescent="0.25"/>
    <row r="57637" ht="30" hidden="1" customHeight="1" x14ac:dyDescent="0.25"/>
    <row r="57638" ht="30" hidden="1" customHeight="1" x14ac:dyDescent="0.25"/>
    <row r="57639" ht="30" hidden="1" customHeight="1" x14ac:dyDescent="0.25"/>
    <row r="57640" ht="30" hidden="1" customHeight="1" x14ac:dyDescent="0.25"/>
    <row r="57641" ht="30" hidden="1" customHeight="1" x14ac:dyDescent="0.25"/>
    <row r="57642" ht="30" hidden="1" customHeight="1" x14ac:dyDescent="0.25"/>
    <row r="57643" ht="30" hidden="1" customHeight="1" x14ac:dyDescent="0.25"/>
    <row r="57644" ht="30" hidden="1" customHeight="1" x14ac:dyDescent="0.25"/>
    <row r="57645" ht="30" hidden="1" customHeight="1" x14ac:dyDescent="0.25"/>
    <row r="57646" ht="30" hidden="1" customHeight="1" x14ac:dyDescent="0.25"/>
    <row r="57647" ht="30" hidden="1" customHeight="1" x14ac:dyDescent="0.25"/>
    <row r="57648" ht="30" hidden="1" customHeight="1" x14ac:dyDescent="0.25"/>
    <row r="57649" ht="30" hidden="1" customHeight="1" x14ac:dyDescent="0.25"/>
    <row r="57650" ht="30" hidden="1" customHeight="1" x14ac:dyDescent="0.25"/>
    <row r="57651" ht="30" hidden="1" customHeight="1" x14ac:dyDescent="0.25"/>
    <row r="57652" ht="30" hidden="1" customHeight="1" x14ac:dyDescent="0.25"/>
    <row r="57653" ht="30" hidden="1" customHeight="1" x14ac:dyDescent="0.25"/>
    <row r="57654" ht="30" hidden="1" customHeight="1" x14ac:dyDescent="0.25"/>
    <row r="57655" ht="30" hidden="1" customHeight="1" x14ac:dyDescent="0.25"/>
    <row r="57656" ht="30" hidden="1" customHeight="1" x14ac:dyDescent="0.25"/>
    <row r="57657" ht="30" hidden="1" customHeight="1" x14ac:dyDescent="0.25"/>
    <row r="57658" ht="30" hidden="1" customHeight="1" x14ac:dyDescent="0.25"/>
    <row r="57659" ht="30" hidden="1" customHeight="1" x14ac:dyDescent="0.25"/>
    <row r="57660" ht="30" hidden="1" customHeight="1" x14ac:dyDescent="0.25"/>
    <row r="57661" ht="30" hidden="1" customHeight="1" x14ac:dyDescent="0.25"/>
    <row r="57662" ht="30" hidden="1" customHeight="1" x14ac:dyDescent="0.25"/>
    <row r="57663" ht="30" hidden="1" customHeight="1" x14ac:dyDescent="0.25"/>
    <row r="57664" ht="30" hidden="1" customHeight="1" x14ac:dyDescent="0.25"/>
    <row r="57665" ht="30" hidden="1" customHeight="1" x14ac:dyDescent="0.25"/>
    <row r="57666" ht="30" hidden="1" customHeight="1" x14ac:dyDescent="0.25"/>
    <row r="57667" ht="30" hidden="1" customHeight="1" x14ac:dyDescent="0.25"/>
    <row r="57668" ht="30" hidden="1" customHeight="1" x14ac:dyDescent="0.25"/>
    <row r="57669" ht="30" hidden="1" customHeight="1" x14ac:dyDescent="0.25"/>
    <row r="57670" ht="30" hidden="1" customHeight="1" x14ac:dyDescent="0.25"/>
    <row r="57671" ht="30" hidden="1" customHeight="1" x14ac:dyDescent="0.25"/>
    <row r="57672" ht="30" hidden="1" customHeight="1" x14ac:dyDescent="0.25"/>
    <row r="57673" ht="30" hidden="1" customHeight="1" x14ac:dyDescent="0.25"/>
    <row r="57674" ht="30" hidden="1" customHeight="1" x14ac:dyDescent="0.25"/>
    <row r="57675" ht="30" hidden="1" customHeight="1" x14ac:dyDescent="0.25"/>
    <row r="57676" ht="30" hidden="1" customHeight="1" x14ac:dyDescent="0.25"/>
    <row r="57677" ht="30" hidden="1" customHeight="1" x14ac:dyDescent="0.25"/>
    <row r="57678" ht="30" hidden="1" customHeight="1" x14ac:dyDescent="0.25"/>
    <row r="57679" ht="30" hidden="1" customHeight="1" x14ac:dyDescent="0.25"/>
    <row r="57680" ht="30" hidden="1" customHeight="1" x14ac:dyDescent="0.25"/>
    <row r="57681" ht="30" hidden="1" customHeight="1" x14ac:dyDescent="0.25"/>
    <row r="57682" ht="30" hidden="1" customHeight="1" x14ac:dyDescent="0.25"/>
    <row r="57683" ht="30" hidden="1" customHeight="1" x14ac:dyDescent="0.25"/>
    <row r="57684" ht="30" hidden="1" customHeight="1" x14ac:dyDescent="0.25"/>
    <row r="57685" ht="30" hidden="1" customHeight="1" x14ac:dyDescent="0.25"/>
    <row r="57686" ht="30" hidden="1" customHeight="1" x14ac:dyDescent="0.25"/>
    <row r="57687" ht="30" hidden="1" customHeight="1" x14ac:dyDescent="0.25"/>
    <row r="57688" ht="30" hidden="1" customHeight="1" x14ac:dyDescent="0.25"/>
    <row r="57689" ht="30" hidden="1" customHeight="1" x14ac:dyDescent="0.25"/>
    <row r="57690" ht="30" hidden="1" customHeight="1" x14ac:dyDescent="0.25"/>
    <row r="57691" ht="30" hidden="1" customHeight="1" x14ac:dyDescent="0.25"/>
    <row r="57692" ht="30" hidden="1" customHeight="1" x14ac:dyDescent="0.25"/>
    <row r="57693" ht="30" hidden="1" customHeight="1" x14ac:dyDescent="0.25"/>
    <row r="57694" ht="30" hidden="1" customHeight="1" x14ac:dyDescent="0.25"/>
    <row r="57695" ht="30" hidden="1" customHeight="1" x14ac:dyDescent="0.25"/>
    <row r="57696" ht="30" hidden="1" customHeight="1" x14ac:dyDescent="0.25"/>
    <row r="57697" ht="30" hidden="1" customHeight="1" x14ac:dyDescent="0.25"/>
    <row r="57698" ht="30" hidden="1" customHeight="1" x14ac:dyDescent="0.25"/>
    <row r="57699" ht="30" hidden="1" customHeight="1" x14ac:dyDescent="0.25"/>
    <row r="57700" ht="30" hidden="1" customHeight="1" x14ac:dyDescent="0.25"/>
    <row r="57701" ht="30" hidden="1" customHeight="1" x14ac:dyDescent="0.25"/>
    <row r="57702" ht="30" hidden="1" customHeight="1" x14ac:dyDescent="0.25"/>
    <row r="57703" ht="30" hidden="1" customHeight="1" x14ac:dyDescent="0.25"/>
    <row r="57704" ht="30" hidden="1" customHeight="1" x14ac:dyDescent="0.25"/>
    <row r="57705" ht="30" hidden="1" customHeight="1" x14ac:dyDescent="0.25"/>
    <row r="57706" ht="30" hidden="1" customHeight="1" x14ac:dyDescent="0.25"/>
    <row r="57707" ht="30" hidden="1" customHeight="1" x14ac:dyDescent="0.25"/>
    <row r="57708" ht="30" hidden="1" customHeight="1" x14ac:dyDescent="0.25"/>
    <row r="57709" ht="30" hidden="1" customHeight="1" x14ac:dyDescent="0.25"/>
    <row r="57710" ht="30" hidden="1" customHeight="1" x14ac:dyDescent="0.25"/>
    <row r="57711" ht="30" hidden="1" customHeight="1" x14ac:dyDescent="0.25"/>
    <row r="57712" ht="30" hidden="1" customHeight="1" x14ac:dyDescent="0.25"/>
    <row r="57713" ht="30" hidden="1" customHeight="1" x14ac:dyDescent="0.25"/>
    <row r="57714" ht="30" hidden="1" customHeight="1" x14ac:dyDescent="0.25"/>
    <row r="57715" ht="30" hidden="1" customHeight="1" x14ac:dyDescent="0.25"/>
    <row r="57716" ht="30" hidden="1" customHeight="1" x14ac:dyDescent="0.25"/>
    <row r="57717" ht="30" hidden="1" customHeight="1" x14ac:dyDescent="0.25"/>
    <row r="57718" ht="30" hidden="1" customHeight="1" x14ac:dyDescent="0.25"/>
    <row r="57719" ht="30" hidden="1" customHeight="1" x14ac:dyDescent="0.25"/>
    <row r="57720" ht="30" hidden="1" customHeight="1" x14ac:dyDescent="0.25"/>
    <row r="57721" ht="30" hidden="1" customHeight="1" x14ac:dyDescent="0.25"/>
    <row r="57722" ht="30" hidden="1" customHeight="1" x14ac:dyDescent="0.25"/>
    <row r="57723" ht="30" hidden="1" customHeight="1" x14ac:dyDescent="0.25"/>
    <row r="57724" ht="30" hidden="1" customHeight="1" x14ac:dyDescent="0.25"/>
    <row r="57725" ht="30" hidden="1" customHeight="1" x14ac:dyDescent="0.25"/>
    <row r="57726" ht="30" hidden="1" customHeight="1" x14ac:dyDescent="0.25"/>
    <row r="57727" ht="30" hidden="1" customHeight="1" x14ac:dyDescent="0.25"/>
    <row r="57728" ht="30" hidden="1" customHeight="1" x14ac:dyDescent="0.25"/>
    <row r="57729" ht="30" hidden="1" customHeight="1" x14ac:dyDescent="0.25"/>
    <row r="57730" ht="30" hidden="1" customHeight="1" x14ac:dyDescent="0.25"/>
    <row r="57731" ht="30" hidden="1" customHeight="1" x14ac:dyDescent="0.25"/>
    <row r="57732" ht="30" hidden="1" customHeight="1" x14ac:dyDescent="0.25"/>
    <row r="57733" ht="30" hidden="1" customHeight="1" x14ac:dyDescent="0.25"/>
    <row r="57734" ht="30" hidden="1" customHeight="1" x14ac:dyDescent="0.25"/>
    <row r="57735" ht="30" hidden="1" customHeight="1" x14ac:dyDescent="0.25"/>
    <row r="57736" ht="30" hidden="1" customHeight="1" x14ac:dyDescent="0.25"/>
    <row r="57737" ht="30" hidden="1" customHeight="1" x14ac:dyDescent="0.25"/>
    <row r="57738" ht="30" hidden="1" customHeight="1" x14ac:dyDescent="0.25"/>
    <row r="57739" ht="30" hidden="1" customHeight="1" x14ac:dyDescent="0.25"/>
    <row r="57740" ht="30" hidden="1" customHeight="1" x14ac:dyDescent="0.25"/>
    <row r="57741" ht="30" hidden="1" customHeight="1" x14ac:dyDescent="0.25"/>
    <row r="57742" ht="30" hidden="1" customHeight="1" x14ac:dyDescent="0.25"/>
    <row r="57743" ht="30" hidden="1" customHeight="1" x14ac:dyDescent="0.25"/>
    <row r="57744" ht="30" hidden="1" customHeight="1" x14ac:dyDescent="0.25"/>
    <row r="57745" ht="30" hidden="1" customHeight="1" x14ac:dyDescent="0.25"/>
    <row r="57746" ht="30" hidden="1" customHeight="1" x14ac:dyDescent="0.25"/>
    <row r="57747" ht="30" hidden="1" customHeight="1" x14ac:dyDescent="0.25"/>
    <row r="57748" ht="30" hidden="1" customHeight="1" x14ac:dyDescent="0.25"/>
    <row r="57749" ht="30" hidden="1" customHeight="1" x14ac:dyDescent="0.25"/>
    <row r="57750" ht="30" hidden="1" customHeight="1" x14ac:dyDescent="0.25"/>
    <row r="57751" ht="30" hidden="1" customHeight="1" x14ac:dyDescent="0.25"/>
    <row r="57752" ht="30" hidden="1" customHeight="1" x14ac:dyDescent="0.25"/>
    <row r="57753" ht="30" hidden="1" customHeight="1" x14ac:dyDescent="0.25"/>
    <row r="57754" ht="30" hidden="1" customHeight="1" x14ac:dyDescent="0.25"/>
    <row r="57755" ht="30" hidden="1" customHeight="1" x14ac:dyDescent="0.25"/>
    <row r="57756" ht="30" hidden="1" customHeight="1" x14ac:dyDescent="0.25"/>
    <row r="57757" ht="30" hidden="1" customHeight="1" x14ac:dyDescent="0.25"/>
    <row r="57758" ht="30" hidden="1" customHeight="1" x14ac:dyDescent="0.25"/>
    <row r="57759" ht="30" hidden="1" customHeight="1" x14ac:dyDescent="0.25"/>
    <row r="57760" ht="30" hidden="1" customHeight="1" x14ac:dyDescent="0.25"/>
    <row r="57761" ht="30" hidden="1" customHeight="1" x14ac:dyDescent="0.25"/>
    <row r="57762" ht="30" hidden="1" customHeight="1" x14ac:dyDescent="0.25"/>
    <row r="57763" ht="30" hidden="1" customHeight="1" x14ac:dyDescent="0.25"/>
    <row r="57764" ht="30" hidden="1" customHeight="1" x14ac:dyDescent="0.25"/>
    <row r="57765" ht="30" hidden="1" customHeight="1" x14ac:dyDescent="0.25"/>
    <row r="57766" ht="30" hidden="1" customHeight="1" x14ac:dyDescent="0.25"/>
    <row r="57767" ht="30" hidden="1" customHeight="1" x14ac:dyDescent="0.25"/>
    <row r="57768" ht="30" hidden="1" customHeight="1" x14ac:dyDescent="0.25"/>
    <row r="57769" ht="30" hidden="1" customHeight="1" x14ac:dyDescent="0.25"/>
    <row r="57770" ht="30" hidden="1" customHeight="1" x14ac:dyDescent="0.25"/>
    <row r="57771" ht="30" hidden="1" customHeight="1" x14ac:dyDescent="0.25"/>
    <row r="57772" ht="30" hidden="1" customHeight="1" x14ac:dyDescent="0.25"/>
    <row r="57773" ht="30" hidden="1" customHeight="1" x14ac:dyDescent="0.25"/>
    <row r="57774" ht="30" hidden="1" customHeight="1" x14ac:dyDescent="0.25"/>
    <row r="57775" ht="30" hidden="1" customHeight="1" x14ac:dyDescent="0.25"/>
    <row r="57776" ht="30" hidden="1" customHeight="1" x14ac:dyDescent="0.25"/>
    <row r="57777" ht="30" hidden="1" customHeight="1" x14ac:dyDescent="0.25"/>
    <row r="57778" ht="30" hidden="1" customHeight="1" x14ac:dyDescent="0.25"/>
    <row r="57779" ht="30" hidden="1" customHeight="1" x14ac:dyDescent="0.25"/>
    <row r="57780" ht="30" hidden="1" customHeight="1" x14ac:dyDescent="0.25"/>
    <row r="57781" ht="30" hidden="1" customHeight="1" x14ac:dyDescent="0.25"/>
    <row r="57782" ht="30" hidden="1" customHeight="1" x14ac:dyDescent="0.25"/>
    <row r="57783" ht="30" hidden="1" customHeight="1" x14ac:dyDescent="0.25"/>
    <row r="57784" ht="30" hidden="1" customHeight="1" x14ac:dyDescent="0.25"/>
    <row r="57785" ht="30" hidden="1" customHeight="1" x14ac:dyDescent="0.25"/>
    <row r="57786" ht="30" hidden="1" customHeight="1" x14ac:dyDescent="0.25"/>
    <row r="57787" ht="30" hidden="1" customHeight="1" x14ac:dyDescent="0.25"/>
    <row r="57788" ht="30" hidden="1" customHeight="1" x14ac:dyDescent="0.25"/>
    <row r="57789" ht="30" hidden="1" customHeight="1" x14ac:dyDescent="0.25"/>
    <row r="57790" ht="30" hidden="1" customHeight="1" x14ac:dyDescent="0.25"/>
    <row r="57791" ht="30" hidden="1" customHeight="1" x14ac:dyDescent="0.25"/>
    <row r="57792" ht="30" hidden="1" customHeight="1" x14ac:dyDescent="0.25"/>
    <row r="57793" ht="30" hidden="1" customHeight="1" x14ac:dyDescent="0.25"/>
    <row r="57794" ht="30" hidden="1" customHeight="1" x14ac:dyDescent="0.25"/>
    <row r="57795" ht="30" hidden="1" customHeight="1" x14ac:dyDescent="0.25"/>
    <row r="57796" ht="30" hidden="1" customHeight="1" x14ac:dyDescent="0.25"/>
    <row r="57797" ht="30" hidden="1" customHeight="1" x14ac:dyDescent="0.25"/>
    <row r="57798" ht="30" hidden="1" customHeight="1" x14ac:dyDescent="0.25"/>
    <row r="57799" ht="30" hidden="1" customHeight="1" x14ac:dyDescent="0.25"/>
    <row r="57800" ht="30" hidden="1" customHeight="1" x14ac:dyDescent="0.25"/>
    <row r="57801" ht="30" hidden="1" customHeight="1" x14ac:dyDescent="0.25"/>
    <row r="57802" ht="30" hidden="1" customHeight="1" x14ac:dyDescent="0.25"/>
    <row r="57803" ht="30" hidden="1" customHeight="1" x14ac:dyDescent="0.25"/>
    <row r="57804" ht="30" hidden="1" customHeight="1" x14ac:dyDescent="0.25"/>
    <row r="57805" ht="30" hidden="1" customHeight="1" x14ac:dyDescent="0.25"/>
    <row r="57806" ht="30" hidden="1" customHeight="1" x14ac:dyDescent="0.25"/>
    <row r="57807" ht="30" hidden="1" customHeight="1" x14ac:dyDescent="0.25"/>
    <row r="57808" ht="30" hidden="1" customHeight="1" x14ac:dyDescent="0.25"/>
    <row r="57809" ht="30" hidden="1" customHeight="1" x14ac:dyDescent="0.25"/>
    <row r="57810" ht="30" hidden="1" customHeight="1" x14ac:dyDescent="0.25"/>
    <row r="57811" ht="30" hidden="1" customHeight="1" x14ac:dyDescent="0.25"/>
    <row r="57812" ht="30" hidden="1" customHeight="1" x14ac:dyDescent="0.25"/>
    <row r="57813" ht="30" hidden="1" customHeight="1" x14ac:dyDescent="0.25"/>
    <row r="57814" ht="30" hidden="1" customHeight="1" x14ac:dyDescent="0.25"/>
    <row r="57815" ht="30" hidden="1" customHeight="1" x14ac:dyDescent="0.25"/>
    <row r="57816" ht="30" hidden="1" customHeight="1" x14ac:dyDescent="0.25"/>
    <row r="57817" ht="30" hidden="1" customHeight="1" x14ac:dyDescent="0.25"/>
    <row r="57818" ht="30" hidden="1" customHeight="1" x14ac:dyDescent="0.25"/>
    <row r="57819" ht="30" hidden="1" customHeight="1" x14ac:dyDescent="0.25"/>
    <row r="57820" ht="30" hidden="1" customHeight="1" x14ac:dyDescent="0.25"/>
    <row r="57821" ht="30" hidden="1" customHeight="1" x14ac:dyDescent="0.25"/>
    <row r="57822" ht="30" hidden="1" customHeight="1" x14ac:dyDescent="0.25"/>
    <row r="57823" ht="30" hidden="1" customHeight="1" x14ac:dyDescent="0.25"/>
    <row r="57824" ht="30" hidden="1" customHeight="1" x14ac:dyDescent="0.25"/>
    <row r="57825" ht="30" hidden="1" customHeight="1" x14ac:dyDescent="0.25"/>
    <row r="57826" ht="30" hidden="1" customHeight="1" x14ac:dyDescent="0.25"/>
    <row r="57827" ht="30" hidden="1" customHeight="1" x14ac:dyDescent="0.25"/>
    <row r="57828" ht="30" hidden="1" customHeight="1" x14ac:dyDescent="0.25"/>
    <row r="57829" ht="30" hidden="1" customHeight="1" x14ac:dyDescent="0.25"/>
    <row r="57830" ht="30" hidden="1" customHeight="1" x14ac:dyDescent="0.25"/>
    <row r="57831" ht="30" hidden="1" customHeight="1" x14ac:dyDescent="0.25"/>
    <row r="57832" ht="30" hidden="1" customHeight="1" x14ac:dyDescent="0.25"/>
    <row r="57833" ht="30" hidden="1" customHeight="1" x14ac:dyDescent="0.25"/>
    <row r="57834" ht="30" hidden="1" customHeight="1" x14ac:dyDescent="0.25"/>
    <row r="57835" ht="30" hidden="1" customHeight="1" x14ac:dyDescent="0.25"/>
    <row r="57836" ht="30" hidden="1" customHeight="1" x14ac:dyDescent="0.25"/>
    <row r="57837" ht="30" hidden="1" customHeight="1" x14ac:dyDescent="0.25"/>
    <row r="57838" ht="30" hidden="1" customHeight="1" x14ac:dyDescent="0.25"/>
    <row r="57839" ht="30" hidden="1" customHeight="1" x14ac:dyDescent="0.25"/>
    <row r="57840" ht="30" hidden="1" customHeight="1" x14ac:dyDescent="0.25"/>
    <row r="57841" ht="30" hidden="1" customHeight="1" x14ac:dyDescent="0.25"/>
    <row r="57842" ht="30" hidden="1" customHeight="1" x14ac:dyDescent="0.25"/>
    <row r="57843" ht="30" hidden="1" customHeight="1" x14ac:dyDescent="0.25"/>
    <row r="57844" ht="30" hidden="1" customHeight="1" x14ac:dyDescent="0.25"/>
    <row r="57845" ht="30" hidden="1" customHeight="1" x14ac:dyDescent="0.25"/>
    <row r="57846" ht="30" hidden="1" customHeight="1" x14ac:dyDescent="0.25"/>
    <row r="57847" ht="30" hidden="1" customHeight="1" x14ac:dyDescent="0.25"/>
    <row r="57848" ht="30" hidden="1" customHeight="1" x14ac:dyDescent="0.25"/>
    <row r="57849" ht="30" hidden="1" customHeight="1" x14ac:dyDescent="0.25"/>
    <row r="57850" ht="30" hidden="1" customHeight="1" x14ac:dyDescent="0.25"/>
    <row r="57851" ht="30" hidden="1" customHeight="1" x14ac:dyDescent="0.25"/>
    <row r="57852" ht="30" hidden="1" customHeight="1" x14ac:dyDescent="0.25"/>
    <row r="57853" ht="30" hidden="1" customHeight="1" x14ac:dyDescent="0.25"/>
    <row r="57854" ht="30" hidden="1" customHeight="1" x14ac:dyDescent="0.25"/>
    <row r="57855" ht="30" hidden="1" customHeight="1" x14ac:dyDescent="0.25"/>
    <row r="57856" ht="30" hidden="1" customHeight="1" x14ac:dyDescent="0.25"/>
    <row r="57857" ht="30" hidden="1" customHeight="1" x14ac:dyDescent="0.25"/>
    <row r="57858" ht="30" hidden="1" customHeight="1" x14ac:dyDescent="0.25"/>
    <row r="57859" ht="30" hidden="1" customHeight="1" x14ac:dyDescent="0.25"/>
    <row r="57860" ht="30" hidden="1" customHeight="1" x14ac:dyDescent="0.25"/>
    <row r="57861" ht="30" hidden="1" customHeight="1" x14ac:dyDescent="0.25"/>
    <row r="57862" ht="30" hidden="1" customHeight="1" x14ac:dyDescent="0.25"/>
    <row r="57863" ht="30" hidden="1" customHeight="1" x14ac:dyDescent="0.25"/>
    <row r="57864" ht="30" hidden="1" customHeight="1" x14ac:dyDescent="0.25"/>
    <row r="57865" ht="30" hidden="1" customHeight="1" x14ac:dyDescent="0.25"/>
    <row r="57866" ht="30" hidden="1" customHeight="1" x14ac:dyDescent="0.25"/>
    <row r="57867" ht="30" hidden="1" customHeight="1" x14ac:dyDescent="0.25"/>
    <row r="57868" ht="30" hidden="1" customHeight="1" x14ac:dyDescent="0.25"/>
    <row r="57869" ht="30" hidden="1" customHeight="1" x14ac:dyDescent="0.25"/>
    <row r="57870" ht="30" hidden="1" customHeight="1" x14ac:dyDescent="0.25"/>
    <row r="57871" ht="30" hidden="1" customHeight="1" x14ac:dyDescent="0.25"/>
    <row r="57872" ht="30" hidden="1" customHeight="1" x14ac:dyDescent="0.25"/>
    <row r="57873" ht="30" hidden="1" customHeight="1" x14ac:dyDescent="0.25"/>
    <row r="57874" ht="30" hidden="1" customHeight="1" x14ac:dyDescent="0.25"/>
    <row r="57875" ht="30" hidden="1" customHeight="1" x14ac:dyDescent="0.25"/>
    <row r="57876" ht="30" hidden="1" customHeight="1" x14ac:dyDescent="0.25"/>
    <row r="57877" ht="30" hidden="1" customHeight="1" x14ac:dyDescent="0.25"/>
    <row r="57878" ht="30" hidden="1" customHeight="1" x14ac:dyDescent="0.25"/>
    <row r="57879" ht="30" hidden="1" customHeight="1" x14ac:dyDescent="0.25"/>
    <row r="57880" ht="30" hidden="1" customHeight="1" x14ac:dyDescent="0.25"/>
    <row r="57881" ht="30" hidden="1" customHeight="1" x14ac:dyDescent="0.25"/>
    <row r="57882" ht="30" hidden="1" customHeight="1" x14ac:dyDescent="0.25"/>
    <row r="57883" ht="30" hidden="1" customHeight="1" x14ac:dyDescent="0.25"/>
    <row r="57884" ht="30" hidden="1" customHeight="1" x14ac:dyDescent="0.25"/>
    <row r="57885" ht="30" hidden="1" customHeight="1" x14ac:dyDescent="0.25"/>
    <row r="57886" ht="30" hidden="1" customHeight="1" x14ac:dyDescent="0.25"/>
    <row r="57887" ht="30" hidden="1" customHeight="1" x14ac:dyDescent="0.25"/>
    <row r="57888" ht="30" hidden="1" customHeight="1" x14ac:dyDescent="0.25"/>
    <row r="57889" ht="30" hidden="1" customHeight="1" x14ac:dyDescent="0.25"/>
    <row r="57890" ht="30" hidden="1" customHeight="1" x14ac:dyDescent="0.25"/>
    <row r="57891" ht="30" hidden="1" customHeight="1" x14ac:dyDescent="0.25"/>
    <row r="57892" ht="30" hidden="1" customHeight="1" x14ac:dyDescent="0.25"/>
    <row r="57893" ht="30" hidden="1" customHeight="1" x14ac:dyDescent="0.25"/>
    <row r="57894" ht="30" hidden="1" customHeight="1" x14ac:dyDescent="0.25"/>
    <row r="57895" ht="30" hidden="1" customHeight="1" x14ac:dyDescent="0.25"/>
    <row r="57896" ht="30" hidden="1" customHeight="1" x14ac:dyDescent="0.25"/>
    <row r="57897" ht="30" hidden="1" customHeight="1" x14ac:dyDescent="0.25"/>
    <row r="57898" ht="30" hidden="1" customHeight="1" x14ac:dyDescent="0.25"/>
    <row r="57899" ht="30" hidden="1" customHeight="1" x14ac:dyDescent="0.25"/>
    <row r="57900" ht="30" hidden="1" customHeight="1" x14ac:dyDescent="0.25"/>
    <row r="57901" ht="30" hidden="1" customHeight="1" x14ac:dyDescent="0.25"/>
    <row r="57902" ht="30" hidden="1" customHeight="1" x14ac:dyDescent="0.25"/>
    <row r="57903" ht="30" hidden="1" customHeight="1" x14ac:dyDescent="0.25"/>
    <row r="57904" ht="30" hidden="1" customHeight="1" x14ac:dyDescent="0.25"/>
    <row r="57905" ht="30" hidden="1" customHeight="1" x14ac:dyDescent="0.25"/>
    <row r="57906" ht="30" hidden="1" customHeight="1" x14ac:dyDescent="0.25"/>
    <row r="57907" ht="30" hidden="1" customHeight="1" x14ac:dyDescent="0.25"/>
    <row r="57908" ht="30" hidden="1" customHeight="1" x14ac:dyDescent="0.25"/>
    <row r="57909" ht="30" hidden="1" customHeight="1" x14ac:dyDescent="0.25"/>
    <row r="57910" ht="30" hidden="1" customHeight="1" x14ac:dyDescent="0.25"/>
    <row r="57911" ht="30" hidden="1" customHeight="1" x14ac:dyDescent="0.25"/>
    <row r="57912" ht="30" hidden="1" customHeight="1" x14ac:dyDescent="0.25"/>
    <row r="57913" ht="30" hidden="1" customHeight="1" x14ac:dyDescent="0.25"/>
    <row r="57914" ht="30" hidden="1" customHeight="1" x14ac:dyDescent="0.25"/>
    <row r="57915" ht="30" hidden="1" customHeight="1" x14ac:dyDescent="0.25"/>
    <row r="57916" ht="30" hidden="1" customHeight="1" x14ac:dyDescent="0.25"/>
    <row r="57917" ht="30" hidden="1" customHeight="1" x14ac:dyDescent="0.25"/>
    <row r="57918" ht="30" hidden="1" customHeight="1" x14ac:dyDescent="0.25"/>
    <row r="57919" ht="30" hidden="1" customHeight="1" x14ac:dyDescent="0.25"/>
    <row r="57920" ht="30" hidden="1" customHeight="1" x14ac:dyDescent="0.25"/>
    <row r="57921" ht="30" hidden="1" customHeight="1" x14ac:dyDescent="0.25"/>
    <row r="57922" ht="30" hidden="1" customHeight="1" x14ac:dyDescent="0.25"/>
    <row r="57923" ht="30" hidden="1" customHeight="1" x14ac:dyDescent="0.25"/>
    <row r="57924" ht="30" hidden="1" customHeight="1" x14ac:dyDescent="0.25"/>
    <row r="57925" ht="30" hidden="1" customHeight="1" x14ac:dyDescent="0.25"/>
    <row r="57926" ht="30" hidden="1" customHeight="1" x14ac:dyDescent="0.25"/>
    <row r="57927" ht="30" hidden="1" customHeight="1" x14ac:dyDescent="0.25"/>
    <row r="57928" ht="30" hidden="1" customHeight="1" x14ac:dyDescent="0.25"/>
    <row r="57929" ht="30" hidden="1" customHeight="1" x14ac:dyDescent="0.25"/>
    <row r="57930" ht="30" hidden="1" customHeight="1" x14ac:dyDescent="0.25"/>
    <row r="57931" ht="30" hidden="1" customHeight="1" x14ac:dyDescent="0.25"/>
    <row r="57932" ht="30" hidden="1" customHeight="1" x14ac:dyDescent="0.25"/>
    <row r="57933" ht="30" hidden="1" customHeight="1" x14ac:dyDescent="0.25"/>
    <row r="57934" ht="30" hidden="1" customHeight="1" x14ac:dyDescent="0.25"/>
    <row r="57935" ht="30" hidden="1" customHeight="1" x14ac:dyDescent="0.25"/>
    <row r="57936" ht="30" hidden="1" customHeight="1" x14ac:dyDescent="0.25"/>
    <row r="57937" ht="30" hidden="1" customHeight="1" x14ac:dyDescent="0.25"/>
    <row r="57938" ht="30" hidden="1" customHeight="1" x14ac:dyDescent="0.25"/>
    <row r="57939" ht="30" hidden="1" customHeight="1" x14ac:dyDescent="0.25"/>
    <row r="57940" ht="30" hidden="1" customHeight="1" x14ac:dyDescent="0.25"/>
    <row r="57941" ht="30" hidden="1" customHeight="1" x14ac:dyDescent="0.25"/>
    <row r="57942" ht="30" hidden="1" customHeight="1" x14ac:dyDescent="0.25"/>
    <row r="57943" ht="30" hidden="1" customHeight="1" x14ac:dyDescent="0.25"/>
    <row r="57944" ht="30" hidden="1" customHeight="1" x14ac:dyDescent="0.25"/>
    <row r="57945" ht="30" hidden="1" customHeight="1" x14ac:dyDescent="0.25"/>
    <row r="57946" ht="30" hidden="1" customHeight="1" x14ac:dyDescent="0.25"/>
    <row r="57947" ht="30" hidden="1" customHeight="1" x14ac:dyDescent="0.25"/>
    <row r="57948" ht="30" hidden="1" customHeight="1" x14ac:dyDescent="0.25"/>
    <row r="57949" ht="30" hidden="1" customHeight="1" x14ac:dyDescent="0.25"/>
    <row r="57950" ht="30" hidden="1" customHeight="1" x14ac:dyDescent="0.25"/>
    <row r="57951" ht="30" hidden="1" customHeight="1" x14ac:dyDescent="0.25"/>
    <row r="57952" ht="30" hidden="1" customHeight="1" x14ac:dyDescent="0.25"/>
    <row r="57953" ht="30" hidden="1" customHeight="1" x14ac:dyDescent="0.25"/>
    <row r="57954" ht="30" hidden="1" customHeight="1" x14ac:dyDescent="0.25"/>
    <row r="57955" ht="30" hidden="1" customHeight="1" x14ac:dyDescent="0.25"/>
    <row r="57956" ht="30" hidden="1" customHeight="1" x14ac:dyDescent="0.25"/>
    <row r="57957" ht="30" hidden="1" customHeight="1" x14ac:dyDescent="0.25"/>
    <row r="57958" ht="30" hidden="1" customHeight="1" x14ac:dyDescent="0.25"/>
    <row r="57959" ht="30" hidden="1" customHeight="1" x14ac:dyDescent="0.25"/>
    <row r="57960" ht="30" hidden="1" customHeight="1" x14ac:dyDescent="0.25"/>
    <row r="57961" ht="30" hidden="1" customHeight="1" x14ac:dyDescent="0.25"/>
    <row r="57962" ht="30" hidden="1" customHeight="1" x14ac:dyDescent="0.25"/>
    <row r="57963" ht="30" hidden="1" customHeight="1" x14ac:dyDescent="0.25"/>
    <row r="57964" ht="30" hidden="1" customHeight="1" x14ac:dyDescent="0.25"/>
    <row r="57965" ht="30" hidden="1" customHeight="1" x14ac:dyDescent="0.25"/>
    <row r="57966" ht="30" hidden="1" customHeight="1" x14ac:dyDescent="0.25"/>
    <row r="57967" ht="30" hidden="1" customHeight="1" x14ac:dyDescent="0.25"/>
    <row r="57968" ht="30" hidden="1" customHeight="1" x14ac:dyDescent="0.25"/>
    <row r="57969" ht="30" hidden="1" customHeight="1" x14ac:dyDescent="0.25"/>
    <row r="57970" ht="30" hidden="1" customHeight="1" x14ac:dyDescent="0.25"/>
    <row r="57971" ht="30" hidden="1" customHeight="1" x14ac:dyDescent="0.25"/>
    <row r="57972" ht="30" hidden="1" customHeight="1" x14ac:dyDescent="0.25"/>
    <row r="57973" ht="30" hidden="1" customHeight="1" x14ac:dyDescent="0.25"/>
    <row r="57974" ht="30" hidden="1" customHeight="1" x14ac:dyDescent="0.25"/>
    <row r="57975" ht="30" hidden="1" customHeight="1" x14ac:dyDescent="0.25"/>
    <row r="57976" ht="30" hidden="1" customHeight="1" x14ac:dyDescent="0.25"/>
    <row r="57977" ht="30" hidden="1" customHeight="1" x14ac:dyDescent="0.25"/>
    <row r="57978" ht="30" hidden="1" customHeight="1" x14ac:dyDescent="0.25"/>
    <row r="57979" ht="30" hidden="1" customHeight="1" x14ac:dyDescent="0.25"/>
    <row r="57980" ht="30" hidden="1" customHeight="1" x14ac:dyDescent="0.25"/>
    <row r="57981" ht="30" hidden="1" customHeight="1" x14ac:dyDescent="0.25"/>
    <row r="57982" ht="30" hidden="1" customHeight="1" x14ac:dyDescent="0.25"/>
    <row r="57983" ht="30" hidden="1" customHeight="1" x14ac:dyDescent="0.25"/>
    <row r="57984" ht="30" hidden="1" customHeight="1" x14ac:dyDescent="0.25"/>
    <row r="57985" ht="30" hidden="1" customHeight="1" x14ac:dyDescent="0.25"/>
    <row r="57986" ht="30" hidden="1" customHeight="1" x14ac:dyDescent="0.25"/>
    <row r="57987" ht="30" hidden="1" customHeight="1" x14ac:dyDescent="0.25"/>
    <row r="57988" ht="30" hidden="1" customHeight="1" x14ac:dyDescent="0.25"/>
    <row r="57989" ht="30" hidden="1" customHeight="1" x14ac:dyDescent="0.25"/>
    <row r="57990" ht="30" hidden="1" customHeight="1" x14ac:dyDescent="0.25"/>
    <row r="57991" ht="30" hidden="1" customHeight="1" x14ac:dyDescent="0.25"/>
    <row r="57992" ht="30" hidden="1" customHeight="1" x14ac:dyDescent="0.25"/>
    <row r="57993" ht="30" hidden="1" customHeight="1" x14ac:dyDescent="0.25"/>
    <row r="57994" ht="30" hidden="1" customHeight="1" x14ac:dyDescent="0.25"/>
    <row r="57995" ht="30" hidden="1" customHeight="1" x14ac:dyDescent="0.25"/>
    <row r="57996" ht="30" hidden="1" customHeight="1" x14ac:dyDescent="0.25"/>
    <row r="57997" ht="30" hidden="1" customHeight="1" x14ac:dyDescent="0.25"/>
    <row r="57998" ht="30" hidden="1" customHeight="1" x14ac:dyDescent="0.25"/>
    <row r="57999" ht="30" hidden="1" customHeight="1" x14ac:dyDescent="0.25"/>
    <row r="58000" ht="30" hidden="1" customHeight="1" x14ac:dyDescent="0.25"/>
    <row r="58001" ht="30" hidden="1" customHeight="1" x14ac:dyDescent="0.25"/>
    <row r="58002" ht="30" hidden="1" customHeight="1" x14ac:dyDescent="0.25"/>
    <row r="58003" ht="30" hidden="1" customHeight="1" x14ac:dyDescent="0.25"/>
    <row r="58004" ht="30" hidden="1" customHeight="1" x14ac:dyDescent="0.25"/>
    <row r="58005" ht="30" hidden="1" customHeight="1" x14ac:dyDescent="0.25"/>
    <row r="58006" ht="30" hidden="1" customHeight="1" x14ac:dyDescent="0.25"/>
    <row r="58007" ht="30" hidden="1" customHeight="1" x14ac:dyDescent="0.25"/>
    <row r="58008" ht="30" hidden="1" customHeight="1" x14ac:dyDescent="0.25"/>
    <row r="58009" ht="30" hidden="1" customHeight="1" x14ac:dyDescent="0.25"/>
    <row r="58010" ht="30" hidden="1" customHeight="1" x14ac:dyDescent="0.25"/>
    <row r="58011" ht="30" hidden="1" customHeight="1" x14ac:dyDescent="0.25"/>
    <row r="58012" ht="30" hidden="1" customHeight="1" x14ac:dyDescent="0.25"/>
    <row r="58013" ht="30" hidden="1" customHeight="1" x14ac:dyDescent="0.25"/>
    <row r="58014" ht="30" hidden="1" customHeight="1" x14ac:dyDescent="0.25"/>
    <row r="58015" ht="30" hidden="1" customHeight="1" x14ac:dyDescent="0.25"/>
    <row r="58016" ht="30" hidden="1" customHeight="1" x14ac:dyDescent="0.25"/>
    <row r="58017" ht="30" hidden="1" customHeight="1" x14ac:dyDescent="0.25"/>
    <row r="58018" ht="30" hidden="1" customHeight="1" x14ac:dyDescent="0.25"/>
    <row r="58019" ht="30" hidden="1" customHeight="1" x14ac:dyDescent="0.25"/>
    <row r="58020" ht="30" hidden="1" customHeight="1" x14ac:dyDescent="0.25"/>
    <row r="58021" ht="30" hidden="1" customHeight="1" x14ac:dyDescent="0.25"/>
    <row r="58022" ht="30" hidden="1" customHeight="1" x14ac:dyDescent="0.25"/>
    <row r="58023" ht="30" hidden="1" customHeight="1" x14ac:dyDescent="0.25"/>
    <row r="58024" ht="30" hidden="1" customHeight="1" x14ac:dyDescent="0.25"/>
    <row r="58025" ht="30" hidden="1" customHeight="1" x14ac:dyDescent="0.25"/>
    <row r="58026" ht="30" hidden="1" customHeight="1" x14ac:dyDescent="0.25"/>
    <row r="58027" ht="30" hidden="1" customHeight="1" x14ac:dyDescent="0.25"/>
    <row r="58028" ht="30" hidden="1" customHeight="1" x14ac:dyDescent="0.25"/>
    <row r="58029" ht="30" hidden="1" customHeight="1" x14ac:dyDescent="0.25"/>
    <row r="58030" ht="30" hidden="1" customHeight="1" x14ac:dyDescent="0.25"/>
    <row r="58031" ht="30" hidden="1" customHeight="1" x14ac:dyDescent="0.25"/>
    <row r="58032" ht="30" hidden="1" customHeight="1" x14ac:dyDescent="0.25"/>
    <row r="58033" ht="30" hidden="1" customHeight="1" x14ac:dyDescent="0.25"/>
    <row r="58034" ht="30" hidden="1" customHeight="1" x14ac:dyDescent="0.25"/>
    <row r="58035" ht="30" hidden="1" customHeight="1" x14ac:dyDescent="0.25"/>
    <row r="58036" ht="30" hidden="1" customHeight="1" x14ac:dyDescent="0.25"/>
    <row r="58037" ht="30" hidden="1" customHeight="1" x14ac:dyDescent="0.25"/>
    <row r="58038" ht="30" hidden="1" customHeight="1" x14ac:dyDescent="0.25"/>
    <row r="58039" ht="30" hidden="1" customHeight="1" x14ac:dyDescent="0.25"/>
    <row r="58040" ht="30" hidden="1" customHeight="1" x14ac:dyDescent="0.25"/>
    <row r="58041" ht="30" hidden="1" customHeight="1" x14ac:dyDescent="0.25"/>
    <row r="58042" ht="30" hidden="1" customHeight="1" x14ac:dyDescent="0.25"/>
    <row r="58043" ht="30" hidden="1" customHeight="1" x14ac:dyDescent="0.25"/>
    <row r="58044" ht="30" hidden="1" customHeight="1" x14ac:dyDescent="0.25"/>
    <row r="58045" ht="30" hidden="1" customHeight="1" x14ac:dyDescent="0.25"/>
    <row r="58046" ht="30" hidden="1" customHeight="1" x14ac:dyDescent="0.25"/>
    <row r="58047" ht="30" hidden="1" customHeight="1" x14ac:dyDescent="0.25"/>
    <row r="58048" ht="30" hidden="1" customHeight="1" x14ac:dyDescent="0.25"/>
    <row r="58049" ht="30" hidden="1" customHeight="1" x14ac:dyDescent="0.25"/>
    <row r="58050" ht="30" hidden="1" customHeight="1" x14ac:dyDescent="0.25"/>
    <row r="58051" ht="30" hidden="1" customHeight="1" x14ac:dyDescent="0.25"/>
    <row r="58052" ht="30" hidden="1" customHeight="1" x14ac:dyDescent="0.25"/>
    <row r="58053" ht="30" hidden="1" customHeight="1" x14ac:dyDescent="0.25"/>
    <row r="58054" ht="30" hidden="1" customHeight="1" x14ac:dyDescent="0.25"/>
    <row r="58055" ht="30" hidden="1" customHeight="1" x14ac:dyDescent="0.25"/>
    <row r="58056" ht="30" hidden="1" customHeight="1" x14ac:dyDescent="0.25"/>
    <row r="58057" ht="30" hidden="1" customHeight="1" x14ac:dyDescent="0.25"/>
    <row r="58058" ht="30" hidden="1" customHeight="1" x14ac:dyDescent="0.25"/>
    <row r="58059" ht="30" hidden="1" customHeight="1" x14ac:dyDescent="0.25"/>
    <row r="58060" ht="30" hidden="1" customHeight="1" x14ac:dyDescent="0.25"/>
    <row r="58061" ht="30" hidden="1" customHeight="1" x14ac:dyDescent="0.25"/>
    <row r="58062" ht="30" hidden="1" customHeight="1" x14ac:dyDescent="0.25"/>
    <row r="58063" ht="30" hidden="1" customHeight="1" x14ac:dyDescent="0.25"/>
    <row r="58064" ht="30" hidden="1" customHeight="1" x14ac:dyDescent="0.25"/>
    <row r="58065" ht="30" hidden="1" customHeight="1" x14ac:dyDescent="0.25"/>
    <row r="58066" ht="30" hidden="1" customHeight="1" x14ac:dyDescent="0.25"/>
    <row r="58067" ht="30" hidden="1" customHeight="1" x14ac:dyDescent="0.25"/>
    <row r="58068" ht="30" hidden="1" customHeight="1" x14ac:dyDescent="0.25"/>
    <row r="58069" ht="30" hidden="1" customHeight="1" x14ac:dyDescent="0.25"/>
    <row r="58070" ht="30" hidden="1" customHeight="1" x14ac:dyDescent="0.25"/>
    <row r="58071" ht="30" hidden="1" customHeight="1" x14ac:dyDescent="0.25"/>
    <row r="58072" ht="30" hidden="1" customHeight="1" x14ac:dyDescent="0.25"/>
    <row r="58073" ht="30" hidden="1" customHeight="1" x14ac:dyDescent="0.25"/>
    <row r="58074" ht="30" hidden="1" customHeight="1" x14ac:dyDescent="0.25"/>
    <row r="58075" ht="30" hidden="1" customHeight="1" x14ac:dyDescent="0.25"/>
    <row r="58076" ht="30" hidden="1" customHeight="1" x14ac:dyDescent="0.25"/>
    <row r="58077" ht="30" hidden="1" customHeight="1" x14ac:dyDescent="0.25"/>
    <row r="58078" ht="30" hidden="1" customHeight="1" x14ac:dyDescent="0.25"/>
    <row r="58079" ht="30" hidden="1" customHeight="1" x14ac:dyDescent="0.25"/>
    <row r="58080" ht="30" hidden="1" customHeight="1" x14ac:dyDescent="0.25"/>
    <row r="58081" ht="30" hidden="1" customHeight="1" x14ac:dyDescent="0.25"/>
    <row r="58082" ht="30" hidden="1" customHeight="1" x14ac:dyDescent="0.25"/>
    <row r="58083" ht="30" hidden="1" customHeight="1" x14ac:dyDescent="0.25"/>
    <row r="58084" ht="30" hidden="1" customHeight="1" x14ac:dyDescent="0.25"/>
    <row r="58085" ht="30" hidden="1" customHeight="1" x14ac:dyDescent="0.25"/>
    <row r="58086" ht="30" hidden="1" customHeight="1" x14ac:dyDescent="0.25"/>
    <row r="58087" ht="30" hidden="1" customHeight="1" x14ac:dyDescent="0.25"/>
    <row r="58088" ht="30" hidden="1" customHeight="1" x14ac:dyDescent="0.25"/>
    <row r="58089" ht="30" hidden="1" customHeight="1" x14ac:dyDescent="0.25"/>
    <row r="58090" ht="30" hidden="1" customHeight="1" x14ac:dyDescent="0.25"/>
    <row r="58091" ht="30" hidden="1" customHeight="1" x14ac:dyDescent="0.25"/>
    <row r="58092" ht="30" hidden="1" customHeight="1" x14ac:dyDescent="0.25"/>
    <row r="58093" ht="30" hidden="1" customHeight="1" x14ac:dyDescent="0.25"/>
    <row r="58094" ht="30" hidden="1" customHeight="1" x14ac:dyDescent="0.25"/>
    <row r="58095" ht="30" hidden="1" customHeight="1" x14ac:dyDescent="0.25"/>
    <row r="58096" ht="30" hidden="1" customHeight="1" x14ac:dyDescent="0.25"/>
    <row r="58097" ht="30" hidden="1" customHeight="1" x14ac:dyDescent="0.25"/>
    <row r="58098" ht="30" hidden="1" customHeight="1" x14ac:dyDescent="0.25"/>
    <row r="58099" ht="30" hidden="1" customHeight="1" x14ac:dyDescent="0.25"/>
    <row r="58100" ht="30" hidden="1" customHeight="1" x14ac:dyDescent="0.25"/>
    <row r="58101" ht="30" hidden="1" customHeight="1" x14ac:dyDescent="0.25"/>
    <row r="58102" ht="30" hidden="1" customHeight="1" x14ac:dyDescent="0.25"/>
    <row r="58103" ht="30" hidden="1" customHeight="1" x14ac:dyDescent="0.25"/>
    <row r="58104" ht="30" hidden="1" customHeight="1" x14ac:dyDescent="0.25"/>
    <row r="58105" ht="30" hidden="1" customHeight="1" x14ac:dyDescent="0.25"/>
    <row r="58106" ht="30" hidden="1" customHeight="1" x14ac:dyDescent="0.25"/>
    <row r="58107" ht="30" hidden="1" customHeight="1" x14ac:dyDescent="0.25"/>
    <row r="58108" ht="30" hidden="1" customHeight="1" x14ac:dyDescent="0.25"/>
    <row r="58109" ht="30" hidden="1" customHeight="1" x14ac:dyDescent="0.25"/>
    <row r="58110" ht="30" hidden="1" customHeight="1" x14ac:dyDescent="0.25"/>
    <row r="58111" ht="30" hidden="1" customHeight="1" x14ac:dyDescent="0.25"/>
    <row r="58112" ht="30" hidden="1" customHeight="1" x14ac:dyDescent="0.25"/>
    <row r="58113" ht="30" hidden="1" customHeight="1" x14ac:dyDescent="0.25"/>
    <row r="58114" ht="30" hidden="1" customHeight="1" x14ac:dyDescent="0.25"/>
    <row r="58115" ht="30" hidden="1" customHeight="1" x14ac:dyDescent="0.25"/>
    <row r="58116" ht="30" hidden="1" customHeight="1" x14ac:dyDescent="0.25"/>
    <row r="58117" ht="30" hidden="1" customHeight="1" x14ac:dyDescent="0.25"/>
    <row r="58118" ht="30" hidden="1" customHeight="1" x14ac:dyDescent="0.25"/>
    <row r="58119" ht="30" hidden="1" customHeight="1" x14ac:dyDescent="0.25"/>
    <row r="58120" ht="30" hidden="1" customHeight="1" x14ac:dyDescent="0.25"/>
    <row r="58121" ht="30" hidden="1" customHeight="1" x14ac:dyDescent="0.25"/>
    <row r="58122" ht="30" hidden="1" customHeight="1" x14ac:dyDescent="0.25"/>
    <row r="58123" ht="30" hidden="1" customHeight="1" x14ac:dyDescent="0.25"/>
    <row r="58124" ht="30" hidden="1" customHeight="1" x14ac:dyDescent="0.25"/>
    <row r="58125" ht="30" hidden="1" customHeight="1" x14ac:dyDescent="0.25"/>
    <row r="58126" ht="30" hidden="1" customHeight="1" x14ac:dyDescent="0.25"/>
    <row r="58127" ht="30" hidden="1" customHeight="1" x14ac:dyDescent="0.25"/>
    <row r="58128" ht="30" hidden="1" customHeight="1" x14ac:dyDescent="0.25"/>
    <row r="58129" ht="30" hidden="1" customHeight="1" x14ac:dyDescent="0.25"/>
    <row r="58130" ht="30" hidden="1" customHeight="1" x14ac:dyDescent="0.25"/>
    <row r="58131" ht="30" hidden="1" customHeight="1" x14ac:dyDescent="0.25"/>
    <row r="58132" ht="30" hidden="1" customHeight="1" x14ac:dyDescent="0.25"/>
    <row r="58133" ht="30" hidden="1" customHeight="1" x14ac:dyDescent="0.25"/>
    <row r="58134" ht="30" hidden="1" customHeight="1" x14ac:dyDescent="0.25"/>
    <row r="58135" ht="30" hidden="1" customHeight="1" x14ac:dyDescent="0.25"/>
    <row r="58136" ht="30" hidden="1" customHeight="1" x14ac:dyDescent="0.25"/>
    <row r="58137" ht="30" hidden="1" customHeight="1" x14ac:dyDescent="0.25"/>
    <row r="58138" ht="30" hidden="1" customHeight="1" x14ac:dyDescent="0.25"/>
    <row r="58139" ht="30" hidden="1" customHeight="1" x14ac:dyDescent="0.25"/>
    <row r="58140" ht="30" hidden="1" customHeight="1" x14ac:dyDescent="0.25"/>
    <row r="58141" ht="30" hidden="1" customHeight="1" x14ac:dyDescent="0.25"/>
    <row r="58142" ht="30" hidden="1" customHeight="1" x14ac:dyDescent="0.25"/>
    <row r="58143" ht="30" hidden="1" customHeight="1" x14ac:dyDescent="0.25"/>
    <row r="58144" ht="30" hidden="1" customHeight="1" x14ac:dyDescent="0.25"/>
    <row r="58145" ht="30" hidden="1" customHeight="1" x14ac:dyDescent="0.25"/>
    <row r="58146" ht="30" hidden="1" customHeight="1" x14ac:dyDescent="0.25"/>
    <row r="58147" ht="30" hidden="1" customHeight="1" x14ac:dyDescent="0.25"/>
    <row r="58148" ht="30" hidden="1" customHeight="1" x14ac:dyDescent="0.25"/>
    <row r="58149" ht="30" hidden="1" customHeight="1" x14ac:dyDescent="0.25"/>
    <row r="58150" ht="30" hidden="1" customHeight="1" x14ac:dyDescent="0.25"/>
    <row r="58151" ht="30" hidden="1" customHeight="1" x14ac:dyDescent="0.25"/>
    <row r="58152" ht="30" hidden="1" customHeight="1" x14ac:dyDescent="0.25"/>
    <row r="58153" ht="30" hidden="1" customHeight="1" x14ac:dyDescent="0.25"/>
    <row r="58154" ht="30" hidden="1" customHeight="1" x14ac:dyDescent="0.25"/>
    <row r="58155" ht="30" hidden="1" customHeight="1" x14ac:dyDescent="0.25"/>
    <row r="58156" ht="30" hidden="1" customHeight="1" x14ac:dyDescent="0.25"/>
    <row r="58157" ht="30" hidden="1" customHeight="1" x14ac:dyDescent="0.25"/>
    <row r="58158" ht="30" hidden="1" customHeight="1" x14ac:dyDescent="0.25"/>
    <row r="58159" ht="30" hidden="1" customHeight="1" x14ac:dyDescent="0.25"/>
    <row r="58160" ht="30" hidden="1" customHeight="1" x14ac:dyDescent="0.25"/>
    <row r="58161" ht="30" hidden="1" customHeight="1" x14ac:dyDescent="0.25"/>
    <row r="58162" ht="30" hidden="1" customHeight="1" x14ac:dyDescent="0.25"/>
    <row r="58163" ht="30" hidden="1" customHeight="1" x14ac:dyDescent="0.25"/>
    <row r="58164" ht="30" hidden="1" customHeight="1" x14ac:dyDescent="0.25"/>
    <row r="58165" ht="30" hidden="1" customHeight="1" x14ac:dyDescent="0.25"/>
    <row r="58166" ht="30" hidden="1" customHeight="1" x14ac:dyDescent="0.25"/>
    <row r="58167" ht="30" hidden="1" customHeight="1" x14ac:dyDescent="0.25"/>
    <row r="58168" ht="30" hidden="1" customHeight="1" x14ac:dyDescent="0.25"/>
    <row r="58169" ht="30" hidden="1" customHeight="1" x14ac:dyDescent="0.25"/>
    <row r="58170" ht="30" hidden="1" customHeight="1" x14ac:dyDescent="0.25"/>
    <row r="58171" ht="30" hidden="1" customHeight="1" x14ac:dyDescent="0.25"/>
    <row r="58172" ht="30" hidden="1" customHeight="1" x14ac:dyDescent="0.25"/>
    <row r="58173" ht="30" hidden="1" customHeight="1" x14ac:dyDescent="0.25"/>
    <row r="58174" ht="30" hidden="1" customHeight="1" x14ac:dyDescent="0.25"/>
    <row r="58175" ht="30" hidden="1" customHeight="1" x14ac:dyDescent="0.25"/>
    <row r="58176" ht="30" hidden="1" customHeight="1" x14ac:dyDescent="0.25"/>
    <row r="58177" ht="30" hidden="1" customHeight="1" x14ac:dyDescent="0.25"/>
    <row r="58178" ht="30" hidden="1" customHeight="1" x14ac:dyDescent="0.25"/>
    <row r="58179" ht="30" hidden="1" customHeight="1" x14ac:dyDescent="0.25"/>
    <row r="58180" ht="30" hidden="1" customHeight="1" x14ac:dyDescent="0.25"/>
    <row r="58181" ht="30" hidden="1" customHeight="1" x14ac:dyDescent="0.25"/>
    <row r="58182" ht="30" hidden="1" customHeight="1" x14ac:dyDescent="0.25"/>
    <row r="58183" ht="30" hidden="1" customHeight="1" x14ac:dyDescent="0.25"/>
    <row r="58184" ht="30" hidden="1" customHeight="1" x14ac:dyDescent="0.25"/>
    <row r="58185" ht="30" hidden="1" customHeight="1" x14ac:dyDescent="0.25"/>
    <row r="58186" ht="30" hidden="1" customHeight="1" x14ac:dyDescent="0.25"/>
    <row r="58187" ht="30" hidden="1" customHeight="1" x14ac:dyDescent="0.25"/>
    <row r="58188" ht="30" hidden="1" customHeight="1" x14ac:dyDescent="0.25"/>
    <row r="58189" ht="30" hidden="1" customHeight="1" x14ac:dyDescent="0.25"/>
    <row r="58190" ht="30" hidden="1" customHeight="1" x14ac:dyDescent="0.25"/>
    <row r="58191" ht="30" hidden="1" customHeight="1" x14ac:dyDescent="0.25"/>
    <row r="58192" ht="30" hidden="1" customHeight="1" x14ac:dyDescent="0.25"/>
    <row r="58193" ht="30" hidden="1" customHeight="1" x14ac:dyDescent="0.25"/>
    <row r="58194" ht="30" hidden="1" customHeight="1" x14ac:dyDescent="0.25"/>
    <row r="58195" ht="30" hidden="1" customHeight="1" x14ac:dyDescent="0.25"/>
    <row r="58196" ht="30" hidden="1" customHeight="1" x14ac:dyDescent="0.25"/>
    <row r="58197" ht="30" hidden="1" customHeight="1" x14ac:dyDescent="0.25"/>
    <row r="58198" ht="30" hidden="1" customHeight="1" x14ac:dyDescent="0.25"/>
    <row r="58199" ht="30" hidden="1" customHeight="1" x14ac:dyDescent="0.25"/>
    <row r="58200" ht="30" hidden="1" customHeight="1" x14ac:dyDescent="0.25"/>
    <row r="58201" ht="30" hidden="1" customHeight="1" x14ac:dyDescent="0.25"/>
    <row r="58202" ht="30" hidden="1" customHeight="1" x14ac:dyDescent="0.25"/>
    <row r="58203" ht="30" hidden="1" customHeight="1" x14ac:dyDescent="0.25"/>
    <row r="58204" ht="30" hidden="1" customHeight="1" x14ac:dyDescent="0.25"/>
    <row r="58205" ht="30" hidden="1" customHeight="1" x14ac:dyDescent="0.25"/>
    <row r="58206" ht="30" hidden="1" customHeight="1" x14ac:dyDescent="0.25"/>
    <row r="58207" ht="30" hidden="1" customHeight="1" x14ac:dyDescent="0.25"/>
    <row r="58208" ht="30" hidden="1" customHeight="1" x14ac:dyDescent="0.25"/>
    <row r="58209" ht="30" hidden="1" customHeight="1" x14ac:dyDescent="0.25"/>
    <row r="58210" ht="30" hidden="1" customHeight="1" x14ac:dyDescent="0.25"/>
    <row r="58211" ht="30" hidden="1" customHeight="1" x14ac:dyDescent="0.25"/>
    <row r="58212" ht="30" hidden="1" customHeight="1" x14ac:dyDescent="0.25"/>
    <row r="58213" ht="30" hidden="1" customHeight="1" x14ac:dyDescent="0.25"/>
    <row r="58214" ht="30" hidden="1" customHeight="1" x14ac:dyDescent="0.25"/>
    <row r="58215" ht="30" hidden="1" customHeight="1" x14ac:dyDescent="0.25"/>
    <row r="58216" ht="30" hidden="1" customHeight="1" x14ac:dyDescent="0.25"/>
    <row r="58217" ht="30" hidden="1" customHeight="1" x14ac:dyDescent="0.25"/>
    <row r="58218" ht="30" hidden="1" customHeight="1" x14ac:dyDescent="0.25"/>
    <row r="58219" ht="30" hidden="1" customHeight="1" x14ac:dyDescent="0.25"/>
    <row r="58220" ht="30" hidden="1" customHeight="1" x14ac:dyDescent="0.25"/>
    <row r="58221" ht="30" hidden="1" customHeight="1" x14ac:dyDescent="0.25"/>
    <row r="58222" ht="30" hidden="1" customHeight="1" x14ac:dyDescent="0.25"/>
    <row r="58223" ht="30" hidden="1" customHeight="1" x14ac:dyDescent="0.25"/>
    <row r="58224" ht="30" hidden="1" customHeight="1" x14ac:dyDescent="0.25"/>
    <row r="58225" ht="30" hidden="1" customHeight="1" x14ac:dyDescent="0.25"/>
    <row r="58226" ht="30" hidden="1" customHeight="1" x14ac:dyDescent="0.25"/>
    <row r="58227" ht="30" hidden="1" customHeight="1" x14ac:dyDescent="0.25"/>
    <row r="58228" ht="30" hidden="1" customHeight="1" x14ac:dyDescent="0.25"/>
    <row r="58229" ht="30" hidden="1" customHeight="1" x14ac:dyDescent="0.25"/>
    <row r="58230" ht="30" hidden="1" customHeight="1" x14ac:dyDescent="0.25"/>
    <row r="58231" ht="30" hidden="1" customHeight="1" x14ac:dyDescent="0.25"/>
    <row r="58232" ht="30" hidden="1" customHeight="1" x14ac:dyDescent="0.25"/>
    <row r="58233" ht="30" hidden="1" customHeight="1" x14ac:dyDescent="0.25"/>
    <row r="58234" ht="30" hidden="1" customHeight="1" x14ac:dyDescent="0.25"/>
    <row r="58235" ht="30" hidden="1" customHeight="1" x14ac:dyDescent="0.25"/>
    <row r="58236" ht="30" hidden="1" customHeight="1" x14ac:dyDescent="0.25"/>
    <row r="58237" ht="30" hidden="1" customHeight="1" x14ac:dyDescent="0.25"/>
    <row r="58238" ht="30" hidden="1" customHeight="1" x14ac:dyDescent="0.25"/>
    <row r="58239" ht="30" hidden="1" customHeight="1" x14ac:dyDescent="0.25"/>
    <row r="58240" ht="30" hidden="1" customHeight="1" x14ac:dyDescent="0.25"/>
    <row r="58241" ht="30" hidden="1" customHeight="1" x14ac:dyDescent="0.25"/>
    <row r="58242" ht="30" hidden="1" customHeight="1" x14ac:dyDescent="0.25"/>
    <row r="58243" ht="30" hidden="1" customHeight="1" x14ac:dyDescent="0.25"/>
    <row r="58244" ht="30" hidden="1" customHeight="1" x14ac:dyDescent="0.25"/>
    <row r="58245" ht="30" hidden="1" customHeight="1" x14ac:dyDescent="0.25"/>
    <row r="58246" ht="30" hidden="1" customHeight="1" x14ac:dyDescent="0.25"/>
    <row r="58247" ht="30" hidden="1" customHeight="1" x14ac:dyDescent="0.25"/>
    <row r="58248" ht="30" hidden="1" customHeight="1" x14ac:dyDescent="0.25"/>
    <row r="58249" ht="30" hidden="1" customHeight="1" x14ac:dyDescent="0.25"/>
    <row r="58250" ht="30" hidden="1" customHeight="1" x14ac:dyDescent="0.25"/>
    <row r="58251" ht="30" hidden="1" customHeight="1" x14ac:dyDescent="0.25"/>
    <row r="58252" ht="30" hidden="1" customHeight="1" x14ac:dyDescent="0.25"/>
    <row r="58253" ht="30" hidden="1" customHeight="1" x14ac:dyDescent="0.25"/>
    <row r="58254" ht="30" hidden="1" customHeight="1" x14ac:dyDescent="0.25"/>
    <row r="58255" ht="30" hidden="1" customHeight="1" x14ac:dyDescent="0.25"/>
    <row r="58256" ht="30" hidden="1" customHeight="1" x14ac:dyDescent="0.25"/>
    <row r="58257" ht="30" hidden="1" customHeight="1" x14ac:dyDescent="0.25"/>
    <row r="58258" ht="30" hidden="1" customHeight="1" x14ac:dyDescent="0.25"/>
    <row r="58259" ht="30" hidden="1" customHeight="1" x14ac:dyDescent="0.25"/>
    <row r="58260" ht="30" hidden="1" customHeight="1" x14ac:dyDescent="0.25"/>
    <row r="58261" ht="30" hidden="1" customHeight="1" x14ac:dyDescent="0.25"/>
    <row r="58262" ht="30" hidden="1" customHeight="1" x14ac:dyDescent="0.25"/>
    <row r="58263" ht="30" hidden="1" customHeight="1" x14ac:dyDescent="0.25"/>
    <row r="58264" ht="30" hidden="1" customHeight="1" x14ac:dyDescent="0.25"/>
    <row r="58265" ht="30" hidden="1" customHeight="1" x14ac:dyDescent="0.25"/>
    <row r="58266" ht="30" hidden="1" customHeight="1" x14ac:dyDescent="0.25"/>
    <row r="58267" ht="30" hidden="1" customHeight="1" x14ac:dyDescent="0.25"/>
    <row r="58268" ht="30" hidden="1" customHeight="1" x14ac:dyDescent="0.25"/>
    <row r="58269" ht="30" hidden="1" customHeight="1" x14ac:dyDescent="0.25"/>
    <row r="58270" ht="30" hidden="1" customHeight="1" x14ac:dyDescent="0.25"/>
    <row r="58271" ht="30" hidden="1" customHeight="1" x14ac:dyDescent="0.25"/>
    <row r="58272" ht="30" hidden="1" customHeight="1" x14ac:dyDescent="0.25"/>
    <row r="58273" ht="30" hidden="1" customHeight="1" x14ac:dyDescent="0.25"/>
    <row r="58274" ht="30" hidden="1" customHeight="1" x14ac:dyDescent="0.25"/>
    <row r="58275" ht="30" hidden="1" customHeight="1" x14ac:dyDescent="0.25"/>
    <row r="58276" ht="30" hidden="1" customHeight="1" x14ac:dyDescent="0.25"/>
    <row r="58277" ht="30" hidden="1" customHeight="1" x14ac:dyDescent="0.25"/>
    <row r="58278" ht="30" hidden="1" customHeight="1" x14ac:dyDescent="0.25"/>
    <row r="58279" ht="30" hidden="1" customHeight="1" x14ac:dyDescent="0.25"/>
    <row r="58280" ht="30" hidden="1" customHeight="1" x14ac:dyDescent="0.25"/>
    <row r="58281" ht="30" hidden="1" customHeight="1" x14ac:dyDescent="0.25"/>
    <row r="58282" ht="30" hidden="1" customHeight="1" x14ac:dyDescent="0.25"/>
    <row r="58283" ht="30" hidden="1" customHeight="1" x14ac:dyDescent="0.25"/>
    <row r="58284" ht="30" hidden="1" customHeight="1" x14ac:dyDescent="0.25"/>
    <row r="58285" ht="30" hidden="1" customHeight="1" x14ac:dyDescent="0.25"/>
    <row r="58286" ht="30" hidden="1" customHeight="1" x14ac:dyDescent="0.25"/>
    <row r="58287" ht="30" hidden="1" customHeight="1" x14ac:dyDescent="0.25"/>
    <row r="58288" ht="30" hidden="1" customHeight="1" x14ac:dyDescent="0.25"/>
    <row r="58289" ht="30" hidden="1" customHeight="1" x14ac:dyDescent="0.25"/>
    <row r="58290" ht="30" hidden="1" customHeight="1" x14ac:dyDescent="0.25"/>
    <row r="58291" ht="30" hidden="1" customHeight="1" x14ac:dyDescent="0.25"/>
    <row r="58292" ht="30" hidden="1" customHeight="1" x14ac:dyDescent="0.25"/>
    <row r="58293" ht="30" hidden="1" customHeight="1" x14ac:dyDescent="0.25"/>
    <row r="58294" ht="30" hidden="1" customHeight="1" x14ac:dyDescent="0.25"/>
    <row r="58295" ht="30" hidden="1" customHeight="1" x14ac:dyDescent="0.25"/>
    <row r="58296" ht="30" hidden="1" customHeight="1" x14ac:dyDescent="0.25"/>
    <row r="58297" ht="30" hidden="1" customHeight="1" x14ac:dyDescent="0.25"/>
    <row r="58298" ht="30" hidden="1" customHeight="1" x14ac:dyDescent="0.25"/>
    <row r="58299" ht="30" hidden="1" customHeight="1" x14ac:dyDescent="0.25"/>
    <row r="58300" ht="30" hidden="1" customHeight="1" x14ac:dyDescent="0.25"/>
    <row r="58301" ht="30" hidden="1" customHeight="1" x14ac:dyDescent="0.25"/>
    <row r="58302" ht="30" hidden="1" customHeight="1" x14ac:dyDescent="0.25"/>
    <row r="58303" ht="30" hidden="1" customHeight="1" x14ac:dyDescent="0.25"/>
    <row r="58304" ht="30" hidden="1" customHeight="1" x14ac:dyDescent="0.25"/>
    <row r="58305" ht="30" hidden="1" customHeight="1" x14ac:dyDescent="0.25"/>
    <row r="58306" ht="30" hidden="1" customHeight="1" x14ac:dyDescent="0.25"/>
    <row r="58307" ht="30" hidden="1" customHeight="1" x14ac:dyDescent="0.25"/>
    <row r="58308" ht="30" hidden="1" customHeight="1" x14ac:dyDescent="0.25"/>
    <row r="58309" ht="30" hidden="1" customHeight="1" x14ac:dyDescent="0.25"/>
    <row r="58310" ht="30" hidden="1" customHeight="1" x14ac:dyDescent="0.25"/>
    <row r="58311" ht="30" hidden="1" customHeight="1" x14ac:dyDescent="0.25"/>
    <row r="58312" ht="30" hidden="1" customHeight="1" x14ac:dyDescent="0.25"/>
    <row r="58313" ht="30" hidden="1" customHeight="1" x14ac:dyDescent="0.25"/>
    <row r="58314" ht="30" hidden="1" customHeight="1" x14ac:dyDescent="0.25"/>
    <row r="58315" ht="30" hidden="1" customHeight="1" x14ac:dyDescent="0.25"/>
    <row r="58316" ht="30" hidden="1" customHeight="1" x14ac:dyDescent="0.25"/>
    <row r="58317" ht="30" hidden="1" customHeight="1" x14ac:dyDescent="0.25"/>
    <row r="58318" ht="30" hidden="1" customHeight="1" x14ac:dyDescent="0.25"/>
    <row r="58319" ht="30" hidden="1" customHeight="1" x14ac:dyDescent="0.25"/>
    <row r="58320" ht="30" hidden="1" customHeight="1" x14ac:dyDescent="0.25"/>
    <row r="58321" ht="30" hidden="1" customHeight="1" x14ac:dyDescent="0.25"/>
    <row r="58322" ht="30" hidden="1" customHeight="1" x14ac:dyDescent="0.25"/>
    <row r="58323" ht="30" hidden="1" customHeight="1" x14ac:dyDescent="0.25"/>
    <row r="58324" ht="30" hidden="1" customHeight="1" x14ac:dyDescent="0.25"/>
    <row r="58325" ht="30" hidden="1" customHeight="1" x14ac:dyDescent="0.25"/>
    <row r="58326" ht="30" hidden="1" customHeight="1" x14ac:dyDescent="0.25"/>
    <row r="58327" ht="30" hidden="1" customHeight="1" x14ac:dyDescent="0.25"/>
    <row r="58328" ht="30" hidden="1" customHeight="1" x14ac:dyDescent="0.25"/>
    <row r="58329" ht="30" hidden="1" customHeight="1" x14ac:dyDescent="0.25"/>
    <row r="58330" ht="30" hidden="1" customHeight="1" x14ac:dyDescent="0.25"/>
    <row r="58331" ht="30" hidden="1" customHeight="1" x14ac:dyDescent="0.25"/>
    <row r="58332" ht="30" hidden="1" customHeight="1" x14ac:dyDescent="0.25"/>
    <row r="58333" ht="30" hidden="1" customHeight="1" x14ac:dyDescent="0.25"/>
    <row r="58334" ht="30" hidden="1" customHeight="1" x14ac:dyDescent="0.25"/>
    <row r="58335" ht="30" hidden="1" customHeight="1" x14ac:dyDescent="0.25"/>
    <row r="58336" ht="30" hidden="1" customHeight="1" x14ac:dyDescent="0.25"/>
    <row r="58337" ht="30" hidden="1" customHeight="1" x14ac:dyDescent="0.25"/>
    <row r="58338" ht="30" hidden="1" customHeight="1" x14ac:dyDescent="0.25"/>
    <row r="58339" ht="30" hidden="1" customHeight="1" x14ac:dyDescent="0.25"/>
    <row r="58340" ht="30" hidden="1" customHeight="1" x14ac:dyDescent="0.25"/>
    <row r="58341" ht="30" hidden="1" customHeight="1" x14ac:dyDescent="0.25"/>
    <row r="58342" ht="30" hidden="1" customHeight="1" x14ac:dyDescent="0.25"/>
    <row r="58343" ht="30" hidden="1" customHeight="1" x14ac:dyDescent="0.25"/>
    <row r="58344" ht="30" hidden="1" customHeight="1" x14ac:dyDescent="0.25"/>
    <row r="58345" ht="30" hidden="1" customHeight="1" x14ac:dyDescent="0.25"/>
    <row r="58346" ht="30" hidden="1" customHeight="1" x14ac:dyDescent="0.25"/>
    <row r="58347" ht="30" hidden="1" customHeight="1" x14ac:dyDescent="0.25"/>
    <row r="58348" ht="30" hidden="1" customHeight="1" x14ac:dyDescent="0.25"/>
    <row r="58349" ht="30" hidden="1" customHeight="1" x14ac:dyDescent="0.25"/>
    <row r="58350" ht="30" hidden="1" customHeight="1" x14ac:dyDescent="0.25"/>
    <row r="58351" ht="30" hidden="1" customHeight="1" x14ac:dyDescent="0.25"/>
    <row r="58352" ht="30" hidden="1" customHeight="1" x14ac:dyDescent="0.25"/>
    <row r="58353" ht="30" hidden="1" customHeight="1" x14ac:dyDescent="0.25"/>
    <row r="58354" ht="30" hidden="1" customHeight="1" x14ac:dyDescent="0.25"/>
    <row r="58355" ht="30" hidden="1" customHeight="1" x14ac:dyDescent="0.25"/>
    <row r="58356" ht="30" hidden="1" customHeight="1" x14ac:dyDescent="0.25"/>
    <row r="58357" ht="30" hidden="1" customHeight="1" x14ac:dyDescent="0.25"/>
    <row r="58358" ht="30" hidden="1" customHeight="1" x14ac:dyDescent="0.25"/>
    <row r="58359" ht="30" hidden="1" customHeight="1" x14ac:dyDescent="0.25"/>
    <row r="58360" ht="30" hidden="1" customHeight="1" x14ac:dyDescent="0.25"/>
    <row r="58361" ht="30" hidden="1" customHeight="1" x14ac:dyDescent="0.25"/>
    <row r="58362" ht="30" hidden="1" customHeight="1" x14ac:dyDescent="0.25"/>
    <row r="58363" ht="30" hidden="1" customHeight="1" x14ac:dyDescent="0.25"/>
    <row r="58364" ht="30" hidden="1" customHeight="1" x14ac:dyDescent="0.25"/>
    <row r="58365" ht="30" hidden="1" customHeight="1" x14ac:dyDescent="0.25"/>
    <row r="58366" ht="30" hidden="1" customHeight="1" x14ac:dyDescent="0.25"/>
    <row r="58367" ht="30" hidden="1" customHeight="1" x14ac:dyDescent="0.25"/>
    <row r="58368" ht="30" hidden="1" customHeight="1" x14ac:dyDescent="0.25"/>
    <row r="58369" ht="30" hidden="1" customHeight="1" x14ac:dyDescent="0.25"/>
    <row r="58370" ht="30" hidden="1" customHeight="1" x14ac:dyDescent="0.25"/>
    <row r="58371" ht="30" hidden="1" customHeight="1" x14ac:dyDescent="0.25"/>
    <row r="58372" ht="30" hidden="1" customHeight="1" x14ac:dyDescent="0.25"/>
    <row r="58373" ht="30" hidden="1" customHeight="1" x14ac:dyDescent="0.25"/>
    <row r="58374" ht="30" hidden="1" customHeight="1" x14ac:dyDescent="0.25"/>
    <row r="58375" ht="30" hidden="1" customHeight="1" x14ac:dyDescent="0.25"/>
    <row r="58376" ht="30" hidden="1" customHeight="1" x14ac:dyDescent="0.25"/>
    <row r="58377" ht="30" hidden="1" customHeight="1" x14ac:dyDescent="0.25"/>
    <row r="58378" ht="30" hidden="1" customHeight="1" x14ac:dyDescent="0.25"/>
    <row r="58379" ht="30" hidden="1" customHeight="1" x14ac:dyDescent="0.25"/>
    <row r="58380" ht="30" hidden="1" customHeight="1" x14ac:dyDescent="0.25"/>
    <row r="58381" ht="30" hidden="1" customHeight="1" x14ac:dyDescent="0.25"/>
    <row r="58382" ht="30" hidden="1" customHeight="1" x14ac:dyDescent="0.25"/>
    <row r="58383" ht="30" hidden="1" customHeight="1" x14ac:dyDescent="0.25"/>
    <row r="58384" ht="30" hidden="1" customHeight="1" x14ac:dyDescent="0.25"/>
    <row r="58385" ht="30" hidden="1" customHeight="1" x14ac:dyDescent="0.25"/>
    <row r="58386" ht="30" hidden="1" customHeight="1" x14ac:dyDescent="0.25"/>
    <row r="58387" ht="30" hidden="1" customHeight="1" x14ac:dyDescent="0.25"/>
    <row r="58388" ht="30" hidden="1" customHeight="1" x14ac:dyDescent="0.25"/>
    <row r="58389" ht="30" hidden="1" customHeight="1" x14ac:dyDescent="0.25"/>
    <row r="58390" ht="30" hidden="1" customHeight="1" x14ac:dyDescent="0.25"/>
    <row r="58391" ht="30" hidden="1" customHeight="1" x14ac:dyDescent="0.25"/>
    <row r="58392" ht="30" hidden="1" customHeight="1" x14ac:dyDescent="0.25"/>
    <row r="58393" ht="30" hidden="1" customHeight="1" x14ac:dyDescent="0.25"/>
    <row r="58394" ht="30" hidden="1" customHeight="1" x14ac:dyDescent="0.25"/>
    <row r="58395" ht="30" hidden="1" customHeight="1" x14ac:dyDescent="0.25"/>
    <row r="58396" ht="30" hidden="1" customHeight="1" x14ac:dyDescent="0.25"/>
    <row r="58397" ht="30" hidden="1" customHeight="1" x14ac:dyDescent="0.25"/>
    <row r="58398" ht="30" hidden="1" customHeight="1" x14ac:dyDescent="0.25"/>
    <row r="58399" ht="30" hidden="1" customHeight="1" x14ac:dyDescent="0.25"/>
    <row r="58400" ht="30" hidden="1" customHeight="1" x14ac:dyDescent="0.25"/>
    <row r="58401" ht="30" hidden="1" customHeight="1" x14ac:dyDescent="0.25"/>
    <row r="58402" ht="30" hidden="1" customHeight="1" x14ac:dyDescent="0.25"/>
    <row r="58403" ht="30" hidden="1" customHeight="1" x14ac:dyDescent="0.25"/>
    <row r="58404" ht="30" hidden="1" customHeight="1" x14ac:dyDescent="0.25"/>
    <row r="58405" ht="30" hidden="1" customHeight="1" x14ac:dyDescent="0.25"/>
    <row r="58406" ht="30" hidden="1" customHeight="1" x14ac:dyDescent="0.25"/>
    <row r="58407" ht="30" hidden="1" customHeight="1" x14ac:dyDescent="0.25"/>
    <row r="58408" ht="30" hidden="1" customHeight="1" x14ac:dyDescent="0.25"/>
    <row r="58409" ht="30" hidden="1" customHeight="1" x14ac:dyDescent="0.25"/>
    <row r="58410" ht="30" hidden="1" customHeight="1" x14ac:dyDescent="0.25"/>
    <row r="58411" ht="30" hidden="1" customHeight="1" x14ac:dyDescent="0.25"/>
    <row r="58412" ht="30" hidden="1" customHeight="1" x14ac:dyDescent="0.25"/>
    <row r="58413" ht="30" hidden="1" customHeight="1" x14ac:dyDescent="0.25"/>
    <row r="58414" ht="30" hidden="1" customHeight="1" x14ac:dyDescent="0.25"/>
    <row r="58415" ht="30" hidden="1" customHeight="1" x14ac:dyDescent="0.25"/>
    <row r="58416" ht="30" hidden="1" customHeight="1" x14ac:dyDescent="0.25"/>
    <row r="58417" ht="30" hidden="1" customHeight="1" x14ac:dyDescent="0.25"/>
    <row r="58418" ht="30" hidden="1" customHeight="1" x14ac:dyDescent="0.25"/>
    <row r="58419" ht="30" hidden="1" customHeight="1" x14ac:dyDescent="0.25"/>
    <row r="58420" ht="30" hidden="1" customHeight="1" x14ac:dyDescent="0.25"/>
    <row r="58421" ht="30" hidden="1" customHeight="1" x14ac:dyDescent="0.25"/>
    <row r="58422" ht="30" hidden="1" customHeight="1" x14ac:dyDescent="0.25"/>
    <row r="58423" ht="30" hidden="1" customHeight="1" x14ac:dyDescent="0.25"/>
    <row r="58424" ht="30" hidden="1" customHeight="1" x14ac:dyDescent="0.25"/>
    <row r="58425" ht="30" hidden="1" customHeight="1" x14ac:dyDescent="0.25"/>
    <row r="58426" ht="30" hidden="1" customHeight="1" x14ac:dyDescent="0.25"/>
    <row r="58427" ht="30" hidden="1" customHeight="1" x14ac:dyDescent="0.25"/>
    <row r="58428" ht="30" hidden="1" customHeight="1" x14ac:dyDescent="0.25"/>
    <row r="58429" ht="30" hidden="1" customHeight="1" x14ac:dyDescent="0.25"/>
    <row r="58430" ht="30" hidden="1" customHeight="1" x14ac:dyDescent="0.25"/>
    <row r="58431" ht="30" hidden="1" customHeight="1" x14ac:dyDescent="0.25"/>
    <row r="58432" ht="30" hidden="1" customHeight="1" x14ac:dyDescent="0.25"/>
    <row r="58433" ht="30" hidden="1" customHeight="1" x14ac:dyDescent="0.25"/>
    <row r="58434" ht="30" hidden="1" customHeight="1" x14ac:dyDescent="0.25"/>
    <row r="58435" ht="30" hidden="1" customHeight="1" x14ac:dyDescent="0.25"/>
    <row r="58436" ht="30" hidden="1" customHeight="1" x14ac:dyDescent="0.25"/>
    <row r="58437" ht="30" hidden="1" customHeight="1" x14ac:dyDescent="0.25"/>
    <row r="58438" ht="30" hidden="1" customHeight="1" x14ac:dyDescent="0.25"/>
    <row r="58439" ht="30" hidden="1" customHeight="1" x14ac:dyDescent="0.25"/>
    <row r="58440" ht="30" hidden="1" customHeight="1" x14ac:dyDescent="0.25"/>
    <row r="58441" ht="30" hidden="1" customHeight="1" x14ac:dyDescent="0.25"/>
    <row r="58442" ht="30" hidden="1" customHeight="1" x14ac:dyDescent="0.25"/>
    <row r="58443" ht="30" hidden="1" customHeight="1" x14ac:dyDescent="0.25"/>
    <row r="58444" ht="30" hidden="1" customHeight="1" x14ac:dyDescent="0.25"/>
    <row r="58445" ht="30" hidden="1" customHeight="1" x14ac:dyDescent="0.25"/>
    <row r="58446" ht="30" hidden="1" customHeight="1" x14ac:dyDescent="0.25"/>
    <row r="58447" ht="30" hidden="1" customHeight="1" x14ac:dyDescent="0.25"/>
    <row r="58448" ht="30" hidden="1" customHeight="1" x14ac:dyDescent="0.25"/>
    <row r="58449" ht="30" hidden="1" customHeight="1" x14ac:dyDescent="0.25"/>
    <row r="58450" ht="30" hidden="1" customHeight="1" x14ac:dyDescent="0.25"/>
    <row r="58451" ht="30" hidden="1" customHeight="1" x14ac:dyDescent="0.25"/>
    <row r="58452" ht="30" hidden="1" customHeight="1" x14ac:dyDescent="0.25"/>
    <row r="58453" ht="30" hidden="1" customHeight="1" x14ac:dyDescent="0.25"/>
    <row r="58454" ht="30" hidden="1" customHeight="1" x14ac:dyDescent="0.25"/>
    <row r="58455" ht="30" hidden="1" customHeight="1" x14ac:dyDescent="0.25"/>
    <row r="58456" ht="30" hidden="1" customHeight="1" x14ac:dyDescent="0.25"/>
    <row r="58457" ht="30" hidden="1" customHeight="1" x14ac:dyDescent="0.25"/>
    <row r="58458" ht="30" hidden="1" customHeight="1" x14ac:dyDescent="0.25"/>
    <row r="58459" ht="30" hidden="1" customHeight="1" x14ac:dyDescent="0.25"/>
    <row r="58460" ht="30" hidden="1" customHeight="1" x14ac:dyDescent="0.25"/>
    <row r="58461" ht="30" hidden="1" customHeight="1" x14ac:dyDescent="0.25"/>
    <row r="58462" ht="30" hidden="1" customHeight="1" x14ac:dyDescent="0.25"/>
    <row r="58463" ht="30" hidden="1" customHeight="1" x14ac:dyDescent="0.25"/>
    <row r="58464" ht="30" hidden="1" customHeight="1" x14ac:dyDescent="0.25"/>
    <row r="58465" ht="30" hidden="1" customHeight="1" x14ac:dyDescent="0.25"/>
    <row r="58466" ht="30" hidden="1" customHeight="1" x14ac:dyDescent="0.25"/>
    <row r="58467" ht="30" hidden="1" customHeight="1" x14ac:dyDescent="0.25"/>
    <row r="58468" ht="30" hidden="1" customHeight="1" x14ac:dyDescent="0.25"/>
    <row r="58469" ht="30" hidden="1" customHeight="1" x14ac:dyDescent="0.25"/>
    <row r="58470" ht="30" hidden="1" customHeight="1" x14ac:dyDescent="0.25"/>
    <row r="58471" ht="30" hidden="1" customHeight="1" x14ac:dyDescent="0.25"/>
    <row r="58472" ht="30" hidden="1" customHeight="1" x14ac:dyDescent="0.25"/>
    <row r="58473" ht="30" hidden="1" customHeight="1" x14ac:dyDescent="0.25"/>
    <row r="58474" ht="30" hidden="1" customHeight="1" x14ac:dyDescent="0.25"/>
    <row r="58475" ht="30" hidden="1" customHeight="1" x14ac:dyDescent="0.25"/>
    <row r="58476" ht="30" hidden="1" customHeight="1" x14ac:dyDescent="0.25"/>
    <row r="58477" ht="30" hidden="1" customHeight="1" x14ac:dyDescent="0.25"/>
    <row r="58478" ht="30" hidden="1" customHeight="1" x14ac:dyDescent="0.25"/>
    <row r="58479" ht="30" hidden="1" customHeight="1" x14ac:dyDescent="0.25"/>
    <row r="58480" ht="30" hidden="1" customHeight="1" x14ac:dyDescent="0.25"/>
    <row r="58481" ht="30" hidden="1" customHeight="1" x14ac:dyDescent="0.25"/>
    <row r="58482" ht="30" hidden="1" customHeight="1" x14ac:dyDescent="0.25"/>
    <row r="58483" ht="30" hidden="1" customHeight="1" x14ac:dyDescent="0.25"/>
    <row r="58484" ht="30" hidden="1" customHeight="1" x14ac:dyDescent="0.25"/>
    <row r="58485" ht="30" hidden="1" customHeight="1" x14ac:dyDescent="0.25"/>
    <row r="58486" ht="30" hidden="1" customHeight="1" x14ac:dyDescent="0.25"/>
    <row r="58487" ht="30" hidden="1" customHeight="1" x14ac:dyDescent="0.25"/>
    <row r="58488" ht="30" hidden="1" customHeight="1" x14ac:dyDescent="0.25"/>
    <row r="58489" ht="30" hidden="1" customHeight="1" x14ac:dyDescent="0.25"/>
    <row r="58490" ht="30" hidden="1" customHeight="1" x14ac:dyDescent="0.25"/>
    <row r="58491" ht="30" hidden="1" customHeight="1" x14ac:dyDescent="0.25"/>
    <row r="58492" ht="30" hidden="1" customHeight="1" x14ac:dyDescent="0.25"/>
    <row r="58493" ht="30" hidden="1" customHeight="1" x14ac:dyDescent="0.25"/>
    <row r="58494" ht="30" hidden="1" customHeight="1" x14ac:dyDescent="0.25"/>
    <row r="58495" ht="30" hidden="1" customHeight="1" x14ac:dyDescent="0.25"/>
    <row r="58496" ht="30" hidden="1" customHeight="1" x14ac:dyDescent="0.25"/>
    <row r="58497" ht="30" hidden="1" customHeight="1" x14ac:dyDescent="0.25"/>
    <row r="58498" ht="30" hidden="1" customHeight="1" x14ac:dyDescent="0.25"/>
    <row r="58499" ht="30" hidden="1" customHeight="1" x14ac:dyDescent="0.25"/>
    <row r="58500" ht="30" hidden="1" customHeight="1" x14ac:dyDescent="0.25"/>
    <row r="58501" ht="30" hidden="1" customHeight="1" x14ac:dyDescent="0.25"/>
    <row r="58502" ht="30" hidden="1" customHeight="1" x14ac:dyDescent="0.25"/>
    <row r="58503" ht="30" hidden="1" customHeight="1" x14ac:dyDescent="0.25"/>
    <row r="58504" ht="30" hidden="1" customHeight="1" x14ac:dyDescent="0.25"/>
    <row r="58505" ht="30" hidden="1" customHeight="1" x14ac:dyDescent="0.25"/>
    <row r="58506" ht="30" hidden="1" customHeight="1" x14ac:dyDescent="0.25"/>
    <row r="58507" ht="30" hidden="1" customHeight="1" x14ac:dyDescent="0.25"/>
    <row r="58508" ht="30" hidden="1" customHeight="1" x14ac:dyDescent="0.25"/>
    <row r="58509" ht="30" hidden="1" customHeight="1" x14ac:dyDescent="0.25"/>
    <row r="58510" ht="30" hidden="1" customHeight="1" x14ac:dyDescent="0.25"/>
    <row r="58511" ht="30" hidden="1" customHeight="1" x14ac:dyDescent="0.25"/>
    <row r="58512" ht="30" hidden="1" customHeight="1" x14ac:dyDescent="0.25"/>
    <row r="58513" ht="30" hidden="1" customHeight="1" x14ac:dyDescent="0.25"/>
    <row r="58514" ht="30" hidden="1" customHeight="1" x14ac:dyDescent="0.25"/>
    <row r="58515" ht="30" hidden="1" customHeight="1" x14ac:dyDescent="0.25"/>
    <row r="58516" ht="30" hidden="1" customHeight="1" x14ac:dyDescent="0.25"/>
    <row r="58517" ht="30" hidden="1" customHeight="1" x14ac:dyDescent="0.25"/>
    <row r="58518" ht="30" hidden="1" customHeight="1" x14ac:dyDescent="0.25"/>
    <row r="58519" ht="30" hidden="1" customHeight="1" x14ac:dyDescent="0.25"/>
    <row r="58520" ht="30" hidden="1" customHeight="1" x14ac:dyDescent="0.25"/>
    <row r="58521" ht="30" hidden="1" customHeight="1" x14ac:dyDescent="0.25"/>
    <row r="58522" ht="30" hidden="1" customHeight="1" x14ac:dyDescent="0.25"/>
    <row r="58523" ht="30" hidden="1" customHeight="1" x14ac:dyDescent="0.25"/>
    <row r="58524" ht="30" hidden="1" customHeight="1" x14ac:dyDescent="0.25"/>
    <row r="58525" ht="30" hidden="1" customHeight="1" x14ac:dyDescent="0.25"/>
    <row r="58526" ht="30" hidden="1" customHeight="1" x14ac:dyDescent="0.25"/>
    <row r="58527" ht="30" hidden="1" customHeight="1" x14ac:dyDescent="0.25"/>
    <row r="58528" ht="30" hidden="1" customHeight="1" x14ac:dyDescent="0.25"/>
    <row r="58529" ht="30" hidden="1" customHeight="1" x14ac:dyDescent="0.25"/>
    <row r="58530" ht="30" hidden="1" customHeight="1" x14ac:dyDescent="0.25"/>
    <row r="58531" ht="30" hidden="1" customHeight="1" x14ac:dyDescent="0.25"/>
    <row r="58532" ht="30" hidden="1" customHeight="1" x14ac:dyDescent="0.25"/>
    <row r="58533" ht="30" hidden="1" customHeight="1" x14ac:dyDescent="0.25"/>
    <row r="58534" ht="30" hidden="1" customHeight="1" x14ac:dyDescent="0.25"/>
    <row r="58535" ht="30" hidden="1" customHeight="1" x14ac:dyDescent="0.25"/>
    <row r="58536" ht="30" hidden="1" customHeight="1" x14ac:dyDescent="0.25"/>
    <row r="58537" ht="30" hidden="1" customHeight="1" x14ac:dyDescent="0.25"/>
    <row r="58538" ht="30" hidden="1" customHeight="1" x14ac:dyDescent="0.25"/>
    <row r="58539" ht="30" hidden="1" customHeight="1" x14ac:dyDescent="0.25"/>
    <row r="58540" ht="30" hidden="1" customHeight="1" x14ac:dyDescent="0.25"/>
    <row r="58541" ht="30" hidden="1" customHeight="1" x14ac:dyDescent="0.25"/>
    <row r="58542" ht="30" hidden="1" customHeight="1" x14ac:dyDescent="0.25"/>
    <row r="58543" ht="30" hidden="1" customHeight="1" x14ac:dyDescent="0.25"/>
    <row r="58544" ht="30" hidden="1" customHeight="1" x14ac:dyDescent="0.25"/>
    <row r="58545" ht="30" hidden="1" customHeight="1" x14ac:dyDescent="0.25"/>
    <row r="58546" ht="30" hidden="1" customHeight="1" x14ac:dyDescent="0.25"/>
    <row r="58547" ht="30" hidden="1" customHeight="1" x14ac:dyDescent="0.25"/>
    <row r="58548" ht="30" hidden="1" customHeight="1" x14ac:dyDescent="0.25"/>
    <row r="58549" ht="30" hidden="1" customHeight="1" x14ac:dyDescent="0.25"/>
    <row r="58550" ht="30" hidden="1" customHeight="1" x14ac:dyDescent="0.25"/>
    <row r="58551" ht="30" hidden="1" customHeight="1" x14ac:dyDescent="0.25"/>
    <row r="58552" ht="30" hidden="1" customHeight="1" x14ac:dyDescent="0.25"/>
    <row r="58553" ht="30" hidden="1" customHeight="1" x14ac:dyDescent="0.25"/>
    <row r="58554" ht="30" hidden="1" customHeight="1" x14ac:dyDescent="0.25"/>
    <row r="58555" ht="30" hidden="1" customHeight="1" x14ac:dyDescent="0.25"/>
    <row r="58556" ht="30" hidden="1" customHeight="1" x14ac:dyDescent="0.25"/>
    <row r="58557" ht="30" hidden="1" customHeight="1" x14ac:dyDescent="0.25"/>
    <row r="58558" ht="30" hidden="1" customHeight="1" x14ac:dyDescent="0.25"/>
    <row r="58559" ht="30" hidden="1" customHeight="1" x14ac:dyDescent="0.25"/>
    <row r="58560" ht="30" hidden="1" customHeight="1" x14ac:dyDescent="0.25"/>
    <row r="58561" ht="30" hidden="1" customHeight="1" x14ac:dyDescent="0.25"/>
    <row r="58562" ht="30" hidden="1" customHeight="1" x14ac:dyDescent="0.25"/>
    <row r="58563" ht="30" hidden="1" customHeight="1" x14ac:dyDescent="0.25"/>
    <row r="58564" ht="30" hidden="1" customHeight="1" x14ac:dyDescent="0.25"/>
    <row r="58565" ht="30" hidden="1" customHeight="1" x14ac:dyDescent="0.25"/>
    <row r="58566" ht="30" hidden="1" customHeight="1" x14ac:dyDescent="0.25"/>
    <row r="58567" ht="30" hidden="1" customHeight="1" x14ac:dyDescent="0.25"/>
    <row r="58568" ht="30" hidden="1" customHeight="1" x14ac:dyDescent="0.25"/>
    <row r="58569" ht="30" hidden="1" customHeight="1" x14ac:dyDescent="0.25"/>
    <row r="58570" ht="30" hidden="1" customHeight="1" x14ac:dyDescent="0.25"/>
    <row r="58571" ht="30" hidden="1" customHeight="1" x14ac:dyDescent="0.25"/>
    <row r="58572" ht="30" hidden="1" customHeight="1" x14ac:dyDescent="0.25"/>
    <row r="58573" ht="30" hidden="1" customHeight="1" x14ac:dyDescent="0.25"/>
    <row r="58574" ht="30" hidden="1" customHeight="1" x14ac:dyDescent="0.25"/>
    <row r="58575" ht="30" hidden="1" customHeight="1" x14ac:dyDescent="0.25"/>
    <row r="58576" ht="30" hidden="1" customHeight="1" x14ac:dyDescent="0.25"/>
    <row r="58577" ht="30" hidden="1" customHeight="1" x14ac:dyDescent="0.25"/>
    <row r="58578" ht="30" hidden="1" customHeight="1" x14ac:dyDescent="0.25"/>
    <row r="58579" ht="30" hidden="1" customHeight="1" x14ac:dyDescent="0.25"/>
    <row r="58580" ht="30" hidden="1" customHeight="1" x14ac:dyDescent="0.25"/>
    <row r="58581" ht="30" hidden="1" customHeight="1" x14ac:dyDescent="0.25"/>
    <row r="58582" ht="30" hidden="1" customHeight="1" x14ac:dyDescent="0.25"/>
    <row r="58583" ht="30" hidden="1" customHeight="1" x14ac:dyDescent="0.25"/>
    <row r="58584" ht="30" hidden="1" customHeight="1" x14ac:dyDescent="0.25"/>
    <row r="58585" ht="30" hidden="1" customHeight="1" x14ac:dyDescent="0.25"/>
    <row r="58586" ht="30" hidden="1" customHeight="1" x14ac:dyDescent="0.25"/>
    <row r="58587" ht="30" hidden="1" customHeight="1" x14ac:dyDescent="0.25"/>
    <row r="58588" ht="30" hidden="1" customHeight="1" x14ac:dyDescent="0.25"/>
    <row r="58589" ht="30" hidden="1" customHeight="1" x14ac:dyDescent="0.25"/>
    <row r="58590" ht="30" hidden="1" customHeight="1" x14ac:dyDescent="0.25"/>
    <row r="58591" ht="30" hidden="1" customHeight="1" x14ac:dyDescent="0.25"/>
    <row r="58592" ht="30" hidden="1" customHeight="1" x14ac:dyDescent="0.25"/>
    <row r="58593" ht="30" hidden="1" customHeight="1" x14ac:dyDescent="0.25"/>
    <row r="58594" ht="30" hidden="1" customHeight="1" x14ac:dyDescent="0.25"/>
    <row r="58595" ht="30" hidden="1" customHeight="1" x14ac:dyDescent="0.25"/>
    <row r="58596" ht="30" hidden="1" customHeight="1" x14ac:dyDescent="0.25"/>
    <row r="58597" ht="30" hidden="1" customHeight="1" x14ac:dyDescent="0.25"/>
    <row r="58598" ht="30" hidden="1" customHeight="1" x14ac:dyDescent="0.25"/>
    <row r="58599" ht="30" hidden="1" customHeight="1" x14ac:dyDescent="0.25"/>
    <row r="58600" ht="30" hidden="1" customHeight="1" x14ac:dyDescent="0.25"/>
    <row r="58601" ht="30" hidden="1" customHeight="1" x14ac:dyDescent="0.25"/>
    <row r="58602" ht="30" hidden="1" customHeight="1" x14ac:dyDescent="0.25"/>
    <row r="58603" ht="30" hidden="1" customHeight="1" x14ac:dyDescent="0.25"/>
    <row r="58604" ht="30" hidden="1" customHeight="1" x14ac:dyDescent="0.25"/>
    <row r="58605" ht="30" hidden="1" customHeight="1" x14ac:dyDescent="0.25"/>
    <row r="58606" ht="30" hidden="1" customHeight="1" x14ac:dyDescent="0.25"/>
    <row r="58607" ht="30" hidden="1" customHeight="1" x14ac:dyDescent="0.25"/>
    <row r="58608" ht="30" hidden="1" customHeight="1" x14ac:dyDescent="0.25"/>
    <row r="58609" ht="30" hidden="1" customHeight="1" x14ac:dyDescent="0.25"/>
    <row r="58610" ht="30" hidden="1" customHeight="1" x14ac:dyDescent="0.25"/>
    <row r="58611" ht="30" hidden="1" customHeight="1" x14ac:dyDescent="0.25"/>
    <row r="58612" ht="30" hidden="1" customHeight="1" x14ac:dyDescent="0.25"/>
    <row r="58613" ht="30" hidden="1" customHeight="1" x14ac:dyDescent="0.25"/>
    <row r="58614" ht="30" hidden="1" customHeight="1" x14ac:dyDescent="0.25"/>
    <row r="58615" ht="30" hidden="1" customHeight="1" x14ac:dyDescent="0.25"/>
    <row r="58616" ht="30" hidden="1" customHeight="1" x14ac:dyDescent="0.25"/>
    <row r="58617" ht="30" hidden="1" customHeight="1" x14ac:dyDescent="0.25"/>
    <row r="58618" ht="30" hidden="1" customHeight="1" x14ac:dyDescent="0.25"/>
    <row r="58619" ht="30" hidden="1" customHeight="1" x14ac:dyDescent="0.25"/>
    <row r="58620" ht="30" hidden="1" customHeight="1" x14ac:dyDescent="0.25"/>
    <row r="58621" ht="30" hidden="1" customHeight="1" x14ac:dyDescent="0.25"/>
    <row r="58622" ht="30" hidden="1" customHeight="1" x14ac:dyDescent="0.25"/>
    <row r="58623" ht="30" hidden="1" customHeight="1" x14ac:dyDescent="0.25"/>
    <row r="58624" ht="30" hidden="1" customHeight="1" x14ac:dyDescent="0.25"/>
    <row r="58625" ht="30" hidden="1" customHeight="1" x14ac:dyDescent="0.25"/>
    <row r="58626" ht="30" hidden="1" customHeight="1" x14ac:dyDescent="0.25"/>
    <row r="58627" ht="30" hidden="1" customHeight="1" x14ac:dyDescent="0.25"/>
    <row r="58628" ht="30" hidden="1" customHeight="1" x14ac:dyDescent="0.25"/>
    <row r="58629" ht="30" hidden="1" customHeight="1" x14ac:dyDescent="0.25"/>
    <row r="58630" ht="30" hidden="1" customHeight="1" x14ac:dyDescent="0.25"/>
    <row r="58631" ht="30" hidden="1" customHeight="1" x14ac:dyDescent="0.25"/>
    <row r="58632" ht="30" hidden="1" customHeight="1" x14ac:dyDescent="0.25"/>
    <row r="58633" ht="30" hidden="1" customHeight="1" x14ac:dyDescent="0.25"/>
    <row r="58634" ht="30" hidden="1" customHeight="1" x14ac:dyDescent="0.25"/>
    <row r="58635" ht="30" hidden="1" customHeight="1" x14ac:dyDescent="0.25"/>
    <row r="58636" ht="30" hidden="1" customHeight="1" x14ac:dyDescent="0.25"/>
    <row r="58637" ht="30" hidden="1" customHeight="1" x14ac:dyDescent="0.25"/>
    <row r="58638" ht="30" hidden="1" customHeight="1" x14ac:dyDescent="0.25"/>
    <row r="58639" ht="30" hidden="1" customHeight="1" x14ac:dyDescent="0.25"/>
    <row r="58640" ht="30" hidden="1" customHeight="1" x14ac:dyDescent="0.25"/>
    <row r="58641" ht="30" hidden="1" customHeight="1" x14ac:dyDescent="0.25"/>
    <row r="58642" ht="30" hidden="1" customHeight="1" x14ac:dyDescent="0.25"/>
    <row r="58643" ht="30" hidden="1" customHeight="1" x14ac:dyDescent="0.25"/>
    <row r="58644" ht="30" hidden="1" customHeight="1" x14ac:dyDescent="0.25"/>
    <row r="58645" ht="30" hidden="1" customHeight="1" x14ac:dyDescent="0.25"/>
    <row r="58646" ht="30" hidden="1" customHeight="1" x14ac:dyDescent="0.25"/>
    <row r="58647" ht="30" hidden="1" customHeight="1" x14ac:dyDescent="0.25"/>
    <row r="58648" ht="30" hidden="1" customHeight="1" x14ac:dyDescent="0.25"/>
    <row r="58649" ht="30" hidden="1" customHeight="1" x14ac:dyDescent="0.25"/>
    <row r="58650" ht="30" hidden="1" customHeight="1" x14ac:dyDescent="0.25"/>
    <row r="58651" ht="30" hidden="1" customHeight="1" x14ac:dyDescent="0.25"/>
    <row r="58652" ht="30" hidden="1" customHeight="1" x14ac:dyDescent="0.25"/>
    <row r="58653" ht="30" hidden="1" customHeight="1" x14ac:dyDescent="0.25"/>
    <row r="58654" ht="30" hidden="1" customHeight="1" x14ac:dyDescent="0.25"/>
    <row r="58655" ht="30" hidden="1" customHeight="1" x14ac:dyDescent="0.25"/>
    <row r="58656" ht="30" hidden="1" customHeight="1" x14ac:dyDescent="0.25"/>
    <row r="58657" ht="30" hidden="1" customHeight="1" x14ac:dyDescent="0.25"/>
    <row r="58658" ht="30" hidden="1" customHeight="1" x14ac:dyDescent="0.25"/>
    <row r="58659" ht="30" hidden="1" customHeight="1" x14ac:dyDescent="0.25"/>
    <row r="58660" ht="30" hidden="1" customHeight="1" x14ac:dyDescent="0.25"/>
    <row r="58661" ht="30" hidden="1" customHeight="1" x14ac:dyDescent="0.25"/>
    <row r="58662" ht="30" hidden="1" customHeight="1" x14ac:dyDescent="0.25"/>
    <row r="58663" ht="30" hidden="1" customHeight="1" x14ac:dyDescent="0.25"/>
    <row r="58664" ht="30" hidden="1" customHeight="1" x14ac:dyDescent="0.25"/>
    <row r="58665" ht="30" hidden="1" customHeight="1" x14ac:dyDescent="0.25"/>
    <row r="58666" ht="30" hidden="1" customHeight="1" x14ac:dyDescent="0.25"/>
    <row r="58667" ht="30" hidden="1" customHeight="1" x14ac:dyDescent="0.25"/>
    <row r="58668" ht="30" hidden="1" customHeight="1" x14ac:dyDescent="0.25"/>
    <row r="58669" ht="30" hidden="1" customHeight="1" x14ac:dyDescent="0.25"/>
    <row r="58670" ht="30" hidden="1" customHeight="1" x14ac:dyDescent="0.25"/>
    <row r="58671" ht="30" hidden="1" customHeight="1" x14ac:dyDescent="0.25"/>
    <row r="58672" ht="30" hidden="1" customHeight="1" x14ac:dyDescent="0.25"/>
    <row r="58673" ht="30" hidden="1" customHeight="1" x14ac:dyDescent="0.25"/>
    <row r="58674" ht="30" hidden="1" customHeight="1" x14ac:dyDescent="0.25"/>
    <row r="58675" ht="30" hidden="1" customHeight="1" x14ac:dyDescent="0.25"/>
    <row r="58676" ht="30" hidden="1" customHeight="1" x14ac:dyDescent="0.25"/>
    <row r="58677" ht="30" hidden="1" customHeight="1" x14ac:dyDescent="0.25"/>
    <row r="58678" ht="30" hidden="1" customHeight="1" x14ac:dyDescent="0.25"/>
    <row r="58679" ht="30" hidden="1" customHeight="1" x14ac:dyDescent="0.25"/>
    <row r="58680" ht="30" hidden="1" customHeight="1" x14ac:dyDescent="0.25"/>
    <row r="58681" ht="30" hidden="1" customHeight="1" x14ac:dyDescent="0.25"/>
    <row r="58682" ht="30" hidden="1" customHeight="1" x14ac:dyDescent="0.25"/>
    <row r="58683" ht="30" hidden="1" customHeight="1" x14ac:dyDescent="0.25"/>
    <row r="58684" ht="30" hidden="1" customHeight="1" x14ac:dyDescent="0.25"/>
    <row r="58685" ht="30" hidden="1" customHeight="1" x14ac:dyDescent="0.25"/>
    <row r="58686" ht="30" hidden="1" customHeight="1" x14ac:dyDescent="0.25"/>
    <row r="58687" ht="30" hidden="1" customHeight="1" x14ac:dyDescent="0.25"/>
    <row r="58688" ht="30" hidden="1" customHeight="1" x14ac:dyDescent="0.25"/>
    <row r="58689" ht="30" hidden="1" customHeight="1" x14ac:dyDescent="0.25"/>
    <row r="58690" ht="30" hidden="1" customHeight="1" x14ac:dyDescent="0.25"/>
    <row r="58691" ht="30" hidden="1" customHeight="1" x14ac:dyDescent="0.25"/>
    <row r="58692" ht="30" hidden="1" customHeight="1" x14ac:dyDescent="0.25"/>
    <row r="58693" ht="30" hidden="1" customHeight="1" x14ac:dyDescent="0.25"/>
    <row r="58694" ht="30" hidden="1" customHeight="1" x14ac:dyDescent="0.25"/>
    <row r="58695" ht="30" hidden="1" customHeight="1" x14ac:dyDescent="0.25"/>
    <row r="58696" ht="30" hidden="1" customHeight="1" x14ac:dyDescent="0.25"/>
    <row r="58697" ht="30" hidden="1" customHeight="1" x14ac:dyDescent="0.25"/>
    <row r="58698" ht="30" hidden="1" customHeight="1" x14ac:dyDescent="0.25"/>
    <row r="58699" ht="30" hidden="1" customHeight="1" x14ac:dyDescent="0.25"/>
    <row r="58700" ht="30" hidden="1" customHeight="1" x14ac:dyDescent="0.25"/>
    <row r="58701" ht="30" hidden="1" customHeight="1" x14ac:dyDescent="0.25"/>
    <row r="58702" ht="30" hidden="1" customHeight="1" x14ac:dyDescent="0.25"/>
    <row r="58703" ht="30" hidden="1" customHeight="1" x14ac:dyDescent="0.25"/>
    <row r="58704" ht="30" hidden="1" customHeight="1" x14ac:dyDescent="0.25"/>
    <row r="58705" ht="30" hidden="1" customHeight="1" x14ac:dyDescent="0.25"/>
    <row r="58706" ht="30" hidden="1" customHeight="1" x14ac:dyDescent="0.25"/>
    <row r="58707" ht="30" hidden="1" customHeight="1" x14ac:dyDescent="0.25"/>
    <row r="58708" ht="30" hidden="1" customHeight="1" x14ac:dyDescent="0.25"/>
    <row r="58709" ht="30" hidden="1" customHeight="1" x14ac:dyDescent="0.25"/>
    <row r="58710" ht="30" hidden="1" customHeight="1" x14ac:dyDescent="0.25"/>
    <row r="58711" ht="30" hidden="1" customHeight="1" x14ac:dyDescent="0.25"/>
    <row r="58712" ht="30" hidden="1" customHeight="1" x14ac:dyDescent="0.25"/>
    <row r="58713" ht="30" hidden="1" customHeight="1" x14ac:dyDescent="0.25"/>
    <row r="58714" ht="30" hidden="1" customHeight="1" x14ac:dyDescent="0.25"/>
    <row r="58715" ht="30" hidden="1" customHeight="1" x14ac:dyDescent="0.25"/>
    <row r="58716" ht="30" hidden="1" customHeight="1" x14ac:dyDescent="0.25"/>
    <row r="58717" ht="30" hidden="1" customHeight="1" x14ac:dyDescent="0.25"/>
    <row r="58718" ht="30" hidden="1" customHeight="1" x14ac:dyDescent="0.25"/>
    <row r="58719" ht="30" hidden="1" customHeight="1" x14ac:dyDescent="0.25"/>
    <row r="58720" ht="30" hidden="1" customHeight="1" x14ac:dyDescent="0.25"/>
    <row r="58721" ht="30" hidden="1" customHeight="1" x14ac:dyDescent="0.25"/>
    <row r="58722" ht="30" hidden="1" customHeight="1" x14ac:dyDescent="0.25"/>
    <row r="58723" ht="30" hidden="1" customHeight="1" x14ac:dyDescent="0.25"/>
    <row r="58724" ht="30" hidden="1" customHeight="1" x14ac:dyDescent="0.25"/>
    <row r="58725" ht="30" hidden="1" customHeight="1" x14ac:dyDescent="0.25"/>
    <row r="58726" ht="30" hidden="1" customHeight="1" x14ac:dyDescent="0.25"/>
    <row r="58727" ht="30" hidden="1" customHeight="1" x14ac:dyDescent="0.25"/>
    <row r="58728" ht="30" hidden="1" customHeight="1" x14ac:dyDescent="0.25"/>
    <row r="58729" ht="30" hidden="1" customHeight="1" x14ac:dyDescent="0.25"/>
    <row r="58730" ht="30" hidden="1" customHeight="1" x14ac:dyDescent="0.25"/>
    <row r="58731" ht="30" hidden="1" customHeight="1" x14ac:dyDescent="0.25"/>
    <row r="58732" ht="30" hidden="1" customHeight="1" x14ac:dyDescent="0.25"/>
    <row r="58733" ht="30" hidden="1" customHeight="1" x14ac:dyDescent="0.25"/>
    <row r="58734" ht="30" hidden="1" customHeight="1" x14ac:dyDescent="0.25"/>
    <row r="58735" ht="30" hidden="1" customHeight="1" x14ac:dyDescent="0.25"/>
    <row r="58736" ht="30" hidden="1" customHeight="1" x14ac:dyDescent="0.25"/>
    <row r="58737" ht="30" hidden="1" customHeight="1" x14ac:dyDescent="0.25"/>
    <row r="58738" ht="30" hidden="1" customHeight="1" x14ac:dyDescent="0.25"/>
    <row r="58739" ht="30" hidden="1" customHeight="1" x14ac:dyDescent="0.25"/>
    <row r="58740" ht="30" hidden="1" customHeight="1" x14ac:dyDescent="0.25"/>
    <row r="58741" ht="30" hidden="1" customHeight="1" x14ac:dyDescent="0.25"/>
    <row r="58742" ht="30" hidden="1" customHeight="1" x14ac:dyDescent="0.25"/>
    <row r="58743" ht="30" hidden="1" customHeight="1" x14ac:dyDescent="0.25"/>
    <row r="58744" ht="30" hidden="1" customHeight="1" x14ac:dyDescent="0.25"/>
    <row r="58745" ht="30" hidden="1" customHeight="1" x14ac:dyDescent="0.25"/>
    <row r="58746" ht="30" hidden="1" customHeight="1" x14ac:dyDescent="0.25"/>
    <row r="58747" ht="30" hidden="1" customHeight="1" x14ac:dyDescent="0.25"/>
    <row r="58748" ht="30" hidden="1" customHeight="1" x14ac:dyDescent="0.25"/>
    <row r="58749" ht="30" hidden="1" customHeight="1" x14ac:dyDescent="0.25"/>
    <row r="58750" ht="30" hidden="1" customHeight="1" x14ac:dyDescent="0.25"/>
    <row r="58751" ht="30" hidden="1" customHeight="1" x14ac:dyDescent="0.25"/>
    <row r="58752" ht="30" hidden="1" customHeight="1" x14ac:dyDescent="0.25"/>
    <row r="58753" ht="30" hidden="1" customHeight="1" x14ac:dyDescent="0.25"/>
    <row r="58754" ht="30" hidden="1" customHeight="1" x14ac:dyDescent="0.25"/>
    <row r="58755" ht="30" hidden="1" customHeight="1" x14ac:dyDescent="0.25"/>
    <row r="58756" ht="30" hidden="1" customHeight="1" x14ac:dyDescent="0.25"/>
    <row r="58757" ht="30" hidden="1" customHeight="1" x14ac:dyDescent="0.25"/>
    <row r="58758" ht="30" hidden="1" customHeight="1" x14ac:dyDescent="0.25"/>
    <row r="58759" ht="30" hidden="1" customHeight="1" x14ac:dyDescent="0.25"/>
    <row r="58760" ht="30" hidden="1" customHeight="1" x14ac:dyDescent="0.25"/>
    <row r="58761" ht="30" hidden="1" customHeight="1" x14ac:dyDescent="0.25"/>
    <row r="58762" ht="30" hidden="1" customHeight="1" x14ac:dyDescent="0.25"/>
    <row r="58763" ht="30" hidden="1" customHeight="1" x14ac:dyDescent="0.25"/>
    <row r="58764" ht="30" hidden="1" customHeight="1" x14ac:dyDescent="0.25"/>
    <row r="58765" ht="30" hidden="1" customHeight="1" x14ac:dyDescent="0.25"/>
    <row r="58766" ht="30" hidden="1" customHeight="1" x14ac:dyDescent="0.25"/>
    <row r="58767" ht="30" hidden="1" customHeight="1" x14ac:dyDescent="0.25"/>
    <row r="58768" ht="30" hidden="1" customHeight="1" x14ac:dyDescent="0.25"/>
    <row r="58769" ht="30" hidden="1" customHeight="1" x14ac:dyDescent="0.25"/>
    <row r="58770" ht="30" hidden="1" customHeight="1" x14ac:dyDescent="0.25"/>
    <row r="58771" ht="30" hidden="1" customHeight="1" x14ac:dyDescent="0.25"/>
    <row r="58772" ht="30" hidden="1" customHeight="1" x14ac:dyDescent="0.25"/>
    <row r="58773" ht="30" hidden="1" customHeight="1" x14ac:dyDescent="0.25"/>
    <row r="58774" ht="30" hidden="1" customHeight="1" x14ac:dyDescent="0.25"/>
    <row r="58775" ht="30" hidden="1" customHeight="1" x14ac:dyDescent="0.25"/>
    <row r="58776" ht="30" hidden="1" customHeight="1" x14ac:dyDescent="0.25"/>
    <row r="58777" ht="30" hidden="1" customHeight="1" x14ac:dyDescent="0.25"/>
    <row r="58778" ht="30" hidden="1" customHeight="1" x14ac:dyDescent="0.25"/>
    <row r="58779" ht="30" hidden="1" customHeight="1" x14ac:dyDescent="0.25"/>
    <row r="58780" ht="30" hidden="1" customHeight="1" x14ac:dyDescent="0.25"/>
    <row r="58781" ht="30" hidden="1" customHeight="1" x14ac:dyDescent="0.25"/>
    <row r="58782" ht="30" hidden="1" customHeight="1" x14ac:dyDescent="0.25"/>
    <row r="58783" ht="30" hidden="1" customHeight="1" x14ac:dyDescent="0.25"/>
    <row r="58784" ht="30" hidden="1" customHeight="1" x14ac:dyDescent="0.25"/>
    <row r="58785" ht="30" hidden="1" customHeight="1" x14ac:dyDescent="0.25"/>
    <row r="58786" ht="30" hidden="1" customHeight="1" x14ac:dyDescent="0.25"/>
    <row r="58787" ht="30" hidden="1" customHeight="1" x14ac:dyDescent="0.25"/>
    <row r="58788" ht="30" hidden="1" customHeight="1" x14ac:dyDescent="0.25"/>
    <row r="58789" ht="30" hidden="1" customHeight="1" x14ac:dyDescent="0.25"/>
    <row r="58790" ht="30" hidden="1" customHeight="1" x14ac:dyDescent="0.25"/>
    <row r="58791" ht="30" hidden="1" customHeight="1" x14ac:dyDescent="0.25"/>
    <row r="58792" ht="30" hidden="1" customHeight="1" x14ac:dyDescent="0.25"/>
    <row r="58793" ht="30" hidden="1" customHeight="1" x14ac:dyDescent="0.25"/>
    <row r="58794" ht="30" hidden="1" customHeight="1" x14ac:dyDescent="0.25"/>
    <row r="58795" ht="30" hidden="1" customHeight="1" x14ac:dyDescent="0.25"/>
    <row r="58796" ht="30" hidden="1" customHeight="1" x14ac:dyDescent="0.25"/>
    <row r="58797" ht="30" hidden="1" customHeight="1" x14ac:dyDescent="0.25"/>
    <row r="58798" ht="30" hidden="1" customHeight="1" x14ac:dyDescent="0.25"/>
    <row r="58799" ht="30" hidden="1" customHeight="1" x14ac:dyDescent="0.25"/>
    <row r="58800" ht="30" hidden="1" customHeight="1" x14ac:dyDescent="0.25"/>
    <row r="58801" ht="30" hidden="1" customHeight="1" x14ac:dyDescent="0.25"/>
    <row r="58802" ht="30" hidden="1" customHeight="1" x14ac:dyDescent="0.25"/>
    <row r="58803" ht="30" hidden="1" customHeight="1" x14ac:dyDescent="0.25"/>
    <row r="58804" ht="30" hidden="1" customHeight="1" x14ac:dyDescent="0.25"/>
    <row r="58805" ht="30" hidden="1" customHeight="1" x14ac:dyDescent="0.25"/>
    <row r="58806" ht="30" hidden="1" customHeight="1" x14ac:dyDescent="0.25"/>
    <row r="58807" ht="30" hidden="1" customHeight="1" x14ac:dyDescent="0.25"/>
    <row r="58808" ht="30" hidden="1" customHeight="1" x14ac:dyDescent="0.25"/>
    <row r="58809" ht="30" hidden="1" customHeight="1" x14ac:dyDescent="0.25"/>
    <row r="58810" ht="30" hidden="1" customHeight="1" x14ac:dyDescent="0.25"/>
    <row r="58811" ht="30" hidden="1" customHeight="1" x14ac:dyDescent="0.25"/>
    <row r="58812" ht="30" hidden="1" customHeight="1" x14ac:dyDescent="0.25"/>
    <row r="58813" ht="30" hidden="1" customHeight="1" x14ac:dyDescent="0.25"/>
    <row r="58814" ht="30" hidden="1" customHeight="1" x14ac:dyDescent="0.25"/>
    <row r="58815" ht="30" hidden="1" customHeight="1" x14ac:dyDescent="0.25"/>
    <row r="58816" ht="30" hidden="1" customHeight="1" x14ac:dyDescent="0.25"/>
    <row r="58817" ht="30" hidden="1" customHeight="1" x14ac:dyDescent="0.25"/>
    <row r="58818" ht="30" hidden="1" customHeight="1" x14ac:dyDescent="0.25"/>
    <row r="58819" ht="30" hidden="1" customHeight="1" x14ac:dyDescent="0.25"/>
    <row r="58820" ht="30" hidden="1" customHeight="1" x14ac:dyDescent="0.25"/>
    <row r="58821" ht="30" hidden="1" customHeight="1" x14ac:dyDescent="0.25"/>
    <row r="58822" ht="30" hidden="1" customHeight="1" x14ac:dyDescent="0.25"/>
    <row r="58823" ht="30" hidden="1" customHeight="1" x14ac:dyDescent="0.25"/>
    <row r="58824" ht="30" hidden="1" customHeight="1" x14ac:dyDescent="0.25"/>
    <row r="58825" ht="30" hidden="1" customHeight="1" x14ac:dyDescent="0.25"/>
    <row r="58826" ht="30" hidden="1" customHeight="1" x14ac:dyDescent="0.25"/>
    <row r="58827" ht="30" hidden="1" customHeight="1" x14ac:dyDescent="0.25"/>
    <row r="58828" ht="30" hidden="1" customHeight="1" x14ac:dyDescent="0.25"/>
    <row r="58829" ht="30" hidden="1" customHeight="1" x14ac:dyDescent="0.25"/>
    <row r="58830" ht="30" hidden="1" customHeight="1" x14ac:dyDescent="0.25"/>
    <row r="58831" ht="30" hidden="1" customHeight="1" x14ac:dyDescent="0.25"/>
    <row r="58832" ht="30" hidden="1" customHeight="1" x14ac:dyDescent="0.25"/>
    <row r="58833" ht="30" hidden="1" customHeight="1" x14ac:dyDescent="0.25"/>
    <row r="58834" ht="30" hidden="1" customHeight="1" x14ac:dyDescent="0.25"/>
    <row r="58835" ht="30" hidden="1" customHeight="1" x14ac:dyDescent="0.25"/>
    <row r="58836" ht="30" hidden="1" customHeight="1" x14ac:dyDescent="0.25"/>
    <row r="58837" ht="30" hidden="1" customHeight="1" x14ac:dyDescent="0.25"/>
    <row r="58838" ht="30" hidden="1" customHeight="1" x14ac:dyDescent="0.25"/>
    <row r="58839" ht="30" hidden="1" customHeight="1" x14ac:dyDescent="0.25"/>
    <row r="58840" ht="30" hidden="1" customHeight="1" x14ac:dyDescent="0.25"/>
    <row r="58841" ht="30" hidden="1" customHeight="1" x14ac:dyDescent="0.25"/>
    <row r="58842" ht="30" hidden="1" customHeight="1" x14ac:dyDescent="0.25"/>
    <row r="58843" ht="30" hidden="1" customHeight="1" x14ac:dyDescent="0.25"/>
    <row r="58844" ht="30" hidden="1" customHeight="1" x14ac:dyDescent="0.25"/>
    <row r="58845" ht="30" hidden="1" customHeight="1" x14ac:dyDescent="0.25"/>
    <row r="58846" ht="30" hidden="1" customHeight="1" x14ac:dyDescent="0.25"/>
    <row r="58847" ht="30" hidden="1" customHeight="1" x14ac:dyDescent="0.25"/>
    <row r="58848" ht="30" hidden="1" customHeight="1" x14ac:dyDescent="0.25"/>
    <row r="58849" ht="30" hidden="1" customHeight="1" x14ac:dyDescent="0.25"/>
    <row r="58850" ht="30" hidden="1" customHeight="1" x14ac:dyDescent="0.25"/>
    <row r="58851" ht="30" hidden="1" customHeight="1" x14ac:dyDescent="0.25"/>
    <row r="58852" ht="30" hidden="1" customHeight="1" x14ac:dyDescent="0.25"/>
    <row r="58853" ht="30" hidden="1" customHeight="1" x14ac:dyDescent="0.25"/>
    <row r="58854" ht="30" hidden="1" customHeight="1" x14ac:dyDescent="0.25"/>
    <row r="58855" ht="30" hidden="1" customHeight="1" x14ac:dyDescent="0.25"/>
    <row r="58856" ht="30" hidden="1" customHeight="1" x14ac:dyDescent="0.25"/>
    <row r="58857" ht="30" hidden="1" customHeight="1" x14ac:dyDescent="0.25"/>
    <row r="58858" ht="30" hidden="1" customHeight="1" x14ac:dyDescent="0.25"/>
    <row r="58859" ht="30" hidden="1" customHeight="1" x14ac:dyDescent="0.25"/>
    <row r="58860" ht="30" hidden="1" customHeight="1" x14ac:dyDescent="0.25"/>
    <row r="58861" ht="30" hidden="1" customHeight="1" x14ac:dyDescent="0.25"/>
    <row r="58862" ht="30" hidden="1" customHeight="1" x14ac:dyDescent="0.25"/>
    <row r="58863" ht="30" hidden="1" customHeight="1" x14ac:dyDescent="0.25"/>
    <row r="58864" ht="30" hidden="1" customHeight="1" x14ac:dyDescent="0.25"/>
    <row r="58865" ht="30" hidden="1" customHeight="1" x14ac:dyDescent="0.25"/>
    <row r="58866" ht="30" hidden="1" customHeight="1" x14ac:dyDescent="0.25"/>
    <row r="58867" ht="30" hidden="1" customHeight="1" x14ac:dyDescent="0.25"/>
    <row r="58868" ht="30" hidden="1" customHeight="1" x14ac:dyDescent="0.25"/>
    <row r="58869" ht="30" hidden="1" customHeight="1" x14ac:dyDescent="0.25"/>
    <row r="58870" ht="30" hidden="1" customHeight="1" x14ac:dyDescent="0.25"/>
    <row r="58871" ht="30" hidden="1" customHeight="1" x14ac:dyDescent="0.25"/>
    <row r="58872" ht="30" hidden="1" customHeight="1" x14ac:dyDescent="0.25"/>
    <row r="58873" ht="30" hidden="1" customHeight="1" x14ac:dyDescent="0.25"/>
    <row r="58874" ht="30" hidden="1" customHeight="1" x14ac:dyDescent="0.25"/>
    <row r="58875" ht="30" hidden="1" customHeight="1" x14ac:dyDescent="0.25"/>
    <row r="58876" ht="30" hidden="1" customHeight="1" x14ac:dyDescent="0.25"/>
    <row r="58877" ht="30" hidden="1" customHeight="1" x14ac:dyDescent="0.25"/>
    <row r="58878" ht="30" hidden="1" customHeight="1" x14ac:dyDescent="0.25"/>
    <row r="58879" ht="30" hidden="1" customHeight="1" x14ac:dyDescent="0.25"/>
    <row r="58880" ht="30" hidden="1" customHeight="1" x14ac:dyDescent="0.25"/>
    <row r="58881" ht="30" hidden="1" customHeight="1" x14ac:dyDescent="0.25"/>
    <row r="58882" ht="30" hidden="1" customHeight="1" x14ac:dyDescent="0.25"/>
    <row r="58883" ht="30" hidden="1" customHeight="1" x14ac:dyDescent="0.25"/>
    <row r="58884" ht="30" hidden="1" customHeight="1" x14ac:dyDescent="0.25"/>
    <row r="58885" ht="30" hidden="1" customHeight="1" x14ac:dyDescent="0.25"/>
    <row r="58886" ht="30" hidden="1" customHeight="1" x14ac:dyDescent="0.25"/>
    <row r="58887" ht="30" hidden="1" customHeight="1" x14ac:dyDescent="0.25"/>
    <row r="58888" ht="30" hidden="1" customHeight="1" x14ac:dyDescent="0.25"/>
    <row r="58889" ht="30" hidden="1" customHeight="1" x14ac:dyDescent="0.25"/>
    <row r="58890" ht="30" hidden="1" customHeight="1" x14ac:dyDescent="0.25"/>
    <row r="58891" ht="30" hidden="1" customHeight="1" x14ac:dyDescent="0.25"/>
    <row r="58892" ht="30" hidden="1" customHeight="1" x14ac:dyDescent="0.25"/>
    <row r="58893" ht="30" hidden="1" customHeight="1" x14ac:dyDescent="0.25"/>
    <row r="58894" ht="30" hidden="1" customHeight="1" x14ac:dyDescent="0.25"/>
    <row r="58895" ht="30" hidden="1" customHeight="1" x14ac:dyDescent="0.25"/>
    <row r="58896" ht="30" hidden="1" customHeight="1" x14ac:dyDescent="0.25"/>
    <row r="58897" ht="30" hidden="1" customHeight="1" x14ac:dyDescent="0.25"/>
    <row r="58898" ht="30" hidden="1" customHeight="1" x14ac:dyDescent="0.25"/>
    <row r="58899" ht="30" hidden="1" customHeight="1" x14ac:dyDescent="0.25"/>
    <row r="58900" ht="30" hidden="1" customHeight="1" x14ac:dyDescent="0.25"/>
    <row r="58901" ht="30" hidden="1" customHeight="1" x14ac:dyDescent="0.25"/>
    <row r="58902" ht="30" hidden="1" customHeight="1" x14ac:dyDescent="0.25"/>
    <row r="58903" ht="30" hidden="1" customHeight="1" x14ac:dyDescent="0.25"/>
    <row r="58904" ht="30" hidden="1" customHeight="1" x14ac:dyDescent="0.25"/>
    <row r="58905" ht="30" hidden="1" customHeight="1" x14ac:dyDescent="0.25"/>
    <row r="58906" ht="30" hidden="1" customHeight="1" x14ac:dyDescent="0.25"/>
    <row r="58907" ht="30" hidden="1" customHeight="1" x14ac:dyDescent="0.25"/>
    <row r="58908" ht="30" hidden="1" customHeight="1" x14ac:dyDescent="0.25"/>
    <row r="58909" ht="30" hidden="1" customHeight="1" x14ac:dyDescent="0.25"/>
    <row r="58910" ht="30" hidden="1" customHeight="1" x14ac:dyDescent="0.25"/>
    <row r="58911" ht="30" hidden="1" customHeight="1" x14ac:dyDescent="0.25"/>
    <row r="58912" ht="30" hidden="1" customHeight="1" x14ac:dyDescent="0.25"/>
    <row r="58913" ht="30" hidden="1" customHeight="1" x14ac:dyDescent="0.25"/>
    <row r="58914" ht="30" hidden="1" customHeight="1" x14ac:dyDescent="0.25"/>
    <row r="58915" ht="30" hidden="1" customHeight="1" x14ac:dyDescent="0.25"/>
    <row r="58916" ht="30" hidden="1" customHeight="1" x14ac:dyDescent="0.25"/>
    <row r="58917" ht="30" hidden="1" customHeight="1" x14ac:dyDescent="0.25"/>
    <row r="58918" ht="30" hidden="1" customHeight="1" x14ac:dyDescent="0.25"/>
    <row r="58919" ht="30" hidden="1" customHeight="1" x14ac:dyDescent="0.25"/>
    <row r="58920" ht="30" hidden="1" customHeight="1" x14ac:dyDescent="0.25"/>
    <row r="58921" ht="30" hidden="1" customHeight="1" x14ac:dyDescent="0.25"/>
    <row r="58922" ht="30" hidden="1" customHeight="1" x14ac:dyDescent="0.25"/>
    <row r="58923" ht="30" hidden="1" customHeight="1" x14ac:dyDescent="0.25"/>
    <row r="58924" ht="30" hidden="1" customHeight="1" x14ac:dyDescent="0.25"/>
    <row r="58925" ht="30" hidden="1" customHeight="1" x14ac:dyDescent="0.25"/>
    <row r="58926" ht="30" hidden="1" customHeight="1" x14ac:dyDescent="0.25"/>
    <row r="58927" ht="30" hidden="1" customHeight="1" x14ac:dyDescent="0.25"/>
    <row r="58928" ht="30" hidden="1" customHeight="1" x14ac:dyDescent="0.25"/>
    <row r="58929" ht="30" hidden="1" customHeight="1" x14ac:dyDescent="0.25"/>
    <row r="58930" ht="30" hidden="1" customHeight="1" x14ac:dyDescent="0.25"/>
    <row r="58931" ht="30" hidden="1" customHeight="1" x14ac:dyDescent="0.25"/>
    <row r="58932" ht="30" hidden="1" customHeight="1" x14ac:dyDescent="0.25"/>
    <row r="58933" ht="30" hidden="1" customHeight="1" x14ac:dyDescent="0.25"/>
    <row r="58934" ht="30" hidden="1" customHeight="1" x14ac:dyDescent="0.25"/>
    <row r="58935" ht="30" hidden="1" customHeight="1" x14ac:dyDescent="0.25"/>
    <row r="58936" ht="30" hidden="1" customHeight="1" x14ac:dyDescent="0.25"/>
    <row r="58937" ht="30" hidden="1" customHeight="1" x14ac:dyDescent="0.25"/>
    <row r="58938" ht="30" hidden="1" customHeight="1" x14ac:dyDescent="0.25"/>
    <row r="58939" ht="30" hidden="1" customHeight="1" x14ac:dyDescent="0.25"/>
    <row r="58940" ht="30" hidden="1" customHeight="1" x14ac:dyDescent="0.25"/>
    <row r="58941" ht="30" hidden="1" customHeight="1" x14ac:dyDescent="0.25"/>
    <row r="58942" ht="30" hidden="1" customHeight="1" x14ac:dyDescent="0.25"/>
    <row r="58943" ht="30" hidden="1" customHeight="1" x14ac:dyDescent="0.25"/>
    <row r="58944" ht="30" hidden="1" customHeight="1" x14ac:dyDescent="0.25"/>
    <row r="58945" ht="30" hidden="1" customHeight="1" x14ac:dyDescent="0.25"/>
    <row r="58946" ht="30" hidden="1" customHeight="1" x14ac:dyDescent="0.25"/>
    <row r="58947" ht="30" hidden="1" customHeight="1" x14ac:dyDescent="0.25"/>
    <row r="58948" ht="30" hidden="1" customHeight="1" x14ac:dyDescent="0.25"/>
    <row r="58949" ht="30" hidden="1" customHeight="1" x14ac:dyDescent="0.25"/>
    <row r="58950" ht="30" hidden="1" customHeight="1" x14ac:dyDescent="0.25"/>
    <row r="58951" ht="30" hidden="1" customHeight="1" x14ac:dyDescent="0.25"/>
    <row r="58952" ht="30" hidden="1" customHeight="1" x14ac:dyDescent="0.25"/>
    <row r="58953" ht="30" hidden="1" customHeight="1" x14ac:dyDescent="0.25"/>
    <row r="58954" ht="30" hidden="1" customHeight="1" x14ac:dyDescent="0.25"/>
    <row r="58955" ht="30" hidden="1" customHeight="1" x14ac:dyDescent="0.25"/>
    <row r="58956" ht="30" hidden="1" customHeight="1" x14ac:dyDescent="0.25"/>
    <row r="58957" ht="30" hidden="1" customHeight="1" x14ac:dyDescent="0.25"/>
    <row r="58958" ht="30" hidden="1" customHeight="1" x14ac:dyDescent="0.25"/>
    <row r="58959" ht="30" hidden="1" customHeight="1" x14ac:dyDescent="0.25"/>
    <row r="58960" ht="30" hidden="1" customHeight="1" x14ac:dyDescent="0.25"/>
    <row r="58961" ht="30" hidden="1" customHeight="1" x14ac:dyDescent="0.25"/>
    <row r="58962" ht="30" hidden="1" customHeight="1" x14ac:dyDescent="0.25"/>
    <row r="58963" ht="30" hidden="1" customHeight="1" x14ac:dyDescent="0.25"/>
    <row r="58964" ht="30" hidden="1" customHeight="1" x14ac:dyDescent="0.25"/>
    <row r="58965" ht="30" hidden="1" customHeight="1" x14ac:dyDescent="0.25"/>
    <row r="58966" ht="30" hidden="1" customHeight="1" x14ac:dyDescent="0.25"/>
    <row r="58967" ht="30" hidden="1" customHeight="1" x14ac:dyDescent="0.25"/>
    <row r="58968" ht="30" hidden="1" customHeight="1" x14ac:dyDescent="0.25"/>
    <row r="58969" ht="30" hidden="1" customHeight="1" x14ac:dyDescent="0.25"/>
    <row r="58970" ht="30" hidden="1" customHeight="1" x14ac:dyDescent="0.25"/>
    <row r="58971" ht="30" hidden="1" customHeight="1" x14ac:dyDescent="0.25"/>
    <row r="58972" ht="30" hidden="1" customHeight="1" x14ac:dyDescent="0.25"/>
    <row r="58973" ht="30" hidden="1" customHeight="1" x14ac:dyDescent="0.25"/>
    <row r="58974" ht="30" hidden="1" customHeight="1" x14ac:dyDescent="0.25"/>
    <row r="58975" ht="30" hidden="1" customHeight="1" x14ac:dyDescent="0.25"/>
    <row r="58976" ht="30" hidden="1" customHeight="1" x14ac:dyDescent="0.25"/>
    <row r="58977" ht="30" hidden="1" customHeight="1" x14ac:dyDescent="0.25"/>
    <row r="58978" ht="30" hidden="1" customHeight="1" x14ac:dyDescent="0.25"/>
    <row r="58979" ht="30" hidden="1" customHeight="1" x14ac:dyDescent="0.25"/>
    <row r="58980" ht="30" hidden="1" customHeight="1" x14ac:dyDescent="0.25"/>
    <row r="58981" ht="30" hidden="1" customHeight="1" x14ac:dyDescent="0.25"/>
    <row r="58982" ht="30" hidden="1" customHeight="1" x14ac:dyDescent="0.25"/>
    <row r="58983" ht="30" hidden="1" customHeight="1" x14ac:dyDescent="0.25"/>
    <row r="58984" ht="30" hidden="1" customHeight="1" x14ac:dyDescent="0.25"/>
    <row r="58985" ht="30" hidden="1" customHeight="1" x14ac:dyDescent="0.25"/>
    <row r="58986" ht="30" hidden="1" customHeight="1" x14ac:dyDescent="0.25"/>
    <row r="58987" ht="30" hidden="1" customHeight="1" x14ac:dyDescent="0.25"/>
    <row r="58988" ht="30" hidden="1" customHeight="1" x14ac:dyDescent="0.25"/>
    <row r="58989" ht="30" hidden="1" customHeight="1" x14ac:dyDescent="0.25"/>
    <row r="58990" ht="30" hidden="1" customHeight="1" x14ac:dyDescent="0.25"/>
    <row r="58991" ht="30" hidden="1" customHeight="1" x14ac:dyDescent="0.25"/>
    <row r="58992" ht="30" hidden="1" customHeight="1" x14ac:dyDescent="0.25"/>
    <row r="58993" ht="30" hidden="1" customHeight="1" x14ac:dyDescent="0.25"/>
    <row r="58994" ht="30" hidden="1" customHeight="1" x14ac:dyDescent="0.25"/>
    <row r="58995" ht="30" hidden="1" customHeight="1" x14ac:dyDescent="0.25"/>
    <row r="58996" ht="30" hidden="1" customHeight="1" x14ac:dyDescent="0.25"/>
    <row r="58997" ht="30" hidden="1" customHeight="1" x14ac:dyDescent="0.25"/>
    <row r="58998" ht="30" hidden="1" customHeight="1" x14ac:dyDescent="0.25"/>
    <row r="58999" ht="30" hidden="1" customHeight="1" x14ac:dyDescent="0.25"/>
    <row r="59000" ht="30" hidden="1" customHeight="1" x14ac:dyDescent="0.25"/>
    <row r="59001" ht="30" hidden="1" customHeight="1" x14ac:dyDescent="0.25"/>
    <row r="59002" ht="30" hidden="1" customHeight="1" x14ac:dyDescent="0.25"/>
    <row r="59003" ht="30" hidden="1" customHeight="1" x14ac:dyDescent="0.25"/>
    <row r="59004" ht="30" hidden="1" customHeight="1" x14ac:dyDescent="0.25"/>
    <row r="59005" ht="30" hidden="1" customHeight="1" x14ac:dyDescent="0.25"/>
    <row r="59006" ht="30" hidden="1" customHeight="1" x14ac:dyDescent="0.25"/>
    <row r="59007" ht="30" hidden="1" customHeight="1" x14ac:dyDescent="0.25"/>
    <row r="59008" ht="30" hidden="1" customHeight="1" x14ac:dyDescent="0.25"/>
    <row r="59009" ht="30" hidden="1" customHeight="1" x14ac:dyDescent="0.25"/>
    <row r="59010" ht="30" hidden="1" customHeight="1" x14ac:dyDescent="0.25"/>
    <row r="59011" ht="30" hidden="1" customHeight="1" x14ac:dyDescent="0.25"/>
    <row r="59012" ht="30" hidden="1" customHeight="1" x14ac:dyDescent="0.25"/>
    <row r="59013" ht="30" hidden="1" customHeight="1" x14ac:dyDescent="0.25"/>
    <row r="59014" ht="30" hidden="1" customHeight="1" x14ac:dyDescent="0.25"/>
    <row r="59015" ht="30" hidden="1" customHeight="1" x14ac:dyDescent="0.25"/>
    <row r="59016" ht="30" hidden="1" customHeight="1" x14ac:dyDescent="0.25"/>
    <row r="59017" ht="30" hidden="1" customHeight="1" x14ac:dyDescent="0.25"/>
    <row r="59018" ht="30" hidden="1" customHeight="1" x14ac:dyDescent="0.25"/>
    <row r="59019" ht="30" hidden="1" customHeight="1" x14ac:dyDescent="0.25"/>
    <row r="59020" ht="30" hidden="1" customHeight="1" x14ac:dyDescent="0.25"/>
    <row r="59021" ht="30" hidden="1" customHeight="1" x14ac:dyDescent="0.25"/>
    <row r="59022" ht="30" hidden="1" customHeight="1" x14ac:dyDescent="0.25"/>
    <row r="59023" ht="30" hidden="1" customHeight="1" x14ac:dyDescent="0.25"/>
    <row r="59024" ht="30" hidden="1" customHeight="1" x14ac:dyDescent="0.25"/>
    <row r="59025" ht="30" hidden="1" customHeight="1" x14ac:dyDescent="0.25"/>
    <row r="59026" ht="30" hidden="1" customHeight="1" x14ac:dyDescent="0.25"/>
    <row r="59027" ht="30" hidden="1" customHeight="1" x14ac:dyDescent="0.25"/>
    <row r="59028" ht="30" hidden="1" customHeight="1" x14ac:dyDescent="0.25"/>
    <row r="59029" ht="30" hidden="1" customHeight="1" x14ac:dyDescent="0.25"/>
    <row r="59030" ht="30" hidden="1" customHeight="1" x14ac:dyDescent="0.25"/>
    <row r="59031" ht="30" hidden="1" customHeight="1" x14ac:dyDescent="0.25"/>
    <row r="59032" ht="30" hidden="1" customHeight="1" x14ac:dyDescent="0.25"/>
    <row r="59033" ht="30" hidden="1" customHeight="1" x14ac:dyDescent="0.25"/>
    <row r="59034" ht="30" hidden="1" customHeight="1" x14ac:dyDescent="0.25"/>
    <row r="59035" ht="30" hidden="1" customHeight="1" x14ac:dyDescent="0.25"/>
    <row r="59036" ht="30" hidden="1" customHeight="1" x14ac:dyDescent="0.25"/>
    <row r="59037" ht="30" hidden="1" customHeight="1" x14ac:dyDescent="0.25"/>
    <row r="59038" ht="30" hidden="1" customHeight="1" x14ac:dyDescent="0.25"/>
    <row r="59039" ht="30" hidden="1" customHeight="1" x14ac:dyDescent="0.25"/>
    <row r="59040" ht="30" hidden="1" customHeight="1" x14ac:dyDescent="0.25"/>
    <row r="59041" ht="30" hidden="1" customHeight="1" x14ac:dyDescent="0.25"/>
    <row r="59042" ht="30" hidden="1" customHeight="1" x14ac:dyDescent="0.25"/>
    <row r="59043" ht="30" hidden="1" customHeight="1" x14ac:dyDescent="0.25"/>
    <row r="59044" ht="30" hidden="1" customHeight="1" x14ac:dyDescent="0.25"/>
    <row r="59045" ht="30" hidden="1" customHeight="1" x14ac:dyDescent="0.25"/>
    <row r="59046" ht="30" hidden="1" customHeight="1" x14ac:dyDescent="0.25"/>
    <row r="59047" ht="30" hidden="1" customHeight="1" x14ac:dyDescent="0.25"/>
    <row r="59048" ht="30" hidden="1" customHeight="1" x14ac:dyDescent="0.25"/>
    <row r="59049" ht="30" hidden="1" customHeight="1" x14ac:dyDescent="0.25"/>
    <row r="59050" ht="30" hidden="1" customHeight="1" x14ac:dyDescent="0.25"/>
    <row r="59051" ht="30" hidden="1" customHeight="1" x14ac:dyDescent="0.25"/>
    <row r="59052" ht="30" hidden="1" customHeight="1" x14ac:dyDescent="0.25"/>
    <row r="59053" ht="30" hidden="1" customHeight="1" x14ac:dyDescent="0.25"/>
    <row r="59054" ht="30" hidden="1" customHeight="1" x14ac:dyDescent="0.25"/>
    <row r="59055" ht="30" hidden="1" customHeight="1" x14ac:dyDescent="0.25"/>
    <row r="59056" ht="30" hidden="1" customHeight="1" x14ac:dyDescent="0.25"/>
    <row r="59057" ht="30" hidden="1" customHeight="1" x14ac:dyDescent="0.25"/>
    <row r="59058" ht="30" hidden="1" customHeight="1" x14ac:dyDescent="0.25"/>
    <row r="59059" ht="30" hidden="1" customHeight="1" x14ac:dyDescent="0.25"/>
    <row r="59060" ht="30" hidden="1" customHeight="1" x14ac:dyDescent="0.25"/>
    <row r="59061" ht="30" hidden="1" customHeight="1" x14ac:dyDescent="0.25"/>
    <row r="59062" ht="30" hidden="1" customHeight="1" x14ac:dyDescent="0.25"/>
    <row r="59063" ht="30" hidden="1" customHeight="1" x14ac:dyDescent="0.25"/>
    <row r="59064" ht="30" hidden="1" customHeight="1" x14ac:dyDescent="0.25"/>
    <row r="59065" ht="30" hidden="1" customHeight="1" x14ac:dyDescent="0.25"/>
    <row r="59066" ht="30" hidden="1" customHeight="1" x14ac:dyDescent="0.25"/>
    <row r="59067" ht="30" hidden="1" customHeight="1" x14ac:dyDescent="0.25"/>
    <row r="59068" ht="30" hidden="1" customHeight="1" x14ac:dyDescent="0.25"/>
    <row r="59069" ht="30" hidden="1" customHeight="1" x14ac:dyDescent="0.25"/>
    <row r="59070" ht="30" hidden="1" customHeight="1" x14ac:dyDescent="0.25"/>
    <row r="59071" ht="30" hidden="1" customHeight="1" x14ac:dyDescent="0.25"/>
    <row r="59072" ht="30" hidden="1" customHeight="1" x14ac:dyDescent="0.25"/>
    <row r="59073" ht="30" hidden="1" customHeight="1" x14ac:dyDescent="0.25"/>
    <row r="59074" ht="30" hidden="1" customHeight="1" x14ac:dyDescent="0.25"/>
    <row r="59075" ht="30" hidden="1" customHeight="1" x14ac:dyDescent="0.25"/>
    <row r="59076" ht="30" hidden="1" customHeight="1" x14ac:dyDescent="0.25"/>
    <row r="59077" ht="30" hidden="1" customHeight="1" x14ac:dyDescent="0.25"/>
    <row r="59078" ht="30" hidden="1" customHeight="1" x14ac:dyDescent="0.25"/>
    <row r="59079" ht="30" hidden="1" customHeight="1" x14ac:dyDescent="0.25"/>
    <row r="59080" ht="30" hidden="1" customHeight="1" x14ac:dyDescent="0.25"/>
    <row r="59081" ht="30" hidden="1" customHeight="1" x14ac:dyDescent="0.25"/>
    <row r="59082" ht="30" hidden="1" customHeight="1" x14ac:dyDescent="0.25"/>
    <row r="59083" ht="30" hidden="1" customHeight="1" x14ac:dyDescent="0.25"/>
    <row r="59084" ht="30" hidden="1" customHeight="1" x14ac:dyDescent="0.25"/>
    <row r="59085" ht="30" hidden="1" customHeight="1" x14ac:dyDescent="0.25"/>
    <row r="59086" ht="30" hidden="1" customHeight="1" x14ac:dyDescent="0.25"/>
    <row r="59087" ht="30" hidden="1" customHeight="1" x14ac:dyDescent="0.25"/>
    <row r="59088" ht="30" hidden="1" customHeight="1" x14ac:dyDescent="0.25"/>
    <row r="59089" ht="30" hidden="1" customHeight="1" x14ac:dyDescent="0.25"/>
    <row r="59090" ht="30" hidden="1" customHeight="1" x14ac:dyDescent="0.25"/>
    <row r="59091" ht="30" hidden="1" customHeight="1" x14ac:dyDescent="0.25"/>
    <row r="59092" ht="30" hidden="1" customHeight="1" x14ac:dyDescent="0.25"/>
    <row r="59093" ht="30" hidden="1" customHeight="1" x14ac:dyDescent="0.25"/>
    <row r="59094" ht="30" hidden="1" customHeight="1" x14ac:dyDescent="0.25"/>
    <row r="59095" ht="30" hidden="1" customHeight="1" x14ac:dyDescent="0.25"/>
    <row r="59096" ht="30" hidden="1" customHeight="1" x14ac:dyDescent="0.25"/>
    <row r="59097" ht="30" hidden="1" customHeight="1" x14ac:dyDescent="0.25"/>
    <row r="59098" ht="30" hidden="1" customHeight="1" x14ac:dyDescent="0.25"/>
    <row r="59099" ht="30" hidden="1" customHeight="1" x14ac:dyDescent="0.25"/>
    <row r="59100" ht="30" hidden="1" customHeight="1" x14ac:dyDescent="0.25"/>
    <row r="59101" ht="30" hidden="1" customHeight="1" x14ac:dyDescent="0.25"/>
    <row r="59102" ht="30" hidden="1" customHeight="1" x14ac:dyDescent="0.25"/>
    <row r="59103" ht="30" hidden="1" customHeight="1" x14ac:dyDescent="0.25"/>
    <row r="59104" ht="30" hidden="1" customHeight="1" x14ac:dyDescent="0.25"/>
    <row r="59105" ht="30" hidden="1" customHeight="1" x14ac:dyDescent="0.25"/>
    <row r="59106" ht="30" hidden="1" customHeight="1" x14ac:dyDescent="0.25"/>
    <row r="59107" ht="30" hidden="1" customHeight="1" x14ac:dyDescent="0.25"/>
    <row r="59108" ht="30" hidden="1" customHeight="1" x14ac:dyDescent="0.25"/>
    <row r="59109" ht="30" hidden="1" customHeight="1" x14ac:dyDescent="0.25"/>
    <row r="59110" ht="30" hidden="1" customHeight="1" x14ac:dyDescent="0.25"/>
    <row r="59111" ht="30" hidden="1" customHeight="1" x14ac:dyDescent="0.25"/>
    <row r="59112" ht="30" hidden="1" customHeight="1" x14ac:dyDescent="0.25"/>
    <row r="59113" ht="30" hidden="1" customHeight="1" x14ac:dyDescent="0.25"/>
    <row r="59114" ht="30" hidden="1" customHeight="1" x14ac:dyDescent="0.25"/>
    <row r="59115" ht="30" hidden="1" customHeight="1" x14ac:dyDescent="0.25"/>
    <row r="59116" ht="30" hidden="1" customHeight="1" x14ac:dyDescent="0.25"/>
    <row r="59117" ht="30" hidden="1" customHeight="1" x14ac:dyDescent="0.25"/>
    <row r="59118" ht="30" hidden="1" customHeight="1" x14ac:dyDescent="0.25"/>
    <row r="59119" ht="30" hidden="1" customHeight="1" x14ac:dyDescent="0.25"/>
    <row r="59120" ht="30" hidden="1" customHeight="1" x14ac:dyDescent="0.25"/>
    <row r="59121" ht="30" hidden="1" customHeight="1" x14ac:dyDescent="0.25"/>
    <row r="59122" ht="30" hidden="1" customHeight="1" x14ac:dyDescent="0.25"/>
    <row r="59123" ht="30" hidden="1" customHeight="1" x14ac:dyDescent="0.25"/>
    <row r="59124" ht="30" hidden="1" customHeight="1" x14ac:dyDescent="0.25"/>
    <row r="59125" ht="30" hidden="1" customHeight="1" x14ac:dyDescent="0.25"/>
    <row r="59126" ht="30" hidden="1" customHeight="1" x14ac:dyDescent="0.25"/>
    <row r="59127" ht="30" hidden="1" customHeight="1" x14ac:dyDescent="0.25"/>
    <row r="59128" ht="30" hidden="1" customHeight="1" x14ac:dyDescent="0.25"/>
    <row r="59129" ht="30" hidden="1" customHeight="1" x14ac:dyDescent="0.25"/>
    <row r="59130" ht="30" hidden="1" customHeight="1" x14ac:dyDescent="0.25"/>
    <row r="59131" ht="30" hidden="1" customHeight="1" x14ac:dyDescent="0.25"/>
    <row r="59132" ht="30" hidden="1" customHeight="1" x14ac:dyDescent="0.25"/>
    <row r="59133" ht="30" hidden="1" customHeight="1" x14ac:dyDescent="0.25"/>
    <row r="59134" ht="30" hidden="1" customHeight="1" x14ac:dyDescent="0.25"/>
    <row r="59135" ht="30" hidden="1" customHeight="1" x14ac:dyDescent="0.25"/>
    <row r="59136" ht="30" hidden="1" customHeight="1" x14ac:dyDescent="0.25"/>
    <row r="59137" ht="30" hidden="1" customHeight="1" x14ac:dyDescent="0.25"/>
    <row r="59138" ht="30" hidden="1" customHeight="1" x14ac:dyDescent="0.25"/>
    <row r="59139" ht="30" hidden="1" customHeight="1" x14ac:dyDescent="0.25"/>
    <row r="59140" ht="30" hidden="1" customHeight="1" x14ac:dyDescent="0.25"/>
    <row r="59141" ht="30" hidden="1" customHeight="1" x14ac:dyDescent="0.25"/>
    <row r="59142" ht="30" hidden="1" customHeight="1" x14ac:dyDescent="0.25"/>
    <row r="59143" ht="30" hidden="1" customHeight="1" x14ac:dyDescent="0.25"/>
    <row r="59144" ht="30" hidden="1" customHeight="1" x14ac:dyDescent="0.25"/>
    <row r="59145" ht="30" hidden="1" customHeight="1" x14ac:dyDescent="0.25"/>
    <row r="59146" ht="30" hidden="1" customHeight="1" x14ac:dyDescent="0.25"/>
    <row r="59147" ht="30" hidden="1" customHeight="1" x14ac:dyDescent="0.25"/>
    <row r="59148" ht="30" hidden="1" customHeight="1" x14ac:dyDescent="0.25"/>
    <row r="59149" ht="30" hidden="1" customHeight="1" x14ac:dyDescent="0.25"/>
    <row r="59150" ht="30" hidden="1" customHeight="1" x14ac:dyDescent="0.25"/>
    <row r="59151" ht="30" hidden="1" customHeight="1" x14ac:dyDescent="0.25"/>
    <row r="59152" ht="30" hidden="1" customHeight="1" x14ac:dyDescent="0.25"/>
    <row r="59153" ht="30" hidden="1" customHeight="1" x14ac:dyDescent="0.25"/>
    <row r="59154" ht="30" hidden="1" customHeight="1" x14ac:dyDescent="0.25"/>
    <row r="59155" ht="30" hidden="1" customHeight="1" x14ac:dyDescent="0.25"/>
    <row r="59156" ht="30" hidden="1" customHeight="1" x14ac:dyDescent="0.25"/>
    <row r="59157" ht="30" hidden="1" customHeight="1" x14ac:dyDescent="0.25"/>
    <row r="59158" ht="30" hidden="1" customHeight="1" x14ac:dyDescent="0.25"/>
    <row r="59159" ht="30" hidden="1" customHeight="1" x14ac:dyDescent="0.25"/>
    <row r="59160" ht="30" hidden="1" customHeight="1" x14ac:dyDescent="0.25"/>
    <row r="59161" ht="30" hidden="1" customHeight="1" x14ac:dyDescent="0.25"/>
    <row r="59162" ht="30" hidden="1" customHeight="1" x14ac:dyDescent="0.25"/>
    <row r="59163" ht="30" hidden="1" customHeight="1" x14ac:dyDescent="0.25"/>
    <row r="59164" ht="30" hidden="1" customHeight="1" x14ac:dyDescent="0.25"/>
    <row r="59165" ht="30" hidden="1" customHeight="1" x14ac:dyDescent="0.25"/>
    <row r="59166" ht="30" hidden="1" customHeight="1" x14ac:dyDescent="0.25"/>
    <row r="59167" ht="30" hidden="1" customHeight="1" x14ac:dyDescent="0.25"/>
    <row r="59168" ht="30" hidden="1" customHeight="1" x14ac:dyDescent="0.25"/>
    <row r="59169" ht="30" hidden="1" customHeight="1" x14ac:dyDescent="0.25"/>
    <row r="59170" ht="30" hidden="1" customHeight="1" x14ac:dyDescent="0.25"/>
    <row r="59171" ht="30" hidden="1" customHeight="1" x14ac:dyDescent="0.25"/>
    <row r="59172" ht="30" hidden="1" customHeight="1" x14ac:dyDescent="0.25"/>
    <row r="59173" ht="30" hidden="1" customHeight="1" x14ac:dyDescent="0.25"/>
    <row r="59174" ht="30" hidden="1" customHeight="1" x14ac:dyDescent="0.25"/>
    <row r="59175" ht="30" hidden="1" customHeight="1" x14ac:dyDescent="0.25"/>
    <row r="59176" ht="30" hidden="1" customHeight="1" x14ac:dyDescent="0.25"/>
    <row r="59177" ht="30" hidden="1" customHeight="1" x14ac:dyDescent="0.25"/>
    <row r="59178" ht="30" hidden="1" customHeight="1" x14ac:dyDescent="0.25"/>
    <row r="59179" ht="30" hidden="1" customHeight="1" x14ac:dyDescent="0.25"/>
    <row r="59180" ht="30" hidden="1" customHeight="1" x14ac:dyDescent="0.25"/>
    <row r="59181" ht="30" hidden="1" customHeight="1" x14ac:dyDescent="0.25"/>
    <row r="59182" ht="30" hidden="1" customHeight="1" x14ac:dyDescent="0.25"/>
    <row r="59183" ht="30" hidden="1" customHeight="1" x14ac:dyDescent="0.25"/>
    <row r="59184" ht="30" hidden="1" customHeight="1" x14ac:dyDescent="0.25"/>
    <row r="59185" ht="30" hidden="1" customHeight="1" x14ac:dyDescent="0.25"/>
    <row r="59186" ht="30" hidden="1" customHeight="1" x14ac:dyDescent="0.25"/>
    <row r="59187" ht="30" hidden="1" customHeight="1" x14ac:dyDescent="0.25"/>
    <row r="59188" ht="30" hidden="1" customHeight="1" x14ac:dyDescent="0.25"/>
    <row r="59189" ht="30" hidden="1" customHeight="1" x14ac:dyDescent="0.25"/>
    <row r="59190" ht="30" hidden="1" customHeight="1" x14ac:dyDescent="0.25"/>
    <row r="59191" ht="30" hidden="1" customHeight="1" x14ac:dyDescent="0.25"/>
    <row r="59192" ht="30" hidden="1" customHeight="1" x14ac:dyDescent="0.25"/>
    <row r="59193" ht="30" hidden="1" customHeight="1" x14ac:dyDescent="0.25"/>
    <row r="59194" ht="30" hidden="1" customHeight="1" x14ac:dyDescent="0.25"/>
    <row r="59195" ht="30" hidden="1" customHeight="1" x14ac:dyDescent="0.25"/>
    <row r="59196" ht="30" hidden="1" customHeight="1" x14ac:dyDescent="0.25"/>
    <row r="59197" ht="30" hidden="1" customHeight="1" x14ac:dyDescent="0.25"/>
    <row r="59198" ht="30" hidden="1" customHeight="1" x14ac:dyDescent="0.25"/>
    <row r="59199" ht="30" hidden="1" customHeight="1" x14ac:dyDescent="0.25"/>
    <row r="59200" ht="30" hidden="1" customHeight="1" x14ac:dyDescent="0.25"/>
    <row r="59201" ht="30" hidden="1" customHeight="1" x14ac:dyDescent="0.25"/>
    <row r="59202" ht="30" hidden="1" customHeight="1" x14ac:dyDescent="0.25"/>
    <row r="59203" ht="30" hidden="1" customHeight="1" x14ac:dyDescent="0.25"/>
    <row r="59204" ht="30" hidden="1" customHeight="1" x14ac:dyDescent="0.25"/>
    <row r="59205" ht="30" hidden="1" customHeight="1" x14ac:dyDescent="0.25"/>
    <row r="59206" ht="30" hidden="1" customHeight="1" x14ac:dyDescent="0.25"/>
    <row r="59207" ht="30" hidden="1" customHeight="1" x14ac:dyDescent="0.25"/>
    <row r="59208" ht="30" hidden="1" customHeight="1" x14ac:dyDescent="0.25"/>
    <row r="59209" ht="30" hidden="1" customHeight="1" x14ac:dyDescent="0.25"/>
    <row r="59210" ht="30" hidden="1" customHeight="1" x14ac:dyDescent="0.25"/>
    <row r="59211" ht="30" hidden="1" customHeight="1" x14ac:dyDescent="0.25"/>
    <row r="59212" ht="30" hidden="1" customHeight="1" x14ac:dyDescent="0.25"/>
    <row r="59213" ht="30" hidden="1" customHeight="1" x14ac:dyDescent="0.25"/>
    <row r="59214" ht="30" hidden="1" customHeight="1" x14ac:dyDescent="0.25"/>
    <row r="59215" ht="30" hidden="1" customHeight="1" x14ac:dyDescent="0.25"/>
    <row r="59216" ht="30" hidden="1" customHeight="1" x14ac:dyDescent="0.25"/>
    <row r="59217" ht="30" hidden="1" customHeight="1" x14ac:dyDescent="0.25"/>
    <row r="59218" ht="30" hidden="1" customHeight="1" x14ac:dyDescent="0.25"/>
    <row r="59219" ht="30" hidden="1" customHeight="1" x14ac:dyDescent="0.25"/>
    <row r="59220" ht="30" hidden="1" customHeight="1" x14ac:dyDescent="0.25"/>
    <row r="59221" ht="30" hidden="1" customHeight="1" x14ac:dyDescent="0.25"/>
    <row r="59222" ht="30" hidden="1" customHeight="1" x14ac:dyDescent="0.25"/>
    <row r="59223" ht="30" hidden="1" customHeight="1" x14ac:dyDescent="0.25"/>
    <row r="59224" ht="30" hidden="1" customHeight="1" x14ac:dyDescent="0.25"/>
    <row r="59225" ht="30" hidden="1" customHeight="1" x14ac:dyDescent="0.25"/>
    <row r="59226" ht="30" hidden="1" customHeight="1" x14ac:dyDescent="0.25"/>
    <row r="59227" ht="30" hidden="1" customHeight="1" x14ac:dyDescent="0.25"/>
    <row r="59228" ht="30" hidden="1" customHeight="1" x14ac:dyDescent="0.25"/>
    <row r="59229" ht="30" hidden="1" customHeight="1" x14ac:dyDescent="0.25"/>
    <row r="59230" ht="30" hidden="1" customHeight="1" x14ac:dyDescent="0.25"/>
    <row r="59231" ht="30" hidden="1" customHeight="1" x14ac:dyDescent="0.25"/>
    <row r="59232" ht="30" hidden="1" customHeight="1" x14ac:dyDescent="0.25"/>
    <row r="59233" ht="30" hidden="1" customHeight="1" x14ac:dyDescent="0.25"/>
    <row r="59234" ht="30" hidden="1" customHeight="1" x14ac:dyDescent="0.25"/>
    <row r="59235" ht="30" hidden="1" customHeight="1" x14ac:dyDescent="0.25"/>
    <row r="59236" ht="30" hidden="1" customHeight="1" x14ac:dyDescent="0.25"/>
    <row r="59237" ht="30" hidden="1" customHeight="1" x14ac:dyDescent="0.25"/>
    <row r="59238" ht="30" hidden="1" customHeight="1" x14ac:dyDescent="0.25"/>
    <row r="59239" ht="30" hidden="1" customHeight="1" x14ac:dyDescent="0.25"/>
    <row r="59240" ht="30" hidden="1" customHeight="1" x14ac:dyDescent="0.25"/>
    <row r="59241" ht="30" hidden="1" customHeight="1" x14ac:dyDescent="0.25"/>
    <row r="59242" ht="30" hidden="1" customHeight="1" x14ac:dyDescent="0.25"/>
    <row r="59243" ht="30" hidden="1" customHeight="1" x14ac:dyDescent="0.25"/>
    <row r="59244" ht="30" hidden="1" customHeight="1" x14ac:dyDescent="0.25"/>
    <row r="59245" ht="30" hidden="1" customHeight="1" x14ac:dyDescent="0.25"/>
    <row r="59246" ht="30" hidden="1" customHeight="1" x14ac:dyDescent="0.25"/>
    <row r="59247" ht="30" hidden="1" customHeight="1" x14ac:dyDescent="0.25"/>
    <row r="59248" ht="30" hidden="1" customHeight="1" x14ac:dyDescent="0.25"/>
    <row r="59249" ht="30" hidden="1" customHeight="1" x14ac:dyDescent="0.25"/>
    <row r="59250" ht="30" hidden="1" customHeight="1" x14ac:dyDescent="0.25"/>
    <row r="59251" ht="30" hidden="1" customHeight="1" x14ac:dyDescent="0.25"/>
    <row r="59252" ht="30" hidden="1" customHeight="1" x14ac:dyDescent="0.25"/>
    <row r="59253" ht="30" hidden="1" customHeight="1" x14ac:dyDescent="0.25"/>
    <row r="59254" ht="30" hidden="1" customHeight="1" x14ac:dyDescent="0.25"/>
    <row r="59255" ht="30" hidden="1" customHeight="1" x14ac:dyDescent="0.25"/>
    <row r="59256" ht="30" hidden="1" customHeight="1" x14ac:dyDescent="0.25"/>
    <row r="59257" ht="30" hidden="1" customHeight="1" x14ac:dyDescent="0.25"/>
    <row r="59258" ht="30" hidden="1" customHeight="1" x14ac:dyDescent="0.25"/>
    <row r="59259" ht="30" hidden="1" customHeight="1" x14ac:dyDescent="0.25"/>
    <row r="59260" ht="30" hidden="1" customHeight="1" x14ac:dyDescent="0.25"/>
    <row r="59261" ht="30" hidden="1" customHeight="1" x14ac:dyDescent="0.25"/>
    <row r="59262" ht="30" hidden="1" customHeight="1" x14ac:dyDescent="0.25"/>
    <row r="59263" ht="30" hidden="1" customHeight="1" x14ac:dyDescent="0.25"/>
    <row r="59264" ht="30" hidden="1" customHeight="1" x14ac:dyDescent="0.25"/>
    <row r="59265" ht="30" hidden="1" customHeight="1" x14ac:dyDescent="0.25"/>
    <row r="59266" ht="30" hidden="1" customHeight="1" x14ac:dyDescent="0.25"/>
    <row r="59267" ht="30" hidden="1" customHeight="1" x14ac:dyDescent="0.25"/>
    <row r="59268" ht="30" hidden="1" customHeight="1" x14ac:dyDescent="0.25"/>
    <row r="59269" ht="30" hidden="1" customHeight="1" x14ac:dyDescent="0.25"/>
    <row r="59270" ht="30" hidden="1" customHeight="1" x14ac:dyDescent="0.25"/>
    <row r="59271" ht="30" hidden="1" customHeight="1" x14ac:dyDescent="0.25"/>
    <row r="59272" ht="30" hidden="1" customHeight="1" x14ac:dyDescent="0.25"/>
    <row r="59273" ht="30" hidden="1" customHeight="1" x14ac:dyDescent="0.25"/>
    <row r="59274" ht="30" hidden="1" customHeight="1" x14ac:dyDescent="0.25"/>
    <row r="59275" ht="30" hidden="1" customHeight="1" x14ac:dyDescent="0.25"/>
    <row r="59276" ht="30" hidden="1" customHeight="1" x14ac:dyDescent="0.25"/>
    <row r="59277" ht="30" hidden="1" customHeight="1" x14ac:dyDescent="0.25"/>
    <row r="59278" ht="30" hidden="1" customHeight="1" x14ac:dyDescent="0.25"/>
    <row r="59279" ht="30" hidden="1" customHeight="1" x14ac:dyDescent="0.25"/>
    <row r="59280" ht="30" hidden="1" customHeight="1" x14ac:dyDescent="0.25"/>
    <row r="59281" ht="30" hidden="1" customHeight="1" x14ac:dyDescent="0.25"/>
    <row r="59282" ht="30" hidden="1" customHeight="1" x14ac:dyDescent="0.25"/>
    <row r="59283" ht="30" hidden="1" customHeight="1" x14ac:dyDescent="0.25"/>
    <row r="59284" ht="30" hidden="1" customHeight="1" x14ac:dyDescent="0.25"/>
    <row r="59285" ht="30" hidden="1" customHeight="1" x14ac:dyDescent="0.25"/>
    <row r="59286" ht="30" hidden="1" customHeight="1" x14ac:dyDescent="0.25"/>
    <row r="59287" ht="30" hidden="1" customHeight="1" x14ac:dyDescent="0.25"/>
    <row r="59288" ht="30" hidden="1" customHeight="1" x14ac:dyDescent="0.25"/>
    <row r="59289" ht="30" hidden="1" customHeight="1" x14ac:dyDescent="0.25"/>
    <row r="59290" ht="30" hidden="1" customHeight="1" x14ac:dyDescent="0.25"/>
    <row r="59291" ht="30" hidden="1" customHeight="1" x14ac:dyDescent="0.25"/>
    <row r="59292" ht="30" hidden="1" customHeight="1" x14ac:dyDescent="0.25"/>
    <row r="59293" ht="30" hidden="1" customHeight="1" x14ac:dyDescent="0.25"/>
    <row r="59294" ht="30" hidden="1" customHeight="1" x14ac:dyDescent="0.25"/>
    <row r="59295" ht="30" hidden="1" customHeight="1" x14ac:dyDescent="0.25"/>
    <row r="59296" ht="30" hidden="1" customHeight="1" x14ac:dyDescent="0.25"/>
    <row r="59297" ht="30" hidden="1" customHeight="1" x14ac:dyDescent="0.25"/>
    <row r="59298" ht="30" hidden="1" customHeight="1" x14ac:dyDescent="0.25"/>
    <row r="59299" ht="30" hidden="1" customHeight="1" x14ac:dyDescent="0.25"/>
    <row r="59300" ht="30" hidden="1" customHeight="1" x14ac:dyDescent="0.25"/>
    <row r="59301" ht="30" hidden="1" customHeight="1" x14ac:dyDescent="0.25"/>
    <row r="59302" ht="30" hidden="1" customHeight="1" x14ac:dyDescent="0.25"/>
    <row r="59303" ht="30" hidden="1" customHeight="1" x14ac:dyDescent="0.25"/>
    <row r="59304" ht="30" hidden="1" customHeight="1" x14ac:dyDescent="0.25"/>
    <row r="59305" ht="30" hidden="1" customHeight="1" x14ac:dyDescent="0.25"/>
    <row r="59306" ht="30" hidden="1" customHeight="1" x14ac:dyDescent="0.25"/>
    <row r="59307" ht="30" hidden="1" customHeight="1" x14ac:dyDescent="0.25"/>
    <row r="59308" ht="30" hidden="1" customHeight="1" x14ac:dyDescent="0.25"/>
    <row r="59309" ht="30" hidden="1" customHeight="1" x14ac:dyDescent="0.25"/>
    <row r="59310" ht="30" hidden="1" customHeight="1" x14ac:dyDescent="0.25"/>
    <row r="59311" ht="30" hidden="1" customHeight="1" x14ac:dyDescent="0.25"/>
    <row r="59312" ht="30" hidden="1" customHeight="1" x14ac:dyDescent="0.25"/>
    <row r="59313" ht="30" hidden="1" customHeight="1" x14ac:dyDescent="0.25"/>
    <row r="59314" ht="30" hidden="1" customHeight="1" x14ac:dyDescent="0.25"/>
    <row r="59315" ht="30" hidden="1" customHeight="1" x14ac:dyDescent="0.25"/>
    <row r="59316" ht="30" hidden="1" customHeight="1" x14ac:dyDescent="0.25"/>
    <row r="59317" ht="30" hidden="1" customHeight="1" x14ac:dyDescent="0.25"/>
    <row r="59318" ht="30" hidden="1" customHeight="1" x14ac:dyDescent="0.25"/>
    <row r="59319" ht="30" hidden="1" customHeight="1" x14ac:dyDescent="0.25"/>
    <row r="59320" ht="30" hidden="1" customHeight="1" x14ac:dyDescent="0.25"/>
    <row r="59321" ht="30" hidden="1" customHeight="1" x14ac:dyDescent="0.25"/>
    <row r="59322" ht="30" hidden="1" customHeight="1" x14ac:dyDescent="0.25"/>
    <row r="59323" ht="30" hidden="1" customHeight="1" x14ac:dyDescent="0.25"/>
    <row r="59324" ht="30" hidden="1" customHeight="1" x14ac:dyDescent="0.25"/>
    <row r="59325" ht="30" hidden="1" customHeight="1" x14ac:dyDescent="0.25"/>
    <row r="59326" ht="30" hidden="1" customHeight="1" x14ac:dyDescent="0.25"/>
    <row r="59327" ht="30" hidden="1" customHeight="1" x14ac:dyDescent="0.25"/>
    <row r="59328" ht="30" hidden="1" customHeight="1" x14ac:dyDescent="0.25"/>
    <row r="59329" ht="30" hidden="1" customHeight="1" x14ac:dyDescent="0.25"/>
    <row r="59330" ht="30" hidden="1" customHeight="1" x14ac:dyDescent="0.25"/>
    <row r="59331" ht="30" hidden="1" customHeight="1" x14ac:dyDescent="0.25"/>
    <row r="59332" ht="30" hidden="1" customHeight="1" x14ac:dyDescent="0.25"/>
    <row r="59333" ht="30" hidden="1" customHeight="1" x14ac:dyDescent="0.25"/>
    <row r="59334" ht="30" hidden="1" customHeight="1" x14ac:dyDescent="0.25"/>
    <row r="59335" ht="30" hidden="1" customHeight="1" x14ac:dyDescent="0.25"/>
    <row r="59336" ht="30" hidden="1" customHeight="1" x14ac:dyDescent="0.25"/>
    <row r="59337" ht="30" hidden="1" customHeight="1" x14ac:dyDescent="0.25"/>
    <row r="59338" ht="30" hidden="1" customHeight="1" x14ac:dyDescent="0.25"/>
    <row r="59339" ht="30" hidden="1" customHeight="1" x14ac:dyDescent="0.25"/>
    <row r="59340" ht="30" hidden="1" customHeight="1" x14ac:dyDescent="0.25"/>
    <row r="59341" ht="30" hidden="1" customHeight="1" x14ac:dyDescent="0.25"/>
    <row r="59342" ht="30" hidden="1" customHeight="1" x14ac:dyDescent="0.25"/>
    <row r="59343" ht="30" hidden="1" customHeight="1" x14ac:dyDescent="0.25"/>
    <row r="59344" ht="30" hidden="1" customHeight="1" x14ac:dyDescent="0.25"/>
    <row r="59345" ht="30" hidden="1" customHeight="1" x14ac:dyDescent="0.25"/>
    <row r="59346" ht="30" hidden="1" customHeight="1" x14ac:dyDescent="0.25"/>
    <row r="59347" ht="30" hidden="1" customHeight="1" x14ac:dyDescent="0.25"/>
    <row r="59348" ht="30" hidden="1" customHeight="1" x14ac:dyDescent="0.25"/>
    <row r="59349" ht="30" hidden="1" customHeight="1" x14ac:dyDescent="0.25"/>
    <row r="59350" ht="30" hidden="1" customHeight="1" x14ac:dyDescent="0.25"/>
    <row r="59351" ht="30" hidden="1" customHeight="1" x14ac:dyDescent="0.25"/>
    <row r="59352" ht="30" hidden="1" customHeight="1" x14ac:dyDescent="0.25"/>
    <row r="59353" ht="30" hidden="1" customHeight="1" x14ac:dyDescent="0.25"/>
    <row r="59354" ht="30" hidden="1" customHeight="1" x14ac:dyDescent="0.25"/>
    <row r="59355" ht="30" hidden="1" customHeight="1" x14ac:dyDescent="0.25"/>
    <row r="59356" ht="30" hidden="1" customHeight="1" x14ac:dyDescent="0.25"/>
    <row r="59357" ht="30" hidden="1" customHeight="1" x14ac:dyDescent="0.25"/>
    <row r="59358" ht="30" hidden="1" customHeight="1" x14ac:dyDescent="0.25"/>
    <row r="59359" ht="30" hidden="1" customHeight="1" x14ac:dyDescent="0.25"/>
    <row r="59360" ht="30" hidden="1" customHeight="1" x14ac:dyDescent="0.25"/>
    <row r="59361" ht="30" hidden="1" customHeight="1" x14ac:dyDescent="0.25"/>
    <row r="59362" ht="30" hidden="1" customHeight="1" x14ac:dyDescent="0.25"/>
    <row r="59363" ht="30" hidden="1" customHeight="1" x14ac:dyDescent="0.25"/>
    <row r="59364" ht="30" hidden="1" customHeight="1" x14ac:dyDescent="0.25"/>
    <row r="59365" ht="30" hidden="1" customHeight="1" x14ac:dyDescent="0.25"/>
    <row r="59366" ht="30" hidden="1" customHeight="1" x14ac:dyDescent="0.25"/>
    <row r="59367" ht="30" hidden="1" customHeight="1" x14ac:dyDescent="0.25"/>
    <row r="59368" ht="30" hidden="1" customHeight="1" x14ac:dyDescent="0.25"/>
    <row r="59369" ht="30" hidden="1" customHeight="1" x14ac:dyDescent="0.25"/>
    <row r="59370" ht="30" hidden="1" customHeight="1" x14ac:dyDescent="0.25"/>
    <row r="59371" ht="30" hidden="1" customHeight="1" x14ac:dyDescent="0.25"/>
    <row r="59372" ht="30" hidden="1" customHeight="1" x14ac:dyDescent="0.25"/>
    <row r="59373" ht="30" hidden="1" customHeight="1" x14ac:dyDescent="0.25"/>
    <row r="59374" ht="30" hidden="1" customHeight="1" x14ac:dyDescent="0.25"/>
    <row r="59375" ht="30" hidden="1" customHeight="1" x14ac:dyDescent="0.25"/>
    <row r="59376" ht="30" hidden="1" customHeight="1" x14ac:dyDescent="0.25"/>
    <row r="59377" ht="30" hidden="1" customHeight="1" x14ac:dyDescent="0.25"/>
    <row r="59378" ht="30" hidden="1" customHeight="1" x14ac:dyDescent="0.25"/>
    <row r="59379" ht="30" hidden="1" customHeight="1" x14ac:dyDescent="0.25"/>
    <row r="59380" ht="30" hidden="1" customHeight="1" x14ac:dyDescent="0.25"/>
    <row r="59381" ht="30" hidden="1" customHeight="1" x14ac:dyDescent="0.25"/>
    <row r="59382" ht="30" hidden="1" customHeight="1" x14ac:dyDescent="0.25"/>
    <row r="59383" ht="30" hidden="1" customHeight="1" x14ac:dyDescent="0.25"/>
    <row r="59384" ht="30" hidden="1" customHeight="1" x14ac:dyDescent="0.25"/>
    <row r="59385" ht="30" hidden="1" customHeight="1" x14ac:dyDescent="0.25"/>
    <row r="59386" ht="30" hidden="1" customHeight="1" x14ac:dyDescent="0.25"/>
    <row r="59387" ht="30" hidden="1" customHeight="1" x14ac:dyDescent="0.25"/>
    <row r="59388" ht="30" hidden="1" customHeight="1" x14ac:dyDescent="0.25"/>
    <row r="59389" ht="30" hidden="1" customHeight="1" x14ac:dyDescent="0.25"/>
    <row r="59390" ht="30" hidden="1" customHeight="1" x14ac:dyDescent="0.25"/>
    <row r="59391" ht="30" hidden="1" customHeight="1" x14ac:dyDescent="0.25"/>
    <row r="59392" ht="30" hidden="1" customHeight="1" x14ac:dyDescent="0.25"/>
    <row r="59393" ht="30" hidden="1" customHeight="1" x14ac:dyDescent="0.25"/>
    <row r="59394" ht="30" hidden="1" customHeight="1" x14ac:dyDescent="0.25"/>
    <row r="59395" ht="30" hidden="1" customHeight="1" x14ac:dyDescent="0.25"/>
    <row r="59396" ht="30" hidden="1" customHeight="1" x14ac:dyDescent="0.25"/>
    <row r="59397" ht="30" hidden="1" customHeight="1" x14ac:dyDescent="0.25"/>
    <row r="59398" ht="30" hidden="1" customHeight="1" x14ac:dyDescent="0.25"/>
    <row r="59399" ht="30" hidden="1" customHeight="1" x14ac:dyDescent="0.25"/>
    <row r="59400" ht="30" hidden="1" customHeight="1" x14ac:dyDescent="0.25"/>
    <row r="59401" ht="30" hidden="1" customHeight="1" x14ac:dyDescent="0.25"/>
    <row r="59402" ht="30" hidden="1" customHeight="1" x14ac:dyDescent="0.25"/>
    <row r="59403" ht="30" hidden="1" customHeight="1" x14ac:dyDescent="0.25"/>
    <row r="59404" ht="30" hidden="1" customHeight="1" x14ac:dyDescent="0.25"/>
    <row r="59405" ht="30" hidden="1" customHeight="1" x14ac:dyDescent="0.25"/>
    <row r="59406" ht="30" hidden="1" customHeight="1" x14ac:dyDescent="0.25"/>
    <row r="59407" ht="30" hidden="1" customHeight="1" x14ac:dyDescent="0.25"/>
    <row r="59408" ht="30" hidden="1" customHeight="1" x14ac:dyDescent="0.25"/>
    <row r="59409" ht="30" hidden="1" customHeight="1" x14ac:dyDescent="0.25"/>
    <row r="59410" ht="30" hidden="1" customHeight="1" x14ac:dyDescent="0.25"/>
    <row r="59411" ht="30" hidden="1" customHeight="1" x14ac:dyDescent="0.25"/>
    <row r="59412" ht="30" hidden="1" customHeight="1" x14ac:dyDescent="0.25"/>
    <row r="59413" ht="30" hidden="1" customHeight="1" x14ac:dyDescent="0.25"/>
    <row r="59414" ht="30" hidden="1" customHeight="1" x14ac:dyDescent="0.25"/>
    <row r="59415" ht="30" hidden="1" customHeight="1" x14ac:dyDescent="0.25"/>
    <row r="59416" ht="30" hidden="1" customHeight="1" x14ac:dyDescent="0.25"/>
    <row r="59417" ht="30" hidden="1" customHeight="1" x14ac:dyDescent="0.25"/>
    <row r="59418" ht="30" hidden="1" customHeight="1" x14ac:dyDescent="0.25"/>
    <row r="59419" ht="30" hidden="1" customHeight="1" x14ac:dyDescent="0.25"/>
    <row r="59420" ht="30" hidden="1" customHeight="1" x14ac:dyDescent="0.25"/>
    <row r="59421" ht="30" hidden="1" customHeight="1" x14ac:dyDescent="0.25"/>
    <row r="59422" ht="30" hidden="1" customHeight="1" x14ac:dyDescent="0.25"/>
    <row r="59423" ht="30" hidden="1" customHeight="1" x14ac:dyDescent="0.25"/>
    <row r="59424" ht="30" hidden="1" customHeight="1" x14ac:dyDescent="0.25"/>
    <row r="59425" ht="30" hidden="1" customHeight="1" x14ac:dyDescent="0.25"/>
    <row r="59426" ht="30" hidden="1" customHeight="1" x14ac:dyDescent="0.25"/>
    <row r="59427" ht="30" hidden="1" customHeight="1" x14ac:dyDescent="0.25"/>
    <row r="59428" ht="30" hidden="1" customHeight="1" x14ac:dyDescent="0.25"/>
    <row r="59429" ht="30" hidden="1" customHeight="1" x14ac:dyDescent="0.25"/>
    <row r="59430" ht="30" hidden="1" customHeight="1" x14ac:dyDescent="0.25"/>
    <row r="59431" ht="30" hidden="1" customHeight="1" x14ac:dyDescent="0.25"/>
    <row r="59432" ht="30" hidden="1" customHeight="1" x14ac:dyDescent="0.25"/>
    <row r="59433" ht="30" hidden="1" customHeight="1" x14ac:dyDescent="0.25"/>
    <row r="59434" ht="30" hidden="1" customHeight="1" x14ac:dyDescent="0.25"/>
    <row r="59435" ht="30" hidden="1" customHeight="1" x14ac:dyDescent="0.25"/>
    <row r="59436" ht="30" hidden="1" customHeight="1" x14ac:dyDescent="0.25"/>
    <row r="59437" ht="30" hidden="1" customHeight="1" x14ac:dyDescent="0.25"/>
    <row r="59438" ht="30" hidden="1" customHeight="1" x14ac:dyDescent="0.25"/>
    <row r="59439" ht="30" hidden="1" customHeight="1" x14ac:dyDescent="0.25"/>
    <row r="59440" ht="30" hidden="1" customHeight="1" x14ac:dyDescent="0.25"/>
    <row r="59441" ht="30" hidden="1" customHeight="1" x14ac:dyDescent="0.25"/>
    <row r="59442" ht="30" hidden="1" customHeight="1" x14ac:dyDescent="0.25"/>
    <row r="59443" ht="30" hidden="1" customHeight="1" x14ac:dyDescent="0.25"/>
    <row r="59444" ht="30" hidden="1" customHeight="1" x14ac:dyDescent="0.25"/>
    <row r="59445" ht="30" hidden="1" customHeight="1" x14ac:dyDescent="0.25"/>
    <row r="59446" ht="30" hidden="1" customHeight="1" x14ac:dyDescent="0.25"/>
    <row r="59447" ht="30" hidden="1" customHeight="1" x14ac:dyDescent="0.25"/>
    <row r="59448" ht="30" hidden="1" customHeight="1" x14ac:dyDescent="0.25"/>
    <row r="59449" ht="30" hidden="1" customHeight="1" x14ac:dyDescent="0.25"/>
    <row r="59450" ht="30" hidden="1" customHeight="1" x14ac:dyDescent="0.25"/>
    <row r="59451" ht="30" hidden="1" customHeight="1" x14ac:dyDescent="0.25"/>
    <row r="59452" ht="30" hidden="1" customHeight="1" x14ac:dyDescent="0.25"/>
    <row r="59453" ht="30" hidden="1" customHeight="1" x14ac:dyDescent="0.25"/>
    <row r="59454" ht="30" hidden="1" customHeight="1" x14ac:dyDescent="0.25"/>
    <row r="59455" ht="30" hidden="1" customHeight="1" x14ac:dyDescent="0.25"/>
    <row r="59456" ht="30" hidden="1" customHeight="1" x14ac:dyDescent="0.25"/>
    <row r="59457" ht="30" hidden="1" customHeight="1" x14ac:dyDescent="0.25"/>
    <row r="59458" ht="30" hidden="1" customHeight="1" x14ac:dyDescent="0.25"/>
    <row r="59459" ht="30" hidden="1" customHeight="1" x14ac:dyDescent="0.25"/>
    <row r="59460" ht="30" hidden="1" customHeight="1" x14ac:dyDescent="0.25"/>
    <row r="59461" ht="30" hidden="1" customHeight="1" x14ac:dyDescent="0.25"/>
    <row r="59462" ht="30" hidden="1" customHeight="1" x14ac:dyDescent="0.25"/>
    <row r="59463" ht="30" hidden="1" customHeight="1" x14ac:dyDescent="0.25"/>
    <row r="59464" ht="30" hidden="1" customHeight="1" x14ac:dyDescent="0.25"/>
    <row r="59465" ht="30" hidden="1" customHeight="1" x14ac:dyDescent="0.25"/>
    <row r="59466" ht="30" hidden="1" customHeight="1" x14ac:dyDescent="0.25"/>
    <row r="59467" ht="30" hidden="1" customHeight="1" x14ac:dyDescent="0.25"/>
    <row r="59468" ht="30" hidden="1" customHeight="1" x14ac:dyDescent="0.25"/>
    <row r="59469" ht="30" hidden="1" customHeight="1" x14ac:dyDescent="0.25"/>
    <row r="59470" ht="30" hidden="1" customHeight="1" x14ac:dyDescent="0.25"/>
    <row r="59471" ht="30" hidden="1" customHeight="1" x14ac:dyDescent="0.25"/>
    <row r="59472" ht="30" hidden="1" customHeight="1" x14ac:dyDescent="0.25"/>
    <row r="59473" ht="30" hidden="1" customHeight="1" x14ac:dyDescent="0.25"/>
    <row r="59474" ht="30" hidden="1" customHeight="1" x14ac:dyDescent="0.25"/>
    <row r="59475" ht="30" hidden="1" customHeight="1" x14ac:dyDescent="0.25"/>
    <row r="59476" ht="30" hidden="1" customHeight="1" x14ac:dyDescent="0.25"/>
    <row r="59477" ht="30" hidden="1" customHeight="1" x14ac:dyDescent="0.25"/>
    <row r="59478" ht="30" hidden="1" customHeight="1" x14ac:dyDescent="0.25"/>
    <row r="59479" ht="30" hidden="1" customHeight="1" x14ac:dyDescent="0.25"/>
    <row r="59480" ht="30" hidden="1" customHeight="1" x14ac:dyDescent="0.25"/>
    <row r="59481" ht="30" hidden="1" customHeight="1" x14ac:dyDescent="0.25"/>
    <row r="59482" ht="30" hidden="1" customHeight="1" x14ac:dyDescent="0.25"/>
    <row r="59483" ht="30" hidden="1" customHeight="1" x14ac:dyDescent="0.25"/>
    <row r="59484" ht="30" hidden="1" customHeight="1" x14ac:dyDescent="0.25"/>
    <row r="59485" ht="30" hidden="1" customHeight="1" x14ac:dyDescent="0.25"/>
    <row r="59486" ht="30" hidden="1" customHeight="1" x14ac:dyDescent="0.25"/>
    <row r="59487" ht="30" hidden="1" customHeight="1" x14ac:dyDescent="0.25"/>
    <row r="59488" ht="30" hidden="1" customHeight="1" x14ac:dyDescent="0.25"/>
    <row r="59489" ht="30" hidden="1" customHeight="1" x14ac:dyDescent="0.25"/>
    <row r="59490" ht="30" hidden="1" customHeight="1" x14ac:dyDescent="0.25"/>
    <row r="59491" ht="30" hidden="1" customHeight="1" x14ac:dyDescent="0.25"/>
    <row r="59492" ht="30" hidden="1" customHeight="1" x14ac:dyDescent="0.25"/>
    <row r="59493" ht="30" hidden="1" customHeight="1" x14ac:dyDescent="0.25"/>
    <row r="59494" ht="30" hidden="1" customHeight="1" x14ac:dyDescent="0.25"/>
    <row r="59495" ht="30" hidden="1" customHeight="1" x14ac:dyDescent="0.25"/>
    <row r="59496" ht="30" hidden="1" customHeight="1" x14ac:dyDescent="0.25"/>
    <row r="59497" ht="30" hidden="1" customHeight="1" x14ac:dyDescent="0.25"/>
    <row r="59498" ht="30" hidden="1" customHeight="1" x14ac:dyDescent="0.25"/>
    <row r="59499" ht="30" hidden="1" customHeight="1" x14ac:dyDescent="0.25"/>
    <row r="59500" ht="30" hidden="1" customHeight="1" x14ac:dyDescent="0.25"/>
    <row r="59501" ht="30" hidden="1" customHeight="1" x14ac:dyDescent="0.25"/>
    <row r="59502" ht="30" hidden="1" customHeight="1" x14ac:dyDescent="0.25"/>
    <row r="59503" ht="30" hidden="1" customHeight="1" x14ac:dyDescent="0.25"/>
    <row r="59504" ht="30" hidden="1" customHeight="1" x14ac:dyDescent="0.25"/>
    <row r="59505" ht="30" hidden="1" customHeight="1" x14ac:dyDescent="0.25"/>
    <row r="59506" ht="30" hidden="1" customHeight="1" x14ac:dyDescent="0.25"/>
    <row r="59507" ht="30" hidden="1" customHeight="1" x14ac:dyDescent="0.25"/>
    <row r="59508" ht="30" hidden="1" customHeight="1" x14ac:dyDescent="0.25"/>
    <row r="59509" ht="30" hidden="1" customHeight="1" x14ac:dyDescent="0.25"/>
    <row r="59510" ht="30" hidden="1" customHeight="1" x14ac:dyDescent="0.25"/>
    <row r="59511" ht="30" hidden="1" customHeight="1" x14ac:dyDescent="0.25"/>
    <row r="59512" ht="30" hidden="1" customHeight="1" x14ac:dyDescent="0.25"/>
    <row r="59513" ht="30" hidden="1" customHeight="1" x14ac:dyDescent="0.25"/>
    <row r="59514" ht="30" hidden="1" customHeight="1" x14ac:dyDescent="0.25"/>
    <row r="59515" ht="30" hidden="1" customHeight="1" x14ac:dyDescent="0.25"/>
    <row r="59516" ht="30" hidden="1" customHeight="1" x14ac:dyDescent="0.25"/>
    <row r="59517" ht="30" hidden="1" customHeight="1" x14ac:dyDescent="0.25"/>
    <row r="59518" ht="30" hidden="1" customHeight="1" x14ac:dyDescent="0.25"/>
    <row r="59519" ht="30" hidden="1" customHeight="1" x14ac:dyDescent="0.25"/>
    <row r="59520" ht="30" hidden="1" customHeight="1" x14ac:dyDescent="0.25"/>
    <row r="59521" ht="30" hidden="1" customHeight="1" x14ac:dyDescent="0.25"/>
    <row r="59522" ht="30" hidden="1" customHeight="1" x14ac:dyDescent="0.25"/>
    <row r="59523" ht="30" hidden="1" customHeight="1" x14ac:dyDescent="0.25"/>
    <row r="59524" ht="30" hidden="1" customHeight="1" x14ac:dyDescent="0.25"/>
    <row r="59525" ht="30" hidden="1" customHeight="1" x14ac:dyDescent="0.25"/>
    <row r="59526" ht="30" hidden="1" customHeight="1" x14ac:dyDescent="0.25"/>
    <row r="59527" ht="30" hidden="1" customHeight="1" x14ac:dyDescent="0.25"/>
    <row r="59528" ht="30" hidden="1" customHeight="1" x14ac:dyDescent="0.25"/>
    <row r="59529" ht="30" hidden="1" customHeight="1" x14ac:dyDescent="0.25"/>
    <row r="59530" ht="30" hidden="1" customHeight="1" x14ac:dyDescent="0.25"/>
    <row r="59531" ht="30" hidden="1" customHeight="1" x14ac:dyDescent="0.25"/>
    <row r="59532" ht="30" hidden="1" customHeight="1" x14ac:dyDescent="0.25"/>
    <row r="59533" ht="30" hidden="1" customHeight="1" x14ac:dyDescent="0.25"/>
    <row r="59534" ht="30" hidden="1" customHeight="1" x14ac:dyDescent="0.25"/>
    <row r="59535" ht="30" hidden="1" customHeight="1" x14ac:dyDescent="0.25"/>
    <row r="59536" ht="30" hidden="1" customHeight="1" x14ac:dyDescent="0.25"/>
    <row r="59537" ht="30" hidden="1" customHeight="1" x14ac:dyDescent="0.25"/>
    <row r="59538" ht="30" hidden="1" customHeight="1" x14ac:dyDescent="0.25"/>
    <row r="59539" ht="30" hidden="1" customHeight="1" x14ac:dyDescent="0.25"/>
    <row r="59540" ht="30" hidden="1" customHeight="1" x14ac:dyDescent="0.25"/>
    <row r="59541" ht="30" hidden="1" customHeight="1" x14ac:dyDescent="0.25"/>
    <row r="59542" ht="30" hidden="1" customHeight="1" x14ac:dyDescent="0.25"/>
    <row r="59543" ht="30" hidden="1" customHeight="1" x14ac:dyDescent="0.25"/>
    <row r="59544" ht="30" hidden="1" customHeight="1" x14ac:dyDescent="0.25"/>
    <row r="59545" ht="30" hidden="1" customHeight="1" x14ac:dyDescent="0.25"/>
    <row r="59546" ht="30" hidden="1" customHeight="1" x14ac:dyDescent="0.25"/>
    <row r="59547" ht="30" hidden="1" customHeight="1" x14ac:dyDescent="0.25"/>
    <row r="59548" ht="30" hidden="1" customHeight="1" x14ac:dyDescent="0.25"/>
    <row r="59549" ht="30" hidden="1" customHeight="1" x14ac:dyDescent="0.25"/>
    <row r="59550" ht="30" hidden="1" customHeight="1" x14ac:dyDescent="0.25"/>
    <row r="59551" ht="30" hidden="1" customHeight="1" x14ac:dyDescent="0.25"/>
    <row r="59552" ht="30" hidden="1" customHeight="1" x14ac:dyDescent="0.25"/>
    <row r="59553" ht="30" hidden="1" customHeight="1" x14ac:dyDescent="0.25"/>
    <row r="59554" ht="30" hidden="1" customHeight="1" x14ac:dyDescent="0.25"/>
    <row r="59555" ht="30" hidden="1" customHeight="1" x14ac:dyDescent="0.25"/>
    <row r="59556" ht="30" hidden="1" customHeight="1" x14ac:dyDescent="0.25"/>
    <row r="59557" ht="30" hidden="1" customHeight="1" x14ac:dyDescent="0.25"/>
    <row r="59558" ht="30" hidden="1" customHeight="1" x14ac:dyDescent="0.25"/>
    <row r="59559" ht="30" hidden="1" customHeight="1" x14ac:dyDescent="0.25"/>
    <row r="59560" ht="30" hidden="1" customHeight="1" x14ac:dyDescent="0.25"/>
    <row r="59561" ht="30" hidden="1" customHeight="1" x14ac:dyDescent="0.25"/>
    <row r="59562" ht="30" hidden="1" customHeight="1" x14ac:dyDescent="0.25"/>
    <row r="59563" ht="30" hidden="1" customHeight="1" x14ac:dyDescent="0.25"/>
    <row r="59564" ht="30" hidden="1" customHeight="1" x14ac:dyDescent="0.25"/>
    <row r="59565" ht="30" hidden="1" customHeight="1" x14ac:dyDescent="0.25"/>
    <row r="59566" ht="30" hidden="1" customHeight="1" x14ac:dyDescent="0.25"/>
    <row r="59567" ht="30" hidden="1" customHeight="1" x14ac:dyDescent="0.25"/>
    <row r="59568" ht="30" hidden="1" customHeight="1" x14ac:dyDescent="0.25"/>
    <row r="59569" ht="30" hidden="1" customHeight="1" x14ac:dyDescent="0.25"/>
    <row r="59570" ht="30" hidden="1" customHeight="1" x14ac:dyDescent="0.25"/>
    <row r="59571" ht="30" hidden="1" customHeight="1" x14ac:dyDescent="0.25"/>
    <row r="59572" ht="30" hidden="1" customHeight="1" x14ac:dyDescent="0.25"/>
    <row r="59573" ht="30" hidden="1" customHeight="1" x14ac:dyDescent="0.25"/>
    <row r="59574" ht="30" hidden="1" customHeight="1" x14ac:dyDescent="0.25"/>
    <row r="59575" ht="30" hidden="1" customHeight="1" x14ac:dyDescent="0.25"/>
    <row r="59576" ht="30" hidden="1" customHeight="1" x14ac:dyDescent="0.25"/>
    <row r="59577" ht="30" hidden="1" customHeight="1" x14ac:dyDescent="0.25"/>
    <row r="59578" ht="30" hidden="1" customHeight="1" x14ac:dyDescent="0.25"/>
    <row r="59579" ht="30" hidden="1" customHeight="1" x14ac:dyDescent="0.25"/>
    <row r="59580" ht="30" hidden="1" customHeight="1" x14ac:dyDescent="0.25"/>
    <row r="59581" ht="30" hidden="1" customHeight="1" x14ac:dyDescent="0.25"/>
    <row r="59582" ht="30" hidden="1" customHeight="1" x14ac:dyDescent="0.25"/>
    <row r="59583" ht="30" hidden="1" customHeight="1" x14ac:dyDescent="0.25"/>
    <row r="59584" ht="30" hidden="1" customHeight="1" x14ac:dyDescent="0.25"/>
    <row r="59585" ht="30" hidden="1" customHeight="1" x14ac:dyDescent="0.25"/>
    <row r="59586" ht="30" hidden="1" customHeight="1" x14ac:dyDescent="0.25"/>
    <row r="59587" ht="30" hidden="1" customHeight="1" x14ac:dyDescent="0.25"/>
    <row r="59588" ht="30" hidden="1" customHeight="1" x14ac:dyDescent="0.25"/>
    <row r="59589" ht="30" hidden="1" customHeight="1" x14ac:dyDescent="0.25"/>
    <row r="59590" ht="30" hidden="1" customHeight="1" x14ac:dyDescent="0.25"/>
    <row r="59591" ht="30" hidden="1" customHeight="1" x14ac:dyDescent="0.25"/>
    <row r="59592" ht="30" hidden="1" customHeight="1" x14ac:dyDescent="0.25"/>
    <row r="59593" ht="30" hidden="1" customHeight="1" x14ac:dyDescent="0.25"/>
    <row r="59594" ht="30" hidden="1" customHeight="1" x14ac:dyDescent="0.25"/>
    <row r="59595" ht="30" hidden="1" customHeight="1" x14ac:dyDescent="0.25"/>
    <row r="59596" ht="30" hidden="1" customHeight="1" x14ac:dyDescent="0.25"/>
    <row r="59597" ht="30" hidden="1" customHeight="1" x14ac:dyDescent="0.25"/>
    <row r="59598" ht="30" hidden="1" customHeight="1" x14ac:dyDescent="0.25"/>
    <row r="59599" ht="30" hidden="1" customHeight="1" x14ac:dyDescent="0.25"/>
    <row r="59600" ht="30" hidden="1" customHeight="1" x14ac:dyDescent="0.25"/>
    <row r="59601" ht="30" hidden="1" customHeight="1" x14ac:dyDescent="0.25"/>
    <row r="59602" ht="30" hidden="1" customHeight="1" x14ac:dyDescent="0.25"/>
    <row r="59603" ht="30" hidden="1" customHeight="1" x14ac:dyDescent="0.25"/>
    <row r="59604" ht="30" hidden="1" customHeight="1" x14ac:dyDescent="0.25"/>
    <row r="59605" ht="30" hidden="1" customHeight="1" x14ac:dyDescent="0.25"/>
    <row r="59606" ht="30" hidden="1" customHeight="1" x14ac:dyDescent="0.25"/>
    <row r="59607" ht="30" hidden="1" customHeight="1" x14ac:dyDescent="0.25"/>
    <row r="59608" ht="30" hidden="1" customHeight="1" x14ac:dyDescent="0.25"/>
    <row r="59609" ht="30" hidden="1" customHeight="1" x14ac:dyDescent="0.25"/>
    <row r="59610" ht="30" hidden="1" customHeight="1" x14ac:dyDescent="0.25"/>
    <row r="59611" ht="30" hidden="1" customHeight="1" x14ac:dyDescent="0.25"/>
    <row r="59612" ht="30" hidden="1" customHeight="1" x14ac:dyDescent="0.25"/>
    <row r="59613" ht="30" hidden="1" customHeight="1" x14ac:dyDescent="0.25"/>
    <row r="59614" ht="30" hidden="1" customHeight="1" x14ac:dyDescent="0.25"/>
    <row r="59615" ht="30" hidden="1" customHeight="1" x14ac:dyDescent="0.25"/>
    <row r="59616" ht="30" hidden="1" customHeight="1" x14ac:dyDescent="0.25"/>
    <row r="59617" ht="30" hidden="1" customHeight="1" x14ac:dyDescent="0.25"/>
    <row r="59618" ht="30" hidden="1" customHeight="1" x14ac:dyDescent="0.25"/>
    <row r="59619" ht="30" hidden="1" customHeight="1" x14ac:dyDescent="0.25"/>
    <row r="59620" ht="30" hidden="1" customHeight="1" x14ac:dyDescent="0.25"/>
    <row r="59621" ht="30" hidden="1" customHeight="1" x14ac:dyDescent="0.25"/>
    <row r="59622" ht="30" hidden="1" customHeight="1" x14ac:dyDescent="0.25"/>
    <row r="59623" ht="30" hidden="1" customHeight="1" x14ac:dyDescent="0.25"/>
    <row r="59624" ht="30" hidden="1" customHeight="1" x14ac:dyDescent="0.25"/>
    <row r="59625" ht="30" hidden="1" customHeight="1" x14ac:dyDescent="0.25"/>
    <row r="59626" ht="30" hidden="1" customHeight="1" x14ac:dyDescent="0.25"/>
    <row r="59627" ht="30" hidden="1" customHeight="1" x14ac:dyDescent="0.25"/>
    <row r="59628" ht="30" hidden="1" customHeight="1" x14ac:dyDescent="0.25"/>
    <row r="59629" ht="30" hidden="1" customHeight="1" x14ac:dyDescent="0.25"/>
    <row r="59630" ht="30" hidden="1" customHeight="1" x14ac:dyDescent="0.25"/>
    <row r="59631" ht="30" hidden="1" customHeight="1" x14ac:dyDescent="0.25"/>
    <row r="59632" ht="30" hidden="1" customHeight="1" x14ac:dyDescent="0.25"/>
    <row r="59633" ht="30" hidden="1" customHeight="1" x14ac:dyDescent="0.25"/>
    <row r="59634" ht="30" hidden="1" customHeight="1" x14ac:dyDescent="0.25"/>
    <row r="59635" ht="30" hidden="1" customHeight="1" x14ac:dyDescent="0.25"/>
    <row r="59636" ht="30" hidden="1" customHeight="1" x14ac:dyDescent="0.25"/>
    <row r="59637" ht="30" hidden="1" customHeight="1" x14ac:dyDescent="0.25"/>
    <row r="59638" ht="30" hidden="1" customHeight="1" x14ac:dyDescent="0.25"/>
    <row r="59639" ht="30" hidden="1" customHeight="1" x14ac:dyDescent="0.25"/>
    <row r="59640" ht="30" hidden="1" customHeight="1" x14ac:dyDescent="0.25"/>
    <row r="59641" ht="30" hidden="1" customHeight="1" x14ac:dyDescent="0.25"/>
    <row r="59642" ht="30" hidden="1" customHeight="1" x14ac:dyDescent="0.25"/>
    <row r="59643" ht="30" hidden="1" customHeight="1" x14ac:dyDescent="0.25"/>
    <row r="59644" ht="30" hidden="1" customHeight="1" x14ac:dyDescent="0.25"/>
    <row r="59645" ht="30" hidden="1" customHeight="1" x14ac:dyDescent="0.25"/>
    <row r="59646" ht="30" hidden="1" customHeight="1" x14ac:dyDescent="0.25"/>
    <row r="59647" ht="30" hidden="1" customHeight="1" x14ac:dyDescent="0.25"/>
    <row r="59648" ht="30" hidden="1" customHeight="1" x14ac:dyDescent="0.25"/>
    <row r="59649" ht="30" hidden="1" customHeight="1" x14ac:dyDescent="0.25"/>
    <row r="59650" ht="30" hidden="1" customHeight="1" x14ac:dyDescent="0.25"/>
    <row r="59651" ht="30" hidden="1" customHeight="1" x14ac:dyDescent="0.25"/>
    <row r="59652" ht="30" hidden="1" customHeight="1" x14ac:dyDescent="0.25"/>
    <row r="59653" ht="30" hidden="1" customHeight="1" x14ac:dyDescent="0.25"/>
    <row r="59654" ht="30" hidden="1" customHeight="1" x14ac:dyDescent="0.25"/>
    <row r="59655" ht="30" hidden="1" customHeight="1" x14ac:dyDescent="0.25"/>
    <row r="59656" ht="30" hidden="1" customHeight="1" x14ac:dyDescent="0.25"/>
    <row r="59657" ht="30" hidden="1" customHeight="1" x14ac:dyDescent="0.25"/>
    <row r="59658" ht="30" hidden="1" customHeight="1" x14ac:dyDescent="0.25"/>
    <row r="59659" ht="30" hidden="1" customHeight="1" x14ac:dyDescent="0.25"/>
    <row r="59660" ht="30" hidden="1" customHeight="1" x14ac:dyDescent="0.25"/>
    <row r="59661" ht="30" hidden="1" customHeight="1" x14ac:dyDescent="0.25"/>
    <row r="59662" ht="30" hidden="1" customHeight="1" x14ac:dyDescent="0.25"/>
    <row r="59663" ht="30" hidden="1" customHeight="1" x14ac:dyDescent="0.25"/>
    <row r="59664" ht="30" hidden="1" customHeight="1" x14ac:dyDescent="0.25"/>
    <row r="59665" ht="30" hidden="1" customHeight="1" x14ac:dyDescent="0.25"/>
    <row r="59666" ht="30" hidden="1" customHeight="1" x14ac:dyDescent="0.25"/>
    <row r="59667" ht="30" hidden="1" customHeight="1" x14ac:dyDescent="0.25"/>
    <row r="59668" ht="30" hidden="1" customHeight="1" x14ac:dyDescent="0.25"/>
    <row r="59669" ht="30" hidden="1" customHeight="1" x14ac:dyDescent="0.25"/>
    <row r="59670" ht="30" hidden="1" customHeight="1" x14ac:dyDescent="0.25"/>
    <row r="59671" ht="30" hidden="1" customHeight="1" x14ac:dyDescent="0.25"/>
    <row r="59672" ht="30" hidden="1" customHeight="1" x14ac:dyDescent="0.25"/>
    <row r="59673" ht="30" hidden="1" customHeight="1" x14ac:dyDescent="0.25"/>
    <row r="59674" ht="30" hidden="1" customHeight="1" x14ac:dyDescent="0.25"/>
    <row r="59675" ht="30" hidden="1" customHeight="1" x14ac:dyDescent="0.25"/>
    <row r="59676" ht="30" hidden="1" customHeight="1" x14ac:dyDescent="0.25"/>
    <row r="59677" ht="30" hidden="1" customHeight="1" x14ac:dyDescent="0.25"/>
    <row r="59678" ht="30" hidden="1" customHeight="1" x14ac:dyDescent="0.25"/>
    <row r="59679" ht="30" hidden="1" customHeight="1" x14ac:dyDescent="0.25"/>
    <row r="59680" ht="30" hidden="1" customHeight="1" x14ac:dyDescent="0.25"/>
    <row r="59681" ht="30" hidden="1" customHeight="1" x14ac:dyDescent="0.25"/>
    <row r="59682" ht="30" hidden="1" customHeight="1" x14ac:dyDescent="0.25"/>
    <row r="59683" ht="30" hidden="1" customHeight="1" x14ac:dyDescent="0.25"/>
    <row r="59684" ht="30" hidden="1" customHeight="1" x14ac:dyDescent="0.25"/>
    <row r="59685" ht="30" hidden="1" customHeight="1" x14ac:dyDescent="0.25"/>
    <row r="59686" ht="30" hidden="1" customHeight="1" x14ac:dyDescent="0.25"/>
    <row r="59687" ht="30" hidden="1" customHeight="1" x14ac:dyDescent="0.25"/>
    <row r="59688" ht="30" hidden="1" customHeight="1" x14ac:dyDescent="0.25"/>
    <row r="59689" ht="30" hidden="1" customHeight="1" x14ac:dyDescent="0.25"/>
    <row r="59690" ht="30" hidden="1" customHeight="1" x14ac:dyDescent="0.25"/>
    <row r="59691" ht="30" hidden="1" customHeight="1" x14ac:dyDescent="0.25"/>
    <row r="59692" ht="30" hidden="1" customHeight="1" x14ac:dyDescent="0.25"/>
    <row r="59693" ht="30" hidden="1" customHeight="1" x14ac:dyDescent="0.25"/>
    <row r="59694" ht="30" hidden="1" customHeight="1" x14ac:dyDescent="0.25"/>
    <row r="59695" ht="30" hidden="1" customHeight="1" x14ac:dyDescent="0.25"/>
    <row r="59696" ht="30" hidden="1" customHeight="1" x14ac:dyDescent="0.25"/>
    <row r="59697" ht="30" hidden="1" customHeight="1" x14ac:dyDescent="0.25"/>
    <row r="59698" ht="30" hidden="1" customHeight="1" x14ac:dyDescent="0.25"/>
    <row r="59699" ht="30" hidden="1" customHeight="1" x14ac:dyDescent="0.25"/>
    <row r="59700" ht="30" hidden="1" customHeight="1" x14ac:dyDescent="0.25"/>
    <row r="59701" ht="30" hidden="1" customHeight="1" x14ac:dyDescent="0.25"/>
    <row r="59702" ht="30" hidden="1" customHeight="1" x14ac:dyDescent="0.25"/>
    <row r="59703" ht="30" hidden="1" customHeight="1" x14ac:dyDescent="0.25"/>
    <row r="59704" ht="30" hidden="1" customHeight="1" x14ac:dyDescent="0.25"/>
    <row r="59705" ht="30" hidden="1" customHeight="1" x14ac:dyDescent="0.25"/>
    <row r="59706" ht="30" hidden="1" customHeight="1" x14ac:dyDescent="0.25"/>
    <row r="59707" ht="30" hidden="1" customHeight="1" x14ac:dyDescent="0.25"/>
    <row r="59708" ht="30" hidden="1" customHeight="1" x14ac:dyDescent="0.25"/>
    <row r="59709" ht="30" hidden="1" customHeight="1" x14ac:dyDescent="0.25"/>
    <row r="59710" ht="30" hidden="1" customHeight="1" x14ac:dyDescent="0.25"/>
    <row r="59711" ht="30" hidden="1" customHeight="1" x14ac:dyDescent="0.25"/>
    <row r="59712" ht="30" hidden="1" customHeight="1" x14ac:dyDescent="0.25"/>
    <row r="59713" ht="30" hidden="1" customHeight="1" x14ac:dyDescent="0.25"/>
    <row r="59714" ht="30" hidden="1" customHeight="1" x14ac:dyDescent="0.25"/>
    <row r="59715" ht="30" hidden="1" customHeight="1" x14ac:dyDescent="0.25"/>
    <row r="59716" ht="30" hidden="1" customHeight="1" x14ac:dyDescent="0.25"/>
    <row r="59717" ht="30" hidden="1" customHeight="1" x14ac:dyDescent="0.25"/>
    <row r="59718" ht="30" hidden="1" customHeight="1" x14ac:dyDescent="0.25"/>
    <row r="59719" ht="30" hidden="1" customHeight="1" x14ac:dyDescent="0.25"/>
    <row r="59720" ht="30" hidden="1" customHeight="1" x14ac:dyDescent="0.25"/>
    <row r="59721" ht="30" hidden="1" customHeight="1" x14ac:dyDescent="0.25"/>
    <row r="59722" ht="30" hidden="1" customHeight="1" x14ac:dyDescent="0.25"/>
    <row r="59723" ht="30" hidden="1" customHeight="1" x14ac:dyDescent="0.25"/>
    <row r="59724" ht="30" hidden="1" customHeight="1" x14ac:dyDescent="0.25"/>
    <row r="59725" ht="30" hidden="1" customHeight="1" x14ac:dyDescent="0.25"/>
    <row r="59726" ht="30" hidden="1" customHeight="1" x14ac:dyDescent="0.25"/>
    <row r="59727" ht="30" hidden="1" customHeight="1" x14ac:dyDescent="0.25"/>
    <row r="59728" ht="30" hidden="1" customHeight="1" x14ac:dyDescent="0.25"/>
    <row r="59729" ht="30" hidden="1" customHeight="1" x14ac:dyDescent="0.25"/>
    <row r="59730" ht="30" hidden="1" customHeight="1" x14ac:dyDescent="0.25"/>
    <row r="59731" ht="30" hidden="1" customHeight="1" x14ac:dyDescent="0.25"/>
    <row r="59732" ht="30" hidden="1" customHeight="1" x14ac:dyDescent="0.25"/>
    <row r="59733" ht="30" hidden="1" customHeight="1" x14ac:dyDescent="0.25"/>
    <row r="59734" ht="30" hidden="1" customHeight="1" x14ac:dyDescent="0.25"/>
    <row r="59735" ht="30" hidden="1" customHeight="1" x14ac:dyDescent="0.25"/>
    <row r="59736" ht="30" hidden="1" customHeight="1" x14ac:dyDescent="0.25"/>
    <row r="59737" ht="30" hidden="1" customHeight="1" x14ac:dyDescent="0.25"/>
    <row r="59738" ht="30" hidden="1" customHeight="1" x14ac:dyDescent="0.25"/>
    <row r="59739" ht="30" hidden="1" customHeight="1" x14ac:dyDescent="0.25"/>
    <row r="59740" ht="30" hidden="1" customHeight="1" x14ac:dyDescent="0.25"/>
    <row r="59741" ht="30" hidden="1" customHeight="1" x14ac:dyDescent="0.25"/>
    <row r="59742" ht="30" hidden="1" customHeight="1" x14ac:dyDescent="0.25"/>
    <row r="59743" ht="30" hidden="1" customHeight="1" x14ac:dyDescent="0.25"/>
    <row r="59744" ht="30" hidden="1" customHeight="1" x14ac:dyDescent="0.25"/>
    <row r="59745" ht="30" hidden="1" customHeight="1" x14ac:dyDescent="0.25"/>
    <row r="59746" ht="30" hidden="1" customHeight="1" x14ac:dyDescent="0.25"/>
    <row r="59747" ht="30" hidden="1" customHeight="1" x14ac:dyDescent="0.25"/>
    <row r="59748" ht="30" hidden="1" customHeight="1" x14ac:dyDescent="0.25"/>
    <row r="59749" ht="30" hidden="1" customHeight="1" x14ac:dyDescent="0.25"/>
    <row r="59750" ht="30" hidden="1" customHeight="1" x14ac:dyDescent="0.25"/>
    <row r="59751" ht="30" hidden="1" customHeight="1" x14ac:dyDescent="0.25"/>
    <row r="59752" ht="30" hidden="1" customHeight="1" x14ac:dyDescent="0.25"/>
    <row r="59753" ht="30" hidden="1" customHeight="1" x14ac:dyDescent="0.25"/>
    <row r="59754" ht="30" hidden="1" customHeight="1" x14ac:dyDescent="0.25"/>
    <row r="59755" ht="30" hidden="1" customHeight="1" x14ac:dyDescent="0.25"/>
    <row r="59756" ht="30" hidden="1" customHeight="1" x14ac:dyDescent="0.25"/>
    <row r="59757" ht="30" hidden="1" customHeight="1" x14ac:dyDescent="0.25"/>
    <row r="59758" ht="30" hidden="1" customHeight="1" x14ac:dyDescent="0.25"/>
    <row r="59759" ht="30" hidden="1" customHeight="1" x14ac:dyDescent="0.25"/>
    <row r="59760" ht="30" hidden="1" customHeight="1" x14ac:dyDescent="0.25"/>
    <row r="59761" ht="30" hidden="1" customHeight="1" x14ac:dyDescent="0.25"/>
    <row r="59762" ht="30" hidden="1" customHeight="1" x14ac:dyDescent="0.25"/>
    <row r="59763" ht="30" hidden="1" customHeight="1" x14ac:dyDescent="0.25"/>
    <row r="59764" ht="30" hidden="1" customHeight="1" x14ac:dyDescent="0.25"/>
    <row r="59765" ht="30" hidden="1" customHeight="1" x14ac:dyDescent="0.25"/>
    <row r="59766" ht="30" hidden="1" customHeight="1" x14ac:dyDescent="0.25"/>
    <row r="59767" ht="30" hidden="1" customHeight="1" x14ac:dyDescent="0.25"/>
    <row r="59768" ht="30" hidden="1" customHeight="1" x14ac:dyDescent="0.25"/>
    <row r="59769" ht="30" hidden="1" customHeight="1" x14ac:dyDescent="0.25"/>
    <row r="59770" ht="30" hidden="1" customHeight="1" x14ac:dyDescent="0.25"/>
    <row r="59771" ht="30" hidden="1" customHeight="1" x14ac:dyDescent="0.25"/>
    <row r="59772" ht="30" hidden="1" customHeight="1" x14ac:dyDescent="0.25"/>
    <row r="59773" ht="30" hidden="1" customHeight="1" x14ac:dyDescent="0.25"/>
    <row r="59774" ht="30" hidden="1" customHeight="1" x14ac:dyDescent="0.25"/>
    <row r="59775" ht="30" hidden="1" customHeight="1" x14ac:dyDescent="0.25"/>
    <row r="59776" ht="30" hidden="1" customHeight="1" x14ac:dyDescent="0.25"/>
    <row r="59777" ht="30" hidden="1" customHeight="1" x14ac:dyDescent="0.25"/>
    <row r="59778" ht="30" hidden="1" customHeight="1" x14ac:dyDescent="0.25"/>
    <row r="59779" ht="30" hidden="1" customHeight="1" x14ac:dyDescent="0.25"/>
    <row r="59780" ht="30" hidden="1" customHeight="1" x14ac:dyDescent="0.25"/>
    <row r="59781" ht="30" hidden="1" customHeight="1" x14ac:dyDescent="0.25"/>
    <row r="59782" ht="30" hidden="1" customHeight="1" x14ac:dyDescent="0.25"/>
    <row r="59783" ht="30" hidden="1" customHeight="1" x14ac:dyDescent="0.25"/>
    <row r="59784" ht="30" hidden="1" customHeight="1" x14ac:dyDescent="0.25"/>
    <row r="59785" ht="30" hidden="1" customHeight="1" x14ac:dyDescent="0.25"/>
    <row r="59786" ht="30" hidden="1" customHeight="1" x14ac:dyDescent="0.25"/>
    <row r="59787" ht="30" hidden="1" customHeight="1" x14ac:dyDescent="0.25"/>
    <row r="59788" ht="30" hidden="1" customHeight="1" x14ac:dyDescent="0.25"/>
    <row r="59789" ht="30" hidden="1" customHeight="1" x14ac:dyDescent="0.25"/>
    <row r="59790" ht="30" hidden="1" customHeight="1" x14ac:dyDescent="0.25"/>
    <row r="59791" ht="30" hidden="1" customHeight="1" x14ac:dyDescent="0.25"/>
    <row r="59792" ht="30" hidden="1" customHeight="1" x14ac:dyDescent="0.25"/>
    <row r="59793" ht="30" hidden="1" customHeight="1" x14ac:dyDescent="0.25"/>
    <row r="59794" ht="30" hidden="1" customHeight="1" x14ac:dyDescent="0.25"/>
    <row r="59795" ht="30" hidden="1" customHeight="1" x14ac:dyDescent="0.25"/>
    <row r="59796" ht="30" hidden="1" customHeight="1" x14ac:dyDescent="0.25"/>
    <row r="59797" ht="30" hidden="1" customHeight="1" x14ac:dyDescent="0.25"/>
    <row r="59798" ht="30" hidden="1" customHeight="1" x14ac:dyDescent="0.25"/>
    <row r="59799" ht="30" hidden="1" customHeight="1" x14ac:dyDescent="0.25"/>
    <row r="59800" ht="30" hidden="1" customHeight="1" x14ac:dyDescent="0.25"/>
    <row r="59801" ht="30" hidden="1" customHeight="1" x14ac:dyDescent="0.25"/>
    <row r="59802" ht="30" hidden="1" customHeight="1" x14ac:dyDescent="0.25"/>
    <row r="59803" ht="30" hidden="1" customHeight="1" x14ac:dyDescent="0.25"/>
    <row r="59804" ht="30" hidden="1" customHeight="1" x14ac:dyDescent="0.25"/>
    <row r="59805" ht="30" hidden="1" customHeight="1" x14ac:dyDescent="0.25"/>
    <row r="59806" ht="30" hidden="1" customHeight="1" x14ac:dyDescent="0.25"/>
    <row r="59807" ht="30" hidden="1" customHeight="1" x14ac:dyDescent="0.25"/>
    <row r="59808" ht="30" hidden="1" customHeight="1" x14ac:dyDescent="0.25"/>
    <row r="59809" ht="30" hidden="1" customHeight="1" x14ac:dyDescent="0.25"/>
    <row r="59810" ht="30" hidden="1" customHeight="1" x14ac:dyDescent="0.25"/>
    <row r="59811" ht="30" hidden="1" customHeight="1" x14ac:dyDescent="0.25"/>
    <row r="59812" ht="30" hidden="1" customHeight="1" x14ac:dyDescent="0.25"/>
    <row r="59813" ht="30" hidden="1" customHeight="1" x14ac:dyDescent="0.25"/>
    <row r="59814" ht="30" hidden="1" customHeight="1" x14ac:dyDescent="0.25"/>
    <row r="59815" ht="30" hidden="1" customHeight="1" x14ac:dyDescent="0.25"/>
    <row r="59816" ht="30" hidden="1" customHeight="1" x14ac:dyDescent="0.25"/>
    <row r="59817" ht="30" hidden="1" customHeight="1" x14ac:dyDescent="0.25"/>
    <row r="59818" ht="30" hidden="1" customHeight="1" x14ac:dyDescent="0.25"/>
    <row r="59819" ht="30" hidden="1" customHeight="1" x14ac:dyDescent="0.25"/>
    <row r="59820" ht="30" hidden="1" customHeight="1" x14ac:dyDescent="0.25"/>
    <row r="59821" ht="30" hidden="1" customHeight="1" x14ac:dyDescent="0.25"/>
    <row r="59822" ht="30" hidden="1" customHeight="1" x14ac:dyDescent="0.25"/>
    <row r="59823" ht="30" hidden="1" customHeight="1" x14ac:dyDescent="0.25"/>
    <row r="59824" ht="30" hidden="1" customHeight="1" x14ac:dyDescent="0.25"/>
    <row r="59825" ht="30" hidden="1" customHeight="1" x14ac:dyDescent="0.25"/>
    <row r="59826" ht="30" hidden="1" customHeight="1" x14ac:dyDescent="0.25"/>
    <row r="59827" ht="30" hidden="1" customHeight="1" x14ac:dyDescent="0.25"/>
    <row r="59828" ht="30" hidden="1" customHeight="1" x14ac:dyDescent="0.25"/>
    <row r="59829" ht="30" hidden="1" customHeight="1" x14ac:dyDescent="0.25"/>
    <row r="59830" ht="30" hidden="1" customHeight="1" x14ac:dyDescent="0.25"/>
    <row r="59831" ht="30" hidden="1" customHeight="1" x14ac:dyDescent="0.25"/>
    <row r="59832" ht="30" hidden="1" customHeight="1" x14ac:dyDescent="0.25"/>
    <row r="59833" ht="30" hidden="1" customHeight="1" x14ac:dyDescent="0.25"/>
    <row r="59834" ht="30" hidden="1" customHeight="1" x14ac:dyDescent="0.25"/>
    <row r="59835" ht="30" hidden="1" customHeight="1" x14ac:dyDescent="0.25"/>
    <row r="59836" ht="30" hidden="1" customHeight="1" x14ac:dyDescent="0.25"/>
    <row r="59837" ht="30" hidden="1" customHeight="1" x14ac:dyDescent="0.25"/>
    <row r="59838" ht="30" hidden="1" customHeight="1" x14ac:dyDescent="0.25"/>
    <row r="59839" ht="30" hidden="1" customHeight="1" x14ac:dyDescent="0.25"/>
    <row r="59840" ht="30" hidden="1" customHeight="1" x14ac:dyDescent="0.25"/>
    <row r="59841" ht="30" hidden="1" customHeight="1" x14ac:dyDescent="0.25"/>
    <row r="59842" ht="30" hidden="1" customHeight="1" x14ac:dyDescent="0.25"/>
    <row r="59843" ht="30" hidden="1" customHeight="1" x14ac:dyDescent="0.25"/>
    <row r="59844" ht="30" hidden="1" customHeight="1" x14ac:dyDescent="0.25"/>
    <row r="59845" ht="30" hidden="1" customHeight="1" x14ac:dyDescent="0.25"/>
    <row r="59846" ht="30" hidden="1" customHeight="1" x14ac:dyDescent="0.25"/>
    <row r="59847" ht="30" hidden="1" customHeight="1" x14ac:dyDescent="0.25"/>
    <row r="59848" ht="30" hidden="1" customHeight="1" x14ac:dyDescent="0.25"/>
    <row r="59849" ht="30" hidden="1" customHeight="1" x14ac:dyDescent="0.25"/>
    <row r="59850" ht="30" hidden="1" customHeight="1" x14ac:dyDescent="0.25"/>
    <row r="59851" ht="30" hidden="1" customHeight="1" x14ac:dyDescent="0.25"/>
    <row r="59852" ht="30" hidden="1" customHeight="1" x14ac:dyDescent="0.25"/>
    <row r="59853" ht="30" hidden="1" customHeight="1" x14ac:dyDescent="0.25"/>
    <row r="59854" ht="30" hidden="1" customHeight="1" x14ac:dyDescent="0.25"/>
    <row r="59855" ht="30" hidden="1" customHeight="1" x14ac:dyDescent="0.25"/>
    <row r="59856" ht="30" hidden="1" customHeight="1" x14ac:dyDescent="0.25"/>
    <row r="59857" ht="30" hidden="1" customHeight="1" x14ac:dyDescent="0.25"/>
    <row r="59858" ht="30" hidden="1" customHeight="1" x14ac:dyDescent="0.25"/>
    <row r="59859" ht="30" hidden="1" customHeight="1" x14ac:dyDescent="0.25"/>
    <row r="59860" ht="30" hidden="1" customHeight="1" x14ac:dyDescent="0.25"/>
    <row r="59861" ht="30" hidden="1" customHeight="1" x14ac:dyDescent="0.25"/>
    <row r="59862" ht="30" hidden="1" customHeight="1" x14ac:dyDescent="0.25"/>
    <row r="59863" ht="30" hidden="1" customHeight="1" x14ac:dyDescent="0.25"/>
    <row r="59864" ht="30" hidden="1" customHeight="1" x14ac:dyDescent="0.25"/>
    <row r="59865" ht="30" hidden="1" customHeight="1" x14ac:dyDescent="0.25"/>
    <row r="59866" ht="30" hidden="1" customHeight="1" x14ac:dyDescent="0.25"/>
    <row r="59867" ht="30" hidden="1" customHeight="1" x14ac:dyDescent="0.25"/>
    <row r="59868" ht="30" hidden="1" customHeight="1" x14ac:dyDescent="0.25"/>
    <row r="59869" ht="30" hidden="1" customHeight="1" x14ac:dyDescent="0.25"/>
    <row r="59870" ht="30" hidden="1" customHeight="1" x14ac:dyDescent="0.25"/>
    <row r="59871" ht="30" hidden="1" customHeight="1" x14ac:dyDescent="0.25"/>
    <row r="59872" ht="30" hidden="1" customHeight="1" x14ac:dyDescent="0.25"/>
    <row r="59873" ht="30" hidden="1" customHeight="1" x14ac:dyDescent="0.25"/>
    <row r="59874" ht="30" hidden="1" customHeight="1" x14ac:dyDescent="0.25"/>
    <row r="59875" ht="30" hidden="1" customHeight="1" x14ac:dyDescent="0.25"/>
    <row r="59876" ht="30" hidden="1" customHeight="1" x14ac:dyDescent="0.25"/>
    <row r="59877" ht="30" hidden="1" customHeight="1" x14ac:dyDescent="0.25"/>
    <row r="59878" ht="30" hidden="1" customHeight="1" x14ac:dyDescent="0.25"/>
    <row r="59879" ht="30" hidden="1" customHeight="1" x14ac:dyDescent="0.25"/>
    <row r="59880" ht="30" hidden="1" customHeight="1" x14ac:dyDescent="0.25"/>
    <row r="59881" ht="30" hidden="1" customHeight="1" x14ac:dyDescent="0.25"/>
    <row r="59882" ht="30" hidden="1" customHeight="1" x14ac:dyDescent="0.25"/>
    <row r="59883" ht="30" hidden="1" customHeight="1" x14ac:dyDescent="0.25"/>
    <row r="59884" ht="30" hidden="1" customHeight="1" x14ac:dyDescent="0.25"/>
    <row r="59885" ht="30" hidden="1" customHeight="1" x14ac:dyDescent="0.25"/>
    <row r="59886" ht="30" hidden="1" customHeight="1" x14ac:dyDescent="0.25"/>
    <row r="59887" ht="30" hidden="1" customHeight="1" x14ac:dyDescent="0.25"/>
    <row r="59888" ht="30" hidden="1" customHeight="1" x14ac:dyDescent="0.25"/>
    <row r="59889" ht="30" hidden="1" customHeight="1" x14ac:dyDescent="0.25"/>
    <row r="59890" ht="30" hidden="1" customHeight="1" x14ac:dyDescent="0.25"/>
    <row r="59891" ht="30" hidden="1" customHeight="1" x14ac:dyDescent="0.25"/>
    <row r="59892" ht="30" hidden="1" customHeight="1" x14ac:dyDescent="0.25"/>
    <row r="59893" ht="30" hidden="1" customHeight="1" x14ac:dyDescent="0.25"/>
    <row r="59894" ht="30" hidden="1" customHeight="1" x14ac:dyDescent="0.25"/>
    <row r="59895" ht="30" hidden="1" customHeight="1" x14ac:dyDescent="0.25"/>
    <row r="59896" ht="30" hidden="1" customHeight="1" x14ac:dyDescent="0.25"/>
    <row r="59897" ht="30" hidden="1" customHeight="1" x14ac:dyDescent="0.25"/>
    <row r="59898" ht="30" hidden="1" customHeight="1" x14ac:dyDescent="0.25"/>
    <row r="59899" ht="30" hidden="1" customHeight="1" x14ac:dyDescent="0.25"/>
    <row r="59900" ht="30" hidden="1" customHeight="1" x14ac:dyDescent="0.25"/>
    <row r="59901" ht="30" hidden="1" customHeight="1" x14ac:dyDescent="0.25"/>
    <row r="59902" ht="30" hidden="1" customHeight="1" x14ac:dyDescent="0.25"/>
    <row r="59903" ht="30" hidden="1" customHeight="1" x14ac:dyDescent="0.25"/>
    <row r="59904" ht="30" hidden="1" customHeight="1" x14ac:dyDescent="0.25"/>
    <row r="59905" ht="30" hidden="1" customHeight="1" x14ac:dyDescent="0.25"/>
    <row r="59906" ht="30" hidden="1" customHeight="1" x14ac:dyDescent="0.25"/>
    <row r="59907" ht="30" hidden="1" customHeight="1" x14ac:dyDescent="0.25"/>
    <row r="59908" ht="30" hidden="1" customHeight="1" x14ac:dyDescent="0.25"/>
    <row r="59909" ht="30" hidden="1" customHeight="1" x14ac:dyDescent="0.25"/>
    <row r="59910" ht="30" hidden="1" customHeight="1" x14ac:dyDescent="0.25"/>
    <row r="59911" ht="30" hidden="1" customHeight="1" x14ac:dyDescent="0.25"/>
    <row r="59912" ht="30" hidden="1" customHeight="1" x14ac:dyDescent="0.25"/>
    <row r="59913" ht="30" hidden="1" customHeight="1" x14ac:dyDescent="0.25"/>
    <row r="59914" ht="30" hidden="1" customHeight="1" x14ac:dyDescent="0.25"/>
    <row r="59915" ht="30" hidden="1" customHeight="1" x14ac:dyDescent="0.25"/>
    <row r="59916" ht="30" hidden="1" customHeight="1" x14ac:dyDescent="0.25"/>
    <row r="59917" ht="30" hidden="1" customHeight="1" x14ac:dyDescent="0.25"/>
    <row r="59918" ht="30" hidden="1" customHeight="1" x14ac:dyDescent="0.25"/>
    <row r="59919" ht="30" hidden="1" customHeight="1" x14ac:dyDescent="0.25"/>
    <row r="59920" ht="30" hidden="1" customHeight="1" x14ac:dyDescent="0.25"/>
    <row r="59921" ht="30" hidden="1" customHeight="1" x14ac:dyDescent="0.25"/>
    <row r="59922" ht="30" hidden="1" customHeight="1" x14ac:dyDescent="0.25"/>
    <row r="59923" ht="30" hidden="1" customHeight="1" x14ac:dyDescent="0.25"/>
    <row r="59924" ht="30" hidden="1" customHeight="1" x14ac:dyDescent="0.25"/>
    <row r="59925" ht="30" hidden="1" customHeight="1" x14ac:dyDescent="0.25"/>
    <row r="59926" ht="30" hidden="1" customHeight="1" x14ac:dyDescent="0.25"/>
    <row r="59927" ht="30" hidden="1" customHeight="1" x14ac:dyDescent="0.25"/>
    <row r="59928" ht="30" hidden="1" customHeight="1" x14ac:dyDescent="0.25"/>
    <row r="59929" ht="30" hidden="1" customHeight="1" x14ac:dyDescent="0.25"/>
    <row r="59930" ht="30" hidden="1" customHeight="1" x14ac:dyDescent="0.25"/>
    <row r="59931" ht="30" hidden="1" customHeight="1" x14ac:dyDescent="0.25"/>
    <row r="59932" ht="30" hidden="1" customHeight="1" x14ac:dyDescent="0.25"/>
    <row r="59933" ht="30" hidden="1" customHeight="1" x14ac:dyDescent="0.25"/>
    <row r="59934" ht="30" hidden="1" customHeight="1" x14ac:dyDescent="0.25"/>
    <row r="59935" ht="30" hidden="1" customHeight="1" x14ac:dyDescent="0.25"/>
    <row r="59936" ht="30" hidden="1" customHeight="1" x14ac:dyDescent="0.25"/>
    <row r="59937" ht="30" hidden="1" customHeight="1" x14ac:dyDescent="0.25"/>
    <row r="59938" ht="30" hidden="1" customHeight="1" x14ac:dyDescent="0.25"/>
    <row r="59939" ht="30" hidden="1" customHeight="1" x14ac:dyDescent="0.25"/>
    <row r="59940" ht="30" hidden="1" customHeight="1" x14ac:dyDescent="0.25"/>
    <row r="59941" ht="30" hidden="1" customHeight="1" x14ac:dyDescent="0.25"/>
    <row r="59942" ht="30" hidden="1" customHeight="1" x14ac:dyDescent="0.25"/>
    <row r="59943" ht="30" hidden="1" customHeight="1" x14ac:dyDescent="0.25"/>
    <row r="59944" ht="30" hidden="1" customHeight="1" x14ac:dyDescent="0.25"/>
    <row r="59945" ht="30" hidden="1" customHeight="1" x14ac:dyDescent="0.25"/>
    <row r="59946" ht="30" hidden="1" customHeight="1" x14ac:dyDescent="0.25"/>
    <row r="59947" ht="30" hidden="1" customHeight="1" x14ac:dyDescent="0.25"/>
    <row r="59948" ht="30" hidden="1" customHeight="1" x14ac:dyDescent="0.25"/>
    <row r="59949" ht="30" hidden="1" customHeight="1" x14ac:dyDescent="0.25"/>
    <row r="59950" ht="30" hidden="1" customHeight="1" x14ac:dyDescent="0.25"/>
    <row r="59951" ht="30" hidden="1" customHeight="1" x14ac:dyDescent="0.25"/>
    <row r="59952" ht="30" hidden="1" customHeight="1" x14ac:dyDescent="0.25"/>
    <row r="59953" ht="30" hidden="1" customHeight="1" x14ac:dyDescent="0.25"/>
    <row r="59954" ht="30" hidden="1" customHeight="1" x14ac:dyDescent="0.25"/>
    <row r="59955" ht="30" hidden="1" customHeight="1" x14ac:dyDescent="0.25"/>
    <row r="59956" ht="30" hidden="1" customHeight="1" x14ac:dyDescent="0.25"/>
    <row r="59957" ht="30" hidden="1" customHeight="1" x14ac:dyDescent="0.25"/>
    <row r="59958" ht="30" hidden="1" customHeight="1" x14ac:dyDescent="0.25"/>
    <row r="59959" ht="30" hidden="1" customHeight="1" x14ac:dyDescent="0.25"/>
    <row r="59960" ht="30" hidden="1" customHeight="1" x14ac:dyDescent="0.25"/>
    <row r="59961" ht="30" hidden="1" customHeight="1" x14ac:dyDescent="0.25"/>
    <row r="59962" ht="30" hidden="1" customHeight="1" x14ac:dyDescent="0.25"/>
    <row r="59963" ht="30" hidden="1" customHeight="1" x14ac:dyDescent="0.25"/>
    <row r="59964" ht="30" hidden="1" customHeight="1" x14ac:dyDescent="0.25"/>
    <row r="59965" ht="30" hidden="1" customHeight="1" x14ac:dyDescent="0.25"/>
    <row r="59966" ht="30" hidden="1" customHeight="1" x14ac:dyDescent="0.25"/>
    <row r="59967" ht="30" hidden="1" customHeight="1" x14ac:dyDescent="0.25"/>
    <row r="59968" ht="30" hidden="1" customHeight="1" x14ac:dyDescent="0.25"/>
    <row r="59969" ht="30" hidden="1" customHeight="1" x14ac:dyDescent="0.25"/>
    <row r="59970" ht="30" hidden="1" customHeight="1" x14ac:dyDescent="0.25"/>
    <row r="59971" ht="30" hidden="1" customHeight="1" x14ac:dyDescent="0.25"/>
    <row r="59972" ht="30" hidden="1" customHeight="1" x14ac:dyDescent="0.25"/>
    <row r="59973" ht="30" hidden="1" customHeight="1" x14ac:dyDescent="0.25"/>
    <row r="59974" ht="30" hidden="1" customHeight="1" x14ac:dyDescent="0.25"/>
    <row r="59975" ht="30" hidden="1" customHeight="1" x14ac:dyDescent="0.25"/>
    <row r="59976" ht="30" hidden="1" customHeight="1" x14ac:dyDescent="0.25"/>
    <row r="59977" ht="30" hidden="1" customHeight="1" x14ac:dyDescent="0.25"/>
    <row r="59978" ht="30" hidden="1" customHeight="1" x14ac:dyDescent="0.25"/>
    <row r="59979" ht="30" hidden="1" customHeight="1" x14ac:dyDescent="0.25"/>
    <row r="59980" ht="30" hidden="1" customHeight="1" x14ac:dyDescent="0.25"/>
    <row r="59981" ht="30" hidden="1" customHeight="1" x14ac:dyDescent="0.25"/>
    <row r="59982" ht="30" hidden="1" customHeight="1" x14ac:dyDescent="0.25"/>
    <row r="59983" ht="30" hidden="1" customHeight="1" x14ac:dyDescent="0.25"/>
    <row r="59984" ht="30" hidden="1" customHeight="1" x14ac:dyDescent="0.25"/>
    <row r="59985" ht="30" hidden="1" customHeight="1" x14ac:dyDescent="0.25"/>
    <row r="59986" ht="30" hidden="1" customHeight="1" x14ac:dyDescent="0.25"/>
    <row r="59987" ht="30" hidden="1" customHeight="1" x14ac:dyDescent="0.25"/>
    <row r="59988" ht="30" hidden="1" customHeight="1" x14ac:dyDescent="0.25"/>
    <row r="59989" ht="30" hidden="1" customHeight="1" x14ac:dyDescent="0.25"/>
    <row r="59990" ht="30" hidden="1" customHeight="1" x14ac:dyDescent="0.25"/>
    <row r="59991" ht="30" hidden="1" customHeight="1" x14ac:dyDescent="0.25"/>
    <row r="59992" ht="30" hidden="1" customHeight="1" x14ac:dyDescent="0.25"/>
    <row r="59993" ht="30" hidden="1" customHeight="1" x14ac:dyDescent="0.25"/>
    <row r="59994" ht="30" hidden="1" customHeight="1" x14ac:dyDescent="0.25"/>
    <row r="59995" ht="30" hidden="1" customHeight="1" x14ac:dyDescent="0.25"/>
    <row r="59996" ht="30" hidden="1" customHeight="1" x14ac:dyDescent="0.25"/>
    <row r="59997" ht="30" hidden="1" customHeight="1" x14ac:dyDescent="0.25"/>
    <row r="59998" ht="30" hidden="1" customHeight="1" x14ac:dyDescent="0.25"/>
    <row r="59999" ht="30" hidden="1" customHeight="1" x14ac:dyDescent="0.25"/>
    <row r="60000" ht="30" hidden="1" customHeight="1" x14ac:dyDescent="0.25"/>
    <row r="60001" ht="30" hidden="1" customHeight="1" x14ac:dyDescent="0.25"/>
    <row r="60002" ht="30" hidden="1" customHeight="1" x14ac:dyDescent="0.25"/>
    <row r="60003" ht="30" hidden="1" customHeight="1" x14ac:dyDescent="0.25"/>
    <row r="60004" ht="30" hidden="1" customHeight="1" x14ac:dyDescent="0.25"/>
    <row r="60005" ht="30" hidden="1" customHeight="1" x14ac:dyDescent="0.25"/>
    <row r="60006" ht="30" hidden="1" customHeight="1" x14ac:dyDescent="0.25"/>
    <row r="60007" ht="30" hidden="1" customHeight="1" x14ac:dyDescent="0.25"/>
    <row r="60008" ht="30" hidden="1" customHeight="1" x14ac:dyDescent="0.25"/>
    <row r="60009" ht="30" hidden="1" customHeight="1" x14ac:dyDescent="0.25"/>
    <row r="60010" ht="30" hidden="1" customHeight="1" x14ac:dyDescent="0.25"/>
    <row r="60011" ht="30" hidden="1" customHeight="1" x14ac:dyDescent="0.25"/>
    <row r="60012" ht="30" hidden="1" customHeight="1" x14ac:dyDescent="0.25"/>
    <row r="60013" ht="30" hidden="1" customHeight="1" x14ac:dyDescent="0.25"/>
    <row r="60014" ht="30" hidden="1" customHeight="1" x14ac:dyDescent="0.25"/>
    <row r="60015" ht="30" hidden="1" customHeight="1" x14ac:dyDescent="0.25"/>
    <row r="60016" ht="30" hidden="1" customHeight="1" x14ac:dyDescent="0.25"/>
    <row r="60017" ht="30" hidden="1" customHeight="1" x14ac:dyDescent="0.25"/>
    <row r="60018" ht="30" hidden="1" customHeight="1" x14ac:dyDescent="0.25"/>
    <row r="60019" ht="30" hidden="1" customHeight="1" x14ac:dyDescent="0.25"/>
    <row r="60020" ht="30" hidden="1" customHeight="1" x14ac:dyDescent="0.25"/>
    <row r="60021" ht="30" hidden="1" customHeight="1" x14ac:dyDescent="0.25"/>
    <row r="60022" ht="30" hidden="1" customHeight="1" x14ac:dyDescent="0.25"/>
    <row r="60023" ht="30" hidden="1" customHeight="1" x14ac:dyDescent="0.25"/>
    <row r="60024" ht="30" hidden="1" customHeight="1" x14ac:dyDescent="0.25"/>
    <row r="60025" ht="30" hidden="1" customHeight="1" x14ac:dyDescent="0.25"/>
    <row r="60026" ht="30" hidden="1" customHeight="1" x14ac:dyDescent="0.25"/>
    <row r="60027" ht="30" hidden="1" customHeight="1" x14ac:dyDescent="0.25"/>
    <row r="60028" ht="30" hidden="1" customHeight="1" x14ac:dyDescent="0.25"/>
    <row r="60029" ht="30" hidden="1" customHeight="1" x14ac:dyDescent="0.25"/>
    <row r="60030" ht="30" hidden="1" customHeight="1" x14ac:dyDescent="0.25"/>
    <row r="60031" ht="30" hidden="1" customHeight="1" x14ac:dyDescent="0.25"/>
    <row r="60032" ht="30" hidden="1" customHeight="1" x14ac:dyDescent="0.25"/>
    <row r="60033" ht="30" hidden="1" customHeight="1" x14ac:dyDescent="0.25"/>
    <row r="60034" ht="30" hidden="1" customHeight="1" x14ac:dyDescent="0.25"/>
    <row r="60035" ht="30" hidden="1" customHeight="1" x14ac:dyDescent="0.25"/>
    <row r="60036" ht="30" hidden="1" customHeight="1" x14ac:dyDescent="0.25"/>
    <row r="60037" ht="30" hidden="1" customHeight="1" x14ac:dyDescent="0.25"/>
    <row r="60038" ht="30" hidden="1" customHeight="1" x14ac:dyDescent="0.25"/>
    <row r="60039" ht="30" hidden="1" customHeight="1" x14ac:dyDescent="0.25"/>
    <row r="60040" ht="30" hidden="1" customHeight="1" x14ac:dyDescent="0.25"/>
    <row r="60041" ht="30" hidden="1" customHeight="1" x14ac:dyDescent="0.25"/>
    <row r="60042" ht="30" hidden="1" customHeight="1" x14ac:dyDescent="0.25"/>
    <row r="60043" ht="30" hidden="1" customHeight="1" x14ac:dyDescent="0.25"/>
    <row r="60044" ht="30" hidden="1" customHeight="1" x14ac:dyDescent="0.25"/>
    <row r="60045" ht="30" hidden="1" customHeight="1" x14ac:dyDescent="0.25"/>
    <row r="60046" ht="30" hidden="1" customHeight="1" x14ac:dyDescent="0.25"/>
    <row r="60047" ht="30" hidden="1" customHeight="1" x14ac:dyDescent="0.25"/>
    <row r="60048" ht="30" hidden="1" customHeight="1" x14ac:dyDescent="0.25"/>
    <row r="60049" ht="30" hidden="1" customHeight="1" x14ac:dyDescent="0.25"/>
    <row r="60050" ht="30" hidden="1" customHeight="1" x14ac:dyDescent="0.25"/>
    <row r="60051" ht="30" hidden="1" customHeight="1" x14ac:dyDescent="0.25"/>
    <row r="60052" ht="30" hidden="1" customHeight="1" x14ac:dyDescent="0.25"/>
    <row r="60053" ht="30" hidden="1" customHeight="1" x14ac:dyDescent="0.25"/>
    <row r="60054" ht="30" hidden="1" customHeight="1" x14ac:dyDescent="0.25"/>
    <row r="60055" ht="30" hidden="1" customHeight="1" x14ac:dyDescent="0.25"/>
    <row r="60056" ht="30" hidden="1" customHeight="1" x14ac:dyDescent="0.25"/>
    <row r="60057" ht="30" hidden="1" customHeight="1" x14ac:dyDescent="0.25"/>
    <row r="60058" ht="30" hidden="1" customHeight="1" x14ac:dyDescent="0.25"/>
    <row r="60059" ht="30" hidden="1" customHeight="1" x14ac:dyDescent="0.25"/>
    <row r="60060" ht="30" hidden="1" customHeight="1" x14ac:dyDescent="0.25"/>
    <row r="60061" ht="30" hidden="1" customHeight="1" x14ac:dyDescent="0.25"/>
    <row r="60062" ht="30" hidden="1" customHeight="1" x14ac:dyDescent="0.25"/>
    <row r="60063" ht="30" hidden="1" customHeight="1" x14ac:dyDescent="0.25"/>
    <row r="60064" ht="30" hidden="1" customHeight="1" x14ac:dyDescent="0.25"/>
    <row r="60065" ht="30" hidden="1" customHeight="1" x14ac:dyDescent="0.25"/>
    <row r="60066" ht="30" hidden="1" customHeight="1" x14ac:dyDescent="0.25"/>
    <row r="60067" ht="30" hidden="1" customHeight="1" x14ac:dyDescent="0.25"/>
    <row r="60068" ht="30" hidden="1" customHeight="1" x14ac:dyDescent="0.25"/>
    <row r="60069" ht="30" hidden="1" customHeight="1" x14ac:dyDescent="0.25"/>
    <row r="60070" ht="30" hidden="1" customHeight="1" x14ac:dyDescent="0.25"/>
    <row r="60071" ht="30" hidden="1" customHeight="1" x14ac:dyDescent="0.25"/>
    <row r="60072" ht="30" hidden="1" customHeight="1" x14ac:dyDescent="0.25"/>
    <row r="60073" ht="30" hidden="1" customHeight="1" x14ac:dyDescent="0.25"/>
    <row r="60074" ht="30" hidden="1" customHeight="1" x14ac:dyDescent="0.25"/>
    <row r="60075" ht="30" hidden="1" customHeight="1" x14ac:dyDescent="0.25"/>
    <row r="60076" ht="30" hidden="1" customHeight="1" x14ac:dyDescent="0.25"/>
    <row r="60077" ht="30" hidden="1" customHeight="1" x14ac:dyDescent="0.25"/>
    <row r="60078" ht="30" hidden="1" customHeight="1" x14ac:dyDescent="0.25"/>
    <row r="60079" ht="30" hidden="1" customHeight="1" x14ac:dyDescent="0.25"/>
    <row r="60080" ht="30" hidden="1" customHeight="1" x14ac:dyDescent="0.25"/>
    <row r="60081" ht="30" hidden="1" customHeight="1" x14ac:dyDescent="0.25"/>
    <row r="60082" ht="30" hidden="1" customHeight="1" x14ac:dyDescent="0.25"/>
    <row r="60083" ht="30" hidden="1" customHeight="1" x14ac:dyDescent="0.25"/>
    <row r="60084" ht="30" hidden="1" customHeight="1" x14ac:dyDescent="0.25"/>
    <row r="60085" ht="30" hidden="1" customHeight="1" x14ac:dyDescent="0.25"/>
    <row r="60086" ht="30" hidden="1" customHeight="1" x14ac:dyDescent="0.25"/>
    <row r="60087" ht="30" hidden="1" customHeight="1" x14ac:dyDescent="0.25"/>
    <row r="60088" ht="30" hidden="1" customHeight="1" x14ac:dyDescent="0.25"/>
    <row r="60089" ht="30" hidden="1" customHeight="1" x14ac:dyDescent="0.25"/>
    <row r="60090" ht="30" hidden="1" customHeight="1" x14ac:dyDescent="0.25"/>
    <row r="60091" ht="30" hidden="1" customHeight="1" x14ac:dyDescent="0.25"/>
    <row r="60092" ht="30" hidden="1" customHeight="1" x14ac:dyDescent="0.25"/>
    <row r="60093" ht="30" hidden="1" customHeight="1" x14ac:dyDescent="0.25"/>
    <row r="60094" ht="30" hidden="1" customHeight="1" x14ac:dyDescent="0.25"/>
    <row r="60095" ht="30" hidden="1" customHeight="1" x14ac:dyDescent="0.25"/>
    <row r="60096" ht="30" hidden="1" customHeight="1" x14ac:dyDescent="0.25"/>
    <row r="60097" ht="30" hidden="1" customHeight="1" x14ac:dyDescent="0.25"/>
    <row r="60098" ht="30" hidden="1" customHeight="1" x14ac:dyDescent="0.25"/>
    <row r="60099" ht="30" hidden="1" customHeight="1" x14ac:dyDescent="0.25"/>
    <row r="60100" ht="30" hidden="1" customHeight="1" x14ac:dyDescent="0.25"/>
    <row r="60101" ht="30" hidden="1" customHeight="1" x14ac:dyDescent="0.25"/>
    <row r="60102" ht="30" hidden="1" customHeight="1" x14ac:dyDescent="0.25"/>
    <row r="60103" ht="30" hidden="1" customHeight="1" x14ac:dyDescent="0.25"/>
    <row r="60104" ht="30" hidden="1" customHeight="1" x14ac:dyDescent="0.25"/>
    <row r="60105" ht="30" hidden="1" customHeight="1" x14ac:dyDescent="0.25"/>
    <row r="60106" ht="30" hidden="1" customHeight="1" x14ac:dyDescent="0.25"/>
    <row r="60107" ht="30" hidden="1" customHeight="1" x14ac:dyDescent="0.25"/>
    <row r="60108" ht="30" hidden="1" customHeight="1" x14ac:dyDescent="0.25"/>
    <row r="60109" ht="30" hidden="1" customHeight="1" x14ac:dyDescent="0.25"/>
    <row r="60110" ht="30" hidden="1" customHeight="1" x14ac:dyDescent="0.25"/>
    <row r="60111" ht="30" hidden="1" customHeight="1" x14ac:dyDescent="0.25"/>
    <row r="60112" ht="30" hidden="1" customHeight="1" x14ac:dyDescent="0.25"/>
    <row r="60113" ht="30" hidden="1" customHeight="1" x14ac:dyDescent="0.25"/>
    <row r="60114" ht="30" hidden="1" customHeight="1" x14ac:dyDescent="0.25"/>
    <row r="60115" ht="30" hidden="1" customHeight="1" x14ac:dyDescent="0.25"/>
    <row r="60116" ht="30" hidden="1" customHeight="1" x14ac:dyDescent="0.25"/>
    <row r="60117" ht="30" hidden="1" customHeight="1" x14ac:dyDescent="0.25"/>
    <row r="60118" ht="30" hidden="1" customHeight="1" x14ac:dyDescent="0.25"/>
    <row r="60119" ht="30" hidden="1" customHeight="1" x14ac:dyDescent="0.25"/>
    <row r="60120" ht="30" hidden="1" customHeight="1" x14ac:dyDescent="0.25"/>
    <row r="60121" ht="30" hidden="1" customHeight="1" x14ac:dyDescent="0.25"/>
    <row r="60122" ht="30" hidden="1" customHeight="1" x14ac:dyDescent="0.25"/>
    <row r="60123" ht="30" hidden="1" customHeight="1" x14ac:dyDescent="0.25"/>
    <row r="60124" ht="30" hidden="1" customHeight="1" x14ac:dyDescent="0.25"/>
    <row r="60125" ht="30" hidden="1" customHeight="1" x14ac:dyDescent="0.25"/>
    <row r="60126" ht="30" hidden="1" customHeight="1" x14ac:dyDescent="0.25"/>
    <row r="60127" ht="30" hidden="1" customHeight="1" x14ac:dyDescent="0.25"/>
    <row r="60128" ht="30" hidden="1" customHeight="1" x14ac:dyDescent="0.25"/>
    <row r="60129" ht="30" hidden="1" customHeight="1" x14ac:dyDescent="0.25"/>
    <row r="60130" ht="30" hidden="1" customHeight="1" x14ac:dyDescent="0.25"/>
    <row r="60131" ht="30" hidden="1" customHeight="1" x14ac:dyDescent="0.25"/>
    <row r="60132" ht="30" hidden="1" customHeight="1" x14ac:dyDescent="0.25"/>
    <row r="60133" ht="30" hidden="1" customHeight="1" x14ac:dyDescent="0.25"/>
    <row r="60134" ht="30" hidden="1" customHeight="1" x14ac:dyDescent="0.25"/>
    <row r="60135" ht="30" hidden="1" customHeight="1" x14ac:dyDescent="0.25"/>
    <row r="60136" ht="30" hidden="1" customHeight="1" x14ac:dyDescent="0.25"/>
    <row r="60137" ht="30" hidden="1" customHeight="1" x14ac:dyDescent="0.25"/>
    <row r="60138" ht="30" hidden="1" customHeight="1" x14ac:dyDescent="0.25"/>
    <row r="60139" ht="30" hidden="1" customHeight="1" x14ac:dyDescent="0.25"/>
    <row r="60140" ht="30" hidden="1" customHeight="1" x14ac:dyDescent="0.25"/>
    <row r="60141" ht="30" hidden="1" customHeight="1" x14ac:dyDescent="0.25"/>
    <row r="60142" ht="30" hidden="1" customHeight="1" x14ac:dyDescent="0.25"/>
    <row r="60143" ht="30" hidden="1" customHeight="1" x14ac:dyDescent="0.25"/>
    <row r="60144" ht="30" hidden="1" customHeight="1" x14ac:dyDescent="0.25"/>
    <row r="60145" ht="30" hidden="1" customHeight="1" x14ac:dyDescent="0.25"/>
    <row r="60146" ht="30" hidden="1" customHeight="1" x14ac:dyDescent="0.25"/>
    <row r="60147" ht="30" hidden="1" customHeight="1" x14ac:dyDescent="0.25"/>
    <row r="60148" ht="30" hidden="1" customHeight="1" x14ac:dyDescent="0.25"/>
    <row r="60149" ht="30" hidden="1" customHeight="1" x14ac:dyDescent="0.25"/>
    <row r="60150" ht="30" hidden="1" customHeight="1" x14ac:dyDescent="0.25"/>
    <row r="60151" ht="30" hidden="1" customHeight="1" x14ac:dyDescent="0.25"/>
    <row r="60152" ht="30" hidden="1" customHeight="1" x14ac:dyDescent="0.25"/>
    <row r="60153" ht="30" hidden="1" customHeight="1" x14ac:dyDescent="0.25"/>
    <row r="60154" ht="30" hidden="1" customHeight="1" x14ac:dyDescent="0.25"/>
    <row r="60155" ht="30" hidden="1" customHeight="1" x14ac:dyDescent="0.25"/>
    <row r="60156" ht="30" hidden="1" customHeight="1" x14ac:dyDescent="0.25"/>
    <row r="60157" ht="30" hidden="1" customHeight="1" x14ac:dyDescent="0.25"/>
    <row r="60158" ht="30" hidden="1" customHeight="1" x14ac:dyDescent="0.25"/>
    <row r="60159" ht="30" hidden="1" customHeight="1" x14ac:dyDescent="0.25"/>
    <row r="60160" ht="30" hidden="1" customHeight="1" x14ac:dyDescent="0.25"/>
    <row r="60161" ht="30" hidden="1" customHeight="1" x14ac:dyDescent="0.25"/>
    <row r="60162" ht="30" hidden="1" customHeight="1" x14ac:dyDescent="0.25"/>
    <row r="60163" ht="30" hidden="1" customHeight="1" x14ac:dyDescent="0.25"/>
    <row r="60164" ht="30" hidden="1" customHeight="1" x14ac:dyDescent="0.25"/>
    <row r="60165" ht="30" hidden="1" customHeight="1" x14ac:dyDescent="0.25"/>
    <row r="60166" ht="30" hidden="1" customHeight="1" x14ac:dyDescent="0.25"/>
    <row r="60167" ht="30" hidden="1" customHeight="1" x14ac:dyDescent="0.25"/>
    <row r="60168" ht="30" hidden="1" customHeight="1" x14ac:dyDescent="0.25"/>
    <row r="60169" ht="30" hidden="1" customHeight="1" x14ac:dyDescent="0.25"/>
    <row r="60170" ht="30" hidden="1" customHeight="1" x14ac:dyDescent="0.25"/>
    <row r="60171" ht="30" hidden="1" customHeight="1" x14ac:dyDescent="0.25"/>
    <row r="60172" ht="30" hidden="1" customHeight="1" x14ac:dyDescent="0.25"/>
    <row r="60173" ht="30" hidden="1" customHeight="1" x14ac:dyDescent="0.25"/>
    <row r="60174" ht="30" hidden="1" customHeight="1" x14ac:dyDescent="0.25"/>
    <row r="60175" ht="30" hidden="1" customHeight="1" x14ac:dyDescent="0.25"/>
    <row r="60176" ht="30" hidden="1" customHeight="1" x14ac:dyDescent="0.25"/>
    <row r="60177" ht="30" hidden="1" customHeight="1" x14ac:dyDescent="0.25"/>
    <row r="60178" ht="30" hidden="1" customHeight="1" x14ac:dyDescent="0.25"/>
    <row r="60179" ht="30" hidden="1" customHeight="1" x14ac:dyDescent="0.25"/>
    <row r="60180" ht="30" hidden="1" customHeight="1" x14ac:dyDescent="0.25"/>
    <row r="60181" ht="30" hidden="1" customHeight="1" x14ac:dyDescent="0.25"/>
    <row r="60182" ht="30" hidden="1" customHeight="1" x14ac:dyDescent="0.25"/>
    <row r="60183" ht="30" hidden="1" customHeight="1" x14ac:dyDescent="0.25"/>
    <row r="60184" ht="30" hidden="1" customHeight="1" x14ac:dyDescent="0.25"/>
    <row r="60185" ht="30" hidden="1" customHeight="1" x14ac:dyDescent="0.25"/>
    <row r="60186" ht="30" hidden="1" customHeight="1" x14ac:dyDescent="0.25"/>
    <row r="60187" ht="30" hidden="1" customHeight="1" x14ac:dyDescent="0.25"/>
    <row r="60188" ht="30" hidden="1" customHeight="1" x14ac:dyDescent="0.25"/>
    <row r="60189" ht="30" hidden="1" customHeight="1" x14ac:dyDescent="0.25"/>
    <row r="60190" ht="30" hidden="1" customHeight="1" x14ac:dyDescent="0.25"/>
    <row r="60191" ht="30" hidden="1" customHeight="1" x14ac:dyDescent="0.25"/>
    <row r="60192" ht="30" hidden="1" customHeight="1" x14ac:dyDescent="0.25"/>
    <row r="60193" ht="30" hidden="1" customHeight="1" x14ac:dyDescent="0.25"/>
    <row r="60194" ht="30" hidden="1" customHeight="1" x14ac:dyDescent="0.25"/>
    <row r="60195" ht="30" hidden="1" customHeight="1" x14ac:dyDescent="0.25"/>
    <row r="60196" ht="30" hidden="1" customHeight="1" x14ac:dyDescent="0.25"/>
    <row r="60197" ht="30" hidden="1" customHeight="1" x14ac:dyDescent="0.25"/>
    <row r="60198" ht="30" hidden="1" customHeight="1" x14ac:dyDescent="0.25"/>
    <row r="60199" ht="30" hidden="1" customHeight="1" x14ac:dyDescent="0.25"/>
    <row r="60200" ht="30" hidden="1" customHeight="1" x14ac:dyDescent="0.25"/>
    <row r="60201" ht="30" hidden="1" customHeight="1" x14ac:dyDescent="0.25"/>
    <row r="60202" ht="30" hidden="1" customHeight="1" x14ac:dyDescent="0.25"/>
    <row r="60203" ht="30" hidden="1" customHeight="1" x14ac:dyDescent="0.25"/>
    <row r="60204" ht="30" hidden="1" customHeight="1" x14ac:dyDescent="0.25"/>
    <row r="60205" ht="30" hidden="1" customHeight="1" x14ac:dyDescent="0.25"/>
    <row r="60206" ht="30" hidden="1" customHeight="1" x14ac:dyDescent="0.25"/>
    <row r="60207" ht="30" hidden="1" customHeight="1" x14ac:dyDescent="0.25"/>
    <row r="60208" ht="30" hidden="1" customHeight="1" x14ac:dyDescent="0.25"/>
    <row r="60209" ht="30" hidden="1" customHeight="1" x14ac:dyDescent="0.25"/>
    <row r="60210" ht="30" hidden="1" customHeight="1" x14ac:dyDescent="0.25"/>
    <row r="60211" ht="30" hidden="1" customHeight="1" x14ac:dyDescent="0.25"/>
    <row r="60212" ht="30" hidden="1" customHeight="1" x14ac:dyDescent="0.25"/>
    <row r="60213" ht="30" hidden="1" customHeight="1" x14ac:dyDescent="0.25"/>
    <row r="60214" ht="30" hidden="1" customHeight="1" x14ac:dyDescent="0.25"/>
    <row r="60215" ht="30" hidden="1" customHeight="1" x14ac:dyDescent="0.25"/>
    <row r="60216" ht="30" hidden="1" customHeight="1" x14ac:dyDescent="0.25"/>
    <row r="60217" ht="30" hidden="1" customHeight="1" x14ac:dyDescent="0.25"/>
    <row r="60218" ht="30" hidden="1" customHeight="1" x14ac:dyDescent="0.25"/>
    <row r="60219" ht="30" hidden="1" customHeight="1" x14ac:dyDescent="0.25"/>
    <row r="60220" ht="30" hidden="1" customHeight="1" x14ac:dyDescent="0.25"/>
    <row r="60221" ht="30" hidden="1" customHeight="1" x14ac:dyDescent="0.25"/>
    <row r="60222" ht="30" hidden="1" customHeight="1" x14ac:dyDescent="0.25"/>
    <row r="60223" ht="30" hidden="1" customHeight="1" x14ac:dyDescent="0.25"/>
    <row r="60224" ht="30" hidden="1" customHeight="1" x14ac:dyDescent="0.25"/>
    <row r="60225" ht="30" hidden="1" customHeight="1" x14ac:dyDescent="0.25"/>
    <row r="60226" ht="30" hidden="1" customHeight="1" x14ac:dyDescent="0.25"/>
    <row r="60227" ht="30" hidden="1" customHeight="1" x14ac:dyDescent="0.25"/>
    <row r="60228" ht="30" hidden="1" customHeight="1" x14ac:dyDescent="0.25"/>
    <row r="60229" ht="30" hidden="1" customHeight="1" x14ac:dyDescent="0.25"/>
    <row r="60230" ht="30" hidden="1" customHeight="1" x14ac:dyDescent="0.25"/>
    <row r="60231" ht="30" hidden="1" customHeight="1" x14ac:dyDescent="0.25"/>
    <row r="60232" ht="30" hidden="1" customHeight="1" x14ac:dyDescent="0.25"/>
    <row r="60233" ht="30" hidden="1" customHeight="1" x14ac:dyDescent="0.25"/>
    <row r="60234" ht="30" hidden="1" customHeight="1" x14ac:dyDescent="0.25"/>
    <row r="60235" ht="30" hidden="1" customHeight="1" x14ac:dyDescent="0.25"/>
    <row r="60236" ht="30" hidden="1" customHeight="1" x14ac:dyDescent="0.25"/>
    <row r="60237" ht="30" hidden="1" customHeight="1" x14ac:dyDescent="0.25"/>
    <row r="60238" ht="30" hidden="1" customHeight="1" x14ac:dyDescent="0.25"/>
    <row r="60239" ht="30" hidden="1" customHeight="1" x14ac:dyDescent="0.25"/>
    <row r="60240" ht="30" hidden="1" customHeight="1" x14ac:dyDescent="0.25"/>
    <row r="60241" ht="30" hidden="1" customHeight="1" x14ac:dyDescent="0.25"/>
    <row r="60242" ht="30" hidden="1" customHeight="1" x14ac:dyDescent="0.25"/>
    <row r="60243" ht="30" hidden="1" customHeight="1" x14ac:dyDescent="0.25"/>
    <row r="60244" ht="30" hidden="1" customHeight="1" x14ac:dyDescent="0.25"/>
    <row r="60245" ht="30" hidden="1" customHeight="1" x14ac:dyDescent="0.25"/>
    <row r="60246" ht="30" hidden="1" customHeight="1" x14ac:dyDescent="0.25"/>
    <row r="60247" ht="30" hidden="1" customHeight="1" x14ac:dyDescent="0.25"/>
    <row r="60248" ht="30" hidden="1" customHeight="1" x14ac:dyDescent="0.25"/>
    <row r="60249" ht="30" hidden="1" customHeight="1" x14ac:dyDescent="0.25"/>
    <row r="60250" ht="30" hidden="1" customHeight="1" x14ac:dyDescent="0.25"/>
    <row r="60251" ht="30" hidden="1" customHeight="1" x14ac:dyDescent="0.25"/>
    <row r="60252" ht="30" hidden="1" customHeight="1" x14ac:dyDescent="0.25"/>
    <row r="60253" ht="30" hidden="1" customHeight="1" x14ac:dyDescent="0.25"/>
    <row r="60254" ht="30" hidden="1" customHeight="1" x14ac:dyDescent="0.25"/>
    <row r="60255" ht="30" hidden="1" customHeight="1" x14ac:dyDescent="0.25"/>
    <row r="60256" ht="30" hidden="1" customHeight="1" x14ac:dyDescent="0.25"/>
    <row r="60257" ht="30" hidden="1" customHeight="1" x14ac:dyDescent="0.25"/>
    <row r="60258" ht="30" hidden="1" customHeight="1" x14ac:dyDescent="0.25"/>
    <row r="60259" ht="30" hidden="1" customHeight="1" x14ac:dyDescent="0.25"/>
    <row r="60260" ht="30" hidden="1" customHeight="1" x14ac:dyDescent="0.25"/>
    <row r="60261" ht="30" hidden="1" customHeight="1" x14ac:dyDescent="0.25"/>
    <row r="60262" ht="30" hidden="1" customHeight="1" x14ac:dyDescent="0.25"/>
    <row r="60263" ht="30" hidden="1" customHeight="1" x14ac:dyDescent="0.25"/>
    <row r="60264" ht="30" hidden="1" customHeight="1" x14ac:dyDescent="0.25"/>
    <row r="60265" ht="30" hidden="1" customHeight="1" x14ac:dyDescent="0.25"/>
    <row r="60266" ht="30" hidden="1" customHeight="1" x14ac:dyDescent="0.25"/>
    <row r="60267" ht="30" hidden="1" customHeight="1" x14ac:dyDescent="0.25"/>
    <row r="60268" ht="30" hidden="1" customHeight="1" x14ac:dyDescent="0.25"/>
    <row r="60269" ht="30" hidden="1" customHeight="1" x14ac:dyDescent="0.25"/>
    <row r="60270" ht="30" hidden="1" customHeight="1" x14ac:dyDescent="0.25"/>
    <row r="60271" ht="30" hidden="1" customHeight="1" x14ac:dyDescent="0.25"/>
    <row r="60272" ht="30" hidden="1" customHeight="1" x14ac:dyDescent="0.25"/>
    <row r="60273" ht="30" hidden="1" customHeight="1" x14ac:dyDescent="0.25"/>
    <row r="60274" ht="30" hidden="1" customHeight="1" x14ac:dyDescent="0.25"/>
    <row r="60275" ht="30" hidden="1" customHeight="1" x14ac:dyDescent="0.25"/>
    <row r="60276" ht="30" hidden="1" customHeight="1" x14ac:dyDescent="0.25"/>
    <row r="60277" ht="30" hidden="1" customHeight="1" x14ac:dyDescent="0.25"/>
    <row r="60278" ht="30" hidden="1" customHeight="1" x14ac:dyDescent="0.25"/>
    <row r="60279" ht="30" hidden="1" customHeight="1" x14ac:dyDescent="0.25"/>
    <row r="60280" ht="30" hidden="1" customHeight="1" x14ac:dyDescent="0.25"/>
    <row r="60281" ht="30" hidden="1" customHeight="1" x14ac:dyDescent="0.25"/>
    <row r="60282" ht="30" hidden="1" customHeight="1" x14ac:dyDescent="0.25"/>
    <row r="60283" ht="30" hidden="1" customHeight="1" x14ac:dyDescent="0.25"/>
    <row r="60284" ht="30" hidden="1" customHeight="1" x14ac:dyDescent="0.25"/>
    <row r="60285" ht="30" hidden="1" customHeight="1" x14ac:dyDescent="0.25"/>
    <row r="60286" ht="30" hidden="1" customHeight="1" x14ac:dyDescent="0.25"/>
    <row r="60287" ht="30" hidden="1" customHeight="1" x14ac:dyDescent="0.25"/>
    <row r="60288" ht="30" hidden="1" customHeight="1" x14ac:dyDescent="0.25"/>
    <row r="60289" ht="30" hidden="1" customHeight="1" x14ac:dyDescent="0.25"/>
    <row r="60290" ht="30" hidden="1" customHeight="1" x14ac:dyDescent="0.25"/>
    <row r="60291" ht="30" hidden="1" customHeight="1" x14ac:dyDescent="0.25"/>
    <row r="60292" ht="30" hidden="1" customHeight="1" x14ac:dyDescent="0.25"/>
    <row r="60293" ht="30" hidden="1" customHeight="1" x14ac:dyDescent="0.25"/>
    <row r="60294" ht="30" hidden="1" customHeight="1" x14ac:dyDescent="0.25"/>
    <row r="60295" ht="30" hidden="1" customHeight="1" x14ac:dyDescent="0.25"/>
    <row r="60296" ht="30" hidden="1" customHeight="1" x14ac:dyDescent="0.25"/>
    <row r="60297" ht="30" hidden="1" customHeight="1" x14ac:dyDescent="0.25"/>
    <row r="60298" ht="30" hidden="1" customHeight="1" x14ac:dyDescent="0.25"/>
    <row r="60299" ht="30" hidden="1" customHeight="1" x14ac:dyDescent="0.25"/>
    <row r="60300" ht="30" hidden="1" customHeight="1" x14ac:dyDescent="0.25"/>
    <row r="60301" ht="30" hidden="1" customHeight="1" x14ac:dyDescent="0.25"/>
    <row r="60302" ht="30" hidden="1" customHeight="1" x14ac:dyDescent="0.25"/>
    <row r="60303" ht="30" hidden="1" customHeight="1" x14ac:dyDescent="0.25"/>
    <row r="60304" ht="30" hidden="1" customHeight="1" x14ac:dyDescent="0.25"/>
    <row r="60305" ht="30" hidden="1" customHeight="1" x14ac:dyDescent="0.25"/>
    <row r="60306" ht="30" hidden="1" customHeight="1" x14ac:dyDescent="0.25"/>
    <row r="60307" ht="30" hidden="1" customHeight="1" x14ac:dyDescent="0.25"/>
    <row r="60308" ht="30" hidden="1" customHeight="1" x14ac:dyDescent="0.25"/>
    <row r="60309" ht="30" hidden="1" customHeight="1" x14ac:dyDescent="0.25"/>
    <row r="60310" ht="30" hidden="1" customHeight="1" x14ac:dyDescent="0.25"/>
    <row r="60311" ht="30" hidden="1" customHeight="1" x14ac:dyDescent="0.25"/>
    <row r="60312" ht="30" hidden="1" customHeight="1" x14ac:dyDescent="0.25"/>
    <row r="60313" ht="30" hidden="1" customHeight="1" x14ac:dyDescent="0.25"/>
    <row r="60314" ht="30" hidden="1" customHeight="1" x14ac:dyDescent="0.25"/>
    <row r="60315" ht="30" hidden="1" customHeight="1" x14ac:dyDescent="0.25"/>
    <row r="60316" ht="30" hidden="1" customHeight="1" x14ac:dyDescent="0.25"/>
    <row r="60317" ht="30" hidden="1" customHeight="1" x14ac:dyDescent="0.25"/>
    <row r="60318" ht="30" hidden="1" customHeight="1" x14ac:dyDescent="0.25"/>
    <row r="60319" ht="30" hidden="1" customHeight="1" x14ac:dyDescent="0.25"/>
    <row r="60320" ht="30" hidden="1" customHeight="1" x14ac:dyDescent="0.25"/>
    <row r="60321" ht="30" hidden="1" customHeight="1" x14ac:dyDescent="0.25"/>
    <row r="60322" ht="30" hidden="1" customHeight="1" x14ac:dyDescent="0.25"/>
    <row r="60323" ht="30" hidden="1" customHeight="1" x14ac:dyDescent="0.25"/>
    <row r="60324" ht="30" hidden="1" customHeight="1" x14ac:dyDescent="0.25"/>
    <row r="60325" ht="30" hidden="1" customHeight="1" x14ac:dyDescent="0.25"/>
    <row r="60326" ht="30" hidden="1" customHeight="1" x14ac:dyDescent="0.25"/>
    <row r="60327" ht="30" hidden="1" customHeight="1" x14ac:dyDescent="0.25"/>
    <row r="60328" ht="30" hidden="1" customHeight="1" x14ac:dyDescent="0.25"/>
    <row r="60329" ht="30" hidden="1" customHeight="1" x14ac:dyDescent="0.25"/>
    <row r="60330" ht="30" hidden="1" customHeight="1" x14ac:dyDescent="0.25"/>
    <row r="60331" ht="30" hidden="1" customHeight="1" x14ac:dyDescent="0.25"/>
    <row r="60332" ht="30" hidden="1" customHeight="1" x14ac:dyDescent="0.25"/>
    <row r="60333" ht="30" hidden="1" customHeight="1" x14ac:dyDescent="0.25"/>
    <row r="60334" ht="30" hidden="1" customHeight="1" x14ac:dyDescent="0.25"/>
    <row r="60335" ht="30" hidden="1" customHeight="1" x14ac:dyDescent="0.25"/>
    <row r="60336" ht="30" hidden="1" customHeight="1" x14ac:dyDescent="0.25"/>
    <row r="60337" ht="30" hidden="1" customHeight="1" x14ac:dyDescent="0.25"/>
    <row r="60338" ht="30" hidden="1" customHeight="1" x14ac:dyDescent="0.25"/>
    <row r="60339" ht="30" hidden="1" customHeight="1" x14ac:dyDescent="0.25"/>
    <row r="60340" ht="30" hidden="1" customHeight="1" x14ac:dyDescent="0.25"/>
    <row r="60341" ht="30" hidden="1" customHeight="1" x14ac:dyDescent="0.25"/>
    <row r="60342" ht="30" hidden="1" customHeight="1" x14ac:dyDescent="0.25"/>
    <row r="60343" ht="30" hidden="1" customHeight="1" x14ac:dyDescent="0.25"/>
    <row r="60344" ht="30" hidden="1" customHeight="1" x14ac:dyDescent="0.25"/>
    <row r="60345" ht="30" hidden="1" customHeight="1" x14ac:dyDescent="0.25"/>
    <row r="60346" ht="30" hidden="1" customHeight="1" x14ac:dyDescent="0.25"/>
    <row r="60347" ht="30" hidden="1" customHeight="1" x14ac:dyDescent="0.25"/>
    <row r="60348" ht="30" hidden="1" customHeight="1" x14ac:dyDescent="0.25"/>
    <row r="60349" ht="30" hidden="1" customHeight="1" x14ac:dyDescent="0.25"/>
    <row r="60350" ht="30" hidden="1" customHeight="1" x14ac:dyDescent="0.25"/>
    <row r="60351" ht="30" hidden="1" customHeight="1" x14ac:dyDescent="0.25"/>
    <row r="60352" ht="30" hidden="1" customHeight="1" x14ac:dyDescent="0.25"/>
    <row r="60353" ht="30" hidden="1" customHeight="1" x14ac:dyDescent="0.25"/>
    <row r="60354" ht="30" hidden="1" customHeight="1" x14ac:dyDescent="0.25"/>
    <row r="60355" ht="30" hidden="1" customHeight="1" x14ac:dyDescent="0.25"/>
    <row r="60356" ht="30" hidden="1" customHeight="1" x14ac:dyDescent="0.25"/>
    <row r="60357" ht="30" hidden="1" customHeight="1" x14ac:dyDescent="0.25"/>
    <row r="60358" ht="30" hidden="1" customHeight="1" x14ac:dyDescent="0.25"/>
    <row r="60359" ht="30" hidden="1" customHeight="1" x14ac:dyDescent="0.25"/>
    <row r="60360" ht="30" hidden="1" customHeight="1" x14ac:dyDescent="0.25"/>
    <row r="60361" ht="30" hidden="1" customHeight="1" x14ac:dyDescent="0.25"/>
    <row r="60362" ht="30" hidden="1" customHeight="1" x14ac:dyDescent="0.25"/>
    <row r="60363" ht="30" hidden="1" customHeight="1" x14ac:dyDescent="0.25"/>
    <row r="60364" ht="30" hidden="1" customHeight="1" x14ac:dyDescent="0.25"/>
    <row r="60365" ht="30" hidden="1" customHeight="1" x14ac:dyDescent="0.25"/>
    <row r="60366" ht="30" hidden="1" customHeight="1" x14ac:dyDescent="0.25"/>
    <row r="60367" ht="30" hidden="1" customHeight="1" x14ac:dyDescent="0.25"/>
    <row r="60368" ht="30" hidden="1" customHeight="1" x14ac:dyDescent="0.25"/>
    <row r="60369" ht="30" hidden="1" customHeight="1" x14ac:dyDescent="0.25"/>
    <row r="60370" ht="30" hidden="1" customHeight="1" x14ac:dyDescent="0.25"/>
    <row r="60371" ht="30" hidden="1" customHeight="1" x14ac:dyDescent="0.25"/>
    <row r="60372" ht="30" hidden="1" customHeight="1" x14ac:dyDescent="0.25"/>
    <row r="60373" ht="30" hidden="1" customHeight="1" x14ac:dyDescent="0.25"/>
    <row r="60374" ht="30" hidden="1" customHeight="1" x14ac:dyDescent="0.25"/>
    <row r="60375" ht="30" hidden="1" customHeight="1" x14ac:dyDescent="0.25"/>
    <row r="60376" ht="30" hidden="1" customHeight="1" x14ac:dyDescent="0.25"/>
    <row r="60377" ht="30" hidden="1" customHeight="1" x14ac:dyDescent="0.25"/>
    <row r="60378" ht="30" hidden="1" customHeight="1" x14ac:dyDescent="0.25"/>
    <row r="60379" ht="30" hidden="1" customHeight="1" x14ac:dyDescent="0.25"/>
    <row r="60380" ht="30" hidden="1" customHeight="1" x14ac:dyDescent="0.25"/>
    <row r="60381" ht="30" hidden="1" customHeight="1" x14ac:dyDescent="0.25"/>
    <row r="60382" ht="30" hidden="1" customHeight="1" x14ac:dyDescent="0.25"/>
    <row r="60383" ht="30" hidden="1" customHeight="1" x14ac:dyDescent="0.25"/>
    <row r="60384" ht="30" hidden="1" customHeight="1" x14ac:dyDescent="0.25"/>
    <row r="60385" ht="30" hidden="1" customHeight="1" x14ac:dyDescent="0.25"/>
    <row r="60386" ht="30" hidden="1" customHeight="1" x14ac:dyDescent="0.25"/>
    <row r="60387" ht="30" hidden="1" customHeight="1" x14ac:dyDescent="0.25"/>
    <row r="60388" ht="30" hidden="1" customHeight="1" x14ac:dyDescent="0.25"/>
    <row r="60389" ht="30" hidden="1" customHeight="1" x14ac:dyDescent="0.25"/>
    <row r="60390" ht="30" hidden="1" customHeight="1" x14ac:dyDescent="0.25"/>
    <row r="60391" ht="30" hidden="1" customHeight="1" x14ac:dyDescent="0.25"/>
    <row r="60392" ht="30" hidden="1" customHeight="1" x14ac:dyDescent="0.25"/>
    <row r="60393" ht="30" hidden="1" customHeight="1" x14ac:dyDescent="0.25"/>
    <row r="60394" ht="30" hidden="1" customHeight="1" x14ac:dyDescent="0.25"/>
    <row r="60395" ht="30" hidden="1" customHeight="1" x14ac:dyDescent="0.25"/>
    <row r="60396" ht="30" hidden="1" customHeight="1" x14ac:dyDescent="0.25"/>
    <row r="60397" ht="30" hidden="1" customHeight="1" x14ac:dyDescent="0.25"/>
    <row r="60398" ht="30" hidden="1" customHeight="1" x14ac:dyDescent="0.25"/>
    <row r="60399" ht="30" hidden="1" customHeight="1" x14ac:dyDescent="0.25"/>
    <row r="60400" ht="30" hidden="1" customHeight="1" x14ac:dyDescent="0.25"/>
    <row r="60401" ht="30" hidden="1" customHeight="1" x14ac:dyDescent="0.25"/>
    <row r="60402" ht="30" hidden="1" customHeight="1" x14ac:dyDescent="0.25"/>
    <row r="60403" ht="30" hidden="1" customHeight="1" x14ac:dyDescent="0.25"/>
    <row r="60404" ht="30" hidden="1" customHeight="1" x14ac:dyDescent="0.25"/>
    <row r="60405" ht="30" hidden="1" customHeight="1" x14ac:dyDescent="0.25"/>
    <row r="60406" ht="30" hidden="1" customHeight="1" x14ac:dyDescent="0.25"/>
    <row r="60407" ht="30" hidden="1" customHeight="1" x14ac:dyDescent="0.25"/>
    <row r="60408" ht="30" hidden="1" customHeight="1" x14ac:dyDescent="0.25"/>
    <row r="60409" ht="30" hidden="1" customHeight="1" x14ac:dyDescent="0.25"/>
    <row r="60410" ht="30" hidden="1" customHeight="1" x14ac:dyDescent="0.25"/>
    <row r="60411" ht="30" hidden="1" customHeight="1" x14ac:dyDescent="0.25"/>
    <row r="60412" ht="30" hidden="1" customHeight="1" x14ac:dyDescent="0.25"/>
    <row r="60413" ht="30" hidden="1" customHeight="1" x14ac:dyDescent="0.25"/>
    <row r="60414" ht="30" hidden="1" customHeight="1" x14ac:dyDescent="0.25"/>
    <row r="60415" ht="30" hidden="1" customHeight="1" x14ac:dyDescent="0.25"/>
    <row r="60416" ht="30" hidden="1" customHeight="1" x14ac:dyDescent="0.25"/>
    <row r="60417" ht="30" hidden="1" customHeight="1" x14ac:dyDescent="0.25"/>
    <row r="60418" ht="30" hidden="1" customHeight="1" x14ac:dyDescent="0.25"/>
    <row r="60419" ht="30" hidden="1" customHeight="1" x14ac:dyDescent="0.25"/>
    <row r="60420" ht="30" hidden="1" customHeight="1" x14ac:dyDescent="0.25"/>
    <row r="60421" ht="30" hidden="1" customHeight="1" x14ac:dyDescent="0.25"/>
    <row r="60422" ht="30" hidden="1" customHeight="1" x14ac:dyDescent="0.25"/>
    <row r="60423" ht="30" hidden="1" customHeight="1" x14ac:dyDescent="0.25"/>
    <row r="60424" ht="30" hidden="1" customHeight="1" x14ac:dyDescent="0.25"/>
    <row r="60425" ht="30" hidden="1" customHeight="1" x14ac:dyDescent="0.25"/>
    <row r="60426" ht="30" hidden="1" customHeight="1" x14ac:dyDescent="0.25"/>
    <row r="60427" ht="30" hidden="1" customHeight="1" x14ac:dyDescent="0.25"/>
    <row r="60428" ht="30" hidden="1" customHeight="1" x14ac:dyDescent="0.25"/>
    <row r="60429" ht="30" hidden="1" customHeight="1" x14ac:dyDescent="0.25"/>
    <row r="60430" ht="30" hidden="1" customHeight="1" x14ac:dyDescent="0.25"/>
    <row r="60431" ht="30" hidden="1" customHeight="1" x14ac:dyDescent="0.25"/>
    <row r="60432" ht="30" hidden="1" customHeight="1" x14ac:dyDescent="0.25"/>
    <row r="60433" ht="30" hidden="1" customHeight="1" x14ac:dyDescent="0.25"/>
    <row r="60434" ht="30" hidden="1" customHeight="1" x14ac:dyDescent="0.25"/>
    <row r="60435" ht="30" hidden="1" customHeight="1" x14ac:dyDescent="0.25"/>
    <row r="60436" ht="30" hidden="1" customHeight="1" x14ac:dyDescent="0.25"/>
    <row r="60437" ht="30" hidden="1" customHeight="1" x14ac:dyDescent="0.25"/>
    <row r="60438" ht="30" hidden="1" customHeight="1" x14ac:dyDescent="0.25"/>
    <row r="60439" ht="30" hidden="1" customHeight="1" x14ac:dyDescent="0.25"/>
    <row r="60440" ht="30" hidden="1" customHeight="1" x14ac:dyDescent="0.25"/>
    <row r="60441" ht="30" hidden="1" customHeight="1" x14ac:dyDescent="0.25"/>
    <row r="60442" ht="30" hidden="1" customHeight="1" x14ac:dyDescent="0.25"/>
    <row r="60443" ht="30" hidden="1" customHeight="1" x14ac:dyDescent="0.25"/>
    <row r="60444" ht="30" hidden="1" customHeight="1" x14ac:dyDescent="0.25"/>
    <row r="60445" ht="30" hidden="1" customHeight="1" x14ac:dyDescent="0.25"/>
    <row r="60446" ht="30" hidden="1" customHeight="1" x14ac:dyDescent="0.25"/>
    <row r="60447" ht="30" hidden="1" customHeight="1" x14ac:dyDescent="0.25"/>
    <row r="60448" ht="30" hidden="1" customHeight="1" x14ac:dyDescent="0.25"/>
    <row r="60449" ht="30" hidden="1" customHeight="1" x14ac:dyDescent="0.25"/>
    <row r="60450" ht="30" hidden="1" customHeight="1" x14ac:dyDescent="0.25"/>
    <row r="60451" ht="30" hidden="1" customHeight="1" x14ac:dyDescent="0.25"/>
    <row r="60452" ht="30" hidden="1" customHeight="1" x14ac:dyDescent="0.25"/>
    <row r="60453" ht="30" hidden="1" customHeight="1" x14ac:dyDescent="0.25"/>
    <row r="60454" ht="30" hidden="1" customHeight="1" x14ac:dyDescent="0.25"/>
    <row r="60455" ht="30" hidden="1" customHeight="1" x14ac:dyDescent="0.25"/>
    <row r="60456" ht="30" hidden="1" customHeight="1" x14ac:dyDescent="0.25"/>
    <row r="60457" ht="30" hidden="1" customHeight="1" x14ac:dyDescent="0.25"/>
    <row r="60458" ht="30" hidden="1" customHeight="1" x14ac:dyDescent="0.25"/>
    <row r="60459" ht="30" hidden="1" customHeight="1" x14ac:dyDescent="0.25"/>
    <row r="60460" ht="30" hidden="1" customHeight="1" x14ac:dyDescent="0.25"/>
    <row r="60461" ht="30" hidden="1" customHeight="1" x14ac:dyDescent="0.25"/>
    <row r="60462" ht="30" hidden="1" customHeight="1" x14ac:dyDescent="0.25"/>
    <row r="60463" ht="30" hidden="1" customHeight="1" x14ac:dyDescent="0.25"/>
    <row r="60464" ht="30" hidden="1" customHeight="1" x14ac:dyDescent="0.25"/>
    <row r="60465" ht="30" hidden="1" customHeight="1" x14ac:dyDescent="0.25"/>
    <row r="60466" ht="30" hidden="1" customHeight="1" x14ac:dyDescent="0.25"/>
    <row r="60467" ht="30" hidden="1" customHeight="1" x14ac:dyDescent="0.25"/>
    <row r="60468" ht="30" hidden="1" customHeight="1" x14ac:dyDescent="0.25"/>
    <row r="60469" ht="30" hidden="1" customHeight="1" x14ac:dyDescent="0.25"/>
    <row r="60470" ht="30" hidden="1" customHeight="1" x14ac:dyDescent="0.25"/>
    <row r="60471" ht="30" hidden="1" customHeight="1" x14ac:dyDescent="0.25"/>
    <row r="60472" ht="30" hidden="1" customHeight="1" x14ac:dyDescent="0.25"/>
    <row r="60473" ht="30" hidden="1" customHeight="1" x14ac:dyDescent="0.25"/>
    <row r="60474" ht="30" hidden="1" customHeight="1" x14ac:dyDescent="0.25"/>
    <row r="60475" ht="30" hidden="1" customHeight="1" x14ac:dyDescent="0.25"/>
    <row r="60476" ht="30" hidden="1" customHeight="1" x14ac:dyDescent="0.25"/>
    <row r="60477" ht="30" hidden="1" customHeight="1" x14ac:dyDescent="0.25"/>
    <row r="60478" ht="30" hidden="1" customHeight="1" x14ac:dyDescent="0.25"/>
    <row r="60479" ht="30" hidden="1" customHeight="1" x14ac:dyDescent="0.25"/>
    <row r="60480" ht="30" hidden="1" customHeight="1" x14ac:dyDescent="0.25"/>
    <row r="60481" ht="30" hidden="1" customHeight="1" x14ac:dyDescent="0.25"/>
    <row r="60482" ht="30" hidden="1" customHeight="1" x14ac:dyDescent="0.25"/>
    <row r="60483" ht="30" hidden="1" customHeight="1" x14ac:dyDescent="0.25"/>
    <row r="60484" ht="30" hidden="1" customHeight="1" x14ac:dyDescent="0.25"/>
    <row r="60485" ht="30" hidden="1" customHeight="1" x14ac:dyDescent="0.25"/>
    <row r="60486" ht="30" hidden="1" customHeight="1" x14ac:dyDescent="0.25"/>
    <row r="60487" ht="30" hidden="1" customHeight="1" x14ac:dyDescent="0.25"/>
    <row r="60488" ht="30" hidden="1" customHeight="1" x14ac:dyDescent="0.25"/>
    <row r="60489" ht="30" hidden="1" customHeight="1" x14ac:dyDescent="0.25"/>
    <row r="60490" ht="30" hidden="1" customHeight="1" x14ac:dyDescent="0.25"/>
    <row r="60491" ht="30" hidden="1" customHeight="1" x14ac:dyDescent="0.25"/>
    <row r="60492" ht="30" hidden="1" customHeight="1" x14ac:dyDescent="0.25"/>
    <row r="60493" ht="30" hidden="1" customHeight="1" x14ac:dyDescent="0.25"/>
    <row r="60494" ht="30" hidden="1" customHeight="1" x14ac:dyDescent="0.25"/>
    <row r="60495" ht="30" hidden="1" customHeight="1" x14ac:dyDescent="0.25"/>
    <row r="60496" ht="30" hidden="1" customHeight="1" x14ac:dyDescent="0.25"/>
    <row r="60497" ht="30" hidden="1" customHeight="1" x14ac:dyDescent="0.25"/>
    <row r="60498" ht="30" hidden="1" customHeight="1" x14ac:dyDescent="0.25"/>
    <row r="60499" ht="30" hidden="1" customHeight="1" x14ac:dyDescent="0.25"/>
    <row r="60500" ht="30" hidden="1" customHeight="1" x14ac:dyDescent="0.25"/>
    <row r="60501" ht="30" hidden="1" customHeight="1" x14ac:dyDescent="0.25"/>
    <row r="60502" ht="30" hidden="1" customHeight="1" x14ac:dyDescent="0.25"/>
    <row r="60503" ht="30" hidden="1" customHeight="1" x14ac:dyDescent="0.25"/>
    <row r="60504" ht="30" hidden="1" customHeight="1" x14ac:dyDescent="0.25"/>
    <row r="60505" ht="30" hidden="1" customHeight="1" x14ac:dyDescent="0.25"/>
    <row r="60506" ht="30" hidden="1" customHeight="1" x14ac:dyDescent="0.25"/>
    <row r="60507" ht="30" hidden="1" customHeight="1" x14ac:dyDescent="0.25"/>
    <row r="60508" ht="30" hidden="1" customHeight="1" x14ac:dyDescent="0.25"/>
    <row r="60509" ht="30" hidden="1" customHeight="1" x14ac:dyDescent="0.25"/>
    <row r="60510" ht="30" hidden="1" customHeight="1" x14ac:dyDescent="0.25"/>
    <row r="60511" ht="30" hidden="1" customHeight="1" x14ac:dyDescent="0.25"/>
    <row r="60512" ht="30" hidden="1" customHeight="1" x14ac:dyDescent="0.25"/>
    <row r="60513" ht="30" hidden="1" customHeight="1" x14ac:dyDescent="0.25"/>
    <row r="60514" ht="30" hidden="1" customHeight="1" x14ac:dyDescent="0.25"/>
    <row r="60515" ht="30" hidden="1" customHeight="1" x14ac:dyDescent="0.25"/>
    <row r="60516" ht="30" hidden="1" customHeight="1" x14ac:dyDescent="0.25"/>
    <row r="60517" ht="30" hidden="1" customHeight="1" x14ac:dyDescent="0.25"/>
    <row r="60518" ht="30" hidden="1" customHeight="1" x14ac:dyDescent="0.25"/>
    <row r="60519" ht="30" hidden="1" customHeight="1" x14ac:dyDescent="0.25"/>
    <row r="60520" ht="30" hidden="1" customHeight="1" x14ac:dyDescent="0.25"/>
    <row r="60521" ht="30" hidden="1" customHeight="1" x14ac:dyDescent="0.25"/>
    <row r="60522" ht="30" hidden="1" customHeight="1" x14ac:dyDescent="0.25"/>
    <row r="60523" ht="30" hidden="1" customHeight="1" x14ac:dyDescent="0.25"/>
    <row r="60524" ht="30" hidden="1" customHeight="1" x14ac:dyDescent="0.25"/>
    <row r="60525" ht="30" hidden="1" customHeight="1" x14ac:dyDescent="0.25"/>
    <row r="60526" ht="30" hidden="1" customHeight="1" x14ac:dyDescent="0.25"/>
    <row r="60527" ht="30" hidden="1" customHeight="1" x14ac:dyDescent="0.25"/>
    <row r="60528" ht="30" hidden="1" customHeight="1" x14ac:dyDescent="0.25"/>
    <row r="60529" ht="30" hidden="1" customHeight="1" x14ac:dyDescent="0.25"/>
    <row r="60530" ht="30" hidden="1" customHeight="1" x14ac:dyDescent="0.25"/>
    <row r="60531" ht="30" hidden="1" customHeight="1" x14ac:dyDescent="0.25"/>
    <row r="60532" ht="30" hidden="1" customHeight="1" x14ac:dyDescent="0.25"/>
    <row r="60533" ht="30" hidden="1" customHeight="1" x14ac:dyDescent="0.25"/>
    <row r="60534" ht="30" hidden="1" customHeight="1" x14ac:dyDescent="0.25"/>
    <row r="60535" ht="30" hidden="1" customHeight="1" x14ac:dyDescent="0.25"/>
    <row r="60536" ht="30" hidden="1" customHeight="1" x14ac:dyDescent="0.25"/>
    <row r="60537" ht="30" hidden="1" customHeight="1" x14ac:dyDescent="0.25"/>
    <row r="60538" ht="30" hidden="1" customHeight="1" x14ac:dyDescent="0.25"/>
    <row r="60539" ht="30" hidden="1" customHeight="1" x14ac:dyDescent="0.25"/>
    <row r="60540" ht="30" hidden="1" customHeight="1" x14ac:dyDescent="0.25"/>
    <row r="60541" ht="30" hidden="1" customHeight="1" x14ac:dyDescent="0.25"/>
    <row r="60542" ht="30" hidden="1" customHeight="1" x14ac:dyDescent="0.25"/>
    <row r="60543" ht="30" hidden="1" customHeight="1" x14ac:dyDescent="0.25"/>
    <row r="60544" ht="30" hidden="1" customHeight="1" x14ac:dyDescent="0.25"/>
    <row r="60545" ht="30" hidden="1" customHeight="1" x14ac:dyDescent="0.25"/>
    <row r="60546" ht="30" hidden="1" customHeight="1" x14ac:dyDescent="0.25"/>
    <row r="60547" ht="30" hidden="1" customHeight="1" x14ac:dyDescent="0.25"/>
    <row r="60548" ht="30" hidden="1" customHeight="1" x14ac:dyDescent="0.25"/>
    <row r="60549" ht="30" hidden="1" customHeight="1" x14ac:dyDescent="0.25"/>
    <row r="60550" ht="30" hidden="1" customHeight="1" x14ac:dyDescent="0.25"/>
    <row r="60551" ht="30" hidden="1" customHeight="1" x14ac:dyDescent="0.25"/>
    <row r="60552" ht="30" hidden="1" customHeight="1" x14ac:dyDescent="0.25"/>
    <row r="60553" ht="30" hidden="1" customHeight="1" x14ac:dyDescent="0.25"/>
    <row r="60554" ht="30" hidden="1" customHeight="1" x14ac:dyDescent="0.25"/>
    <row r="60555" ht="30" hidden="1" customHeight="1" x14ac:dyDescent="0.25"/>
    <row r="60556" ht="30" hidden="1" customHeight="1" x14ac:dyDescent="0.25"/>
    <row r="60557" ht="30" hidden="1" customHeight="1" x14ac:dyDescent="0.25"/>
    <row r="60558" ht="30" hidden="1" customHeight="1" x14ac:dyDescent="0.25"/>
    <row r="60559" ht="30" hidden="1" customHeight="1" x14ac:dyDescent="0.25"/>
    <row r="60560" ht="30" hidden="1" customHeight="1" x14ac:dyDescent="0.25"/>
    <row r="60561" ht="30" hidden="1" customHeight="1" x14ac:dyDescent="0.25"/>
    <row r="60562" ht="30" hidden="1" customHeight="1" x14ac:dyDescent="0.25"/>
    <row r="60563" ht="30" hidden="1" customHeight="1" x14ac:dyDescent="0.25"/>
    <row r="60564" ht="30" hidden="1" customHeight="1" x14ac:dyDescent="0.25"/>
    <row r="60565" ht="30" hidden="1" customHeight="1" x14ac:dyDescent="0.25"/>
    <row r="60566" ht="30" hidden="1" customHeight="1" x14ac:dyDescent="0.25"/>
    <row r="60567" ht="30" hidden="1" customHeight="1" x14ac:dyDescent="0.25"/>
    <row r="60568" ht="30" hidden="1" customHeight="1" x14ac:dyDescent="0.25"/>
    <row r="60569" ht="30" hidden="1" customHeight="1" x14ac:dyDescent="0.25"/>
    <row r="60570" ht="30" hidden="1" customHeight="1" x14ac:dyDescent="0.25"/>
    <row r="60571" ht="30" hidden="1" customHeight="1" x14ac:dyDescent="0.25"/>
    <row r="60572" ht="30" hidden="1" customHeight="1" x14ac:dyDescent="0.25"/>
    <row r="60573" ht="30" hidden="1" customHeight="1" x14ac:dyDescent="0.25"/>
    <row r="60574" ht="30" hidden="1" customHeight="1" x14ac:dyDescent="0.25"/>
    <row r="60575" ht="30" hidden="1" customHeight="1" x14ac:dyDescent="0.25"/>
    <row r="60576" ht="30" hidden="1" customHeight="1" x14ac:dyDescent="0.25"/>
    <row r="60577" ht="30" hidden="1" customHeight="1" x14ac:dyDescent="0.25"/>
    <row r="60578" ht="30" hidden="1" customHeight="1" x14ac:dyDescent="0.25"/>
    <row r="60579" ht="30" hidden="1" customHeight="1" x14ac:dyDescent="0.25"/>
    <row r="60580" ht="30" hidden="1" customHeight="1" x14ac:dyDescent="0.25"/>
    <row r="60581" ht="30" hidden="1" customHeight="1" x14ac:dyDescent="0.25"/>
    <row r="60582" ht="30" hidden="1" customHeight="1" x14ac:dyDescent="0.25"/>
    <row r="60583" ht="30" hidden="1" customHeight="1" x14ac:dyDescent="0.25"/>
    <row r="60584" ht="30" hidden="1" customHeight="1" x14ac:dyDescent="0.25"/>
    <row r="60585" ht="30" hidden="1" customHeight="1" x14ac:dyDescent="0.25"/>
    <row r="60586" ht="30" hidden="1" customHeight="1" x14ac:dyDescent="0.25"/>
    <row r="60587" ht="30" hidden="1" customHeight="1" x14ac:dyDescent="0.25"/>
    <row r="60588" ht="30" hidden="1" customHeight="1" x14ac:dyDescent="0.25"/>
    <row r="60589" ht="30" hidden="1" customHeight="1" x14ac:dyDescent="0.25"/>
    <row r="60590" ht="30" hidden="1" customHeight="1" x14ac:dyDescent="0.25"/>
    <row r="60591" ht="30" hidden="1" customHeight="1" x14ac:dyDescent="0.25"/>
    <row r="60592" ht="30" hidden="1" customHeight="1" x14ac:dyDescent="0.25"/>
    <row r="60593" ht="30" hidden="1" customHeight="1" x14ac:dyDescent="0.25"/>
    <row r="60594" ht="30" hidden="1" customHeight="1" x14ac:dyDescent="0.25"/>
    <row r="60595" ht="30" hidden="1" customHeight="1" x14ac:dyDescent="0.25"/>
    <row r="60596" ht="30" hidden="1" customHeight="1" x14ac:dyDescent="0.25"/>
    <row r="60597" ht="30" hidden="1" customHeight="1" x14ac:dyDescent="0.25"/>
    <row r="60598" ht="30" hidden="1" customHeight="1" x14ac:dyDescent="0.25"/>
    <row r="60599" ht="30" hidden="1" customHeight="1" x14ac:dyDescent="0.25"/>
    <row r="60600" ht="30" hidden="1" customHeight="1" x14ac:dyDescent="0.25"/>
    <row r="60601" ht="30" hidden="1" customHeight="1" x14ac:dyDescent="0.25"/>
    <row r="60602" ht="30" hidden="1" customHeight="1" x14ac:dyDescent="0.25"/>
    <row r="60603" ht="30" hidden="1" customHeight="1" x14ac:dyDescent="0.25"/>
    <row r="60604" ht="30" hidden="1" customHeight="1" x14ac:dyDescent="0.25"/>
    <row r="60605" ht="30" hidden="1" customHeight="1" x14ac:dyDescent="0.25"/>
    <row r="60606" ht="30" hidden="1" customHeight="1" x14ac:dyDescent="0.25"/>
    <row r="60607" ht="30" hidden="1" customHeight="1" x14ac:dyDescent="0.25"/>
    <row r="60608" ht="30" hidden="1" customHeight="1" x14ac:dyDescent="0.25"/>
    <row r="60609" ht="30" hidden="1" customHeight="1" x14ac:dyDescent="0.25"/>
    <row r="60610" ht="30" hidden="1" customHeight="1" x14ac:dyDescent="0.25"/>
    <row r="60611" ht="30" hidden="1" customHeight="1" x14ac:dyDescent="0.25"/>
    <row r="60612" ht="30" hidden="1" customHeight="1" x14ac:dyDescent="0.25"/>
    <row r="60613" ht="30" hidden="1" customHeight="1" x14ac:dyDescent="0.25"/>
    <row r="60614" ht="30" hidden="1" customHeight="1" x14ac:dyDescent="0.25"/>
    <row r="60615" ht="30" hidden="1" customHeight="1" x14ac:dyDescent="0.25"/>
    <row r="60616" ht="30" hidden="1" customHeight="1" x14ac:dyDescent="0.25"/>
    <row r="60617" ht="30" hidden="1" customHeight="1" x14ac:dyDescent="0.25"/>
    <row r="60618" ht="30" hidden="1" customHeight="1" x14ac:dyDescent="0.25"/>
    <row r="60619" ht="30" hidden="1" customHeight="1" x14ac:dyDescent="0.25"/>
    <row r="60620" ht="30" hidden="1" customHeight="1" x14ac:dyDescent="0.25"/>
    <row r="60621" ht="30" hidden="1" customHeight="1" x14ac:dyDescent="0.25"/>
    <row r="60622" ht="30" hidden="1" customHeight="1" x14ac:dyDescent="0.25"/>
    <row r="60623" ht="30" hidden="1" customHeight="1" x14ac:dyDescent="0.25"/>
    <row r="60624" ht="30" hidden="1" customHeight="1" x14ac:dyDescent="0.25"/>
    <row r="60625" ht="30" hidden="1" customHeight="1" x14ac:dyDescent="0.25"/>
    <row r="60626" ht="30" hidden="1" customHeight="1" x14ac:dyDescent="0.25"/>
    <row r="60627" ht="30" hidden="1" customHeight="1" x14ac:dyDescent="0.25"/>
    <row r="60628" ht="30" hidden="1" customHeight="1" x14ac:dyDescent="0.25"/>
    <row r="60629" ht="30" hidden="1" customHeight="1" x14ac:dyDescent="0.25"/>
    <row r="60630" ht="30" hidden="1" customHeight="1" x14ac:dyDescent="0.25"/>
    <row r="60631" ht="30" hidden="1" customHeight="1" x14ac:dyDescent="0.25"/>
    <row r="60632" ht="30" hidden="1" customHeight="1" x14ac:dyDescent="0.25"/>
    <row r="60633" ht="30" hidden="1" customHeight="1" x14ac:dyDescent="0.25"/>
    <row r="60634" ht="30" hidden="1" customHeight="1" x14ac:dyDescent="0.25"/>
    <row r="60635" ht="30" hidden="1" customHeight="1" x14ac:dyDescent="0.25"/>
    <row r="60636" ht="30" hidden="1" customHeight="1" x14ac:dyDescent="0.25"/>
    <row r="60637" ht="30" hidden="1" customHeight="1" x14ac:dyDescent="0.25"/>
    <row r="60638" ht="30" hidden="1" customHeight="1" x14ac:dyDescent="0.25"/>
    <row r="60639" ht="30" hidden="1" customHeight="1" x14ac:dyDescent="0.25"/>
    <row r="60640" ht="30" hidden="1" customHeight="1" x14ac:dyDescent="0.25"/>
    <row r="60641" ht="30" hidden="1" customHeight="1" x14ac:dyDescent="0.25"/>
    <row r="60642" ht="30" hidden="1" customHeight="1" x14ac:dyDescent="0.25"/>
    <row r="60643" ht="30" hidden="1" customHeight="1" x14ac:dyDescent="0.25"/>
    <row r="60644" ht="30" hidden="1" customHeight="1" x14ac:dyDescent="0.25"/>
    <row r="60645" ht="30" hidden="1" customHeight="1" x14ac:dyDescent="0.25"/>
    <row r="60646" ht="30" hidden="1" customHeight="1" x14ac:dyDescent="0.25"/>
    <row r="60647" ht="30" hidden="1" customHeight="1" x14ac:dyDescent="0.25"/>
    <row r="60648" ht="30" hidden="1" customHeight="1" x14ac:dyDescent="0.25"/>
    <row r="60649" ht="30" hidden="1" customHeight="1" x14ac:dyDescent="0.25"/>
    <row r="60650" ht="30" hidden="1" customHeight="1" x14ac:dyDescent="0.25"/>
    <row r="60651" ht="30" hidden="1" customHeight="1" x14ac:dyDescent="0.25"/>
    <row r="60652" ht="30" hidden="1" customHeight="1" x14ac:dyDescent="0.25"/>
    <row r="60653" ht="30" hidden="1" customHeight="1" x14ac:dyDescent="0.25"/>
    <row r="60654" ht="30" hidden="1" customHeight="1" x14ac:dyDescent="0.25"/>
    <row r="60655" ht="30" hidden="1" customHeight="1" x14ac:dyDescent="0.25"/>
    <row r="60656" ht="30" hidden="1" customHeight="1" x14ac:dyDescent="0.25"/>
    <row r="60657" ht="30" hidden="1" customHeight="1" x14ac:dyDescent="0.25"/>
    <row r="60658" ht="30" hidden="1" customHeight="1" x14ac:dyDescent="0.25"/>
    <row r="60659" ht="30" hidden="1" customHeight="1" x14ac:dyDescent="0.25"/>
    <row r="60660" ht="30" hidden="1" customHeight="1" x14ac:dyDescent="0.25"/>
    <row r="60661" ht="30" hidden="1" customHeight="1" x14ac:dyDescent="0.25"/>
    <row r="60662" ht="30" hidden="1" customHeight="1" x14ac:dyDescent="0.25"/>
    <row r="60663" ht="30" hidden="1" customHeight="1" x14ac:dyDescent="0.25"/>
    <row r="60664" ht="30" hidden="1" customHeight="1" x14ac:dyDescent="0.25"/>
    <row r="60665" ht="30" hidden="1" customHeight="1" x14ac:dyDescent="0.25"/>
    <row r="60666" ht="30" hidden="1" customHeight="1" x14ac:dyDescent="0.25"/>
    <row r="60667" ht="30" hidden="1" customHeight="1" x14ac:dyDescent="0.25"/>
    <row r="60668" ht="30" hidden="1" customHeight="1" x14ac:dyDescent="0.25"/>
    <row r="60669" ht="30" hidden="1" customHeight="1" x14ac:dyDescent="0.25"/>
    <row r="60670" ht="30" hidden="1" customHeight="1" x14ac:dyDescent="0.25"/>
    <row r="60671" ht="30" hidden="1" customHeight="1" x14ac:dyDescent="0.25"/>
    <row r="60672" ht="30" hidden="1" customHeight="1" x14ac:dyDescent="0.25"/>
    <row r="60673" ht="30" hidden="1" customHeight="1" x14ac:dyDescent="0.25"/>
    <row r="60674" ht="30" hidden="1" customHeight="1" x14ac:dyDescent="0.25"/>
    <row r="60675" ht="30" hidden="1" customHeight="1" x14ac:dyDescent="0.25"/>
    <row r="60676" ht="30" hidden="1" customHeight="1" x14ac:dyDescent="0.25"/>
    <row r="60677" ht="30" hidden="1" customHeight="1" x14ac:dyDescent="0.25"/>
    <row r="60678" ht="30" hidden="1" customHeight="1" x14ac:dyDescent="0.25"/>
    <row r="60679" ht="30" hidden="1" customHeight="1" x14ac:dyDescent="0.25"/>
    <row r="60680" ht="30" hidden="1" customHeight="1" x14ac:dyDescent="0.25"/>
    <row r="60681" ht="30" hidden="1" customHeight="1" x14ac:dyDescent="0.25"/>
    <row r="60682" ht="30" hidden="1" customHeight="1" x14ac:dyDescent="0.25"/>
    <row r="60683" ht="30" hidden="1" customHeight="1" x14ac:dyDescent="0.25"/>
    <row r="60684" ht="30" hidden="1" customHeight="1" x14ac:dyDescent="0.25"/>
    <row r="60685" ht="30" hidden="1" customHeight="1" x14ac:dyDescent="0.25"/>
    <row r="60686" ht="30" hidden="1" customHeight="1" x14ac:dyDescent="0.25"/>
    <row r="60687" ht="30" hidden="1" customHeight="1" x14ac:dyDescent="0.25"/>
    <row r="60688" ht="30" hidden="1" customHeight="1" x14ac:dyDescent="0.25"/>
    <row r="60689" ht="30" hidden="1" customHeight="1" x14ac:dyDescent="0.25"/>
    <row r="60690" ht="30" hidden="1" customHeight="1" x14ac:dyDescent="0.25"/>
    <row r="60691" ht="30" hidden="1" customHeight="1" x14ac:dyDescent="0.25"/>
    <row r="60692" ht="30" hidden="1" customHeight="1" x14ac:dyDescent="0.25"/>
    <row r="60693" ht="30" hidden="1" customHeight="1" x14ac:dyDescent="0.25"/>
    <row r="60694" ht="30" hidden="1" customHeight="1" x14ac:dyDescent="0.25"/>
    <row r="60695" ht="30" hidden="1" customHeight="1" x14ac:dyDescent="0.25"/>
    <row r="60696" ht="30" hidden="1" customHeight="1" x14ac:dyDescent="0.25"/>
    <row r="60697" ht="30" hidden="1" customHeight="1" x14ac:dyDescent="0.25"/>
    <row r="60698" ht="30" hidden="1" customHeight="1" x14ac:dyDescent="0.25"/>
    <row r="60699" ht="30" hidden="1" customHeight="1" x14ac:dyDescent="0.25"/>
    <row r="60700" ht="30" hidden="1" customHeight="1" x14ac:dyDescent="0.25"/>
    <row r="60701" ht="30" hidden="1" customHeight="1" x14ac:dyDescent="0.25"/>
    <row r="60702" ht="30" hidden="1" customHeight="1" x14ac:dyDescent="0.25"/>
    <row r="60703" ht="30" hidden="1" customHeight="1" x14ac:dyDescent="0.25"/>
    <row r="60704" ht="30" hidden="1" customHeight="1" x14ac:dyDescent="0.25"/>
    <row r="60705" ht="30" hidden="1" customHeight="1" x14ac:dyDescent="0.25"/>
    <row r="60706" ht="30" hidden="1" customHeight="1" x14ac:dyDescent="0.25"/>
    <row r="60707" ht="30" hidden="1" customHeight="1" x14ac:dyDescent="0.25"/>
    <row r="60708" ht="30" hidden="1" customHeight="1" x14ac:dyDescent="0.25"/>
    <row r="60709" ht="30" hidden="1" customHeight="1" x14ac:dyDescent="0.25"/>
    <row r="60710" ht="30" hidden="1" customHeight="1" x14ac:dyDescent="0.25"/>
    <row r="60711" ht="30" hidden="1" customHeight="1" x14ac:dyDescent="0.25"/>
    <row r="60712" ht="30" hidden="1" customHeight="1" x14ac:dyDescent="0.25"/>
    <row r="60713" ht="30" hidden="1" customHeight="1" x14ac:dyDescent="0.25"/>
    <row r="60714" ht="30" hidden="1" customHeight="1" x14ac:dyDescent="0.25"/>
    <row r="60715" ht="30" hidden="1" customHeight="1" x14ac:dyDescent="0.25"/>
    <row r="60716" ht="30" hidden="1" customHeight="1" x14ac:dyDescent="0.25"/>
    <row r="60717" ht="30" hidden="1" customHeight="1" x14ac:dyDescent="0.25"/>
    <row r="60718" ht="30" hidden="1" customHeight="1" x14ac:dyDescent="0.25"/>
    <row r="60719" ht="30" hidden="1" customHeight="1" x14ac:dyDescent="0.25"/>
    <row r="60720" ht="30" hidden="1" customHeight="1" x14ac:dyDescent="0.25"/>
    <row r="60721" ht="30" hidden="1" customHeight="1" x14ac:dyDescent="0.25"/>
    <row r="60722" ht="30" hidden="1" customHeight="1" x14ac:dyDescent="0.25"/>
    <row r="60723" ht="30" hidden="1" customHeight="1" x14ac:dyDescent="0.25"/>
    <row r="60724" ht="30" hidden="1" customHeight="1" x14ac:dyDescent="0.25"/>
    <row r="60725" ht="30" hidden="1" customHeight="1" x14ac:dyDescent="0.25"/>
    <row r="60726" ht="30" hidden="1" customHeight="1" x14ac:dyDescent="0.25"/>
    <row r="60727" ht="30" hidden="1" customHeight="1" x14ac:dyDescent="0.25"/>
    <row r="60728" ht="30" hidden="1" customHeight="1" x14ac:dyDescent="0.25"/>
    <row r="60729" ht="30" hidden="1" customHeight="1" x14ac:dyDescent="0.25"/>
    <row r="60730" ht="30" hidden="1" customHeight="1" x14ac:dyDescent="0.25"/>
    <row r="60731" ht="30" hidden="1" customHeight="1" x14ac:dyDescent="0.25"/>
    <row r="60732" ht="30" hidden="1" customHeight="1" x14ac:dyDescent="0.25"/>
    <row r="60733" ht="30" hidden="1" customHeight="1" x14ac:dyDescent="0.25"/>
    <row r="60734" ht="30" hidden="1" customHeight="1" x14ac:dyDescent="0.25"/>
    <row r="60735" ht="30" hidden="1" customHeight="1" x14ac:dyDescent="0.25"/>
    <row r="60736" ht="30" hidden="1" customHeight="1" x14ac:dyDescent="0.25"/>
    <row r="60737" ht="30" hidden="1" customHeight="1" x14ac:dyDescent="0.25"/>
    <row r="60738" ht="30" hidden="1" customHeight="1" x14ac:dyDescent="0.25"/>
    <row r="60739" ht="30" hidden="1" customHeight="1" x14ac:dyDescent="0.25"/>
    <row r="60740" ht="30" hidden="1" customHeight="1" x14ac:dyDescent="0.25"/>
    <row r="60741" ht="30" hidden="1" customHeight="1" x14ac:dyDescent="0.25"/>
    <row r="60742" ht="30" hidden="1" customHeight="1" x14ac:dyDescent="0.25"/>
    <row r="60743" ht="30" hidden="1" customHeight="1" x14ac:dyDescent="0.25"/>
    <row r="60744" ht="30" hidden="1" customHeight="1" x14ac:dyDescent="0.25"/>
    <row r="60745" ht="30" hidden="1" customHeight="1" x14ac:dyDescent="0.25"/>
    <row r="60746" ht="30" hidden="1" customHeight="1" x14ac:dyDescent="0.25"/>
    <row r="60747" ht="30" hidden="1" customHeight="1" x14ac:dyDescent="0.25"/>
    <row r="60748" ht="30" hidden="1" customHeight="1" x14ac:dyDescent="0.25"/>
    <row r="60749" ht="30" hidden="1" customHeight="1" x14ac:dyDescent="0.25"/>
    <row r="60750" ht="30" hidden="1" customHeight="1" x14ac:dyDescent="0.25"/>
    <row r="60751" ht="30" hidden="1" customHeight="1" x14ac:dyDescent="0.25"/>
    <row r="60752" ht="30" hidden="1" customHeight="1" x14ac:dyDescent="0.25"/>
    <row r="60753" ht="30" hidden="1" customHeight="1" x14ac:dyDescent="0.25"/>
    <row r="60754" ht="30" hidden="1" customHeight="1" x14ac:dyDescent="0.25"/>
    <row r="60755" ht="30" hidden="1" customHeight="1" x14ac:dyDescent="0.25"/>
    <row r="60756" ht="30" hidden="1" customHeight="1" x14ac:dyDescent="0.25"/>
    <row r="60757" ht="30" hidden="1" customHeight="1" x14ac:dyDescent="0.25"/>
    <row r="60758" ht="30" hidden="1" customHeight="1" x14ac:dyDescent="0.25"/>
    <row r="60759" ht="30" hidden="1" customHeight="1" x14ac:dyDescent="0.25"/>
    <row r="60760" ht="30" hidden="1" customHeight="1" x14ac:dyDescent="0.25"/>
    <row r="60761" ht="30" hidden="1" customHeight="1" x14ac:dyDescent="0.25"/>
    <row r="60762" ht="30" hidden="1" customHeight="1" x14ac:dyDescent="0.25"/>
    <row r="60763" ht="30" hidden="1" customHeight="1" x14ac:dyDescent="0.25"/>
    <row r="60764" ht="30" hidden="1" customHeight="1" x14ac:dyDescent="0.25"/>
    <row r="60765" ht="30" hidden="1" customHeight="1" x14ac:dyDescent="0.25"/>
    <row r="60766" ht="30" hidden="1" customHeight="1" x14ac:dyDescent="0.25"/>
    <row r="60767" ht="30" hidden="1" customHeight="1" x14ac:dyDescent="0.25"/>
    <row r="60768" ht="30" hidden="1" customHeight="1" x14ac:dyDescent="0.25"/>
    <row r="60769" ht="30" hidden="1" customHeight="1" x14ac:dyDescent="0.25"/>
    <row r="60770" ht="30" hidden="1" customHeight="1" x14ac:dyDescent="0.25"/>
    <row r="60771" ht="30" hidden="1" customHeight="1" x14ac:dyDescent="0.25"/>
    <row r="60772" ht="30" hidden="1" customHeight="1" x14ac:dyDescent="0.25"/>
    <row r="60773" ht="30" hidden="1" customHeight="1" x14ac:dyDescent="0.25"/>
    <row r="60774" ht="30" hidden="1" customHeight="1" x14ac:dyDescent="0.25"/>
    <row r="60775" ht="30" hidden="1" customHeight="1" x14ac:dyDescent="0.25"/>
    <row r="60776" ht="30" hidden="1" customHeight="1" x14ac:dyDescent="0.25"/>
    <row r="60777" ht="30" hidden="1" customHeight="1" x14ac:dyDescent="0.25"/>
    <row r="60778" ht="30" hidden="1" customHeight="1" x14ac:dyDescent="0.25"/>
    <row r="60779" ht="30" hidden="1" customHeight="1" x14ac:dyDescent="0.25"/>
    <row r="60780" ht="30" hidden="1" customHeight="1" x14ac:dyDescent="0.25"/>
    <row r="60781" ht="30" hidden="1" customHeight="1" x14ac:dyDescent="0.25"/>
    <row r="60782" ht="30" hidden="1" customHeight="1" x14ac:dyDescent="0.25"/>
    <row r="60783" ht="30" hidden="1" customHeight="1" x14ac:dyDescent="0.25"/>
    <row r="60784" ht="30" hidden="1" customHeight="1" x14ac:dyDescent="0.25"/>
    <row r="60785" ht="30" hidden="1" customHeight="1" x14ac:dyDescent="0.25"/>
    <row r="60786" ht="30" hidden="1" customHeight="1" x14ac:dyDescent="0.25"/>
    <row r="60787" ht="30" hidden="1" customHeight="1" x14ac:dyDescent="0.25"/>
    <row r="60788" ht="30" hidden="1" customHeight="1" x14ac:dyDescent="0.25"/>
    <row r="60789" ht="30" hidden="1" customHeight="1" x14ac:dyDescent="0.25"/>
    <row r="60790" ht="30" hidden="1" customHeight="1" x14ac:dyDescent="0.25"/>
    <row r="60791" ht="30" hidden="1" customHeight="1" x14ac:dyDescent="0.25"/>
    <row r="60792" ht="30" hidden="1" customHeight="1" x14ac:dyDescent="0.25"/>
    <row r="60793" ht="30" hidden="1" customHeight="1" x14ac:dyDescent="0.25"/>
    <row r="60794" ht="30" hidden="1" customHeight="1" x14ac:dyDescent="0.25"/>
    <row r="60795" ht="30" hidden="1" customHeight="1" x14ac:dyDescent="0.25"/>
    <row r="60796" ht="30" hidden="1" customHeight="1" x14ac:dyDescent="0.25"/>
    <row r="60797" ht="30" hidden="1" customHeight="1" x14ac:dyDescent="0.25"/>
    <row r="60798" ht="30" hidden="1" customHeight="1" x14ac:dyDescent="0.25"/>
    <row r="60799" ht="30" hidden="1" customHeight="1" x14ac:dyDescent="0.25"/>
    <row r="60800" ht="30" hidden="1" customHeight="1" x14ac:dyDescent="0.25"/>
    <row r="60801" ht="30" hidden="1" customHeight="1" x14ac:dyDescent="0.25"/>
    <row r="60802" ht="30" hidden="1" customHeight="1" x14ac:dyDescent="0.25"/>
    <row r="60803" ht="30" hidden="1" customHeight="1" x14ac:dyDescent="0.25"/>
    <row r="60804" ht="30" hidden="1" customHeight="1" x14ac:dyDescent="0.25"/>
    <row r="60805" ht="30" hidden="1" customHeight="1" x14ac:dyDescent="0.25"/>
    <row r="60806" ht="30" hidden="1" customHeight="1" x14ac:dyDescent="0.25"/>
    <row r="60807" ht="30" hidden="1" customHeight="1" x14ac:dyDescent="0.25"/>
    <row r="60808" ht="30" hidden="1" customHeight="1" x14ac:dyDescent="0.25"/>
    <row r="60809" ht="30" hidden="1" customHeight="1" x14ac:dyDescent="0.25"/>
    <row r="60810" ht="30" hidden="1" customHeight="1" x14ac:dyDescent="0.25"/>
    <row r="60811" ht="30" hidden="1" customHeight="1" x14ac:dyDescent="0.25"/>
    <row r="60812" ht="30" hidden="1" customHeight="1" x14ac:dyDescent="0.25"/>
    <row r="60813" ht="30" hidden="1" customHeight="1" x14ac:dyDescent="0.25"/>
    <row r="60814" ht="30" hidden="1" customHeight="1" x14ac:dyDescent="0.25"/>
    <row r="60815" ht="30" hidden="1" customHeight="1" x14ac:dyDescent="0.25"/>
    <row r="60816" ht="30" hidden="1" customHeight="1" x14ac:dyDescent="0.25"/>
    <row r="60817" ht="30" hidden="1" customHeight="1" x14ac:dyDescent="0.25"/>
    <row r="60818" ht="30" hidden="1" customHeight="1" x14ac:dyDescent="0.25"/>
    <row r="60819" ht="30" hidden="1" customHeight="1" x14ac:dyDescent="0.25"/>
    <row r="60820" ht="30" hidden="1" customHeight="1" x14ac:dyDescent="0.25"/>
    <row r="60821" ht="30" hidden="1" customHeight="1" x14ac:dyDescent="0.25"/>
    <row r="60822" ht="30" hidden="1" customHeight="1" x14ac:dyDescent="0.25"/>
    <row r="60823" ht="30" hidden="1" customHeight="1" x14ac:dyDescent="0.25"/>
    <row r="60824" ht="30" hidden="1" customHeight="1" x14ac:dyDescent="0.25"/>
    <row r="60825" ht="30" hidden="1" customHeight="1" x14ac:dyDescent="0.25"/>
    <row r="60826" ht="30" hidden="1" customHeight="1" x14ac:dyDescent="0.25"/>
    <row r="60827" ht="30" hidden="1" customHeight="1" x14ac:dyDescent="0.25"/>
    <row r="60828" ht="30" hidden="1" customHeight="1" x14ac:dyDescent="0.25"/>
    <row r="60829" ht="30" hidden="1" customHeight="1" x14ac:dyDescent="0.25"/>
    <row r="60830" ht="30" hidden="1" customHeight="1" x14ac:dyDescent="0.25"/>
    <row r="60831" ht="30" hidden="1" customHeight="1" x14ac:dyDescent="0.25"/>
    <row r="60832" ht="30" hidden="1" customHeight="1" x14ac:dyDescent="0.25"/>
    <row r="60833" ht="30" hidden="1" customHeight="1" x14ac:dyDescent="0.25"/>
    <row r="60834" ht="30" hidden="1" customHeight="1" x14ac:dyDescent="0.25"/>
    <row r="60835" ht="30" hidden="1" customHeight="1" x14ac:dyDescent="0.25"/>
    <row r="60836" ht="30" hidden="1" customHeight="1" x14ac:dyDescent="0.25"/>
    <row r="60837" ht="30" hidden="1" customHeight="1" x14ac:dyDescent="0.25"/>
    <row r="60838" ht="30" hidden="1" customHeight="1" x14ac:dyDescent="0.25"/>
    <row r="60839" ht="30" hidden="1" customHeight="1" x14ac:dyDescent="0.25"/>
    <row r="60840" ht="30" hidden="1" customHeight="1" x14ac:dyDescent="0.25"/>
    <row r="60841" ht="30" hidden="1" customHeight="1" x14ac:dyDescent="0.25"/>
    <row r="60842" ht="30" hidden="1" customHeight="1" x14ac:dyDescent="0.25"/>
    <row r="60843" ht="30" hidden="1" customHeight="1" x14ac:dyDescent="0.25"/>
    <row r="60844" ht="30" hidden="1" customHeight="1" x14ac:dyDescent="0.25"/>
    <row r="60845" ht="30" hidden="1" customHeight="1" x14ac:dyDescent="0.25"/>
    <row r="60846" ht="30" hidden="1" customHeight="1" x14ac:dyDescent="0.25"/>
    <row r="60847" ht="30" hidden="1" customHeight="1" x14ac:dyDescent="0.25"/>
    <row r="60848" ht="30" hidden="1" customHeight="1" x14ac:dyDescent="0.25"/>
    <row r="60849" ht="30" hidden="1" customHeight="1" x14ac:dyDescent="0.25"/>
    <row r="60850" ht="30" hidden="1" customHeight="1" x14ac:dyDescent="0.25"/>
    <row r="60851" ht="30" hidden="1" customHeight="1" x14ac:dyDescent="0.25"/>
    <row r="60852" ht="30" hidden="1" customHeight="1" x14ac:dyDescent="0.25"/>
    <row r="60853" ht="30" hidden="1" customHeight="1" x14ac:dyDescent="0.25"/>
    <row r="60854" ht="30" hidden="1" customHeight="1" x14ac:dyDescent="0.25"/>
    <row r="60855" ht="30" hidden="1" customHeight="1" x14ac:dyDescent="0.25"/>
    <row r="60856" ht="30" hidden="1" customHeight="1" x14ac:dyDescent="0.25"/>
    <row r="60857" ht="30" hidden="1" customHeight="1" x14ac:dyDescent="0.25"/>
    <row r="60858" ht="30" hidden="1" customHeight="1" x14ac:dyDescent="0.25"/>
    <row r="60859" ht="30" hidden="1" customHeight="1" x14ac:dyDescent="0.25"/>
    <row r="60860" ht="30" hidden="1" customHeight="1" x14ac:dyDescent="0.25"/>
    <row r="60861" ht="30" hidden="1" customHeight="1" x14ac:dyDescent="0.25"/>
    <row r="60862" ht="30" hidden="1" customHeight="1" x14ac:dyDescent="0.25"/>
    <row r="60863" ht="30" hidden="1" customHeight="1" x14ac:dyDescent="0.25"/>
    <row r="60864" ht="30" hidden="1" customHeight="1" x14ac:dyDescent="0.25"/>
    <row r="60865" ht="30" hidden="1" customHeight="1" x14ac:dyDescent="0.25"/>
    <row r="60866" ht="30" hidden="1" customHeight="1" x14ac:dyDescent="0.25"/>
    <row r="60867" ht="30" hidden="1" customHeight="1" x14ac:dyDescent="0.25"/>
    <row r="60868" ht="30" hidden="1" customHeight="1" x14ac:dyDescent="0.25"/>
    <row r="60869" ht="30" hidden="1" customHeight="1" x14ac:dyDescent="0.25"/>
    <row r="60870" ht="30" hidden="1" customHeight="1" x14ac:dyDescent="0.25"/>
    <row r="60871" ht="30" hidden="1" customHeight="1" x14ac:dyDescent="0.25"/>
    <row r="60872" ht="30" hidden="1" customHeight="1" x14ac:dyDescent="0.25"/>
    <row r="60873" ht="30" hidden="1" customHeight="1" x14ac:dyDescent="0.25"/>
    <row r="60874" ht="30" hidden="1" customHeight="1" x14ac:dyDescent="0.25"/>
    <row r="60875" ht="30" hidden="1" customHeight="1" x14ac:dyDescent="0.25"/>
    <row r="60876" ht="30" hidden="1" customHeight="1" x14ac:dyDescent="0.25"/>
    <row r="60877" ht="30" hidden="1" customHeight="1" x14ac:dyDescent="0.25"/>
    <row r="60878" ht="30" hidden="1" customHeight="1" x14ac:dyDescent="0.25"/>
    <row r="60879" ht="30" hidden="1" customHeight="1" x14ac:dyDescent="0.25"/>
    <row r="60880" ht="30" hidden="1" customHeight="1" x14ac:dyDescent="0.25"/>
    <row r="60881" ht="30" hidden="1" customHeight="1" x14ac:dyDescent="0.25"/>
    <row r="60882" ht="30" hidden="1" customHeight="1" x14ac:dyDescent="0.25"/>
    <row r="60883" ht="30" hidden="1" customHeight="1" x14ac:dyDescent="0.25"/>
    <row r="60884" ht="30" hidden="1" customHeight="1" x14ac:dyDescent="0.25"/>
    <row r="60885" ht="30" hidden="1" customHeight="1" x14ac:dyDescent="0.25"/>
    <row r="60886" ht="30" hidden="1" customHeight="1" x14ac:dyDescent="0.25"/>
    <row r="60887" ht="30" hidden="1" customHeight="1" x14ac:dyDescent="0.25"/>
    <row r="60888" ht="30" hidden="1" customHeight="1" x14ac:dyDescent="0.25"/>
    <row r="60889" ht="30" hidden="1" customHeight="1" x14ac:dyDescent="0.25"/>
    <row r="60890" ht="30" hidden="1" customHeight="1" x14ac:dyDescent="0.25"/>
    <row r="60891" ht="30" hidden="1" customHeight="1" x14ac:dyDescent="0.25"/>
    <row r="60892" ht="30" hidden="1" customHeight="1" x14ac:dyDescent="0.25"/>
    <row r="60893" ht="30" hidden="1" customHeight="1" x14ac:dyDescent="0.25"/>
    <row r="60894" ht="30" hidden="1" customHeight="1" x14ac:dyDescent="0.25"/>
    <row r="60895" ht="30" hidden="1" customHeight="1" x14ac:dyDescent="0.25"/>
    <row r="60896" ht="30" hidden="1" customHeight="1" x14ac:dyDescent="0.25"/>
    <row r="60897" ht="30" hidden="1" customHeight="1" x14ac:dyDescent="0.25"/>
    <row r="60898" ht="30" hidden="1" customHeight="1" x14ac:dyDescent="0.25"/>
    <row r="60899" ht="30" hidden="1" customHeight="1" x14ac:dyDescent="0.25"/>
    <row r="60900" ht="30" hidden="1" customHeight="1" x14ac:dyDescent="0.25"/>
    <row r="60901" ht="30" hidden="1" customHeight="1" x14ac:dyDescent="0.25"/>
    <row r="60902" ht="30" hidden="1" customHeight="1" x14ac:dyDescent="0.25"/>
    <row r="60903" ht="30" hidden="1" customHeight="1" x14ac:dyDescent="0.25"/>
    <row r="60904" ht="30" hidden="1" customHeight="1" x14ac:dyDescent="0.25"/>
    <row r="60905" ht="30" hidden="1" customHeight="1" x14ac:dyDescent="0.25"/>
    <row r="60906" ht="30" hidden="1" customHeight="1" x14ac:dyDescent="0.25"/>
    <row r="60907" ht="30" hidden="1" customHeight="1" x14ac:dyDescent="0.25"/>
    <row r="60908" ht="30" hidden="1" customHeight="1" x14ac:dyDescent="0.25"/>
    <row r="60909" ht="30" hidden="1" customHeight="1" x14ac:dyDescent="0.25"/>
    <row r="60910" ht="30" hidden="1" customHeight="1" x14ac:dyDescent="0.25"/>
    <row r="60911" ht="30" hidden="1" customHeight="1" x14ac:dyDescent="0.25"/>
    <row r="60912" ht="30" hidden="1" customHeight="1" x14ac:dyDescent="0.25"/>
    <row r="60913" ht="30" hidden="1" customHeight="1" x14ac:dyDescent="0.25"/>
    <row r="60914" ht="30" hidden="1" customHeight="1" x14ac:dyDescent="0.25"/>
    <row r="60915" ht="30" hidden="1" customHeight="1" x14ac:dyDescent="0.25"/>
    <row r="60916" ht="30" hidden="1" customHeight="1" x14ac:dyDescent="0.25"/>
    <row r="60917" ht="30" hidden="1" customHeight="1" x14ac:dyDescent="0.25"/>
    <row r="60918" ht="30" hidden="1" customHeight="1" x14ac:dyDescent="0.25"/>
    <row r="60919" ht="30" hidden="1" customHeight="1" x14ac:dyDescent="0.25"/>
    <row r="60920" ht="30" hidden="1" customHeight="1" x14ac:dyDescent="0.25"/>
    <row r="60921" ht="30" hidden="1" customHeight="1" x14ac:dyDescent="0.25"/>
    <row r="60922" ht="30" hidden="1" customHeight="1" x14ac:dyDescent="0.25"/>
    <row r="60923" ht="30" hidden="1" customHeight="1" x14ac:dyDescent="0.25"/>
    <row r="60924" ht="30" hidden="1" customHeight="1" x14ac:dyDescent="0.25"/>
    <row r="60925" ht="30" hidden="1" customHeight="1" x14ac:dyDescent="0.25"/>
    <row r="60926" ht="30" hidden="1" customHeight="1" x14ac:dyDescent="0.25"/>
    <row r="60927" ht="30" hidden="1" customHeight="1" x14ac:dyDescent="0.25"/>
    <row r="60928" ht="30" hidden="1" customHeight="1" x14ac:dyDescent="0.25"/>
    <row r="60929" ht="30" hidden="1" customHeight="1" x14ac:dyDescent="0.25"/>
    <row r="60930" ht="30" hidden="1" customHeight="1" x14ac:dyDescent="0.25"/>
    <row r="60931" ht="30" hidden="1" customHeight="1" x14ac:dyDescent="0.25"/>
    <row r="60932" ht="30" hidden="1" customHeight="1" x14ac:dyDescent="0.25"/>
    <row r="60933" ht="30" hidden="1" customHeight="1" x14ac:dyDescent="0.25"/>
    <row r="60934" ht="30" hidden="1" customHeight="1" x14ac:dyDescent="0.25"/>
    <row r="60935" ht="30" hidden="1" customHeight="1" x14ac:dyDescent="0.25"/>
    <row r="60936" ht="30" hidden="1" customHeight="1" x14ac:dyDescent="0.25"/>
    <row r="60937" ht="30" hidden="1" customHeight="1" x14ac:dyDescent="0.25"/>
    <row r="60938" ht="30" hidden="1" customHeight="1" x14ac:dyDescent="0.25"/>
    <row r="60939" ht="30" hidden="1" customHeight="1" x14ac:dyDescent="0.25"/>
    <row r="60940" ht="30" hidden="1" customHeight="1" x14ac:dyDescent="0.25"/>
    <row r="60941" ht="30" hidden="1" customHeight="1" x14ac:dyDescent="0.25"/>
    <row r="60942" ht="30" hidden="1" customHeight="1" x14ac:dyDescent="0.25"/>
    <row r="60943" ht="30" hidden="1" customHeight="1" x14ac:dyDescent="0.25"/>
    <row r="60944" ht="30" hidden="1" customHeight="1" x14ac:dyDescent="0.25"/>
    <row r="60945" ht="30" hidden="1" customHeight="1" x14ac:dyDescent="0.25"/>
    <row r="60946" ht="30" hidden="1" customHeight="1" x14ac:dyDescent="0.25"/>
    <row r="60947" ht="30" hidden="1" customHeight="1" x14ac:dyDescent="0.25"/>
    <row r="60948" ht="30" hidden="1" customHeight="1" x14ac:dyDescent="0.25"/>
    <row r="60949" ht="30" hidden="1" customHeight="1" x14ac:dyDescent="0.25"/>
    <row r="60950" ht="30" hidden="1" customHeight="1" x14ac:dyDescent="0.25"/>
    <row r="60951" ht="30" hidden="1" customHeight="1" x14ac:dyDescent="0.25"/>
    <row r="60952" ht="30" hidden="1" customHeight="1" x14ac:dyDescent="0.25"/>
    <row r="60953" ht="30" hidden="1" customHeight="1" x14ac:dyDescent="0.25"/>
    <row r="60954" ht="30" hidden="1" customHeight="1" x14ac:dyDescent="0.25"/>
    <row r="60955" ht="30" hidden="1" customHeight="1" x14ac:dyDescent="0.25"/>
    <row r="60956" ht="30" hidden="1" customHeight="1" x14ac:dyDescent="0.25"/>
    <row r="60957" ht="30" hidden="1" customHeight="1" x14ac:dyDescent="0.25"/>
    <row r="60958" ht="30" hidden="1" customHeight="1" x14ac:dyDescent="0.25"/>
    <row r="60959" ht="30" hidden="1" customHeight="1" x14ac:dyDescent="0.25"/>
    <row r="60960" ht="30" hidden="1" customHeight="1" x14ac:dyDescent="0.25"/>
    <row r="60961" ht="30" hidden="1" customHeight="1" x14ac:dyDescent="0.25"/>
    <row r="60962" ht="30" hidden="1" customHeight="1" x14ac:dyDescent="0.25"/>
    <row r="60963" ht="30" hidden="1" customHeight="1" x14ac:dyDescent="0.25"/>
    <row r="60964" ht="30" hidden="1" customHeight="1" x14ac:dyDescent="0.25"/>
    <row r="60965" ht="30" hidden="1" customHeight="1" x14ac:dyDescent="0.25"/>
    <row r="60966" ht="30" hidden="1" customHeight="1" x14ac:dyDescent="0.25"/>
    <row r="60967" ht="30" hidden="1" customHeight="1" x14ac:dyDescent="0.25"/>
    <row r="60968" ht="30" hidden="1" customHeight="1" x14ac:dyDescent="0.25"/>
    <row r="60969" ht="30" hidden="1" customHeight="1" x14ac:dyDescent="0.25"/>
    <row r="60970" ht="30" hidden="1" customHeight="1" x14ac:dyDescent="0.25"/>
    <row r="60971" ht="30" hidden="1" customHeight="1" x14ac:dyDescent="0.25"/>
    <row r="60972" ht="30" hidden="1" customHeight="1" x14ac:dyDescent="0.25"/>
    <row r="60973" ht="30" hidden="1" customHeight="1" x14ac:dyDescent="0.25"/>
    <row r="60974" ht="30" hidden="1" customHeight="1" x14ac:dyDescent="0.25"/>
    <row r="60975" ht="30" hidden="1" customHeight="1" x14ac:dyDescent="0.25"/>
    <row r="60976" ht="30" hidden="1" customHeight="1" x14ac:dyDescent="0.25"/>
    <row r="60977" ht="30" hidden="1" customHeight="1" x14ac:dyDescent="0.25"/>
    <row r="60978" ht="30" hidden="1" customHeight="1" x14ac:dyDescent="0.25"/>
    <row r="60979" ht="30" hidden="1" customHeight="1" x14ac:dyDescent="0.25"/>
    <row r="60980" ht="30" hidden="1" customHeight="1" x14ac:dyDescent="0.25"/>
    <row r="60981" ht="30" hidden="1" customHeight="1" x14ac:dyDescent="0.25"/>
    <row r="60982" ht="30" hidden="1" customHeight="1" x14ac:dyDescent="0.25"/>
    <row r="60983" ht="30" hidden="1" customHeight="1" x14ac:dyDescent="0.25"/>
    <row r="60984" ht="30" hidden="1" customHeight="1" x14ac:dyDescent="0.25"/>
    <row r="60985" ht="30" hidden="1" customHeight="1" x14ac:dyDescent="0.25"/>
    <row r="60986" ht="30" hidden="1" customHeight="1" x14ac:dyDescent="0.25"/>
    <row r="60987" ht="30" hidden="1" customHeight="1" x14ac:dyDescent="0.25"/>
    <row r="60988" ht="30" hidden="1" customHeight="1" x14ac:dyDescent="0.25"/>
    <row r="60989" ht="30" hidden="1" customHeight="1" x14ac:dyDescent="0.25"/>
    <row r="60990" ht="30" hidden="1" customHeight="1" x14ac:dyDescent="0.25"/>
    <row r="60991" ht="30" hidden="1" customHeight="1" x14ac:dyDescent="0.25"/>
    <row r="60992" ht="30" hidden="1" customHeight="1" x14ac:dyDescent="0.25"/>
    <row r="60993" ht="30" hidden="1" customHeight="1" x14ac:dyDescent="0.25"/>
    <row r="60994" ht="30" hidden="1" customHeight="1" x14ac:dyDescent="0.25"/>
    <row r="60995" ht="30" hidden="1" customHeight="1" x14ac:dyDescent="0.25"/>
    <row r="60996" ht="30" hidden="1" customHeight="1" x14ac:dyDescent="0.25"/>
    <row r="60997" ht="30" hidden="1" customHeight="1" x14ac:dyDescent="0.25"/>
    <row r="60998" ht="30" hidden="1" customHeight="1" x14ac:dyDescent="0.25"/>
    <row r="60999" ht="30" hidden="1" customHeight="1" x14ac:dyDescent="0.25"/>
    <row r="61000" ht="30" hidden="1" customHeight="1" x14ac:dyDescent="0.25"/>
    <row r="61001" ht="30" hidden="1" customHeight="1" x14ac:dyDescent="0.25"/>
    <row r="61002" ht="30" hidden="1" customHeight="1" x14ac:dyDescent="0.25"/>
    <row r="61003" ht="30" hidden="1" customHeight="1" x14ac:dyDescent="0.25"/>
    <row r="61004" ht="30" hidden="1" customHeight="1" x14ac:dyDescent="0.25"/>
    <row r="61005" ht="30" hidden="1" customHeight="1" x14ac:dyDescent="0.25"/>
    <row r="61006" ht="30" hidden="1" customHeight="1" x14ac:dyDescent="0.25"/>
    <row r="61007" ht="30" hidden="1" customHeight="1" x14ac:dyDescent="0.25"/>
    <row r="61008" ht="30" hidden="1" customHeight="1" x14ac:dyDescent="0.25"/>
    <row r="61009" ht="30" hidden="1" customHeight="1" x14ac:dyDescent="0.25"/>
    <row r="61010" ht="30" hidden="1" customHeight="1" x14ac:dyDescent="0.25"/>
    <row r="61011" ht="30" hidden="1" customHeight="1" x14ac:dyDescent="0.25"/>
    <row r="61012" ht="30" hidden="1" customHeight="1" x14ac:dyDescent="0.25"/>
    <row r="61013" ht="30" hidden="1" customHeight="1" x14ac:dyDescent="0.25"/>
    <row r="61014" ht="30" hidden="1" customHeight="1" x14ac:dyDescent="0.25"/>
    <row r="61015" ht="30" hidden="1" customHeight="1" x14ac:dyDescent="0.25"/>
    <row r="61016" ht="30" hidden="1" customHeight="1" x14ac:dyDescent="0.25"/>
    <row r="61017" ht="30" hidden="1" customHeight="1" x14ac:dyDescent="0.25"/>
    <row r="61018" ht="30" hidden="1" customHeight="1" x14ac:dyDescent="0.25"/>
    <row r="61019" ht="30" hidden="1" customHeight="1" x14ac:dyDescent="0.25"/>
    <row r="61020" ht="30" hidden="1" customHeight="1" x14ac:dyDescent="0.25"/>
    <row r="61021" ht="30" hidden="1" customHeight="1" x14ac:dyDescent="0.25"/>
    <row r="61022" ht="30" hidden="1" customHeight="1" x14ac:dyDescent="0.25"/>
    <row r="61023" ht="30" hidden="1" customHeight="1" x14ac:dyDescent="0.25"/>
    <row r="61024" ht="30" hidden="1" customHeight="1" x14ac:dyDescent="0.25"/>
    <row r="61025" ht="30" hidden="1" customHeight="1" x14ac:dyDescent="0.25"/>
    <row r="61026" ht="30" hidden="1" customHeight="1" x14ac:dyDescent="0.25"/>
    <row r="61027" ht="30" hidden="1" customHeight="1" x14ac:dyDescent="0.25"/>
    <row r="61028" ht="30" hidden="1" customHeight="1" x14ac:dyDescent="0.25"/>
    <row r="61029" ht="30" hidden="1" customHeight="1" x14ac:dyDescent="0.25"/>
    <row r="61030" ht="30" hidden="1" customHeight="1" x14ac:dyDescent="0.25"/>
    <row r="61031" ht="30" hidden="1" customHeight="1" x14ac:dyDescent="0.25"/>
    <row r="61032" ht="30" hidden="1" customHeight="1" x14ac:dyDescent="0.25"/>
    <row r="61033" ht="30" hidden="1" customHeight="1" x14ac:dyDescent="0.25"/>
    <row r="61034" ht="30" hidden="1" customHeight="1" x14ac:dyDescent="0.25"/>
    <row r="61035" ht="30" hidden="1" customHeight="1" x14ac:dyDescent="0.25"/>
    <row r="61036" ht="30" hidden="1" customHeight="1" x14ac:dyDescent="0.25"/>
    <row r="61037" ht="30" hidden="1" customHeight="1" x14ac:dyDescent="0.25"/>
    <row r="61038" ht="30" hidden="1" customHeight="1" x14ac:dyDescent="0.25"/>
    <row r="61039" ht="30" hidden="1" customHeight="1" x14ac:dyDescent="0.25"/>
    <row r="61040" ht="30" hidden="1" customHeight="1" x14ac:dyDescent="0.25"/>
    <row r="61041" ht="30" hidden="1" customHeight="1" x14ac:dyDescent="0.25"/>
    <row r="61042" ht="30" hidden="1" customHeight="1" x14ac:dyDescent="0.25"/>
    <row r="61043" ht="30" hidden="1" customHeight="1" x14ac:dyDescent="0.25"/>
    <row r="61044" ht="30" hidden="1" customHeight="1" x14ac:dyDescent="0.25"/>
    <row r="61045" ht="30" hidden="1" customHeight="1" x14ac:dyDescent="0.25"/>
    <row r="61046" ht="30" hidden="1" customHeight="1" x14ac:dyDescent="0.25"/>
    <row r="61047" ht="30" hidden="1" customHeight="1" x14ac:dyDescent="0.25"/>
    <row r="61048" ht="30" hidden="1" customHeight="1" x14ac:dyDescent="0.25"/>
    <row r="61049" ht="30" hidden="1" customHeight="1" x14ac:dyDescent="0.25"/>
    <row r="61050" ht="30" hidden="1" customHeight="1" x14ac:dyDescent="0.25"/>
    <row r="61051" ht="30" hidden="1" customHeight="1" x14ac:dyDescent="0.25"/>
    <row r="61052" ht="30" hidden="1" customHeight="1" x14ac:dyDescent="0.25"/>
    <row r="61053" ht="30" hidden="1" customHeight="1" x14ac:dyDescent="0.25"/>
    <row r="61054" ht="30" hidden="1" customHeight="1" x14ac:dyDescent="0.25"/>
    <row r="61055" ht="30" hidden="1" customHeight="1" x14ac:dyDescent="0.25"/>
    <row r="61056" ht="30" hidden="1" customHeight="1" x14ac:dyDescent="0.25"/>
    <row r="61057" ht="30" hidden="1" customHeight="1" x14ac:dyDescent="0.25"/>
    <row r="61058" ht="30" hidden="1" customHeight="1" x14ac:dyDescent="0.25"/>
    <row r="61059" ht="30" hidden="1" customHeight="1" x14ac:dyDescent="0.25"/>
    <row r="61060" ht="30" hidden="1" customHeight="1" x14ac:dyDescent="0.25"/>
    <row r="61061" ht="30" hidden="1" customHeight="1" x14ac:dyDescent="0.25"/>
    <row r="61062" ht="30" hidden="1" customHeight="1" x14ac:dyDescent="0.25"/>
    <row r="61063" ht="30" hidden="1" customHeight="1" x14ac:dyDescent="0.25"/>
    <row r="61064" ht="30" hidden="1" customHeight="1" x14ac:dyDescent="0.25"/>
    <row r="61065" ht="30" hidden="1" customHeight="1" x14ac:dyDescent="0.25"/>
    <row r="61066" ht="30" hidden="1" customHeight="1" x14ac:dyDescent="0.25"/>
    <row r="61067" ht="30" hidden="1" customHeight="1" x14ac:dyDescent="0.25"/>
    <row r="61068" ht="30" hidden="1" customHeight="1" x14ac:dyDescent="0.25"/>
    <row r="61069" ht="30" hidden="1" customHeight="1" x14ac:dyDescent="0.25"/>
    <row r="61070" ht="30" hidden="1" customHeight="1" x14ac:dyDescent="0.25"/>
    <row r="61071" ht="30" hidden="1" customHeight="1" x14ac:dyDescent="0.25"/>
    <row r="61072" ht="30" hidden="1" customHeight="1" x14ac:dyDescent="0.25"/>
    <row r="61073" ht="30" hidden="1" customHeight="1" x14ac:dyDescent="0.25"/>
    <row r="61074" ht="30" hidden="1" customHeight="1" x14ac:dyDescent="0.25"/>
    <row r="61075" ht="30" hidden="1" customHeight="1" x14ac:dyDescent="0.25"/>
    <row r="61076" ht="30" hidden="1" customHeight="1" x14ac:dyDescent="0.25"/>
    <row r="61077" ht="30" hidden="1" customHeight="1" x14ac:dyDescent="0.25"/>
    <row r="61078" ht="30" hidden="1" customHeight="1" x14ac:dyDescent="0.25"/>
    <row r="61079" ht="30" hidden="1" customHeight="1" x14ac:dyDescent="0.25"/>
    <row r="61080" ht="30" hidden="1" customHeight="1" x14ac:dyDescent="0.25"/>
    <row r="61081" ht="30" hidden="1" customHeight="1" x14ac:dyDescent="0.25"/>
    <row r="61082" ht="30" hidden="1" customHeight="1" x14ac:dyDescent="0.25"/>
    <row r="61083" ht="30" hidden="1" customHeight="1" x14ac:dyDescent="0.25"/>
    <row r="61084" ht="30" hidden="1" customHeight="1" x14ac:dyDescent="0.25"/>
    <row r="61085" ht="30" hidden="1" customHeight="1" x14ac:dyDescent="0.25"/>
    <row r="61086" ht="30" hidden="1" customHeight="1" x14ac:dyDescent="0.25"/>
    <row r="61087" ht="30" hidden="1" customHeight="1" x14ac:dyDescent="0.25"/>
    <row r="61088" ht="30" hidden="1" customHeight="1" x14ac:dyDescent="0.25"/>
    <row r="61089" ht="30" hidden="1" customHeight="1" x14ac:dyDescent="0.25"/>
    <row r="61090" ht="30" hidden="1" customHeight="1" x14ac:dyDescent="0.25"/>
    <row r="61091" ht="30" hidden="1" customHeight="1" x14ac:dyDescent="0.25"/>
    <row r="61092" ht="30" hidden="1" customHeight="1" x14ac:dyDescent="0.25"/>
    <row r="61093" ht="30" hidden="1" customHeight="1" x14ac:dyDescent="0.25"/>
    <row r="61094" ht="30" hidden="1" customHeight="1" x14ac:dyDescent="0.25"/>
    <row r="61095" ht="30" hidden="1" customHeight="1" x14ac:dyDescent="0.25"/>
    <row r="61096" ht="30" hidden="1" customHeight="1" x14ac:dyDescent="0.25"/>
    <row r="61097" ht="30" hidden="1" customHeight="1" x14ac:dyDescent="0.25"/>
    <row r="61098" ht="30" hidden="1" customHeight="1" x14ac:dyDescent="0.25"/>
    <row r="61099" ht="30" hidden="1" customHeight="1" x14ac:dyDescent="0.25"/>
    <row r="61100" ht="30" hidden="1" customHeight="1" x14ac:dyDescent="0.25"/>
    <row r="61101" ht="30" hidden="1" customHeight="1" x14ac:dyDescent="0.25"/>
    <row r="61102" ht="30" hidden="1" customHeight="1" x14ac:dyDescent="0.25"/>
    <row r="61103" ht="30" hidden="1" customHeight="1" x14ac:dyDescent="0.25"/>
    <row r="61104" ht="30" hidden="1" customHeight="1" x14ac:dyDescent="0.25"/>
    <row r="61105" ht="30" hidden="1" customHeight="1" x14ac:dyDescent="0.25"/>
    <row r="61106" ht="30" hidden="1" customHeight="1" x14ac:dyDescent="0.25"/>
    <row r="61107" ht="30" hidden="1" customHeight="1" x14ac:dyDescent="0.25"/>
    <row r="61108" ht="30" hidden="1" customHeight="1" x14ac:dyDescent="0.25"/>
    <row r="61109" ht="30" hidden="1" customHeight="1" x14ac:dyDescent="0.25"/>
    <row r="61110" ht="30" hidden="1" customHeight="1" x14ac:dyDescent="0.25"/>
    <row r="61111" ht="30" hidden="1" customHeight="1" x14ac:dyDescent="0.25"/>
    <row r="61112" ht="30" hidden="1" customHeight="1" x14ac:dyDescent="0.25"/>
    <row r="61113" ht="30" hidden="1" customHeight="1" x14ac:dyDescent="0.25"/>
    <row r="61114" ht="30" hidden="1" customHeight="1" x14ac:dyDescent="0.25"/>
    <row r="61115" ht="30" hidden="1" customHeight="1" x14ac:dyDescent="0.25"/>
    <row r="61116" ht="30" hidden="1" customHeight="1" x14ac:dyDescent="0.25"/>
    <row r="61117" ht="30" hidden="1" customHeight="1" x14ac:dyDescent="0.25"/>
    <row r="61118" ht="30" hidden="1" customHeight="1" x14ac:dyDescent="0.25"/>
    <row r="61119" ht="30" hidden="1" customHeight="1" x14ac:dyDescent="0.25"/>
    <row r="61120" ht="30" hidden="1" customHeight="1" x14ac:dyDescent="0.25"/>
    <row r="61121" ht="30" hidden="1" customHeight="1" x14ac:dyDescent="0.25"/>
    <row r="61122" ht="30" hidden="1" customHeight="1" x14ac:dyDescent="0.25"/>
    <row r="61123" ht="30" hidden="1" customHeight="1" x14ac:dyDescent="0.25"/>
    <row r="61124" ht="30" hidden="1" customHeight="1" x14ac:dyDescent="0.25"/>
    <row r="61125" ht="30" hidden="1" customHeight="1" x14ac:dyDescent="0.25"/>
    <row r="61126" ht="30" hidden="1" customHeight="1" x14ac:dyDescent="0.25"/>
    <row r="61127" ht="30" hidden="1" customHeight="1" x14ac:dyDescent="0.25"/>
    <row r="61128" ht="30" hidden="1" customHeight="1" x14ac:dyDescent="0.25"/>
    <row r="61129" ht="30" hidden="1" customHeight="1" x14ac:dyDescent="0.25"/>
    <row r="61130" ht="30" hidden="1" customHeight="1" x14ac:dyDescent="0.25"/>
    <row r="61131" ht="30" hidden="1" customHeight="1" x14ac:dyDescent="0.25"/>
    <row r="61132" ht="30" hidden="1" customHeight="1" x14ac:dyDescent="0.25"/>
    <row r="61133" ht="30" hidden="1" customHeight="1" x14ac:dyDescent="0.25"/>
    <row r="61134" ht="30" hidden="1" customHeight="1" x14ac:dyDescent="0.25"/>
    <row r="61135" ht="30" hidden="1" customHeight="1" x14ac:dyDescent="0.25"/>
    <row r="61136" ht="30" hidden="1" customHeight="1" x14ac:dyDescent="0.25"/>
    <row r="61137" ht="30" hidden="1" customHeight="1" x14ac:dyDescent="0.25"/>
    <row r="61138" ht="30" hidden="1" customHeight="1" x14ac:dyDescent="0.25"/>
    <row r="61139" ht="30" hidden="1" customHeight="1" x14ac:dyDescent="0.25"/>
    <row r="61140" ht="30" hidden="1" customHeight="1" x14ac:dyDescent="0.25"/>
    <row r="61141" ht="30" hidden="1" customHeight="1" x14ac:dyDescent="0.25"/>
    <row r="61142" ht="30" hidden="1" customHeight="1" x14ac:dyDescent="0.25"/>
    <row r="61143" ht="30" hidden="1" customHeight="1" x14ac:dyDescent="0.25"/>
    <row r="61144" ht="30" hidden="1" customHeight="1" x14ac:dyDescent="0.25"/>
    <row r="61145" ht="30" hidden="1" customHeight="1" x14ac:dyDescent="0.25"/>
    <row r="61146" ht="30" hidden="1" customHeight="1" x14ac:dyDescent="0.25"/>
    <row r="61147" ht="30" hidden="1" customHeight="1" x14ac:dyDescent="0.25"/>
    <row r="61148" ht="30" hidden="1" customHeight="1" x14ac:dyDescent="0.25"/>
    <row r="61149" ht="30" hidden="1" customHeight="1" x14ac:dyDescent="0.25"/>
    <row r="61150" ht="30" hidden="1" customHeight="1" x14ac:dyDescent="0.25"/>
    <row r="61151" ht="30" hidden="1" customHeight="1" x14ac:dyDescent="0.25"/>
    <row r="61152" ht="30" hidden="1" customHeight="1" x14ac:dyDescent="0.25"/>
    <row r="61153" ht="30" hidden="1" customHeight="1" x14ac:dyDescent="0.25"/>
    <row r="61154" ht="30" hidden="1" customHeight="1" x14ac:dyDescent="0.25"/>
    <row r="61155" ht="30" hidden="1" customHeight="1" x14ac:dyDescent="0.25"/>
    <row r="61156" ht="30" hidden="1" customHeight="1" x14ac:dyDescent="0.25"/>
    <row r="61157" ht="30" hidden="1" customHeight="1" x14ac:dyDescent="0.25"/>
    <row r="61158" ht="30" hidden="1" customHeight="1" x14ac:dyDescent="0.25"/>
    <row r="61159" ht="30" hidden="1" customHeight="1" x14ac:dyDescent="0.25"/>
    <row r="61160" ht="30" hidden="1" customHeight="1" x14ac:dyDescent="0.25"/>
    <row r="61161" ht="30" hidden="1" customHeight="1" x14ac:dyDescent="0.25"/>
    <row r="61162" ht="30" hidden="1" customHeight="1" x14ac:dyDescent="0.25"/>
    <row r="61163" ht="30" hidden="1" customHeight="1" x14ac:dyDescent="0.25"/>
    <row r="61164" ht="30" hidden="1" customHeight="1" x14ac:dyDescent="0.25"/>
    <row r="61165" ht="30" hidden="1" customHeight="1" x14ac:dyDescent="0.25"/>
    <row r="61166" ht="30" hidden="1" customHeight="1" x14ac:dyDescent="0.25"/>
    <row r="61167" ht="30" hidden="1" customHeight="1" x14ac:dyDescent="0.25"/>
    <row r="61168" ht="30" hidden="1" customHeight="1" x14ac:dyDescent="0.25"/>
    <row r="61169" ht="30" hidden="1" customHeight="1" x14ac:dyDescent="0.25"/>
    <row r="61170" ht="30" hidden="1" customHeight="1" x14ac:dyDescent="0.25"/>
    <row r="61171" ht="30" hidden="1" customHeight="1" x14ac:dyDescent="0.25"/>
    <row r="61172" ht="30" hidden="1" customHeight="1" x14ac:dyDescent="0.25"/>
    <row r="61173" ht="30" hidden="1" customHeight="1" x14ac:dyDescent="0.25"/>
    <row r="61174" ht="30" hidden="1" customHeight="1" x14ac:dyDescent="0.25"/>
    <row r="61175" ht="30" hidden="1" customHeight="1" x14ac:dyDescent="0.25"/>
    <row r="61176" ht="30" hidden="1" customHeight="1" x14ac:dyDescent="0.25"/>
    <row r="61177" ht="30" hidden="1" customHeight="1" x14ac:dyDescent="0.25"/>
    <row r="61178" ht="30" hidden="1" customHeight="1" x14ac:dyDescent="0.25"/>
    <row r="61179" ht="30" hidden="1" customHeight="1" x14ac:dyDescent="0.25"/>
    <row r="61180" ht="30" hidden="1" customHeight="1" x14ac:dyDescent="0.25"/>
    <row r="61181" ht="30" hidden="1" customHeight="1" x14ac:dyDescent="0.25"/>
    <row r="61182" ht="30" hidden="1" customHeight="1" x14ac:dyDescent="0.25"/>
    <row r="61183" ht="30" hidden="1" customHeight="1" x14ac:dyDescent="0.25"/>
    <row r="61184" ht="30" hidden="1" customHeight="1" x14ac:dyDescent="0.25"/>
    <row r="61185" ht="30" hidden="1" customHeight="1" x14ac:dyDescent="0.25"/>
    <row r="61186" ht="30" hidden="1" customHeight="1" x14ac:dyDescent="0.25"/>
    <row r="61187" ht="30" hidden="1" customHeight="1" x14ac:dyDescent="0.25"/>
    <row r="61188" ht="30" hidden="1" customHeight="1" x14ac:dyDescent="0.25"/>
    <row r="61189" ht="30" hidden="1" customHeight="1" x14ac:dyDescent="0.25"/>
    <row r="61190" ht="30" hidden="1" customHeight="1" x14ac:dyDescent="0.25"/>
    <row r="61191" ht="30" hidden="1" customHeight="1" x14ac:dyDescent="0.25"/>
    <row r="61192" ht="30" hidden="1" customHeight="1" x14ac:dyDescent="0.25"/>
    <row r="61193" ht="30" hidden="1" customHeight="1" x14ac:dyDescent="0.25"/>
    <row r="61194" ht="30" hidden="1" customHeight="1" x14ac:dyDescent="0.25"/>
    <row r="61195" ht="30" hidden="1" customHeight="1" x14ac:dyDescent="0.25"/>
    <row r="61196" ht="30" hidden="1" customHeight="1" x14ac:dyDescent="0.25"/>
    <row r="61197" ht="30" hidden="1" customHeight="1" x14ac:dyDescent="0.25"/>
    <row r="61198" ht="30" hidden="1" customHeight="1" x14ac:dyDescent="0.25"/>
    <row r="61199" ht="30" hidden="1" customHeight="1" x14ac:dyDescent="0.25"/>
    <row r="61200" ht="30" hidden="1" customHeight="1" x14ac:dyDescent="0.25"/>
    <row r="61201" ht="30" hidden="1" customHeight="1" x14ac:dyDescent="0.25"/>
    <row r="61202" ht="30" hidden="1" customHeight="1" x14ac:dyDescent="0.25"/>
    <row r="61203" ht="30" hidden="1" customHeight="1" x14ac:dyDescent="0.25"/>
    <row r="61204" ht="30" hidden="1" customHeight="1" x14ac:dyDescent="0.25"/>
    <row r="61205" ht="30" hidden="1" customHeight="1" x14ac:dyDescent="0.25"/>
    <row r="61206" ht="30" hidden="1" customHeight="1" x14ac:dyDescent="0.25"/>
    <row r="61207" ht="30" hidden="1" customHeight="1" x14ac:dyDescent="0.25"/>
    <row r="61208" ht="30" hidden="1" customHeight="1" x14ac:dyDescent="0.25"/>
    <row r="61209" ht="30" hidden="1" customHeight="1" x14ac:dyDescent="0.25"/>
    <row r="61210" ht="30" hidden="1" customHeight="1" x14ac:dyDescent="0.25"/>
    <row r="61211" ht="30" hidden="1" customHeight="1" x14ac:dyDescent="0.25"/>
    <row r="61212" ht="30" hidden="1" customHeight="1" x14ac:dyDescent="0.25"/>
    <row r="61213" ht="30" hidden="1" customHeight="1" x14ac:dyDescent="0.25"/>
    <row r="61214" ht="30" hidden="1" customHeight="1" x14ac:dyDescent="0.25"/>
    <row r="61215" ht="30" hidden="1" customHeight="1" x14ac:dyDescent="0.25"/>
    <row r="61216" ht="30" hidden="1" customHeight="1" x14ac:dyDescent="0.25"/>
    <row r="61217" ht="30" hidden="1" customHeight="1" x14ac:dyDescent="0.25"/>
    <row r="61218" ht="30" hidden="1" customHeight="1" x14ac:dyDescent="0.25"/>
    <row r="61219" ht="30" hidden="1" customHeight="1" x14ac:dyDescent="0.25"/>
    <row r="61220" ht="30" hidden="1" customHeight="1" x14ac:dyDescent="0.25"/>
    <row r="61221" ht="30" hidden="1" customHeight="1" x14ac:dyDescent="0.25"/>
    <row r="61222" ht="30" hidden="1" customHeight="1" x14ac:dyDescent="0.25"/>
    <row r="61223" ht="30" hidden="1" customHeight="1" x14ac:dyDescent="0.25"/>
    <row r="61224" ht="30" hidden="1" customHeight="1" x14ac:dyDescent="0.25"/>
    <row r="61225" ht="30" hidden="1" customHeight="1" x14ac:dyDescent="0.25"/>
    <row r="61226" ht="30" hidden="1" customHeight="1" x14ac:dyDescent="0.25"/>
    <row r="61227" ht="30" hidden="1" customHeight="1" x14ac:dyDescent="0.25"/>
    <row r="61228" ht="30" hidden="1" customHeight="1" x14ac:dyDescent="0.25"/>
    <row r="61229" ht="30" hidden="1" customHeight="1" x14ac:dyDescent="0.25"/>
    <row r="61230" ht="30" hidden="1" customHeight="1" x14ac:dyDescent="0.25"/>
    <row r="61231" ht="30" hidden="1" customHeight="1" x14ac:dyDescent="0.25"/>
    <row r="61232" ht="30" hidden="1" customHeight="1" x14ac:dyDescent="0.25"/>
    <row r="61233" ht="30" hidden="1" customHeight="1" x14ac:dyDescent="0.25"/>
    <row r="61234" ht="30" hidden="1" customHeight="1" x14ac:dyDescent="0.25"/>
    <row r="61235" ht="30" hidden="1" customHeight="1" x14ac:dyDescent="0.25"/>
    <row r="61236" ht="30" hidden="1" customHeight="1" x14ac:dyDescent="0.25"/>
    <row r="61237" ht="30" hidden="1" customHeight="1" x14ac:dyDescent="0.25"/>
    <row r="61238" ht="30" hidden="1" customHeight="1" x14ac:dyDescent="0.25"/>
    <row r="61239" ht="30" hidden="1" customHeight="1" x14ac:dyDescent="0.25"/>
    <row r="61240" ht="30" hidden="1" customHeight="1" x14ac:dyDescent="0.25"/>
    <row r="61241" ht="30" hidden="1" customHeight="1" x14ac:dyDescent="0.25"/>
    <row r="61242" ht="30" hidden="1" customHeight="1" x14ac:dyDescent="0.25"/>
    <row r="61243" ht="30" hidden="1" customHeight="1" x14ac:dyDescent="0.25"/>
    <row r="61244" ht="30" hidden="1" customHeight="1" x14ac:dyDescent="0.25"/>
    <row r="61245" ht="30" hidden="1" customHeight="1" x14ac:dyDescent="0.25"/>
    <row r="61246" ht="30" hidden="1" customHeight="1" x14ac:dyDescent="0.25"/>
    <row r="61247" ht="30" hidden="1" customHeight="1" x14ac:dyDescent="0.25"/>
    <row r="61248" ht="30" hidden="1" customHeight="1" x14ac:dyDescent="0.25"/>
    <row r="61249" ht="30" hidden="1" customHeight="1" x14ac:dyDescent="0.25"/>
    <row r="61250" ht="30" hidden="1" customHeight="1" x14ac:dyDescent="0.25"/>
    <row r="61251" ht="30" hidden="1" customHeight="1" x14ac:dyDescent="0.25"/>
    <row r="61252" ht="30" hidden="1" customHeight="1" x14ac:dyDescent="0.25"/>
    <row r="61253" ht="30" hidden="1" customHeight="1" x14ac:dyDescent="0.25"/>
    <row r="61254" ht="30" hidden="1" customHeight="1" x14ac:dyDescent="0.25"/>
    <row r="61255" ht="30" hidden="1" customHeight="1" x14ac:dyDescent="0.25"/>
    <row r="61256" ht="30" hidden="1" customHeight="1" x14ac:dyDescent="0.25"/>
    <row r="61257" ht="30" hidden="1" customHeight="1" x14ac:dyDescent="0.25"/>
    <row r="61258" ht="30" hidden="1" customHeight="1" x14ac:dyDescent="0.25"/>
    <row r="61259" ht="30" hidden="1" customHeight="1" x14ac:dyDescent="0.25"/>
    <row r="61260" ht="30" hidden="1" customHeight="1" x14ac:dyDescent="0.25"/>
    <row r="61261" ht="30" hidden="1" customHeight="1" x14ac:dyDescent="0.25"/>
    <row r="61262" ht="30" hidden="1" customHeight="1" x14ac:dyDescent="0.25"/>
    <row r="61263" ht="30" hidden="1" customHeight="1" x14ac:dyDescent="0.25"/>
    <row r="61264" ht="30" hidden="1" customHeight="1" x14ac:dyDescent="0.25"/>
    <row r="61265" ht="30" hidden="1" customHeight="1" x14ac:dyDescent="0.25"/>
    <row r="61266" ht="30" hidden="1" customHeight="1" x14ac:dyDescent="0.25"/>
    <row r="61267" ht="30" hidden="1" customHeight="1" x14ac:dyDescent="0.25"/>
    <row r="61268" ht="30" hidden="1" customHeight="1" x14ac:dyDescent="0.25"/>
    <row r="61269" ht="30" hidden="1" customHeight="1" x14ac:dyDescent="0.25"/>
    <row r="61270" ht="30" hidden="1" customHeight="1" x14ac:dyDescent="0.25"/>
    <row r="61271" ht="30" hidden="1" customHeight="1" x14ac:dyDescent="0.25"/>
    <row r="61272" ht="30" hidden="1" customHeight="1" x14ac:dyDescent="0.25"/>
    <row r="61273" ht="30" hidden="1" customHeight="1" x14ac:dyDescent="0.25"/>
    <row r="61274" ht="30" hidden="1" customHeight="1" x14ac:dyDescent="0.25"/>
    <row r="61275" ht="30" hidden="1" customHeight="1" x14ac:dyDescent="0.25"/>
    <row r="61276" ht="30" hidden="1" customHeight="1" x14ac:dyDescent="0.25"/>
    <row r="61277" ht="30" hidden="1" customHeight="1" x14ac:dyDescent="0.25"/>
    <row r="61278" ht="30" hidden="1" customHeight="1" x14ac:dyDescent="0.25"/>
    <row r="61279" ht="30" hidden="1" customHeight="1" x14ac:dyDescent="0.25"/>
    <row r="61280" ht="30" hidden="1" customHeight="1" x14ac:dyDescent="0.25"/>
    <row r="61281" ht="30" hidden="1" customHeight="1" x14ac:dyDescent="0.25"/>
    <row r="61282" ht="30" hidden="1" customHeight="1" x14ac:dyDescent="0.25"/>
    <row r="61283" ht="30" hidden="1" customHeight="1" x14ac:dyDescent="0.25"/>
    <row r="61284" ht="30" hidden="1" customHeight="1" x14ac:dyDescent="0.25"/>
    <row r="61285" ht="30" hidden="1" customHeight="1" x14ac:dyDescent="0.25"/>
    <row r="61286" ht="30" hidden="1" customHeight="1" x14ac:dyDescent="0.25"/>
    <row r="61287" ht="30" hidden="1" customHeight="1" x14ac:dyDescent="0.25"/>
    <row r="61288" ht="30" hidden="1" customHeight="1" x14ac:dyDescent="0.25"/>
    <row r="61289" ht="30" hidden="1" customHeight="1" x14ac:dyDescent="0.25"/>
    <row r="61290" ht="30" hidden="1" customHeight="1" x14ac:dyDescent="0.25"/>
    <row r="61291" ht="30" hidden="1" customHeight="1" x14ac:dyDescent="0.25"/>
    <row r="61292" ht="30" hidden="1" customHeight="1" x14ac:dyDescent="0.25"/>
    <row r="61293" ht="30" hidden="1" customHeight="1" x14ac:dyDescent="0.25"/>
    <row r="61294" ht="30" hidden="1" customHeight="1" x14ac:dyDescent="0.25"/>
    <row r="61295" ht="30" hidden="1" customHeight="1" x14ac:dyDescent="0.25"/>
    <row r="61296" ht="30" hidden="1" customHeight="1" x14ac:dyDescent="0.25"/>
    <row r="61297" ht="30" hidden="1" customHeight="1" x14ac:dyDescent="0.25"/>
    <row r="61298" ht="30" hidden="1" customHeight="1" x14ac:dyDescent="0.25"/>
    <row r="61299" ht="30" hidden="1" customHeight="1" x14ac:dyDescent="0.25"/>
    <row r="61300" ht="30" hidden="1" customHeight="1" x14ac:dyDescent="0.25"/>
    <row r="61301" ht="30" hidden="1" customHeight="1" x14ac:dyDescent="0.25"/>
    <row r="61302" ht="30" hidden="1" customHeight="1" x14ac:dyDescent="0.25"/>
    <row r="61303" ht="30" hidden="1" customHeight="1" x14ac:dyDescent="0.25"/>
    <row r="61304" ht="30" hidden="1" customHeight="1" x14ac:dyDescent="0.25"/>
    <row r="61305" ht="30" hidden="1" customHeight="1" x14ac:dyDescent="0.25"/>
    <row r="61306" ht="30" hidden="1" customHeight="1" x14ac:dyDescent="0.25"/>
    <row r="61307" ht="30" hidden="1" customHeight="1" x14ac:dyDescent="0.25"/>
    <row r="61308" ht="30" hidden="1" customHeight="1" x14ac:dyDescent="0.25"/>
    <row r="61309" ht="30" hidden="1" customHeight="1" x14ac:dyDescent="0.25"/>
    <row r="61310" ht="30" hidden="1" customHeight="1" x14ac:dyDescent="0.25"/>
    <row r="61311" ht="30" hidden="1" customHeight="1" x14ac:dyDescent="0.25"/>
    <row r="61312" ht="30" hidden="1" customHeight="1" x14ac:dyDescent="0.25"/>
    <row r="61313" ht="30" hidden="1" customHeight="1" x14ac:dyDescent="0.25"/>
    <row r="61314" ht="30" hidden="1" customHeight="1" x14ac:dyDescent="0.25"/>
    <row r="61315" ht="30" hidden="1" customHeight="1" x14ac:dyDescent="0.25"/>
    <row r="61316" ht="30" hidden="1" customHeight="1" x14ac:dyDescent="0.25"/>
    <row r="61317" ht="30" hidden="1" customHeight="1" x14ac:dyDescent="0.25"/>
    <row r="61318" ht="30" hidden="1" customHeight="1" x14ac:dyDescent="0.25"/>
    <row r="61319" ht="30" hidden="1" customHeight="1" x14ac:dyDescent="0.25"/>
    <row r="61320" ht="30" hidden="1" customHeight="1" x14ac:dyDescent="0.25"/>
    <row r="61321" ht="30" hidden="1" customHeight="1" x14ac:dyDescent="0.25"/>
    <row r="61322" ht="30" hidden="1" customHeight="1" x14ac:dyDescent="0.25"/>
    <row r="61323" ht="30" hidden="1" customHeight="1" x14ac:dyDescent="0.25"/>
    <row r="61324" ht="30" hidden="1" customHeight="1" x14ac:dyDescent="0.25"/>
    <row r="61325" ht="30" hidden="1" customHeight="1" x14ac:dyDescent="0.25"/>
    <row r="61326" ht="30" hidden="1" customHeight="1" x14ac:dyDescent="0.25"/>
    <row r="61327" ht="30" hidden="1" customHeight="1" x14ac:dyDescent="0.25"/>
    <row r="61328" ht="30" hidden="1" customHeight="1" x14ac:dyDescent="0.25"/>
    <row r="61329" ht="30" hidden="1" customHeight="1" x14ac:dyDescent="0.25"/>
    <row r="61330" ht="30" hidden="1" customHeight="1" x14ac:dyDescent="0.25"/>
    <row r="61331" ht="30" hidden="1" customHeight="1" x14ac:dyDescent="0.25"/>
    <row r="61332" ht="30" hidden="1" customHeight="1" x14ac:dyDescent="0.25"/>
    <row r="61333" ht="30" hidden="1" customHeight="1" x14ac:dyDescent="0.25"/>
    <row r="61334" ht="30" hidden="1" customHeight="1" x14ac:dyDescent="0.25"/>
    <row r="61335" ht="30" hidden="1" customHeight="1" x14ac:dyDescent="0.25"/>
    <row r="61336" ht="30" hidden="1" customHeight="1" x14ac:dyDescent="0.25"/>
    <row r="61337" ht="30" hidden="1" customHeight="1" x14ac:dyDescent="0.25"/>
    <row r="61338" ht="30" hidden="1" customHeight="1" x14ac:dyDescent="0.25"/>
    <row r="61339" ht="30" hidden="1" customHeight="1" x14ac:dyDescent="0.25"/>
    <row r="61340" ht="30" hidden="1" customHeight="1" x14ac:dyDescent="0.25"/>
    <row r="61341" ht="30" hidden="1" customHeight="1" x14ac:dyDescent="0.25"/>
    <row r="61342" ht="30" hidden="1" customHeight="1" x14ac:dyDescent="0.25"/>
    <row r="61343" ht="30" hidden="1" customHeight="1" x14ac:dyDescent="0.25"/>
    <row r="61344" ht="30" hidden="1" customHeight="1" x14ac:dyDescent="0.25"/>
    <row r="61345" ht="30" hidden="1" customHeight="1" x14ac:dyDescent="0.25"/>
    <row r="61346" ht="30" hidden="1" customHeight="1" x14ac:dyDescent="0.25"/>
    <row r="61347" ht="30" hidden="1" customHeight="1" x14ac:dyDescent="0.25"/>
    <row r="61348" ht="30" hidden="1" customHeight="1" x14ac:dyDescent="0.25"/>
    <row r="61349" ht="30" hidden="1" customHeight="1" x14ac:dyDescent="0.25"/>
    <row r="61350" ht="30" hidden="1" customHeight="1" x14ac:dyDescent="0.25"/>
    <row r="61351" ht="30" hidden="1" customHeight="1" x14ac:dyDescent="0.25"/>
    <row r="61352" ht="30" hidden="1" customHeight="1" x14ac:dyDescent="0.25"/>
    <row r="61353" ht="30" hidden="1" customHeight="1" x14ac:dyDescent="0.25"/>
    <row r="61354" ht="30" hidden="1" customHeight="1" x14ac:dyDescent="0.25"/>
    <row r="61355" ht="30" hidden="1" customHeight="1" x14ac:dyDescent="0.25"/>
    <row r="61356" ht="30" hidden="1" customHeight="1" x14ac:dyDescent="0.25"/>
    <row r="61357" ht="30" hidden="1" customHeight="1" x14ac:dyDescent="0.25"/>
    <row r="61358" ht="30" hidden="1" customHeight="1" x14ac:dyDescent="0.25"/>
    <row r="61359" ht="30" hidden="1" customHeight="1" x14ac:dyDescent="0.25"/>
    <row r="61360" ht="30" hidden="1" customHeight="1" x14ac:dyDescent="0.25"/>
    <row r="61361" ht="30" hidden="1" customHeight="1" x14ac:dyDescent="0.25"/>
    <row r="61362" ht="30" hidden="1" customHeight="1" x14ac:dyDescent="0.25"/>
    <row r="61363" ht="30" hidden="1" customHeight="1" x14ac:dyDescent="0.25"/>
    <row r="61364" ht="30" hidden="1" customHeight="1" x14ac:dyDescent="0.25"/>
    <row r="61365" ht="30" hidden="1" customHeight="1" x14ac:dyDescent="0.25"/>
    <row r="61366" ht="30" hidden="1" customHeight="1" x14ac:dyDescent="0.25"/>
    <row r="61367" ht="30" hidden="1" customHeight="1" x14ac:dyDescent="0.25"/>
    <row r="61368" ht="30" hidden="1" customHeight="1" x14ac:dyDescent="0.25"/>
    <row r="61369" ht="30" hidden="1" customHeight="1" x14ac:dyDescent="0.25"/>
    <row r="61370" ht="30" hidden="1" customHeight="1" x14ac:dyDescent="0.25"/>
    <row r="61371" ht="30" hidden="1" customHeight="1" x14ac:dyDescent="0.25"/>
    <row r="61372" ht="30" hidden="1" customHeight="1" x14ac:dyDescent="0.25"/>
    <row r="61373" ht="30" hidden="1" customHeight="1" x14ac:dyDescent="0.25"/>
    <row r="61374" ht="30" hidden="1" customHeight="1" x14ac:dyDescent="0.25"/>
    <row r="61375" ht="30" hidden="1" customHeight="1" x14ac:dyDescent="0.25"/>
    <row r="61376" ht="30" hidden="1" customHeight="1" x14ac:dyDescent="0.25"/>
    <row r="61377" ht="30" hidden="1" customHeight="1" x14ac:dyDescent="0.25"/>
    <row r="61378" ht="30" hidden="1" customHeight="1" x14ac:dyDescent="0.25"/>
    <row r="61379" ht="30" hidden="1" customHeight="1" x14ac:dyDescent="0.25"/>
    <row r="61380" ht="30" hidden="1" customHeight="1" x14ac:dyDescent="0.25"/>
    <row r="61381" ht="30" hidden="1" customHeight="1" x14ac:dyDescent="0.25"/>
    <row r="61382" ht="30" hidden="1" customHeight="1" x14ac:dyDescent="0.25"/>
    <row r="61383" ht="30" hidden="1" customHeight="1" x14ac:dyDescent="0.25"/>
    <row r="61384" ht="30" hidden="1" customHeight="1" x14ac:dyDescent="0.25"/>
    <row r="61385" ht="30" hidden="1" customHeight="1" x14ac:dyDescent="0.25"/>
    <row r="61386" ht="30" hidden="1" customHeight="1" x14ac:dyDescent="0.25"/>
    <row r="61387" ht="30" hidden="1" customHeight="1" x14ac:dyDescent="0.25"/>
    <row r="61388" ht="30" hidden="1" customHeight="1" x14ac:dyDescent="0.25"/>
    <row r="61389" ht="30" hidden="1" customHeight="1" x14ac:dyDescent="0.25"/>
    <row r="61390" ht="30" hidden="1" customHeight="1" x14ac:dyDescent="0.25"/>
    <row r="61391" ht="30" hidden="1" customHeight="1" x14ac:dyDescent="0.25"/>
    <row r="61392" ht="30" hidden="1" customHeight="1" x14ac:dyDescent="0.25"/>
    <row r="61393" ht="30" hidden="1" customHeight="1" x14ac:dyDescent="0.25"/>
    <row r="61394" ht="30" hidden="1" customHeight="1" x14ac:dyDescent="0.25"/>
    <row r="61395" ht="30" hidden="1" customHeight="1" x14ac:dyDescent="0.25"/>
    <row r="61396" ht="30" hidden="1" customHeight="1" x14ac:dyDescent="0.25"/>
    <row r="61397" ht="30" hidden="1" customHeight="1" x14ac:dyDescent="0.25"/>
    <row r="61398" ht="30" hidden="1" customHeight="1" x14ac:dyDescent="0.25"/>
    <row r="61399" ht="30" hidden="1" customHeight="1" x14ac:dyDescent="0.25"/>
    <row r="61400" ht="30" hidden="1" customHeight="1" x14ac:dyDescent="0.25"/>
    <row r="61401" ht="30" hidden="1" customHeight="1" x14ac:dyDescent="0.25"/>
    <row r="61402" ht="30" hidden="1" customHeight="1" x14ac:dyDescent="0.25"/>
    <row r="61403" ht="30" hidden="1" customHeight="1" x14ac:dyDescent="0.25"/>
    <row r="61404" ht="30" hidden="1" customHeight="1" x14ac:dyDescent="0.25"/>
    <row r="61405" ht="30" hidden="1" customHeight="1" x14ac:dyDescent="0.25"/>
    <row r="61406" ht="30" hidden="1" customHeight="1" x14ac:dyDescent="0.25"/>
    <row r="61407" ht="30" hidden="1" customHeight="1" x14ac:dyDescent="0.25"/>
    <row r="61408" ht="30" hidden="1" customHeight="1" x14ac:dyDescent="0.25"/>
    <row r="61409" ht="30" hidden="1" customHeight="1" x14ac:dyDescent="0.25"/>
    <row r="61410" ht="30" hidden="1" customHeight="1" x14ac:dyDescent="0.25"/>
    <row r="61411" ht="30" hidden="1" customHeight="1" x14ac:dyDescent="0.25"/>
    <row r="61412" ht="30" hidden="1" customHeight="1" x14ac:dyDescent="0.25"/>
    <row r="61413" ht="30" hidden="1" customHeight="1" x14ac:dyDescent="0.25"/>
    <row r="61414" ht="30" hidden="1" customHeight="1" x14ac:dyDescent="0.25"/>
    <row r="61415" ht="30" hidden="1" customHeight="1" x14ac:dyDescent="0.25"/>
    <row r="61416" ht="30" hidden="1" customHeight="1" x14ac:dyDescent="0.25"/>
    <row r="61417" ht="30" hidden="1" customHeight="1" x14ac:dyDescent="0.25"/>
    <row r="61418" ht="30" hidden="1" customHeight="1" x14ac:dyDescent="0.25"/>
    <row r="61419" ht="30" hidden="1" customHeight="1" x14ac:dyDescent="0.25"/>
    <row r="61420" ht="30" hidden="1" customHeight="1" x14ac:dyDescent="0.25"/>
    <row r="61421" ht="30" hidden="1" customHeight="1" x14ac:dyDescent="0.25"/>
    <row r="61422" ht="30" hidden="1" customHeight="1" x14ac:dyDescent="0.25"/>
    <row r="61423" ht="30" hidden="1" customHeight="1" x14ac:dyDescent="0.25"/>
    <row r="61424" ht="30" hidden="1" customHeight="1" x14ac:dyDescent="0.25"/>
    <row r="61425" ht="30" hidden="1" customHeight="1" x14ac:dyDescent="0.25"/>
    <row r="61426" ht="30" hidden="1" customHeight="1" x14ac:dyDescent="0.25"/>
    <row r="61427" ht="30" hidden="1" customHeight="1" x14ac:dyDescent="0.25"/>
    <row r="61428" ht="30" hidden="1" customHeight="1" x14ac:dyDescent="0.25"/>
    <row r="61429" ht="30" hidden="1" customHeight="1" x14ac:dyDescent="0.25"/>
    <row r="61430" ht="30" hidden="1" customHeight="1" x14ac:dyDescent="0.25"/>
    <row r="61431" ht="30" hidden="1" customHeight="1" x14ac:dyDescent="0.25"/>
    <row r="61432" ht="30" hidden="1" customHeight="1" x14ac:dyDescent="0.25"/>
    <row r="61433" ht="30" hidden="1" customHeight="1" x14ac:dyDescent="0.25"/>
    <row r="61434" ht="30" hidden="1" customHeight="1" x14ac:dyDescent="0.25"/>
    <row r="61435" ht="30" hidden="1" customHeight="1" x14ac:dyDescent="0.25"/>
    <row r="61436" ht="30" hidden="1" customHeight="1" x14ac:dyDescent="0.25"/>
    <row r="61437" ht="30" hidden="1" customHeight="1" x14ac:dyDescent="0.25"/>
    <row r="61438" ht="30" hidden="1" customHeight="1" x14ac:dyDescent="0.25"/>
    <row r="61439" ht="30" hidden="1" customHeight="1" x14ac:dyDescent="0.25"/>
    <row r="61440" ht="30" hidden="1" customHeight="1" x14ac:dyDescent="0.25"/>
    <row r="61441" ht="30" hidden="1" customHeight="1" x14ac:dyDescent="0.25"/>
    <row r="61442" ht="30" hidden="1" customHeight="1" x14ac:dyDescent="0.25"/>
    <row r="61443" ht="30" hidden="1" customHeight="1" x14ac:dyDescent="0.25"/>
    <row r="61444" ht="30" hidden="1" customHeight="1" x14ac:dyDescent="0.25"/>
    <row r="61445" ht="30" hidden="1" customHeight="1" x14ac:dyDescent="0.25"/>
    <row r="61446" ht="30" hidden="1" customHeight="1" x14ac:dyDescent="0.25"/>
    <row r="61447" ht="30" hidden="1" customHeight="1" x14ac:dyDescent="0.25"/>
    <row r="61448" ht="30" hidden="1" customHeight="1" x14ac:dyDescent="0.25"/>
    <row r="61449" ht="30" hidden="1" customHeight="1" x14ac:dyDescent="0.25"/>
    <row r="61450" ht="30" hidden="1" customHeight="1" x14ac:dyDescent="0.25"/>
    <row r="61451" ht="30" hidden="1" customHeight="1" x14ac:dyDescent="0.25"/>
    <row r="61452" ht="30" hidden="1" customHeight="1" x14ac:dyDescent="0.25"/>
    <row r="61453" ht="30" hidden="1" customHeight="1" x14ac:dyDescent="0.25"/>
    <row r="61454" ht="30" hidden="1" customHeight="1" x14ac:dyDescent="0.25"/>
    <row r="61455" ht="30" hidden="1" customHeight="1" x14ac:dyDescent="0.25"/>
    <row r="61456" ht="30" hidden="1" customHeight="1" x14ac:dyDescent="0.25"/>
    <row r="61457" ht="30" hidden="1" customHeight="1" x14ac:dyDescent="0.25"/>
    <row r="61458" ht="30" hidden="1" customHeight="1" x14ac:dyDescent="0.25"/>
    <row r="61459" ht="30" hidden="1" customHeight="1" x14ac:dyDescent="0.25"/>
    <row r="61460" ht="30" hidden="1" customHeight="1" x14ac:dyDescent="0.25"/>
    <row r="61461" ht="30" hidden="1" customHeight="1" x14ac:dyDescent="0.25"/>
    <row r="61462" ht="30" hidden="1" customHeight="1" x14ac:dyDescent="0.25"/>
    <row r="61463" ht="30" hidden="1" customHeight="1" x14ac:dyDescent="0.25"/>
    <row r="61464" ht="30" hidden="1" customHeight="1" x14ac:dyDescent="0.25"/>
    <row r="61465" ht="30" hidden="1" customHeight="1" x14ac:dyDescent="0.25"/>
    <row r="61466" ht="30" hidden="1" customHeight="1" x14ac:dyDescent="0.25"/>
    <row r="61467" ht="30" hidden="1" customHeight="1" x14ac:dyDescent="0.25"/>
    <row r="61468" ht="30" hidden="1" customHeight="1" x14ac:dyDescent="0.25"/>
    <row r="61469" ht="30" hidden="1" customHeight="1" x14ac:dyDescent="0.25"/>
    <row r="61470" ht="30" hidden="1" customHeight="1" x14ac:dyDescent="0.25"/>
    <row r="61471" ht="30" hidden="1" customHeight="1" x14ac:dyDescent="0.25"/>
    <row r="61472" ht="30" hidden="1" customHeight="1" x14ac:dyDescent="0.25"/>
    <row r="61473" ht="30" hidden="1" customHeight="1" x14ac:dyDescent="0.25"/>
    <row r="61474" ht="30" hidden="1" customHeight="1" x14ac:dyDescent="0.25"/>
    <row r="61475" ht="30" hidden="1" customHeight="1" x14ac:dyDescent="0.25"/>
    <row r="61476" ht="30" hidden="1" customHeight="1" x14ac:dyDescent="0.25"/>
    <row r="61477" ht="30" hidden="1" customHeight="1" x14ac:dyDescent="0.25"/>
    <row r="61478" ht="30" hidden="1" customHeight="1" x14ac:dyDescent="0.25"/>
    <row r="61479" ht="30" hidden="1" customHeight="1" x14ac:dyDescent="0.25"/>
    <row r="61480" ht="30" hidden="1" customHeight="1" x14ac:dyDescent="0.25"/>
    <row r="61481" ht="30" hidden="1" customHeight="1" x14ac:dyDescent="0.25"/>
    <row r="61482" ht="30" hidden="1" customHeight="1" x14ac:dyDescent="0.25"/>
    <row r="61483" ht="30" hidden="1" customHeight="1" x14ac:dyDescent="0.25"/>
    <row r="61484" ht="30" hidden="1" customHeight="1" x14ac:dyDescent="0.25"/>
    <row r="61485" ht="30" hidden="1" customHeight="1" x14ac:dyDescent="0.25"/>
    <row r="61486" ht="30" hidden="1" customHeight="1" x14ac:dyDescent="0.25"/>
    <row r="61487" ht="30" hidden="1" customHeight="1" x14ac:dyDescent="0.25"/>
    <row r="61488" ht="30" hidden="1" customHeight="1" x14ac:dyDescent="0.25"/>
    <row r="61489" ht="30" hidden="1" customHeight="1" x14ac:dyDescent="0.25"/>
    <row r="61490" ht="30" hidden="1" customHeight="1" x14ac:dyDescent="0.25"/>
    <row r="61491" ht="30" hidden="1" customHeight="1" x14ac:dyDescent="0.25"/>
    <row r="61492" ht="30" hidden="1" customHeight="1" x14ac:dyDescent="0.25"/>
    <row r="61493" ht="30" hidden="1" customHeight="1" x14ac:dyDescent="0.25"/>
    <row r="61494" ht="30" hidden="1" customHeight="1" x14ac:dyDescent="0.25"/>
    <row r="61495" ht="30" hidden="1" customHeight="1" x14ac:dyDescent="0.25"/>
    <row r="61496" ht="30" hidden="1" customHeight="1" x14ac:dyDescent="0.25"/>
    <row r="61497" ht="30" hidden="1" customHeight="1" x14ac:dyDescent="0.25"/>
    <row r="61498" ht="30" hidden="1" customHeight="1" x14ac:dyDescent="0.25"/>
    <row r="61499" ht="30" hidden="1" customHeight="1" x14ac:dyDescent="0.25"/>
    <row r="61500" ht="30" hidden="1" customHeight="1" x14ac:dyDescent="0.25"/>
    <row r="61501" ht="30" hidden="1" customHeight="1" x14ac:dyDescent="0.25"/>
    <row r="61502" ht="30" hidden="1" customHeight="1" x14ac:dyDescent="0.25"/>
    <row r="61503" ht="30" hidden="1" customHeight="1" x14ac:dyDescent="0.25"/>
    <row r="61504" ht="30" hidden="1" customHeight="1" x14ac:dyDescent="0.25"/>
    <row r="61505" ht="30" hidden="1" customHeight="1" x14ac:dyDescent="0.25"/>
    <row r="61506" ht="30" hidden="1" customHeight="1" x14ac:dyDescent="0.25"/>
    <row r="61507" ht="30" hidden="1" customHeight="1" x14ac:dyDescent="0.25"/>
    <row r="61508" ht="30" hidden="1" customHeight="1" x14ac:dyDescent="0.25"/>
    <row r="61509" ht="30" hidden="1" customHeight="1" x14ac:dyDescent="0.25"/>
    <row r="61510" ht="30" hidden="1" customHeight="1" x14ac:dyDescent="0.25"/>
    <row r="61511" ht="30" hidden="1" customHeight="1" x14ac:dyDescent="0.25"/>
    <row r="61512" ht="30" hidden="1" customHeight="1" x14ac:dyDescent="0.25"/>
    <row r="61513" ht="30" hidden="1" customHeight="1" x14ac:dyDescent="0.25"/>
    <row r="61514" ht="30" hidden="1" customHeight="1" x14ac:dyDescent="0.25"/>
    <row r="61515" ht="30" hidden="1" customHeight="1" x14ac:dyDescent="0.25"/>
    <row r="61516" ht="30" hidden="1" customHeight="1" x14ac:dyDescent="0.25"/>
    <row r="61517" ht="30" hidden="1" customHeight="1" x14ac:dyDescent="0.25"/>
    <row r="61518" ht="30" hidden="1" customHeight="1" x14ac:dyDescent="0.25"/>
    <row r="61519" ht="30" hidden="1" customHeight="1" x14ac:dyDescent="0.25"/>
    <row r="61520" ht="30" hidden="1" customHeight="1" x14ac:dyDescent="0.25"/>
    <row r="61521" ht="30" hidden="1" customHeight="1" x14ac:dyDescent="0.25"/>
    <row r="61522" ht="30" hidden="1" customHeight="1" x14ac:dyDescent="0.25"/>
    <row r="61523" ht="30" hidden="1" customHeight="1" x14ac:dyDescent="0.25"/>
    <row r="61524" ht="30" hidden="1" customHeight="1" x14ac:dyDescent="0.25"/>
    <row r="61525" ht="30" hidden="1" customHeight="1" x14ac:dyDescent="0.25"/>
    <row r="61526" ht="30" hidden="1" customHeight="1" x14ac:dyDescent="0.25"/>
    <row r="61527" ht="30" hidden="1" customHeight="1" x14ac:dyDescent="0.25"/>
    <row r="61528" ht="30" hidden="1" customHeight="1" x14ac:dyDescent="0.25"/>
    <row r="61529" ht="30" hidden="1" customHeight="1" x14ac:dyDescent="0.25"/>
    <row r="61530" ht="30" hidden="1" customHeight="1" x14ac:dyDescent="0.25"/>
    <row r="61531" ht="30" hidden="1" customHeight="1" x14ac:dyDescent="0.25"/>
    <row r="61532" ht="30" hidden="1" customHeight="1" x14ac:dyDescent="0.25"/>
    <row r="61533" ht="30" hidden="1" customHeight="1" x14ac:dyDescent="0.25"/>
    <row r="61534" ht="30" hidden="1" customHeight="1" x14ac:dyDescent="0.25"/>
    <row r="61535" ht="30" hidden="1" customHeight="1" x14ac:dyDescent="0.25"/>
    <row r="61536" ht="30" hidden="1" customHeight="1" x14ac:dyDescent="0.25"/>
    <row r="61537" ht="30" hidden="1" customHeight="1" x14ac:dyDescent="0.25"/>
    <row r="61538" ht="30" hidden="1" customHeight="1" x14ac:dyDescent="0.25"/>
    <row r="61539" ht="30" hidden="1" customHeight="1" x14ac:dyDescent="0.25"/>
    <row r="61540" ht="30" hidden="1" customHeight="1" x14ac:dyDescent="0.25"/>
    <row r="61541" ht="30" hidden="1" customHeight="1" x14ac:dyDescent="0.25"/>
    <row r="61542" ht="30" hidden="1" customHeight="1" x14ac:dyDescent="0.25"/>
    <row r="61543" ht="30" hidden="1" customHeight="1" x14ac:dyDescent="0.25"/>
    <row r="61544" ht="30" hidden="1" customHeight="1" x14ac:dyDescent="0.25"/>
    <row r="61545" ht="30" hidden="1" customHeight="1" x14ac:dyDescent="0.25"/>
    <row r="61546" ht="30" hidden="1" customHeight="1" x14ac:dyDescent="0.25"/>
    <row r="61547" ht="30" hidden="1" customHeight="1" x14ac:dyDescent="0.25"/>
    <row r="61548" ht="30" hidden="1" customHeight="1" x14ac:dyDescent="0.25"/>
    <row r="61549" ht="30" hidden="1" customHeight="1" x14ac:dyDescent="0.25"/>
    <row r="61550" ht="30" hidden="1" customHeight="1" x14ac:dyDescent="0.25"/>
    <row r="61551" ht="30" hidden="1" customHeight="1" x14ac:dyDescent="0.25"/>
    <row r="61552" ht="30" hidden="1" customHeight="1" x14ac:dyDescent="0.25"/>
    <row r="61553" ht="30" hidden="1" customHeight="1" x14ac:dyDescent="0.25"/>
    <row r="61554" ht="30" hidden="1" customHeight="1" x14ac:dyDescent="0.25"/>
    <row r="61555" ht="30" hidden="1" customHeight="1" x14ac:dyDescent="0.25"/>
    <row r="61556" ht="30" hidden="1" customHeight="1" x14ac:dyDescent="0.25"/>
    <row r="61557" ht="30" hidden="1" customHeight="1" x14ac:dyDescent="0.25"/>
    <row r="61558" ht="30" hidden="1" customHeight="1" x14ac:dyDescent="0.25"/>
    <row r="61559" ht="30" hidden="1" customHeight="1" x14ac:dyDescent="0.25"/>
    <row r="61560" ht="30" hidden="1" customHeight="1" x14ac:dyDescent="0.25"/>
    <row r="61561" ht="30" hidden="1" customHeight="1" x14ac:dyDescent="0.25"/>
    <row r="61562" ht="30" hidden="1" customHeight="1" x14ac:dyDescent="0.25"/>
    <row r="61563" ht="30" hidden="1" customHeight="1" x14ac:dyDescent="0.25"/>
    <row r="61564" ht="30" hidden="1" customHeight="1" x14ac:dyDescent="0.25"/>
    <row r="61565" ht="30" hidden="1" customHeight="1" x14ac:dyDescent="0.25"/>
    <row r="61566" ht="30" hidden="1" customHeight="1" x14ac:dyDescent="0.25"/>
    <row r="61567" ht="30" hidden="1" customHeight="1" x14ac:dyDescent="0.25"/>
    <row r="61568" ht="30" hidden="1" customHeight="1" x14ac:dyDescent="0.25"/>
    <row r="61569" ht="30" hidden="1" customHeight="1" x14ac:dyDescent="0.25"/>
    <row r="61570" ht="30" hidden="1" customHeight="1" x14ac:dyDescent="0.25"/>
    <row r="61571" ht="30" hidden="1" customHeight="1" x14ac:dyDescent="0.25"/>
    <row r="61572" ht="30" hidden="1" customHeight="1" x14ac:dyDescent="0.25"/>
    <row r="61573" ht="30" hidden="1" customHeight="1" x14ac:dyDescent="0.25"/>
    <row r="61574" ht="30" hidden="1" customHeight="1" x14ac:dyDescent="0.25"/>
    <row r="61575" ht="30" hidden="1" customHeight="1" x14ac:dyDescent="0.25"/>
    <row r="61576" ht="30" hidden="1" customHeight="1" x14ac:dyDescent="0.25"/>
    <row r="61577" ht="30" hidden="1" customHeight="1" x14ac:dyDescent="0.25"/>
    <row r="61578" ht="30" hidden="1" customHeight="1" x14ac:dyDescent="0.25"/>
    <row r="61579" ht="30" hidden="1" customHeight="1" x14ac:dyDescent="0.25"/>
    <row r="61580" ht="30" hidden="1" customHeight="1" x14ac:dyDescent="0.25"/>
    <row r="61581" ht="30" hidden="1" customHeight="1" x14ac:dyDescent="0.25"/>
    <row r="61582" ht="30" hidden="1" customHeight="1" x14ac:dyDescent="0.25"/>
    <row r="61583" ht="30" hidden="1" customHeight="1" x14ac:dyDescent="0.25"/>
    <row r="61584" ht="30" hidden="1" customHeight="1" x14ac:dyDescent="0.25"/>
    <row r="61585" ht="30" hidden="1" customHeight="1" x14ac:dyDescent="0.25"/>
    <row r="61586" ht="30" hidden="1" customHeight="1" x14ac:dyDescent="0.25"/>
    <row r="61587" ht="30" hidden="1" customHeight="1" x14ac:dyDescent="0.25"/>
    <row r="61588" ht="30" hidden="1" customHeight="1" x14ac:dyDescent="0.25"/>
    <row r="61589" ht="30" hidden="1" customHeight="1" x14ac:dyDescent="0.25"/>
    <row r="61590" ht="30" hidden="1" customHeight="1" x14ac:dyDescent="0.25"/>
    <row r="61591" ht="30" hidden="1" customHeight="1" x14ac:dyDescent="0.25"/>
    <row r="61592" ht="30" hidden="1" customHeight="1" x14ac:dyDescent="0.25"/>
    <row r="61593" ht="30" hidden="1" customHeight="1" x14ac:dyDescent="0.25"/>
    <row r="61594" ht="30" hidden="1" customHeight="1" x14ac:dyDescent="0.25"/>
    <row r="61595" ht="30" hidden="1" customHeight="1" x14ac:dyDescent="0.25"/>
    <row r="61596" ht="30" hidden="1" customHeight="1" x14ac:dyDescent="0.25"/>
    <row r="61597" ht="30" hidden="1" customHeight="1" x14ac:dyDescent="0.25"/>
    <row r="61598" ht="30" hidden="1" customHeight="1" x14ac:dyDescent="0.25"/>
    <row r="61599" ht="30" hidden="1" customHeight="1" x14ac:dyDescent="0.25"/>
    <row r="61600" ht="30" hidden="1" customHeight="1" x14ac:dyDescent="0.25"/>
    <row r="61601" ht="30" hidden="1" customHeight="1" x14ac:dyDescent="0.25"/>
    <row r="61602" ht="30" hidden="1" customHeight="1" x14ac:dyDescent="0.25"/>
    <row r="61603" ht="30" hidden="1" customHeight="1" x14ac:dyDescent="0.25"/>
    <row r="61604" ht="30" hidden="1" customHeight="1" x14ac:dyDescent="0.25"/>
    <row r="61605" ht="30" hidden="1" customHeight="1" x14ac:dyDescent="0.25"/>
    <row r="61606" ht="30" hidden="1" customHeight="1" x14ac:dyDescent="0.25"/>
    <row r="61607" ht="30" hidden="1" customHeight="1" x14ac:dyDescent="0.25"/>
    <row r="61608" ht="30" hidden="1" customHeight="1" x14ac:dyDescent="0.25"/>
    <row r="61609" ht="30" hidden="1" customHeight="1" x14ac:dyDescent="0.25"/>
    <row r="61610" ht="30" hidden="1" customHeight="1" x14ac:dyDescent="0.25"/>
    <row r="61611" ht="30" hidden="1" customHeight="1" x14ac:dyDescent="0.25"/>
    <row r="61612" ht="30" hidden="1" customHeight="1" x14ac:dyDescent="0.25"/>
    <row r="61613" ht="30" hidden="1" customHeight="1" x14ac:dyDescent="0.25"/>
    <row r="61614" ht="30" hidden="1" customHeight="1" x14ac:dyDescent="0.25"/>
    <row r="61615" ht="30" hidden="1" customHeight="1" x14ac:dyDescent="0.25"/>
    <row r="61616" ht="30" hidden="1" customHeight="1" x14ac:dyDescent="0.25"/>
    <row r="61617" ht="30" hidden="1" customHeight="1" x14ac:dyDescent="0.25"/>
    <row r="61618" ht="30" hidden="1" customHeight="1" x14ac:dyDescent="0.25"/>
    <row r="61619" ht="30" hidden="1" customHeight="1" x14ac:dyDescent="0.25"/>
    <row r="61620" ht="30" hidden="1" customHeight="1" x14ac:dyDescent="0.25"/>
    <row r="61621" ht="30" hidden="1" customHeight="1" x14ac:dyDescent="0.25"/>
    <row r="61622" ht="30" hidden="1" customHeight="1" x14ac:dyDescent="0.25"/>
    <row r="61623" ht="30" hidden="1" customHeight="1" x14ac:dyDescent="0.25"/>
    <row r="61624" ht="30" hidden="1" customHeight="1" x14ac:dyDescent="0.25"/>
    <row r="61625" ht="30" hidden="1" customHeight="1" x14ac:dyDescent="0.25"/>
    <row r="61626" ht="30" hidden="1" customHeight="1" x14ac:dyDescent="0.25"/>
    <row r="61627" ht="30" hidden="1" customHeight="1" x14ac:dyDescent="0.25"/>
    <row r="61628" ht="30" hidden="1" customHeight="1" x14ac:dyDescent="0.25"/>
    <row r="61629" ht="30" hidden="1" customHeight="1" x14ac:dyDescent="0.25"/>
    <row r="61630" ht="30" hidden="1" customHeight="1" x14ac:dyDescent="0.25"/>
    <row r="61631" ht="30" hidden="1" customHeight="1" x14ac:dyDescent="0.25"/>
    <row r="61632" ht="30" hidden="1" customHeight="1" x14ac:dyDescent="0.25"/>
    <row r="61633" ht="30" hidden="1" customHeight="1" x14ac:dyDescent="0.25"/>
    <row r="61634" ht="30" hidden="1" customHeight="1" x14ac:dyDescent="0.25"/>
    <row r="61635" ht="30" hidden="1" customHeight="1" x14ac:dyDescent="0.25"/>
    <row r="61636" ht="30" hidden="1" customHeight="1" x14ac:dyDescent="0.25"/>
    <row r="61637" ht="30" hidden="1" customHeight="1" x14ac:dyDescent="0.25"/>
    <row r="61638" ht="30" hidden="1" customHeight="1" x14ac:dyDescent="0.25"/>
    <row r="61639" ht="30" hidden="1" customHeight="1" x14ac:dyDescent="0.25"/>
    <row r="61640" ht="30" hidden="1" customHeight="1" x14ac:dyDescent="0.25"/>
    <row r="61641" ht="30" hidden="1" customHeight="1" x14ac:dyDescent="0.25"/>
    <row r="61642" ht="30" hidden="1" customHeight="1" x14ac:dyDescent="0.25"/>
    <row r="61643" ht="30" hidden="1" customHeight="1" x14ac:dyDescent="0.25"/>
    <row r="61644" ht="30" hidden="1" customHeight="1" x14ac:dyDescent="0.25"/>
    <row r="61645" ht="30" hidden="1" customHeight="1" x14ac:dyDescent="0.25"/>
    <row r="61646" ht="30" hidden="1" customHeight="1" x14ac:dyDescent="0.25"/>
    <row r="61647" ht="30" hidden="1" customHeight="1" x14ac:dyDescent="0.25"/>
    <row r="61648" ht="30" hidden="1" customHeight="1" x14ac:dyDescent="0.25"/>
    <row r="61649" ht="30" hidden="1" customHeight="1" x14ac:dyDescent="0.25"/>
    <row r="61650" ht="30" hidden="1" customHeight="1" x14ac:dyDescent="0.25"/>
    <row r="61651" ht="30" hidden="1" customHeight="1" x14ac:dyDescent="0.25"/>
    <row r="61652" ht="30" hidden="1" customHeight="1" x14ac:dyDescent="0.25"/>
    <row r="61653" ht="30" hidden="1" customHeight="1" x14ac:dyDescent="0.25"/>
    <row r="61654" ht="30" hidden="1" customHeight="1" x14ac:dyDescent="0.25"/>
    <row r="61655" ht="30" hidden="1" customHeight="1" x14ac:dyDescent="0.25"/>
    <row r="61656" ht="30" hidden="1" customHeight="1" x14ac:dyDescent="0.25"/>
    <row r="61657" ht="30" hidden="1" customHeight="1" x14ac:dyDescent="0.25"/>
    <row r="61658" ht="30" hidden="1" customHeight="1" x14ac:dyDescent="0.25"/>
    <row r="61659" ht="30" hidden="1" customHeight="1" x14ac:dyDescent="0.25"/>
    <row r="61660" ht="30" hidden="1" customHeight="1" x14ac:dyDescent="0.25"/>
    <row r="61661" ht="30" hidden="1" customHeight="1" x14ac:dyDescent="0.25"/>
    <row r="61662" ht="30" hidden="1" customHeight="1" x14ac:dyDescent="0.25"/>
    <row r="61663" ht="30" hidden="1" customHeight="1" x14ac:dyDescent="0.25"/>
    <row r="61664" ht="30" hidden="1" customHeight="1" x14ac:dyDescent="0.25"/>
    <row r="61665" ht="30" hidden="1" customHeight="1" x14ac:dyDescent="0.25"/>
    <row r="61666" ht="30" hidden="1" customHeight="1" x14ac:dyDescent="0.25"/>
    <row r="61667" ht="30" hidden="1" customHeight="1" x14ac:dyDescent="0.25"/>
    <row r="61668" ht="30" hidden="1" customHeight="1" x14ac:dyDescent="0.25"/>
    <row r="61669" ht="30" hidden="1" customHeight="1" x14ac:dyDescent="0.25"/>
    <row r="61670" ht="30" hidden="1" customHeight="1" x14ac:dyDescent="0.25"/>
    <row r="61671" ht="30" hidden="1" customHeight="1" x14ac:dyDescent="0.25"/>
    <row r="61672" ht="30" hidden="1" customHeight="1" x14ac:dyDescent="0.25"/>
    <row r="61673" ht="30" hidden="1" customHeight="1" x14ac:dyDescent="0.25"/>
    <row r="61674" ht="30" hidden="1" customHeight="1" x14ac:dyDescent="0.25"/>
    <row r="61675" ht="30" hidden="1" customHeight="1" x14ac:dyDescent="0.25"/>
    <row r="61676" ht="30" hidden="1" customHeight="1" x14ac:dyDescent="0.25"/>
    <row r="61677" ht="30" hidden="1" customHeight="1" x14ac:dyDescent="0.25"/>
    <row r="61678" ht="30" hidden="1" customHeight="1" x14ac:dyDescent="0.25"/>
    <row r="61679" ht="30" hidden="1" customHeight="1" x14ac:dyDescent="0.25"/>
    <row r="61680" ht="30" hidden="1" customHeight="1" x14ac:dyDescent="0.25"/>
    <row r="61681" ht="30" hidden="1" customHeight="1" x14ac:dyDescent="0.25"/>
    <row r="61682" ht="30" hidden="1" customHeight="1" x14ac:dyDescent="0.25"/>
    <row r="61683" ht="30" hidden="1" customHeight="1" x14ac:dyDescent="0.25"/>
    <row r="61684" ht="30" hidden="1" customHeight="1" x14ac:dyDescent="0.25"/>
    <row r="61685" ht="30" hidden="1" customHeight="1" x14ac:dyDescent="0.25"/>
    <row r="61686" ht="30" hidden="1" customHeight="1" x14ac:dyDescent="0.25"/>
    <row r="61687" ht="30" hidden="1" customHeight="1" x14ac:dyDescent="0.25"/>
    <row r="61688" ht="30" hidden="1" customHeight="1" x14ac:dyDescent="0.25"/>
    <row r="61689" ht="30" hidden="1" customHeight="1" x14ac:dyDescent="0.25"/>
    <row r="61690" ht="30" hidden="1" customHeight="1" x14ac:dyDescent="0.25"/>
    <row r="61691" ht="30" hidden="1" customHeight="1" x14ac:dyDescent="0.25"/>
    <row r="61692" ht="30" hidden="1" customHeight="1" x14ac:dyDescent="0.25"/>
    <row r="61693" ht="30" hidden="1" customHeight="1" x14ac:dyDescent="0.25"/>
    <row r="61694" ht="30" hidden="1" customHeight="1" x14ac:dyDescent="0.25"/>
    <row r="61695" ht="30" hidden="1" customHeight="1" x14ac:dyDescent="0.25"/>
    <row r="61696" ht="30" hidden="1" customHeight="1" x14ac:dyDescent="0.25"/>
    <row r="61697" ht="30" hidden="1" customHeight="1" x14ac:dyDescent="0.25"/>
    <row r="61698" ht="30" hidden="1" customHeight="1" x14ac:dyDescent="0.25"/>
    <row r="61699" ht="30" hidden="1" customHeight="1" x14ac:dyDescent="0.25"/>
    <row r="61700" ht="30" hidden="1" customHeight="1" x14ac:dyDescent="0.25"/>
    <row r="61701" ht="30" hidden="1" customHeight="1" x14ac:dyDescent="0.25"/>
    <row r="61702" ht="30" hidden="1" customHeight="1" x14ac:dyDescent="0.25"/>
    <row r="61703" ht="30" hidden="1" customHeight="1" x14ac:dyDescent="0.25"/>
    <row r="61704" ht="30" hidden="1" customHeight="1" x14ac:dyDescent="0.25"/>
    <row r="61705" ht="30" hidden="1" customHeight="1" x14ac:dyDescent="0.25"/>
    <row r="61706" ht="30" hidden="1" customHeight="1" x14ac:dyDescent="0.25"/>
    <row r="61707" ht="30" hidden="1" customHeight="1" x14ac:dyDescent="0.25"/>
    <row r="61708" ht="30" hidden="1" customHeight="1" x14ac:dyDescent="0.25"/>
    <row r="61709" ht="30" hidden="1" customHeight="1" x14ac:dyDescent="0.25"/>
    <row r="61710" ht="30" hidden="1" customHeight="1" x14ac:dyDescent="0.25"/>
    <row r="61711" ht="30" hidden="1" customHeight="1" x14ac:dyDescent="0.25"/>
    <row r="61712" ht="30" hidden="1" customHeight="1" x14ac:dyDescent="0.25"/>
    <row r="61713" ht="30" hidden="1" customHeight="1" x14ac:dyDescent="0.25"/>
    <row r="61714" ht="30" hidden="1" customHeight="1" x14ac:dyDescent="0.25"/>
    <row r="61715" ht="30" hidden="1" customHeight="1" x14ac:dyDescent="0.25"/>
    <row r="61716" ht="30" hidden="1" customHeight="1" x14ac:dyDescent="0.25"/>
    <row r="61717" ht="30" hidden="1" customHeight="1" x14ac:dyDescent="0.25"/>
    <row r="61718" ht="30" hidden="1" customHeight="1" x14ac:dyDescent="0.25"/>
    <row r="61719" ht="30" hidden="1" customHeight="1" x14ac:dyDescent="0.25"/>
    <row r="61720" ht="30" hidden="1" customHeight="1" x14ac:dyDescent="0.25"/>
    <row r="61721" ht="30" hidden="1" customHeight="1" x14ac:dyDescent="0.25"/>
    <row r="61722" ht="30" hidden="1" customHeight="1" x14ac:dyDescent="0.25"/>
    <row r="61723" ht="30" hidden="1" customHeight="1" x14ac:dyDescent="0.25"/>
    <row r="61724" ht="30" hidden="1" customHeight="1" x14ac:dyDescent="0.25"/>
    <row r="61725" ht="30" hidden="1" customHeight="1" x14ac:dyDescent="0.25"/>
    <row r="61726" ht="30" hidden="1" customHeight="1" x14ac:dyDescent="0.25"/>
    <row r="61727" ht="30" hidden="1" customHeight="1" x14ac:dyDescent="0.25"/>
    <row r="61728" ht="30" hidden="1" customHeight="1" x14ac:dyDescent="0.25"/>
    <row r="61729" ht="30" hidden="1" customHeight="1" x14ac:dyDescent="0.25"/>
    <row r="61730" ht="30" hidden="1" customHeight="1" x14ac:dyDescent="0.25"/>
    <row r="61731" ht="30" hidden="1" customHeight="1" x14ac:dyDescent="0.25"/>
    <row r="61732" ht="30" hidden="1" customHeight="1" x14ac:dyDescent="0.25"/>
    <row r="61733" ht="30" hidden="1" customHeight="1" x14ac:dyDescent="0.25"/>
    <row r="61734" ht="30" hidden="1" customHeight="1" x14ac:dyDescent="0.25"/>
    <row r="61735" ht="30" hidden="1" customHeight="1" x14ac:dyDescent="0.25"/>
    <row r="61736" ht="30" hidden="1" customHeight="1" x14ac:dyDescent="0.25"/>
    <row r="61737" ht="30" hidden="1" customHeight="1" x14ac:dyDescent="0.25"/>
    <row r="61738" ht="30" hidden="1" customHeight="1" x14ac:dyDescent="0.25"/>
    <row r="61739" ht="30" hidden="1" customHeight="1" x14ac:dyDescent="0.25"/>
    <row r="61740" ht="30" hidden="1" customHeight="1" x14ac:dyDescent="0.25"/>
    <row r="61741" ht="30" hidden="1" customHeight="1" x14ac:dyDescent="0.25"/>
    <row r="61742" ht="30" hidden="1" customHeight="1" x14ac:dyDescent="0.25"/>
    <row r="61743" ht="30" hidden="1" customHeight="1" x14ac:dyDescent="0.25"/>
    <row r="61744" ht="30" hidden="1" customHeight="1" x14ac:dyDescent="0.25"/>
    <row r="61745" ht="30" hidden="1" customHeight="1" x14ac:dyDescent="0.25"/>
    <row r="61746" ht="30" hidden="1" customHeight="1" x14ac:dyDescent="0.25"/>
    <row r="61747" ht="30" hidden="1" customHeight="1" x14ac:dyDescent="0.25"/>
    <row r="61748" ht="30" hidden="1" customHeight="1" x14ac:dyDescent="0.25"/>
    <row r="61749" ht="30" hidden="1" customHeight="1" x14ac:dyDescent="0.25"/>
    <row r="61750" ht="30" hidden="1" customHeight="1" x14ac:dyDescent="0.25"/>
    <row r="61751" ht="30" hidden="1" customHeight="1" x14ac:dyDescent="0.25"/>
    <row r="61752" ht="30" hidden="1" customHeight="1" x14ac:dyDescent="0.25"/>
    <row r="61753" ht="30" hidden="1" customHeight="1" x14ac:dyDescent="0.25"/>
    <row r="61754" ht="30" hidden="1" customHeight="1" x14ac:dyDescent="0.25"/>
    <row r="61755" ht="30" hidden="1" customHeight="1" x14ac:dyDescent="0.25"/>
    <row r="61756" ht="30" hidden="1" customHeight="1" x14ac:dyDescent="0.25"/>
    <row r="61757" ht="30" hidden="1" customHeight="1" x14ac:dyDescent="0.25"/>
    <row r="61758" ht="30" hidden="1" customHeight="1" x14ac:dyDescent="0.25"/>
    <row r="61759" ht="30" hidden="1" customHeight="1" x14ac:dyDescent="0.25"/>
    <row r="61760" ht="30" hidden="1" customHeight="1" x14ac:dyDescent="0.25"/>
    <row r="61761" ht="30" hidden="1" customHeight="1" x14ac:dyDescent="0.25"/>
    <row r="61762" ht="30" hidden="1" customHeight="1" x14ac:dyDescent="0.25"/>
    <row r="61763" ht="30" hidden="1" customHeight="1" x14ac:dyDescent="0.25"/>
    <row r="61764" ht="30" hidden="1" customHeight="1" x14ac:dyDescent="0.25"/>
    <row r="61765" ht="30" hidden="1" customHeight="1" x14ac:dyDescent="0.25"/>
    <row r="61766" ht="30" hidden="1" customHeight="1" x14ac:dyDescent="0.25"/>
    <row r="61767" ht="30" hidden="1" customHeight="1" x14ac:dyDescent="0.25"/>
    <row r="61768" ht="30" hidden="1" customHeight="1" x14ac:dyDescent="0.25"/>
    <row r="61769" ht="30" hidden="1" customHeight="1" x14ac:dyDescent="0.25"/>
    <row r="61770" ht="30" hidden="1" customHeight="1" x14ac:dyDescent="0.25"/>
    <row r="61771" ht="30" hidden="1" customHeight="1" x14ac:dyDescent="0.25"/>
    <row r="61772" ht="30" hidden="1" customHeight="1" x14ac:dyDescent="0.25"/>
    <row r="61773" ht="30" hidden="1" customHeight="1" x14ac:dyDescent="0.25"/>
    <row r="61774" ht="30" hidden="1" customHeight="1" x14ac:dyDescent="0.25"/>
    <row r="61775" ht="30" hidden="1" customHeight="1" x14ac:dyDescent="0.25"/>
    <row r="61776" ht="30" hidden="1" customHeight="1" x14ac:dyDescent="0.25"/>
    <row r="61777" ht="30" hidden="1" customHeight="1" x14ac:dyDescent="0.25"/>
    <row r="61778" ht="30" hidden="1" customHeight="1" x14ac:dyDescent="0.25"/>
    <row r="61779" ht="30" hidden="1" customHeight="1" x14ac:dyDescent="0.25"/>
    <row r="61780" ht="30" hidden="1" customHeight="1" x14ac:dyDescent="0.25"/>
    <row r="61781" ht="30" hidden="1" customHeight="1" x14ac:dyDescent="0.25"/>
    <row r="61782" ht="30" hidden="1" customHeight="1" x14ac:dyDescent="0.25"/>
    <row r="61783" ht="30" hidden="1" customHeight="1" x14ac:dyDescent="0.25"/>
    <row r="61784" ht="30" hidden="1" customHeight="1" x14ac:dyDescent="0.25"/>
    <row r="61785" ht="30" hidden="1" customHeight="1" x14ac:dyDescent="0.25"/>
    <row r="61786" ht="30" hidden="1" customHeight="1" x14ac:dyDescent="0.25"/>
    <row r="61787" ht="30" hidden="1" customHeight="1" x14ac:dyDescent="0.25"/>
    <row r="61788" ht="30" hidden="1" customHeight="1" x14ac:dyDescent="0.25"/>
    <row r="61789" ht="30" hidden="1" customHeight="1" x14ac:dyDescent="0.25"/>
    <row r="61790" ht="30" hidden="1" customHeight="1" x14ac:dyDescent="0.25"/>
    <row r="61791" ht="30" hidden="1" customHeight="1" x14ac:dyDescent="0.25"/>
    <row r="61792" ht="30" hidden="1" customHeight="1" x14ac:dyDescent="0.25"/>
    <row r="61793" ht="30" hidden="1" customHeight="1" x14ac:dyDescent="0.25"/>
    <row r="61794" ht="30" hidden="1" customHeight="1" x14ac:dyDescent="0.25"/>
    <row r="61795" ht="30" hidden="1" customHeight="1" x14ac:dyDescent="0.25"/>
    <row r="61796" ht="30" hidden="1" customHeight="1" x14ac:dyDescent="0.25"/>
    <row r="61797" ht="30" hidden="1" customHeight="1" x14ac:dyDescent="0.25"/>
    <row r="61798" ht="30" hidden="1" customHeight="1" x14ac:dyDescent="0.25"/>
    <row r="61799" ht="30" hidden="1" customHeight="1" x14ac:dyDescent="0.25"/>
    <row r="61800" ht="30" hidden="1" customHeight="1" x14ac:dyDescent="0.25"/>
    <row r="61801" ht="30" hidden="1" customHeight="1" x14ac:dyDescent="0.25"/>
    <row r="61802" ht="30" hidden="1" customHeight="1" x14ac:dyDescent="0.25"/>
    <row r="61803" ht="30" hidden="1" customHeight="1" x14ac:dyDescent="0.25"/>
    <row r="61804" ht="30" hidden="1" customHeight="1" x14ac:dyDescent="0.25"/>
    <row r="61805" ht="30" hidden="1" customHeight="1" x14ac:dyDescent="0.25"/>
    <row r="61806" ht="30" hidden="1" customHeight="1" x14ac:dyDescent="0.25"/>
    <row r="61807" ht="30" hidden="1" customHeight="1" x14ac:dyDescent="0.25"/>
    <row r="61808" ht="30" hidden="1" customHeight="1" x14ac:dyDescent="0.25"/>
    <row r="61809" ht="30" hidden="1" customHeight="1" x14ac:dyDescent="0.25"/>
    <row r="61810" ht="30" hidden="1" customHeight="1" x14ac:dyDescent="0.25"/>
    <row r="61811" ht="30" hidden="1" customHeight="1" x14ac:dyDescent="0.25"/>
    <row r="61812" ht="30" hidden="1" customHeight="1" x14ac:dyDescent="0.25"/>
    <row r="61813" ht="30" hidden="1" customHeight="1" x14ac:dyDescent="0.25"/>
    <row r="61814" ht="30" hidden="1" customHeight="1" x14ac:dyDescent="0.25"/>
    <row r="61815" ht="30" hidden="1" customHeight="1" x14ac:dyDescent="0.25"/>
    <row r="61816" ht="30" hidden="1" customHeight="1" x14ac:dyDescent="0.25"/>
    <row r="61817" ht="30" hidden="1" customHeight="1" x14ac:dyDescent="0.25"/>
    <row r="61818" ht="30" hidden="1" customHeight="1" x14ac:dyDescent="0.25"/>
    <row r="61819" ht="30" hidden="1" customHeight="1" x14ac:dyDescent="0.25"/>
    <row r="61820" ht="30" hidden="1" customHeight="1" x14ac:dyDescent="0.25"/>
    <row r="61821" ht="30" hidden="1" customHeight="1" x14ac:dyDescent="0.25"/>
    <row r="61822" ht="30" hidden="1" customHeight="1" x14ac:dyDescent="0.25"/>
    <row r="61823" ht="30" hidden="1" customHeight="1" x14ac:dyDescent="0.25"/>
    <row r="61824" ht="30" hidden="1" customHeight="1" x14ac:dyDescent="0.25"/>
    <row r="61825" ht="30" hidden="1" customHeight="1" x14ac:dyDescent="0.25"/>
    <row r="61826" ht="30" hidden="1" customHeight="1" x14ac:dyDescent="0.25"/>
    <row r="61827" ht="30" hidden="1" customHeight="1" x14ac:dyDescent="0.25"/>
    <row r="61828" ht="30" hidden="1" customHeight="1" x14ac:dyDescent="0.25"/>
    <row r="61829" ht="30" hidden="1" customHeight="1" x14ac:dyDescent="0.25"/>
    <row r="61830" ht="30" hidden="1" customHeight="1" x14ac:dyDescent="0.25"/>
    <row r="61831" ht="30" hidden="1" customHeight="1" x14ac:dyDescent="0.25"/>
    <row r="61832" ht="30" hidden="1" customHeight="1" x14ac:dyDescent="0.25"/>
    <row r="61833" ht="30" hidden="1" customHeight="1" x14ac:dyDescent="0.25"/>
    <row r="61834" ht="30" hidden="1" customHeight="1" x14ac:dyDescent="0.25"/>
    <row r="61835" ht="30" hidden="1" customHeight="1" x14ac:dyDescent="0.25"/>
    <row r="61836" ht="30" hidden="1" customHeight="1" x14ac:dyDescent="0.25"/>
    <row r="61837" ht="30" hidden="1" customHeight="1" x14ac:dyDescent="0.25"/>
    <row r="61838" ht="30" hidden="1" customHeight="1" x14ac:dyDescent="0.25"/>
    <row r="61839" ht="30" hidden="1" customHeight="1" x14ac:dyDescent="0.25"/>
    <row r="61840" ht="30" hidden="1" customHeight="1" x14ac:dyDescent="0.25"/>
    <row r="61841" ht="30" hidden="1" customHeight="1" x14ac:dyDescent="0.25"/>
    <row r="61842" ht="30" hidden="1" customHeight="1" x14ac:dyDescent="0.25"/>
    <row r="61843" ht="30" hidden="1" customHeight="1" x14ac:dyDescent="0.25"/>
    <row r="61844" ht="30" hidden="1" customHeight="1" x14ac:dyDescent="0.25"/>
    <row r="61845" ht="30" hidden="1" customHeight="1" x14ac:dyDescent="0.25"/>
    <row r="61846" ht="30" hidden="1" customHeight="1" x14ac:dyDescent="0.25"/>
    <row r="61847" ht="30" hidden="1" customHeight="1" x14ac:dyDescent="0.25"/>
    <row r="61848" ht="30" hidden="1" customHeight="1" x14ac:dyDescent="0.25"/>
    <row r="61849" ht="30" hidden="1" customHeight="1" x14ac:dyDescent="0.25"/>
    <row r="61850" ht="30" hidden="1" customHeight="1" x14ac:dyDescent="0.25"/>
    <row r="61851" ht="30" hidden="1" customHeight="1" x14ac:dyDescent="0.25"/>
    <row r="61852" ht="30" hidden="1" customHeight="1" x14ac:dyDescent="0.25"/>
    <row r="61853" ht="30" hidden="1" customHeight="1" x14ac:dyDescent="0.25"/>
    <row r="61854" ht="30" hidden="1" customHeight="1" x14ac:dyDescent="0.25"/>
    <row r="61855" ht="30" hidden="1" customHeight="1" x14ac:dyDescent="0.25"/>
    <row r="61856" ht="30" hidden="1" customHeight="1" x14ac:dyDescent="0.25"/>
    <row r="61857" ht="30" hidden="1" customHeight="1" x14ac:dyDescent="0.25"/>
    <row r="61858" ht="30" hidden="1" customHeight="1" x14ac:dyDescent="0.25"/>
    <row r="61859" ht="30" hidden="1" customHeight="1" x14ac:dyDescent="0.25"/>
    <row r="61860" ht="30" hidden="1" customHeight="1" x14ac:dyDescent="0.25"/>
    <row r="61861" ht="30" hidden="1" customHeight="1" x14ac:dyDescent="0.25"/>
    <row r="61862" ht="30" hidden="1" customHeight="1" x14ac:dyDescent="0.25"/>
    <row r="61863" ht="30" hidden="1" customHeight="1" x14ac:dyDescent="0.25"/>
    <row r="61864" ht="30" hidden="1" customHeight="1" x14ac:dyDescent="0.25"/>
    <row r="61865" ht="30" hidden="1" customHeight="1" x14ac:dyDescent="0.25"/>
    <row r="61866" ht="30" hidden="1" customHeight="1" x14ac:dyDescent="0.25"/>
    <row r="61867" ht="30" hidden="1" customHeight="1" x14ac:dyDescent="0.25"/>
    <row r="61868" ht="30" hidden="1" customHeight="1" x14ac:dyDescent="0.25"/>
    <row r="61869" ht="30" hidden="1" customHeight="1" x14ac:dyDescent="0.25"/>
    <row r="61870" ht="30" hidden="1" customHeight="1" x14ac:dyDescent="0.25"/>
    <row r="61871" ht="30" hidden="1" customHeight="1" x14ac:dyDescent="0.25"/>
    <row r="61872" ht="30" hidden="1" customHeight="1" x14ac:dyDescent="0.25"/>
    <row r="61873" ht="30" hidden="1" customHeight="1" x14ac:dyDescent="0.25"/>
    <row r="61874" ht="30" hidden="1" customHeight="1" x14ac:dyDescent="0.25"/>
    <row r="61875" ht="30" hidden="1" customHeight="1" x14ac:dyDescent="0.25"/>
    <row r="61876" ht="30" hidden="1" customHeight="1" x14ac:dyDescent="0.25"/>
    <row r="61877" ht="30" hidden="1" customHeight="1" x14ac:dyDescent="0.25"/>
    <row r="61878" ht="30" hidden="1" customHeight="1" x14ac:dyDescent="0.25"/>
    <row r="61879" ht="30" hidden="1" customHeight="1" x14ac:dyDescent="0.25"/>
    <row r="61880" ht="30" hidden="1" customHeight="1" x14ac:dyDescent="0.25"/>
    <row r="61881" ht="30" hidden="1" customHeight="1" x14ac:dyDescent="0.25"/>
    <row r="61882" ht="30" hidden="1" customHeight="1" x14ac:dyDescent="0.25"/>
    <row r="61883" ht="30" hidden="1" customHeight="1" x14ac:dyDescent="0.25"/>
    <row r="61884" ht="30" hidden="1" customHeight="1" x14ac:dyDescent="0.25"/>
    <row r="61885" ht="30" hidden="1" customHeight="1" x14ac:dyDescent="0.25"/>
    <row r="61886" ht="30" hidden="1" customHeight="1" x14ac:dyDescent="0.25"/>
    <row r="61887" ht="30" hidden="1" customHeight="1" x14ac:dyDescent="0.25"/>
    <row r="61888" ht="30" hidden="1" customHeight="1" x14ac:dyDescent="0.25"/>
    <row r="61889" ht="30" hidden="1" customHeight="1" x14ac:dyDescent="0.25"/>
    <row r="61890" ht="30" hidden="1" customHeight="1" x14ac:dyDescent="0.25"/>
    <row r="61891" ht="30" hidden="1" customHeight="1" x14ac:dyDescent="0.25"/>
    <row r="61892" ht="30" hidden="1" customHeight="1" x14ac:dyDescent="0.25"/>
    <row r="61893" ht="30" hidden="1" customHeight="1" x14ac:dyDescent="0.25"/>
    <row r="61894" ht="30" hidden="1" customHeight="1" x14ac:dyDescent="0.25"/>
    <row r="61895" ht="30" hidden="1" customHeight="1" x14ac:dyDescent="0.25"/>
    <row r="61896" ht="30" hidden="1" customHeight="1" x14ac:dyDescent="0.25"/>
    <row r="61897" ht="30" hidden="1" customHeight="1" x14ac:dyDescent="0.25"/>
    <row r="61898" ht="30" hidden="1" customHeight="1" x14ac:dyDescent="0.25"/>
    <row r="61899" ht="30" hidden="1" customHeight="1" x14ac:dyDescent="0.25"/>
    <row r="61900" ht="30" hidden="1" customHeight="1" x14ac:dyDescent="0.25"/>
    <row r="61901" ht="30" hidden="1" customHeight="1" x14ac:dyDescent="0.25"/>
    <row r="61902" ht="30" hidden="1" customHeight="1" x14ac:dyDescent="0.25"/>
    <row r="61903" ht="30" hidden="1" customHeight="1" x14ac:dyDescent="0.25"/>
    <row r="61904" ht="30" hidden="1" customHeight="1" x14ac:dyDescent="0.25"/>
    <row r="61905" ht="30" hidden="1" customHeight="1" x14ac:dyDescent="0.25"/>
    <row r="61906" ht="30" hidden="1" customHeight="1" x14ac:dyDescent="0.25"/>
    <row r="61907" ht="30" hidden="1" customHeight="1" x14ac:dyDescent="0.25"/>
    <row r="61908" ht="30" hidden="1" customHeight="1" x14ac:dyDescent="0.25"/>
    <row r="61909" ht="30" hidden="1" customHeight="1" x14ac:dyDescent="0.25"/>
    <row r="61910" ht="30" hidden="1" customHeight="1" x14ac:dyDescent="0.25"/>
    <row r="61911" ht="30" hidden="1" customHeight="1" x14ac:dyDescent="0.25"/>
    <row r="61912" ht="30" hidden="1" customHeight="1" x14ac:dyDescent="0.25"/>
    <row r="61913" ht="30" hidden="1" customHeight="1" x14ac:dyDescent="0.25"/>
    <row r="61914" ht="30" hidden="1" customHeight="1" x14ac:dyDescent="0.25"/>
    <row r="61915" ht="30" hidden="1" customHeight="1" x14ac:dyDescent="0.25"/>
    <row r="61916" ht="30" hidden="1" customHeight="1" x14ac:dyDescent="0.25"/>
    <row r="61917" ht="30" hidden="1" customHeight="1" x14ac:dyDescent="0.25"/>
    <row r="61918" ht="30" hidden="1" customHeight="1" x14ac:dyDescent="0.25"/>
    <row r="61919" ht="30" hidden="1" customHeight="1" x14ac:dyDescent="0.25"/>
    <row r="61920" ht="30" hidden="1" customHeight="1" x14ac:dyDescent="0.25"/>
    <row r="61921" ht="30" hidden="1" customHeight="1" x14ac:dyDescent="0.25"/>
    <row r="61922" ht="30" hidden="1" customHeight="1" x14ac:dyDescent="0.25"/>
    <row r="61923" ht="30" hidden="1" customHeight="1" x14ac:dyDescent="0.25"/>
    <row r="61924" ht="30" hidden="1" customHeight="1" x14ac:dyDescent="0.25"/>
    <row r="61925" ht="30" hidden="1" customHeight="1" x14ac:dyDescent="0.25"/>
    <row r="61926" ht="30" hidden="1" customHeight="1" x14ac:dyDescent="0.25"/>
    <row r="61927" ht="30" hidden="1" customHeight="1" x14ac:dyDescent="0.25"/>
    <row r="61928" ht="30" hidden="1" customHeight="1" x14ac:dyDescent="0.25"/>
    <row r="61929" ht="30" hidden="1" customHeight="1" x14ac:dyDescent="0.25"/>
    <row r="61930" ht="30" hidden="1" customHeight="1" x14ac:dyDescent="0.25"/>
    <row r="61931" ht="30" hidden="1" customHeight="1" x14ac:dyDescent="0.25"/>
    <row r="61932" ht="30" hidden="1" customHeight="1" x14ac:dyDescent="0.25"/>
    <row r="61933" ht="30" hidden="1" customHeight="1" x14ac:dyDescent="0.25"/>
    <row r="61934" ht="30" hidden="1" customHeight="1" x14ac:dyDescent="0.25"/>
    <row r="61935" ht="30" hidden="1" customHeight="1" x14ac:dyDescent="0.25"/>
    <row r="61936" ht="30" hidden="1" customHeight="1" x14ac:dyDescent="0.25"/>
    <row r="61937" ht="30" hidden="1" customHeight="1" x14ac:dyDescent="0.25"/>
    <row r="61938" ht="30" hidden="1" customHeight="1" x14ac:dyDescent="0.25"/>
    <row r="61939" ht="30" hidden="1" customHeight="1" x14ac:dyDescent="0.25"/>
    <row r="61940" ht="30" hidden="1" customHeight="1" x14ac:dyDescent="0.25"/>
    <row r="61941" ht="30" hidden="1" customHeight="1" x14ac:dyDescent="0.25"/>
    <row r="61942" ht="30" hidden="1" customHeight="1" x14ac:dyDescent="0.25"/>
    <row r="61943" ht="30" hidden="1" customHeight="1" x14ac:dyDescent="0.25"/>
    <row r="61944" ht="30" hidden="1" customHeight="1" x14ac:dyDescent="0.25"/>
    <row r="61945" ht="30" hidden="1" customHeight="1" x14ac:dyDescent="0.25"/>
    <row r="61946" ht="30" hidden="1" customHeight="1" x14ac:dyDescent="0.25"/>
    <row r="61947" ht="30" hidden="1" customHeight="1" x14ac:dyDescent="0.25"/>
    <row r="61948" ht="30" hidden="1" customHeight="1" x14ac:dyDescent="0.25"/>
    <row r="61949" ht="30" hidden="1" customHeight="1" x14ac:dyDescent="0.25"/>
    <row r="61950" ht="30" hidden="1" customHeight="1" x14ac:dyDescent="0.25"/>
    <row r="61951" ht="30" hidden="1" customHeight="1" x14ac:dyDescent="0.25"/>
    <row r="61952" ht="30" hidden="1" customHeight="1" x14ac:dyDescent="0.25"/>
    <row r="61953" ht="30" hidden="1" customHeight="1" x14ac:dyDescent="0.25"/>
    <row r="61954" ht="30" hidden="1" customHeight="1" x14ac:dyDescent="0.25"/>
    <row r="61955" ht="30" hidden="1" customHeight="1" x14ac:dyDescent="0.25"/>
    <row r="61956" ht="30" hidden="1" customHeight="1" x14ac:dyDescent="0.25"/>
    <row r="61957" ht="30" hidden="1" customHeight="1" x14ac:dyDescent="0.25"/>
    <row r="61958" ht="30" hidden="1" customHeight="1" x14ac:dyDescent="0.25"/>
    <row r="61959" ht="30" hidden="1" customHeight="1" x14ac:dyDescent="0.25"/>
    <row r="61960" ht="30" hidden="1" customHeight="1" x14ac:dyDescent="0.25"/>
    <row r="61961" ht="30" hidden="1" customHeight="1" x14ac:dyDescent="0.25"/>
    <row r="61962" ht="30" hidden="1" customHeight="1" x14ac:dyDescent="0.25"/>
    <row r="61963" ht="30" hidden="1" customHeight="1" x14ac:dyDescent="0.25"/>
    <row r="61964" ht="30" hidden="1" customHeight="1" x14ac:dyDescent="0.25"/>
    <row r="61965" ht="30" hidden="1" customHeight="1" x14ac:dyDescent="0.25"/>
    <row r="61966" ht="30" hidden="1" customHeight="1" x14ac:dyDescent="0.25"/>
    <row r="61967" ht="30" hidden="1" customHeight="1" x14ac:dyDescent="0.25"/>
    <row r="61968" ht="30" hidden="1" customHeight="1" x14ac:dyDescent="0.25"/>
    <row r="61969" ht="30" hidden="1" customHeight="1" x14ac:dyDescent="0.25"/>
    <row r="61970" ht="30" hidden="1" customHeight="1" x14ac:dyDescent="0.25"/>
    <row r="61971" ht="30" hidden="1" customHeight="1" x14ac:dyDescent="0.25"/>
    <row r="61972" ht="30" hidden="1" customHeight="1" x14ac:dyDescent="0.25"/>
    <row r="61973" ht="30" hidden="1" customHeight="1" x14ac:dyDescent="0.25"/>
    <row r="61974" ht="30" hidden="1" customHeight="1" x14ac:dyDescent="0.25"/>
    <row r="61975" ht="30" hidden="1" customHeight="1" x14ac:dyDescent="0.25"/>
    <row r="61976" ht="30" hidden="1" customHeight="1" x14ac:dyDescent="0.25"/>
    <row r="61977" ht="30" hidden="1" customHeight="1" x14ac:dyDescent="0.25"/>
    <row r="61978" ht="30" hidden="1" customHeight="1" x14ac:dyDescent="0.25"/>
    <row r="61979" ht="30" hidden="1" customHeight="1" x14ac:dyDescent="0.25"/>
    <row r="61980" ht="30" hidden="1" customHeight="1" x14ac:dyDescent="0.25"/>
    <row r="61981" ht="30" hidden="1" customHeight="1" x14ac:dyDescent="0.25"/>
    <row r="61982" ht="30" hidden="1" customHeight="1" x14ac:dyDescent="0.25"/>
    <row r="61983" ht="30" hidden="1" customHeight="1" x14ac:dyDescent="0.25"/>
    <row r="61984" ht="30" hidden="1" customHeight="1" x14ac:dyDescent="0.25"/>
    <row r="61985" ht="30" hidden="1" customHeight="1" x14ac:dyDescent="0.25"/>
    <row r="61986" ht="30" hidden="1" customHeight="1" x14ac:dyDescent="0.25"/>
    <row r="61987" ht="30" hidden="1" customHeight="1" x14ac:dyDescent="0.25"/>
    <row r="61988" ht="30" hidden="1" customHeight="1" x14ac:dyDescent="0.25"/>
    <row r="61989" ht="30" hidden="1" customHeight="1" x14ac:dyDescent="0.25"/>
    <row r="61990" ht="30" hidden="1" customHeight="1" x14ac:dyDescent="0.25"/>
    <row r="61991" ht="30" hidden="1" customHeight="1" x14ac:dyDescent="0.25"/>
    <row r="61992" ht="30" hidden="1" customHeight="1" x14ac:dyDescent="0.25"/>
    <row r="61993" ht="30" hidden="1" customHeight="1" x14ac:dyDescent="0.25"/>
    <row r="61994" ht="30" hidden="1" customHeight="1" x14ac:dyDescent="0.25"/>
    <row r="61995" ht="30" hidden="1" customHeight="1" x14ac:dyDescent="0.25"/>
    <row r="61996" ht="30" hidden="1" customHeight="1" x14ac:dyDescent="0.25"/>
    <row r="61997" ht="30" hidden="1" customHeight="1" x14ac:dyDescent="0.25"/>
    <row r="61998" ht="30" hidden="1" customHeight="1" x14ac:dyDescent="0.25"/>
    <row r="61999" ht="30" hidden="1" customHeight="1" x14ac:dyDescent="0.25"/>
    <row r="62000" ht="30" hidden="1" customHeight="1" x14ac:dyDescent="0.25"/>
    <row r="62001" ht="30" hidden="1" customHeight="1" x14ac:dyDescent="0.25"/>
    <row r="62002" ht="30" hidden="1" customHeight="1" x14ac:dyDescent="0.25"/>
    <row r="62003" ht="30" hidden="1" customHeight="1" x14ac:dyDescent="0.25"/>
    <row r="62004" ht="30" hidden="1" customHeight="1" x14ac:dyDescent="0.25"/>
    <row r="62005" ht="30" hidden="1" customHeight="1" x14ac:dyDescent="0.25"/>
    <row r="62006" ht="30" hidden="1" customHeight="1" x14ac:dyDescent="0.25"/>
    <row r="62007" ht="30" hidden="1" customHeight="1" x14ac:dyDescent="0.25"/>
    <row r="62008" ht="30" hidden="1" customHeight="1" x14ac:dyDescent="0.25"/>
    <row r="62009" ht="30" hidden="1" customHeight="1" x14ac:dyDescent="0.25"/>
    <row r="62010" ht="30" hidden="1" customHeight="1" x14ac:dyDescent="0.25"/>
    <row r="62011" ht="30" hidden="1" customHeight="1" x14ac:dyDescent="0.25"/>
    <row r="62012" ht="30" hidden="1" customHeight="1" x14ac:dyDescent="0.25"/>
    <row r="62013" ht="30" hidden="1" customHeight="1" x14ac:dyDescent="0.25"/>
    <row r="62014" ht="30" hidden="1" customHeight="1" x14ac:dyDescent="0.25"/>
    <row r="62015" ht="30" hidden="1" customHeight="1" x14ac:dyDescent="0.25"/>
    <row r="62016" ht="30" hidden="1" customHeight="1" x14ac:dyDescent="0.25"/>
    <row r="62017" ht="30" hidden="1" customHeight="1" x14ac:dyDescent="0.25"/>
    <row r="62018" ht="30" hidden="1" customHeight="1" x14ac:dyDescent="0.25"/>
    <row r="62019" ht="30" hidden="1" customHeight="1" x14ac:dyDescent="0.25"/>
    <row r="62020" ht="30" hidden="1" customHeight="1" x14ac:dyDescent="0.25"/>
    <row r="62021" ht="30" hidden="1" customHeight="1" x14ac:dyDescent="0.25"/>
    <row r="62022" ht="30" hidden="1" customHeight="1" x14ac:dyDescent="0.25"/>
    <row r="62023" ht="30" hidden="1" customHeight="1" x14ac:dyDescent="0.25"/>
    <row r="62024" ht="30" hidden="1" customHeight="1" x14ac:dyDescent="0.25"/>
    <row r="62025" ht="30" hidden="1" customHeight="1" x14ac:dyDescent="0.25"/>
    <row r="62026" ht="30" hidden="1" customHeight="1" x14ac:dyDescent="0.25"/>
    <row r="62027" ht="30" hidden="1" customHeight="1" x14ac:dyDescent="0.25"/>
    <row r="62028" ht="30" hidden="1" customHeight="1" x14ac:dyDescent="0.25"/>
    <row r="62029" ht="30" hidden="1" customHeight="1" x14ac:dyDescent="0.25"/>
    <row r="62030" ht="30" hidden="1" customHeight="1" x14ac:dyDescent="0.25"/>
    <row r="62031" ht="30" hidden="1" customHeight="1" x14ac:dyDescent="0.25"/>
    <row r="62032" ht="30" hidden="1" customHeight="1" x14ac:dyDescent="0.25"/>
    <row r="62033" ht="30" hidden="1" customHeight="1" x14ac:dyDescent="0.25"/>
    <row r="62034" ht="30" hidden="1" customHeight="1" x14ac:dyDescent="0.25"/>
    <row r="62035" ht="30" hidden="1" customHeight="1" x14ac:dyDescent="0.25"/>
    <row r="62036" ht="30" hidden="1" customHeight="1" x14ac:dyDescent="0.25"/>
    <row r="62037" ht="30" hidden="1" customHeight="1" x14ac:dyDescent="0.25"/>
    <row r="62038" ht="30" hidden="1" customHeight="1" x14ac:dyDescent="0.25"/>
    <row r="62039" ht="30" hidden="1" customHeight="1" x14ac:dyDescent="0.25"/>
    <row r="62040" ht="30" hidden="1" customHeight="1" x14ac:dyDescent="0.25"/>
    <row r="62041" ht="30" hidden="1" customHeight="1" x14ac:dyDescent="0.25"/>
    <row r="62042" ht="30" hidden="1" customHeight="1" x14ac:dyDescent="0.25"/>
    <row r="62043" ht="30" hidden="1" customHeight="1" x14ac:dyDescent="0.25"/>
    <row r="62044" ht="30" hidden="1" customHeight="1" x14ac:dyDescent="0.25"/>
    <row r="62045" ht="30" hidden="1" customHeight="1" x14ac:dyDescent="0.25"/>
    <row r="62046" ht="30" hidden="1" customHeight="1" x14ac:dyDescent="0.25"/>
    <row r="62047" ht="30" hidden="1" customHeight="1" x14ac:dyDescent="0.25"/>
    <row r="62048" ht="30" hidden="1" customHeight="1" x14ac:dyDescent="0.25"/>
    <row r="62049" ht="30" hidden="1" customHeight="1" x14ac:dyDescent="0.25"/>
    <row r="62050" ht="30" hidden="1" customHeight="1" x14ac:dyDescent="0.25"/>
    <row r="62051" ht="30" hidden="1" customHeight="1" x14ac:dyDescent="0.25"/>
    <row r="62052" ht="30" hidden="1" customHeight="1" x14ac:dyDescent="0.25"/>
    <row r="62053" ht="30" hidden="1" customHeight="1" x14ac:dyDescent="0.25"/>
    <row r="62054" ht="30" hidden="1" customHeight="1" x14ac:dyDescent="0.25"/>
    <row r="62055" ht="30" hidden="1" customHeight="1" x14ac:dyDescent="0.25"/>
    <row r="62056" ht="30" hidden="1" customHeight="1" x14ac:dyDescent="0.25"/>
    <row r="62057" ht="30" hidden="1" customHeight="1" x14ac:dyDescent="0.25"/>
    <row r="62058" ht="30" hidden="1" customHeight="1" x14ac:dyDescent="0.25"/>
    <row r="62059" ht="30" hidden="1" customHeight="1" x14ac:dyDescent="0.25"/>
    <row r="62060" ht="30" hidden="1" customHeight="1" x14ac:dyDescent="0.25"/>
    <row r="62061" ht="30" hidden="1" customHeight="1" x14ac:dyDescent="0.25"/>
    <row r="62062" ht="30" hidden="1" customHeight="1" x14ac:dyDescent="0.25"/>
    <row r="62063" ht="30" hidden="1" customHeight="1" x14ac:dyDescent="0.25"/>
    <row r="62064" ht="30" hidden="1" customHeight="1" x14ac:dyDescent="0.25"/>
    <row r="62065" ht="30" hidden="1" customHeight="1" x14ac:dyDescent="0.25"/>
    <row r="62066" ht="30" hidden="1" customHeight="1" x14ac:dyDescent="0.25"/>
    <row r="62067" ht="30" hidden="1" customHeight="1" x14ac:dyDescent="0.25"/>
    <row r="62068" ht="30" hidden="1" customHeight="1" x14ac:dyDescent="0.25"/>
    <row r="62069" ht="30" hidden="1" customHeight="1" x14ac:dyDescent="0.25"/>
    <row r="62070" ht="30" hidden="1" customHeight="1" x14ac:dyDescent="0.25"/>
    <row r="62071" ht="30" hidden="1" customHeight="1" x14ac:dyDescent="0.25"/>
    <row r="62072" ht="30" hidden="1" customHeight="1" x14ac:dyDescent="0.25"/>
    <row r="62073" ht="30" hidden="1" customHeight="1" x14ac:dyDescent="0.25"/>
    <row r="62074" ht="30" hidden="1" customHeight="1" x14ac:dyDescent="0.25"/>
    <row r="62075" ht="30" hidden="1" customHeight="1" x14ac:dyDescent="0.25"/>
    <row r="62076" ht="30" hidden="1" customHeight="1" x14ac:dyDescent="0.25"/>
    <row r="62077" ht="30" hidden="1" customHeight="1" x14ac:dyDescent="0.25"/>
    <row r="62078" ht="30" hidden="1" customHeight="1" x14ac:dyDescent="0.25"/>
    <row r="62079" ht="30" hidden="1" customHeight="1" x14ac:dyDescent="0.25"/>
    <row r="62080" ht="30" hidden="1" customHeight="1" x14ac:dyDescent="0.25"/>
    <row r="62081" ht="30" hidden="1" customHeight="1" x14ac:dyDescent="0.25"/>
    <row r="62082" ht="30" hidden="1" customHeight="1" x14ac:dyDescent="0.25"/>
    <row r="62083" ht="30" hidden="1" customHeight="1" x14ac:dyDescent="0.25"/>
    <row r="62084" ht="30" hidden="1" customHeight="1" x14ac:dyDescent="0.25"/>
    <row r="62085" ht="30" hidden="1" customHeight="1" x14ac:dyDescent="0.25"/>
    <row r="62086" ht="30" hidden="1" customHeight="1" x14ac:dyDescent="0.25"/>
    <row r="62087" ht="30" hidden="1" customHeight="1" x14ac:dyDescent="0.25"/>
    <row r="62088" ht="30" hidden="1" customHeight="1" x14ac:dyDescent="0.25"/>
    <row r="62089" ht="30" hidden="1" customHeight="1" x14ac:dyDescent="0.25"/>
    <row r="62090" ht="30" hidden="1" customHeight="1" x14ac:dyDescent="0.25"/>
    <row r="62091" ht="30" hidden="1" customHeight="1" x14ac:dyDescent="0.25"/>
    <row r="62092" ht="30" hidden="1" customHeight="1" x14ac:dyDescent="0.25"/>
    <row r="62093" ht="30" hidden="1" customHeight="1" x14ac:dyDescent="0.25"/>
    <row r="62094" ht="30" hidden="1" customHeight="1" x14ac:dyDescent="0.25"/>
    <row r="62095" ht="30" hidden="1" customHeight="1" x14ac:dyDescent="0.25"/>
    <row r="62096" ht="30" hidden="1" customHeight="1" x14ac:dyDescent="0.25"/>
    <row r="62097" ht="30" hidden="1" customHeight="1" x14ac:dyDescent="0.25"/>
    <row r="62098" ht="30" hidden="1" customHeight="1" x14ac:dyDescent="0.25"/>
    <row r="62099" ht="30" hidden="1" customHeight="1" x14ac:dyDescent="0.25"/>
    <row r="62100" ht="30" hidden="1" customHeight="1" x14ac:dyDescent="0.25"/>
    <row r="62101" ht="30" hidden="1" customHeight="1" x14ac:dyDescent="0.25"/>
    <row r="62102" ht="30" hidden="1" customHeight="1" x14ac:dyDescent="0.25"/>
    <row r="62103" ht="30" hidden="1" customHeight="1" x14ac:dyDescent="0.25"/>
    <row r="62104" ht="30" hidden="1" customHeight="1" x14ac:dyDescent="0.25"/>
    <row r="62105" ht="30" hidden="1" customHeight="1" x14ac:dyDescent="0.25"/>
    <row r="62106" ht="30" hidden="1" customHeight="1" x14ac:dyDescent="0.25"/>
    <row r="62107" ht="30" hidden="1" customHeight="1" x14ac:dyDescent="0.25"/>
    <row r="62108" ht="30" hidden="1" customHeight="1" x14ac:dyDescent="0.25"/>
    <row r="62109" ht="30" hidden="1" customHeight="1" x14ac:dyDescent="0.25"/>
    <row r="62110" ht="30" hidden="1" customHeight="1" x14ac:dyDescent="0.25"/>
    <row r="62111" ht="30" hidden="1" customHeight="1" x14ac:dyDescent="0.25"/>
    <row r="62112" ht="30" hidden="1" customHeight="1" x14ac:dyDescent="0.25"/>
    <row r="62113" ht="30" hidden="1" customHeight="1" x14ac:dyDescent="0.25"/>
    <row r="62114" ht="30" hidden="1" customHeight="1" x14ac:dyDescent="0.25"/>
    <row r="62115" ht="30" hidden="1" customHeight="1" x14ac:dyDescent="0.25"/>
    <row r="62116" ht="30" hidden="1" customHeight="1" x14ac:dyDescent="0.25"/>
    <row r="62117" ht="30" hidden="1" customHeight="1" x14ac:dyDescent="0.25"/>
    <row r="62118" ht="30" hidden="1" customHeight="1" x14ac:dyDescent="0.25"/>
    <row r="62119" ht="30" hidden="1" customHeight="1" x14ac:dyDescent="0.25"/>
    <row r="62120" ht="30" hidden="1" customHeight="1" x14ac:dyDescent="0.25"/>
    <row r="62121" ht="30" hidden="1" customHeight="1" x14ac:dyDescent="0.25"/>
    <row r="62122" ht="30" hidden="1" customHeight="1" x14ac:dyDescent="0.25"/>
    <row r="62123" ht="30" hidden="1" customHeight="1" x14ac:dyDescent="0.25"/>
    <row r="62124" ht="30" hidden="1" customHeight="1" x14ac:dyDescent="0.25"/>
    <row r="62125" ht="30" hidden="1" customHeight="1" x14ac:dyDescent="0.25"/>
    <row r="62126" ht="30" hidden="1" customHeight="1" x14ac:dyDescent="0.25"/>
    <row r="62127" ht="30" hidden="1" customHeight="1" x14ac:dyDescent="0.25"/>
    <row r="62128" ht="30" hidden="1" customHeight="1" x14ac:dyDescent="0.25"/>
    <row r="62129" ht="30" hidden="1" customHeight="1" x14ac:dyDescent="0.25"/>
    <row r="62130" ht="30" hidden="1" customHeight="1" x14ac:dyDescent="0.25"/>
    <row r="62131" ht="30" hidden="1" customHeight="1" x14ac:dyDescent="0.25"/>
    <row r="62132" ht="30" hidden="1" customHeight="1" x14ac:dyDescent="0.25"/>
    <row r="62133" ht="30" hidden="1" customHeight="1" x14ac:dyDescent="0.25"/>
    <row r="62134" ht="30" hidden="1" customHeight="1" x14ac:dyDescent="0.25"/>
    <row r="62135" ht="30" hidden="1" customHeight="1" x14ac:dyDescent="0.25"/>
    <row r="62136" ht="30" hidden="1" customHeight="1" x14ac:dyDescent="0.25"/>
    <row r="62137" ht="30" hidden="1" customHeight="1" x14ac:dyDescent="0.25"/>
    <row r="62138" ht="30" hidden="1" customHeight="1" x14ac:dyDescent="0.25"/>
    <row r="62139" ht="30" hidden="1" customHeight="1" x14ac:dyDescent="0.25"/>
    <row r="62140" ht="30" hidden="1" customHeight="1" x14ac:dyDescent="0.25"/>
    <row r="62141" ht="30" hidden="1" customHeight="1" x14ac:dyDescent="0.25"/>
    <row r="62142" ht="30" hidden="1" customHeight="1" x14ac:dyDescent="0.25"/>
    <row r="62143" ht="30" hidden="1" customHeight="1" x14ac:dyDescent="0.25"/>
    <row r="62144" ht="30" hidden="1" customHeight="1" x14ac:dyDescent="0.25"/>
    <row r="62145" ht="30" hidden="1" customHeight="1" x14ac:dyDescent="0.25"/>
    <row r="62146" ht="30" hidden="1" customHeight="1" x14ac:dyDescent="0.25"/>
    <row r="62147" ht="30" hidden="1" customHeight="1" x14ac:dyDescent="0.25"/>
    <row r="62148" ht="30" hidden="1" customHeight="1" x14ac:dyDescent="0.25"/>
    <row r="62149" ht="30" hidden="1" customHeight="1" x14ac:dyDescent="0.25"/>
    <row r="62150" ht="30" hidden="1" customHeight="1" x14ac:dyDescent="0.25"/>
    <row r="62151" ht="30" hidden="1" customHeight="1" x14ac:dyDescent="0.25"/>
    <row r="62152" ht="30" hidden="1" customHeight="1" x14ac:dyDescent="0.25"/>
    <row r="62153" ht="30" hidden="1" customHeight="1" x14ac:dyDescent="0.25"/>
    <row r="62154" ht="30" hidden="1" customHeight="1" x14ac:dyDescent="0.25"/>
    <row r="62155" ht="30" hidden="1" customHeight="1" x14ac:dyDescent="0.25"/>
    <row r="62156" ht="30" hidden="1" customHeight="1" x14ac:dyDescent="0.25"/>
    <row r="62157" ht="30" hidden="1" customHeight="1" x14ac:dyDescent="0.25"/>
    <row r="62158" ht="30" hidden="1" customHeight="1" x14ac:dyDescent="0.25"/>
    <row r="62159" ht="30" hidden="1" customHeight="1" x14ac:dyDescent="0.25"/>
    <row r="62160" ht="30" hidden="1" customHeight="1" x14ac:dyDescent="0.25"/>
    <row r="62161" ht="30" hidden="1" customHeight="1" x14ac:dyDescent="0.25"/>
    <row r="62162" ht="30" hidden="1" customHeight="1" x14ac:dyDescent="0.25"/>
    <row r="62163" ht="30" hidden="1" customHeight="1" x14ac:dyDescent="0.25"/>
    <row r="62164" ht="30" hidden="1" customHeight="1" x14ac:dyDescent="0.25"/>
    <row r="62165" ht="30" hidden="1" customHeight="1" x14ac:dyDescent="0.25"/>
    <row r="62166" ht="30" hidden="1" customHeight="1" x14ac:dyDescent="0.25"/>
    <row r="62167" ht="30" hidden="1" customHeight="1" x14ac:dyDescent="0.25"/>
    <row r="62168" ht="30" hidden="1" customHeight="1" x14ac:dyDescent="0.25"/>
    <row r="62169" ht="30" hidden="1" customHeight="1" x14ac:dyDescent="0.25"/>
    <row r="62170" ht="30" hidden="1" customHeight="1" x14ac:dyDescent="0.25"/>
    <row r="62171" ht="30" hidden="1" customHeight="1" x14ac:dyDescent="0.25"/>
    <row r="62172" ht="30" hidden="1" customHeight="1" x14ac:dyDescent="0.25"/>
    <row r="62173" ht="30" hidden="1" customHeight="1" x14ac:dyDescent="0.25"/>
    <row r="62174" ht="30" hidden="1" customHeight="1" x14ac:dyDescent="0.25"/>
    <row r="62175" ht="30" hidden="1" customHeight="1" x14ac:dyDescent="0.25"/>
    <row r="62176" ht="30" hidden="1" customHeight="1" x14ac:dyDescent="0.25"/>
    <row r="62177" ht="30" hidden="1" customHeight="1" x14ac:dyDescent="0.25"/>
    <row r="62178" ht="30" hidden="1" customHeight="1" x14ac:dyDescent="0.25"/>
    <row r="62179" ht="30" hidden="1" customHeight="1" x14ac:dyDescent="0.25"/>
    <row r="62180" ht="30" hidden="1" customHeight="1" x14ac:dyDescent="0.25"/>
    <row r="62181" ht="30" hidden="1" customHeight="1" x14ac:dyDescent="0.25"/>
    <row r="62182" ht="30" hidden="1" customHeight="1" x14ac:dyDescent="0.25"/>
    <row r="62183" ht="30" hidden="1" customHeight="1" x14ac:dyDescent="0.25"/>
    <row r="62184" ht="30" hidden="1" customHeight="1" x14ac:dyDescent="0.25"/>
    <row r="62185" ht="30" hidden="1" customHeight="1" x14ac:dyDescent="0.25"/>
    <row r="62186" ht="30" hidden="1" customHeight="1" x14ac:dyDescent="0.25"/>
    <row r="62187" ht="30" hidden="1" customHeight="1" x14ac:dyDescent="0.25"/>
    <row r="62188" ht="30" hidden="1" customHeight="1" x14ac:dyDescent="0.25"/>
    <row r="62189" ht="30" hidden="1" customHeight="1" x14ac:dyDescent="0.25"/>
    <row r="62190" ht="30" hidden="1" customHeight="1" x14ac:dyDescent="0.25"/>
    <row r="62191" ht="30" hidden="1" customHeight="1" x14ac:dyDescent="0.25"/>
    <row r="62192" ht="30" hidden="1" customHeight="1" x14ac:dyDescent="0.25"/>
    <row r="62193" ht="30" hidden="1" customHeight="1" x14ac:dyDescent="0.25"/>
    <row r="62194" ht="30" hidden="1" customHeight="1" x14ac:dyDescent="0.25"/>
    <row r="62195" ht="30" hidden="1" customHeight="1" x14ac:dyDescent="0.25"/>
    <row r="62196" ht="30" hidden="1" customHeight="1" x14ac:dyDescent="0.25"/>
    <row r="62197" ht="30" hidden="1" customHeight="1" x14ac:dyDescent="0.25"/>
    <row r="62198" ht="30" hidden="1" customHeight="1" x14ac:dyDescent="0.25"/>
    <row r="62199" ht="30" hidden="1" customHeight="1" x14ac:dyDescent="0.25"/>
    <row r="62200" ht="30" hidden="1" customHeight="1" x14ac:dyDescent="0.25"/>
    <row r="62201" ht="30" hidden="1" customHeight="1" x14ac:dyDescent="0.25"/>
    <row r="62202" ht="30" hidden="1" customHeight="1" x14ac:dyDescent="0.25"/>
    <row r="62203" ht="30" hidden="1" customHeight="1" x14ac:dyDescent="0.25"/>
    <row r="62204" ht="30" hidden="1" customHeight="1" x14ac:dyDescent="0.25"/>
    <row r="62205" ht="30" hidden="1" customHeight="1" x14ac:dyDescent="0.25"/>
    <row r="62206" ht="30" hidden="1" customHeight="1" x14ac:dyDescent="0.25"/>
    <row r="62207" ht="30" hidden="1" customHeight="1" x14ac:dyDescent="0.25"/>
    <row r="62208" ht="30" hidden="1" customHeight="1" x14ac:dyDescent="0.25"/>
    <row r="62209" ht="30" hidden="1" customHeight="1" x14ac:dyDescent="0.25"/>
    <row r="62210" ht="30" hidden="1" customHeight="1" x14ac:dyDescent="0.25"/>
    <row r="62211" ht="30" hidden="1" customHeight="1" x14ac:dyDescent="0.25"/>
    <row r="62212" ht="30" hidden="1" customHeight="1" x14ac:dyDescent="0.25"/>
    <row r="62213" ht="30" hidden="1" customHeight="1" x14ac:dyDescent="0.25"/>
    <row r="62214" ht="30" hidden="1" customHeight="1" x14ac:dyDescent="0.25"/>
    <row r="62215" ht="30" hidden="1" customHeight="1" x14ac:dyDescent="0.25"/>
    <row r="62216" ht="30" hidden="1" customHeight="1" x14ac:dyDescent="0.25"/>
    <row r="62217" ht="30" hidden="1" customHeight="1" x14ac:dyDescent="0.25"/>
    <row r="62218" ht="30" hidden="1" customHeight="1" x14ac:dyDescent="0.25"/>
    <row r="62219" ht="30" hidden="1" customHeight="1" x14ac:dyDescent="0.25"/>
    <row r="62220" ht="30" hidden="1" customHeight="1" x14ac:dyDescent="0.25"/>
    <row r="62221" ht="30" hidden="1" customHeight="1" x14ac:dyDescent="0.25"/>
    <row r="62222" ht="30" hidden="1" customHeight="1" x14ac:dyDescent="0.25"/>
    <row r="62223" ht="30" hidden="1" customHeight="1" x14ac:dyDescent="0.25"/>
    <row r="62224" ht="30" hidden="1" customHeight="1" x14ac:dyDescent="0.25"/>
    <row r="62225" ht="30" hidden="1" customHeight="1" x14ac:dyDescent="0.25"/>
    <row r="62226" ht="30" hidden="1" customHeight="1" x14ac:dyDescent="0.25"/>
    <row r="62227" ht="30" hidden="1" customHeight="1" x14ac:dyDescent="0.25"/>
    <row r="62228" ht="30" hidden="1" customHeight="1" x14ac:dyDescent="0.25"/>
    <row r="62229" ht="30" hidden="1" customHeight="1" x14ac:dyDescent="0.25"/>
    <row r="62230" ht="30" hidden="1" customHeight="1" x14ac:dyDescent="0.25"/>
    <row r="62231" ht="30" hidden="1" customHeight="1" x14ac:dyDescent="0.25"/>
    <row r="62232" ht="30" hidden="1" customHeight="1" x14ac:dyDescent="0.25"/>
    <row r="62233" ht="30" hidden="1" customHeight="1" x14ac:dyDescent="0.25"/>
    <row r="62234" ht="30" hidden="1" customHeight="1" x14ac:dyDescent="0.25"/>
    <row r="62235" ht="30" hidden="1" customHeight="1" x14ac:dyDescent="0.25"/>
    <row r="62236" ht="30" hidden="1" customHeight="1" x14ac:dyDescent="0.25"/>
    <row r="62237" ht="30" hidden="1" customHeight="1" x14ac:dyDescent="0.25"/>
    <row r="62238" ht="30" hidden="1" customHeight="1" x14ac:dyDescent="0.25"/>
    <row r="62239" ht="30" hidden="1" customHeight="1" x14ac:dyDescent="0.25"/>
    <row r="62240" ht="30" hidden="1" customHeight="1" x14ac:dyDescent="0.25"/>
    <row r="62241" ht="30" hidden="1" customHeight="1" x14ac:dyDescent="0.25"/>
    <row r="62242" ht="30" hidden="1" customHeight="1" x14ac:dyDescent="0.25"/>
    <row r="62243" ht="30" hidden="1" customHeight="1" x14ac:dyDescent="0.25"/>
    <row r="62244" ht="30" hidden="1" customHeight="1" x14ac:dyDescent="0.25"/>
    <row r="62245" ht="30" hidden="1" customHeight="1" x14ac:dyDescent="0.25"/>
    <row r="62246" ht="30" hidden="1" customHeight="1" x14ac:dyDescent="0.25"/>
    <row r="62247" ht="30" hidden="1" customHeight="1" x14ac:dyDescent="0.25"/>
    <row r="62248" ht="30" hidden="1" customHeight="1" x14ac:dyDescent="0.25"/>
    <row r="62249" ht="30" hidden="1" customHeight="1" x14ac:dyDescent="0.25"/>
    <row r="62250" ht="30" hidden="1" customHeight="1" x14ac:dyDescent="0.25"/>
    <row r="62251" ht="30" hidden="1" customHeight="1" x14ac:dyDescent="0.25"/>
    <row r="62252" ht="30" hidden="1" customHeight="1" x14ac:dyDescent="0.25"/>
    <row r="62253" ht="30" hidden="1" customHeight="1" x14ac:dyDescent="0.25"/>
    <row r="62254" ht="30" hidden="1" customHeight="1" x14ac:dyDescent="0.25"/>
    <row r="62255" ht="30" hidden="1" customHeight="1" x14ac:dyDescent="0.25"/>
    <row r="62256" ht="30" hidden="1" customHeight="1" x14ac:dyDescent="0.25"/>
    <row r="62257" ht="30" hidden="1" customHeight="1" x14ac:dyDescent="0.25"/>
    <row r="62258" ht="30" hidden="1" customHeight="1" x14ac:dyDescent="0.25"/>
    <row r="62259" ht="30" hidden="1" customHeight="1" x14ac:dyDescent="0.25"/>
    <row r="62260" ht="30" hidden="1" customHeight="1" x14ac:dyDescent="0.25"/>
    <row r="62261" ht="30" hidden="1" customHeight="1" x14ac:dyDescent="0.25"/>
    <row r="62262" ht="30" hidden="1" customHeight="1" x14ac:dyDescent="0.25"/>
    <row r="62263" ht="30" hidden="1" customHeight="1" x14ac:dyDescent="0.25"/>
    <row r="62264" ht="30" hidden="1" customHeight="1" x14ac:dyDescent="0.25"/>
    <row r="62265" ht="30" hidden="1" customHeight="1" x14ac:dyDescent="0.25"/>
    <row r="62266" ht="30" hidden="1" customHeight="1" x14ac:dyDescent="0.25"/>
    <row r="62267" ht="30" hidden="1" customHeight="1" x14ac:dyDescent="0.25"/>
    <row r="62268" ht="30" hidden="1" customHeight="1" x14ac:dyDescent="0.25"/>
    <row r="62269" ht="30" hidden="1" customHeight="1" x14ac:dyDescent="0.25"/>
    <row r="62270" ht="30" hidden="1" customHeight="1" x14ac:dyDescent="0.25"/>
    <row r="62271" ht="30" hidden="1" customHeight="1" x14ac:dyDescent="0.25"/>
    <row r="62272" ht="30" hidden="1" customHeight="1" x14ac:dyDescent="0.25"/>
    <row r="62273" ht="30" hidden="1" customHeight="1" x14ac:dyDescent="0.25"/>
    <row r="62274" ht="30" hidden="1" customHeight="1" x14ac:dyDescent="0.25"/>
    <row r="62275" ht="30" hidden="1" customHeight="1" x14ac:dyDescent="0.25"/>
    <row r="62276" ht="30" hidden="1" customHeight="1" x14ac:dyDescent="0.25"/>
    <row r="62277" ht="30" hidden="1" customHeight="1" x14ac:dyDescent="0.25"/>
    <row r="62278" ht="30" hidden="1" customHeight="1" x14ac:dyDescent="0.25"/>
    <row r="62279" ht="30" hidden="1" customHeight="1" x14ac:dyDescent="0.25"/>
    <row r="62280" ht="30" hidden="1" customHeight="1" x14ac:dyDescent="0.25"/>
    <row r="62281" ht="30" hidden="1" customHeight="1" x14ac:dyDescent="0.25"/>
    <row r="62282" ht="30" hidden="1" customHeight="1" x14ac:dyDescent="0.25"/>
    <row r="62283" ht="30" hidden="1" customHeight="1" x14ac:dyDescent="0.25"/>
    <row r="62284" ht="30" hidden="1" customHeight="1" x14ac:dyDescent="0.25"/>
    <row r="62285" ht="30" hidden="1" customHeight="1" x14ac:dyDescent="0.25"/>
    <row r="62286" ht="30" hidden="1" customHeight="1" x14ac:dyDescent="0.25"/>
    <row r="62287" ht="30" hidden="1" customHeight="1" x14ac:dyDescent="0.25"/>
    <row r="62288" ht="30" hidden="1" customHeight="1" x14ac:dyDescent="0.25"/>
    <row r="62289" ht="30" hidden="1" customHeight="1" x14ac:dyDescent="0.25"/>
    <row r="62290" ht="30" hidden="1" customHeight="1" x14ac:dyDescent="0.25"/>
    <row r="62291" ht="30" hidden="1" customHeight="1" x14ac:dyDescent="0.25"/>
    <row r="62292" ht="30" hidden="1" customHeight="1" x14ac:dyDescent="0.25"/>
    <row r="62293" ht="30" hidden="1" customHeight="1" x14ac:dyDescent="0.25"/>
    <row r="62294" ht="30" hidden="1" customHeight="1" x14ac:dyDescent="0.25"/>
    <row r="62295" ht="30" hidden="1" customHeight="1" x14ac:dyDescent="0.25"/>
    <row r="62296" ht="30" hidden="1" customHeight="1" x14ac:dyDescent="0.25"/>
    <row r="62297" ht="30" hidden="1" customHeight="1" x14ac:dyDescent="0.25"/>
    <row r="62298" ht="30" hidden="1" customHeight="1" x14ac:dyDescent="0.25"/>
    <row r="62299" ht="30" hidden="1" customHeight="1" x14ac:dyDescent="0.25"/>
    <row r="62300" ht="30" hidden="1" customHeight="1" x14ac:dyDescent="0.25"/>
    <row r="62301" ht="30" hidden="1" customHeight="1" x14ac:dyDescent="0.25"/>
    <row r="62302" ht="30" hidden="1" customHeight="1" x14ac:dyDescent="0.25"/>
    <row r="62303" ht="30" hidden="1" customHeight="1" x14ac:dyDescent="0.25"/>
    <row r="62304" ht="30" hidden="1" customHeight="1" x14ac:dyDescent="0.25"/>
    <row r="62305" ht="30" hidden="1" customHeight="1" x14ac:dyDescent="0.25"/>
    <row r="62306" ht="30" hidden="1" customHeight="1" x14ac:dyDescent="0.25"/>
    <row r="62307" ht="30" hidden="1" customHeight="1" x14ac:dyDescent="0.25"/>
    <row r="62308" ht="30" hidden="1" customHeight="1" x14ac:dyDescent="0.25"/>
    <row r="62309" ht="30" hidden="1" customHeight="1" x14ac:dyDescent="0.25"/>
    <row r="62310" ht="30" hidden="1" customHeight="1" x14ac:dyDescent="0.25"/>
    <row r="62311" ht="30" hidden="1" customHeight="1" x14ac:dyDescent="0.25"/>
    <row r="62312" ht="30" hidden="1" customHeight="1" x14ac:dyDescent="0.25"/>
    <row r="62313" ht="30" hidden="1" customHeight="1" x14ac:dyDescent="0.25"/>
    <row r="62314" ht="30" hidden="1" customHeight="1" x14ac:dyDescent="0.25"/>
    <row r="62315" ht="30" hidden="1" customHeight="1" x14ac:dyDescent="0.25"/>
    <row r="62316" ht="30" hidden="1" customHeight="1" x14ac:dyDescent="0.25"/>
    <row r="62317" ht="30" hidden="1" customHeight="1" x14ac:dyDescent="0.25"/>
    <row r="62318" ht="30" hidden="1" customHeight="1" x14ac:dyDescent="0.25"/>
    <row r="62319" ht="30" hidden="1" customHeight="1" x14ac:dyDescent="0.25"/>
    <row r="62320" ht="30" hidden="1" customHeight="1" x14ac:dyDescent="0.25"/>
    <row r="62321" ht="30" hidden="1" customHeight="1" x14ac:dyDescent="0.25"/>
    <row r="62322" ht="30" hidden="1" customHeight="1" x14ac:dyDescent="0.25"/>
    <row r="62323" ht="30" hidden="1" customHeight="1" x14ac:dyDescent="0.25"/>
    <row r="62324" ht="30" hidden="1" customHeight="1" x14ac:dyDescent="0.25"/>
    <row r="62325" ht="30" hidden="1" customHeight="1" x14ac:dyDescent="0.25"/>
    <row r="62326" ht="30" hidden="1" customHeight="1" x14ac:dyDescent="0.25"/>
    <row r="62327" ht="30" hidden="1" customHeight="1" x14ac:dyDescent="0.25"/>
    <row r="62328" ht="30" hidden="1" customHeight="1" x14ac:dyDescent="0.25"/>
    <row r="62329" ht="30" hidden="1" customHeight="1" x14ac:dyDescent="0.25"/>
    <row r="62330" ht="30" hidden="1" customHeight="1" x14ac:dyDescent="0.25"/>
    <row r="62331" ht="30" hidden="1" customHeight="1" x14ac:dyDescent="0.25"/>
    <row r="62332" ht="30" hidden="1" customHeight="1" x14ac:dyDescent="0.25"/>
    <row r="62333" ht="30" hidden="1" customHeight="1" x14ac:dyDescent="0.25"/>
    <row r="62334" ht="30" hidden="1" customHeight="1" x14ac:dyDescent="0.25"/>
    <row r="62335" ht="30" hidden="1" customHeight="1" x14ac:dyDescent="0.25"/>
    <row r="62336" ht="30" hidden="1" customHeight="1" x14ac:dyDescent="0.25"/>
    <row r="62337" ht="30" hidden="1" customHeight="1" x14ac:dyDescent="0.25"/>
    <row r="62338" ht="30" hidden="1" customHeight="1" x14ac:dyDescent="0.25"/>
    <row r="62339" ht="30" hidden="1" customHeight="1" x14ac:dyDescent="0.25"/>
    <row r="62340" ht="30" hidden="1" customHeight="1" x14ac:dyDescent="0.25"/>
    <row r="62341" ht="30" hidden="1" customHeight="1" x14ac:dyDescent="0.25"/>
    <row r="62342" ht="30" hidden="1" customHeight="1" x14ac:dyDescent="0.25"/>
    <row r="62343" ht="30" hidden="1" customHeight="1" x14ac:dyDescent="0.25"/>
    <row r="62344" ht="30" hidden="1" customHeight="1" x14ac:dyDescent="0.25"/>
    <row r="62345" ht="30" hidden="1" customHeight="1" x14ac:dyDescent="0.25"/>
    <row r="62346" ht="30" hidden="1" customHeight="1" x14ac:dyDescent="0.25"/>
    <row r="62347" ht="30" hidden="1" customHeight="1" x14ac:dyDescent="0.25"/>
    <row r="62348" ht="30" hidden="1" customHeight="1" x14ac:dyDescent="0.25"/>
    <row r="62349" ht="30" hidden="1" customHeight="1" x14ac:dyDescent="0.25"/>
    <row r="62350" ht="30" hidden="1" customHeight="1" x14ac:dyDescent="0.25"/>
    <row r="62351" ht="30" hidden="1" customHeight="1" x14ac:dyDescent="0.25"/>
    <row r="62352" ht="30" hidden="1" customHeight="1" x14ac:dyDescent="0.25"/>
    <row r="62353" ht="30" hidden="1" customHeight="1" x14ac:dyDescent="0.25"/>
    <row r="62354" ht="30" hidden="1" customHeight="1" x14ac:dyDescent="0.25"/>
    <row r="62355" ht="30" hidden="1" customHeight="1" x14ac:dyDescent="0.25"/>
    <row r="62356" ht="30" hidden="1" customHeight="1" x14ac:dyDescent="0.25"/>
    <row r="62357" ht="30" hidden="1" customHeight="1" x14ac:dyDescent="0.25"/>
    <row r="62358" ht="30" hidden="1" customHeight="1" x14ac:dyDescent="0.25"/>
    <row r="62359" ht="30" hidden="1" customHeight="1" x14ac:dyDescent="0.25"/>
    <row r="62360" ht="30" hidden="1" customHeight="1" x14ac:dyDescent="0.25"/>
    <row r="62361" ht="30" hidden="1" customHeight="1" x14ac:dyDescent="0.25"/>
    <row r="62362" ht="30" hidden="1" customHeight="1" x14ac:dyDescent="0.25"/>
    <row r="62363" ht="30" hidden="1" customHeight="1" x14ac:dyDescent="0.25"/>
    <row r="62364" ht="30" hidden="1" customHeight="1" x14ac:dyDescent="0.25"/>
    <row r="62365" ht="30" hidden="1" customHeight="1" x14ac:dyDescent="0.25"/>
    <row r="62366" ht="30" hidden="1" customHeight="1" x14ac:dyDescent="0.25"/>
    <row r="62367" ht="30" hidden="1" customHeight="1" x14ac:dyDescent="0.25"/>
    <row r="62368" ht="30" hidden="1" customHeight="1" x14ac:dyDescent="0.25"/>
    <row r="62369" ht="30" hidden="1" customHeight="1" x14ac:dyDescent="0.25"/>
    <row r="62370" ht="30" hidden="1" customHeight="1" x14ac:dyDescent="0.25"/>
    <row r="62371" ht="30" hidden="1" customHeight="1" x14ac:dyDescent="0.25"/>
    <row r="62372" ht="30" hidden="1" customHeight="1" x14ac:dyDescent="0.25"/>
    <row r="62373" ht="30" hidden="1" customHeight="1" x14ac:dyDescent="0.25"/>
    <row r="62374" ht="30" hidden="1" customHeight="1" x14ac:dyDescent="0.25"/>
    <row r="62375" ht="30" hidden="1" customHeight="1" x14ac:dyDescent="0.25"/>
    <row r="62376" ht="30" hidden="1" customHeight="1" x14ac:dyDescent="0.25"/>
    <row r="62377" ht="30" hidden="1" customHeight="1" x14ac:dyDescent="0.25"/>
    <row r="62378" ht="30" hidden="1" customHeight="1" x14ac:dyDescent="0.25"/>
    <row r="62379" ht="30" hidden="1" customHeight="1" x14ac:dyDescent="0.25"/>
    <row r="62380" ht="30" hidden="1" customHeight="1" x14ac:dyDescent="0.25"/>
    <row r="62381" ht="30" hidden="1" customHeight="1" x14ac:dyDescent="0.25"/>
    <row r="62382" ht="30" hidden="1" customHeight="1" x14ac:dyDescent="0.25"/>
    <row r="62383" ht="30" hidden="1" customHeight="1" x14ac:dyDescent="0.25"/>
    <row r="62384" ht="30" hidden="1" customHeight="1" x14ac:dyDescent="0.25"/>
    <row r="62385" ht="30" hidden="1" customHeight="1" x14ac:dyDescent="0.25"/>
    <row r="62386" ht="30" hidden="1" customHeight="1" x14ac:dyDescent="0.25"/>
    <row r="62387" ht="30" hidden="1" customHeight="1" x14ac:dyDescent="0.25"/>
    <row r="62388" ht="30" hidden="1" customHeight="1" x14ac:dyDescent="0.25"/>
    <row r="62389" ht="30" hidden="1" customHeight="1" x14ac:dyDescent="0.25"/>
    <row r="62390" ht="30" hidden="1" customHeight="1" x14ac:dyDescent="0.25"/>
    <row r="62391" ht="30" hidden="1" customHeight="1" x14ac:dyDescent="0.25"/>
    <row r="62392" ht="30" hidden="1" customHeight="1" x14ac:dyDescent="0.25"/>
    <row r="62393" ht="30" hidden="1" customHeight="1" x14ac:dyDescent="0.25"/>
    <row r="62394" ht="30" hidden="1" customHeight="1" x14ac:dyDescent="0.25"/>
    <row r="62395" ht="30" hidden="1" customHeight="1" x14ac:dyDescent="0.25"/>
    <row r="62396" ht="30" hidden="1" customHeight="1" x14ac:dyDescent="0.25"/>
    <row r="62397" ht="30" hidden="1" customHeight="1" x14ac:dyDescent="0.25"/>
    <row r="62398" ht="30" hidden="1" customHeight="1" x14ac:dyDescent="0.25"/>
    <row r="62399" ht="30" hidden="1" customHeight="1" x14ac:dyDescent="0.25"/>
    <row r="62400" ht="30" hidden="1" customHeight="1" x14ac:dyDescent="0.25"/>
    <row r="62401" ht="30" hidden="1" customHeight="1" x14ac:dyDescent="0.25"/>
    <row r="62402" ht="30" hidden="1" customHeight="1" x14ac:dyDescent="0.25"/>
    <row r="62403" ht="30" hidden="1" customHeight="1" x14ac:dyDescent="0.25"/>
    <row r="62404" ht="30" hidden="1" customHeight="1" x14ac:dyDescent="0.25"/>
    <row r="62405" ht="30" hidden="1" customHeight="1" x14ac:dyDescent="0.25"/>
    <row r="62406" ht="30" hidden="1" customHeight="1" x14ac:dyDescent="0.25"/>
    <row r="62407" ht="30" hidden="1" customHeight="1" x14ac:dyDescent="0.25"/>
    <row r="62408" ht="30" hidden="1" customHeight="1" x14ac:dyDescent="0.25"/>
    <row r="62409" ht="30" hidden="1" customHeight="1" x14ac:dyDescent="0.25"/>
    <row r="62410" ht="30" hidden="1" customHeight="1" x14ac:dyDescent="0.25"/>
    <row r="62411" ht="30" hidden="1" customHeight="1" x14ac:dyDescent="0.25"/>
    <row r="62412" ht="30" hidden="1" customHeight="1" x14ac:dyDescent="0.25"/>
    <row r="62413" ht="30" hidden="1" customHeight="1" x14ac:dyDescent="0.25"/>
    <row r="62414" ht="30" hidden="1" customHeight="1" x14ac:dyDescent="0.25"/>
    <row r="62415" ht="30" hidden="1" customHeight="1" x14ac:dyDescent="0.25"/>
    <row r="62416" ht="30" hidden="1" customHeight="1" x14ac:dyDescent="0.25"/>
    <row r="62417" ht="30" hidden="1" customHeight="1" x14ac:dyDescent="0.25"/>
    <row r="62418" ht="30" hidden="1" customHeight="1" x14ac:dyDescent="0.25"/>
    <row r="62419" ht="30" hidden="1" customHeight="1" x14ac:dyDescent="0.25"/>
    <row r="62420" ht="30" hidden="1" customHeight="1" x14ac:dyDescent="0.25"/>
    <row r="62421" ht="30" hidden="1" customHeight="1" x14ac:dyDescent="0.25"/>
    <row r="62422" ht="30" hidden="1" customHeight="1" x14ac:dyDescent="0.25"/>
    <row r="62423" ht="30" hidden="1" customHeight="1" x14ac:dyDescent="0.25"/>
    <row r="62424" ht="30" hidden="1" customHeight="1" x14ac:dyDescent="0.25"/>
    <row r="62425" ht="30" hidden="1" customHeight="1" x14ac:dyDescent="0.25"/>
    <row r="62426" ht="30" hidden="1" customHeight="1" x14ac:dyDescent="0.25"/>
    <row r="62427" ht="30" hidden="1" customHeight="1" x14ac:dyDescent="0.25"/>
    <row r="62428" ht="30" hidden="1" customHeight="1" x14ac:dyDescent="0.25"/>
    <row r="62429" ht="30" hidden="1" customHeight="1" x14ac:dyDescent="0.25"/>
    <row r="62430" ht="30" hidden="1" customHeight="1" x14ac:dyDescent="0.25"/>
    <row r="62431" ht="30" hidden="1" customHeight="1" x14ac:dyDescent="0.25"/>
    <row r="62432" ht="30" hidden="1" customHeight="1" x14ac:dyDescent="0.25"/>
    <row r="62433" ht="30" hidden="1" customHeight="1" x14ac:dyDescent="0.25"/>
    <row r="62434" ht="30" hidden="1" customHeight="1" x14ac:dyDescent="0.25"/>
    <row r="62435" ht="30" hidden="1" customHeight="1" x14ac:dyDescent="0.25"/>
    <row r="62436" ht="30" hidden="1" customHeight="1" x14ac:dyDescent="0.25"/>
    <row r="62437" ht="30" hidden="1" customHeight="1" x14ac:dyDescent="0.25"/>
    <row r="62438" ht="30" hidden="1" customHeight="1" x14ac:dyDescent="0.25"/>
    <row r="62439" ht="30" hidden="1" customHeight="1" x14ac:dyDescent="0.25"/>
    <row r="62440" ht="30" hidden="1" customHeight="1" x14ac:dyDescent="0.25"/>
    <row r="62441" ht="30" hidden="1" customHeight="1" x14ac:dyDescent="0.25"/>
    <row r="62442" ht="30" hidden="1" customHeight="1" x14ac:dyDescent="0.25"/>
    <row r="62443" ht="30" hidden="1" customHeight="1" x14ac:dyDescent="0.25"/>
    <row r="62444" ht="30" hidden="1" customHeight="1" x14ac:dyDescent="0.25"/>
    <row r="62445" ht="30" hidden="1" customHeight="1" x14ac:dyDescent="0.25"/>
    <row r="62446" ht="30" hidden="1" customHeight="1" x14ac:dyDescent="0.25"/>
    <row r="62447" ht="30" hidden="1" customHeight="1" x14ac:dyDescent="0.25"/>
    <row r="62448" ht="30" hidden="1" customHeight="1" x14ac:dyDescent="0.25"/>
    <row r="62449" ht="30" hidden="1" customHeight="1" x14ac:dyDescent="0.25"/>
    <row r="62450" ht="30" hidden="1" customHeight="1" x14ac:dyDescent="0.25"/>
    <row r="62451" ht="30" hidden="1" customHeight="1" x14ac:dyDescent="0.25"/>
    <row r="62452" ht="30" hidden="1" customHeight="1" x14ac:dyDescent="0.25"/>
    <row r="62453" ht="30" hidden="1" customHeight="1" x14ac:dyDescent="0.25"/>
    <row r="62454" ht="30" hidden="1" customHeight="1" x14ac:dyDescent="0.25"/>
    <row r="62455" ht="30" hidden="1" customHeight="1" x14ac:dyDescent="0.25"/>
    <row r="62456" ht="30" hidden="1" customHeight="1" x14ac:dyDescent="0.25"/>
    <row r="62457" ht="30" hidden="1" customHeight="1" x14ac:dyDescent="0.25"/>
    <row r="62458" ht="30" hidden="1" customHeight="1" x14ac:dyDescent="0.25"/>
    <row r="62459" ht="30" hidden="1" customHeight="1" x14ac:dyDescent="0.25"/>
    <row r="62460" ht="30" hidden="1" customHeight="1" x14ac:dyDescent="0.25"/>
    <row r="62461" ht="30" hidden="1" customHeight="1" x14ac:dyDescent="0.25"/>
    <row r="62462" ht="30" hidden="1" customHeight="1" x14ac:dyDescent="0.25"/>
    <row r="62463" ht="30" hidden="1" customHeight="1" x14ac:dyDescent="0.25"/>
    <row r="62464" ht="30" hidden="1" customHeight="1" x14ac:dyDescent="0.25"/>
    <row r="62465" ht="30" hidden="1" customHeight="1" x14ac:dyDescent="0.25"/>
    <row r="62466" ht="30" hidden="1" customHeight="1" x14ac:dyDescent="0.25"/>
    <row r="62467" ht="30" hidden="1" customHeight="1" x14ac:dyDescent="0.25"/>
    <row r="62468" ht="30" hidden="1" customHeight="1" x14ac:dyDescent="0.25"/>
    <row r="62469" ht="30" hidden="1" customHeight="1" x14ac:dyDescent="0.25"/>
    <row r="62470" ht="30" hidden="1" customHeight="1" x14ac:dyDescent="0.25"/>
    <row r="62471" ht="30" hidden="1" customHeight="1" x14ac:dyDescent="0.25"/>
    <row r="62472" ht="30" hidden="1" customHeight="1" x14ac:dyDescent="0.25"/>
    <row r="62473" ht="30" hidden="1" customHeight="1" x14ac:dyDescent="0.25"/>
    <row r="62474" ht="30" hidden="1" customHeight="1" x14ac:dyDescent="0.25"/>
    <row r="62475" ht="30" hidden="1" customHeight="1" x14ac:dyDescent="0.25"/>
    <row r="62476" ht="30" hidden="1" customHeight="1" x14ac:dyDescent="0.25"/>
    <row r="62477" ht="30" hidden="1" customHeight="1" x14ac:dyDescent="0.25"/>
    <row r="62478" ht="30" hidden="1" customHeight="1" x14ac:dyDescent="0.25"/>
    <row r="62479" ht="30" hidden="1" customHeight="1" x14ac:dyDescent="0.25"/>
    <row r="62480" ht="30" hidden="1" customHeight="1" x14ac:dyDescent="0.25"/>
    <row r="62481" ht="30" hidden="1" customHeight="1" x14ac:dyDescent="0.25"/>
    <row r="62482" ht="30" hidden="1" customHeight="1" x14ac:dyDescent="0.25"/>
    <row r="62483" ht="30" hidden="1" customHeight="1" x14ac:dyDescent="0.25"/>
    <row r="62484" ht="30" hidden="1" customHeight="1" x14ac:dyDescent="0.25"/>
    <row r="62485" ht="30" hidden="1" customHeight="1" x14ac:dyDescent="0.25"/>
    <row r="62486" ht="30" hidden="1" customHeight="1" x14ac:dyDescent="0.25"/>
    <row r="62487" ht="30" hidden="1" customHeight="1" x14ac:dyDescent="0.25"/>
    <row r="62488" ht="30" hidden="1" customHeight="1" x14ac:dyDescent="0.25"/>
    <row r="62489" ht="30" hidden="1" customHeight="1" x14ac:dyDescent="0.25"/>
    <row r="62490" ht="30" hidden="1" customHeight="1" x14ac:dyDescent="0.25"/>
    <row r="62491" ht="30" hidden="1" customHeight="1" x14ac:dyDescent="0.25"/>
    <row r="62492" ht="30" hidden="1" customHeight="1" x14ac:dyDescent="0.25"/>
    <row r="62493" ht="30" hidden="1" customHeight="1" x14ac:dyDescent="0.25"/>
    <row r="62494" ht="30" hidden="1" customHeight="1" x14ac:dyDescent="0.25"/>
    <row r="62495" ht="30" hidden="1" customHeight="1" x14ac:dyDescent="0.25"/>
    <row r="62496" ht="30" hidden="1" customHeight="1" x14ac:dyDescent="0.25"/>
    <row r="62497" ht="30" hidden="1" customHeight="1" x14ac:dyDescent="0.25"/>
    <row r="62498" ht="30" hidden="1" customHeight="1" x14ac:dyDescent="0.25"/>
    <row r="62499" ht="30" hidden="1" customHeight="1" x14ac:dyDescent="0.25"/>
    <row r="62500" ht="30" hidden="1" customHeight="1" x14ac:dyDescent="0.25"/>
    <row r="62501" ht="30" hidden="1" customHeight="1" x14ac:dyDescent="0.25"/>
    <row r="62502" ht="30" hidden="1" customHeight="1" x14ac:dyDescent="0.25"/>
    <row r="62503" ht="30" hidden="1" customHeight="1" x14ac:dyDescent="0.25"/>
    <row r="62504" ht="30" hidden="1" customHeight="1" x14ac:dyDescent="0.25"/>
    <row r="62505" ht="30" hidden="1" customHeight="1" x14ac:dyDescent="0.25"/>
    <row r="62506" ht="30" hidden="1" customHeight="1" x14ac:dyDescent="0.25"/>
    <row r="62507" ht="30" hidden="1" customHeight="1" x14ac:dyDescent="0.25"/>
    <row r="62508" ht="30" hidden="1" customHeight="1" x14ac:dyDescent="0.25"/>
    <row r="62509" ht="30" hidden="1" customHeight="1" x14ac:dyDescent="0.25"/>
    <row r="62510" ht="30" hidden="1" customHeight="1" x14ac:dyDescent="0.25"/>
    <row r="62511" ht="30" hidden="1" customHeight="1" x14ac:dyDescent="0.25"/>
    <row r="62512" ht="30" hidden="1" customHeight="1" x14ac:dyDescent="0.25"/>
    <row r="62513" ht="30" hidden="1" customHeight="1" x14ac:dyDescent="0.25"/>
    <row r="62514" ht="30" hidden="1" customHeight="1" x14ac:dyDescent="0.25"/>
    <row r="62515" ht="30" hidden="1" customHeight="1" x14ac:dyDescent="0.25"/>
    <row r="62516" ht="30" hidden="1" customHeight="1" x14ac:dyDescent="0.25"/>
    <row r="62517" ht="30" hidden="1" customHeight="1" x14ac:dyDescent="0.25"/>
    <row r="62518" ht="30" hidden="1" customHeight="1" x14ac:dyDescent="0.25"/>
    <row r="62519" ht="30" hidden="1" customHeight="1" x14ac:dyDescent="0.25"/>
    <row r="62520" ht="30" hidden="1" customHeight="1" x14ac:dyDescent="0.25"/>
    <row r="62521" ht="30" hidden="1" customHeight="1" x14ac:dyDescent="0.25"/>
    <row r="62522" ht="30" hidden="1" customHeight="1" x14ac:dyDescent="0.25"/>
    <row r="62523" ht="30" hidden="1" customHeight="1" x14ac:dyDescent="0.25"/>
    <row r="62524" ht="30" hidden="1" customHeight="1" x14ac:dyDescent="0.25"/>
    <row r="62525" ht="30" hidden="1" customHeight="1" x14ac:dyDescent="0.25"/>
    <row r="62526" ht="30" hidden="1" customHeight="1" x14ac:dyDescent="0.25"/>
    <row r="62527" ht="30" hidden="1" customHeight="1" x14ac:dyDescent="0.25"/>
    <row r="62528" ht="30" hidden="1" customHeight="1" x14ac:dyDescent="0.25"/>
    <row r="62529" ht="30" hidden="1" customHeight="1" x14ac:dyDescent="0.25"/>
    <row r="62530" ht="30" hidden="1" customHeight="1" x14ac:dyDescent="0.25"/>
    <row r="62531" ht="30" hidden="1" customHeight="1" x14ac:dyDescent="0.25"/>
    <row r="62532" ht="30" hidden="1" customHeight="1" x14ac:dyDescent="0.25"/>
    <row r="62533" ht="30" hidden="1" customHeight="1" x14ac:dyDescent="0.25"/>
    <row r="62534" ht="30" hidden="1" customHeight="1" x14ac:dyDescent="0.25"/>
    <row r="62535" ht="30" hidden="1" customHeight="1" x14ac:dyDescent="0.25"/>
    <row r="62536" ht="30" hidden="1" customHeight="1" x14ac:dyDescent="0.25"/>
    <row r="62537" ht="30" hidden="1" customHeight="1" x14ac:dyDescent="0.25"/>
    <row r="62538" ht="30" hidden="1" customHeight="1" x14ac:dyDescent="0.25"/>
    <row r="62539" ht="30" hidden="1" customHeight="1" x14ac:dyDescent="0.25"/>
    <row r="62540" ht="30" hidden="1" customHeight="1" x14ac:dyDescent="0.25"/>
    <row r="62541" ht="30" hidden="1" customHeight="1" x14ac:dyDescent="0.25"/>
    <row r="62542" ht="30" hidden="1" customHeight="1" x14ac:dyDescent="0.25"/>
    <row r="62543" ht="30" hidden="1" customHeight="1" x14ac:dyDescent="0.25"/>
    <row r="62544" ht="30" hidden="1" customHeight="1" x14ac:dyDescent="0.25"/>
    <row r="62545" ht="30" hidden="1" customHeight="1" x14ac:dyDescent="0.25"/>
    <row r="62546" ht="30" hidden="1" customHeight="1" x14ac:dyDescent="0.25"/>
    <row r="62547" ht="30" hidden="1" customHeight="1" x14ac:dyDescent="0.25"/>
    <row r="62548" ht="30" hidden="1" customHeight="1" x14ac:dyDescent="0.25"/>
    <row r="62549" ht="30" hidden="1" customHeight="1" x14ac:dyDescent="0.25"/>
    <row r="62550" ht="30" hidden="1" customHeight="1" x14ac:dyDescent="0.25"/>
    <row r="62551" ht="30" hidden="1" customHeight="1" x14ac:dyDescent="0.25"/>
    <row r="62552" ht="30" hidden="1" customHeight="1" x14ac:dyDescent="0.25"/>
    <row r="62553" ht="30" hidden="1" customHeight="1" x14ac:dyDescent="0.25"/>
    <row r="62554" ht="30" hidden="1" customHeight="1" x14ac:dyDescent="0.25"/>
    <row r="62555" ht="30" hidden="1" customHeight="1" x14ac:dyDescent="0.25"/>
    <row r="62556" ht="30" hidden="1" customHeight="1" x14ac:dyDescent="0.25"/>
    <row r="62557" ht="30" hidden="1" customHeight="1" x14ac:dyDescent="0.25"/>
    <row r="62558" ht="30" hidden="1" customHeight="1" x14ac:dyDescent="0.25"/>
    <row r="62559" ht="30" hidden="1" customHeight="1" x14ac:dyDescent="0.25"/>
    <row r="62560" ht="30" hidden="1" customHeight="1" x14ac:dyDescent="0.25"/>
    <row r="62561" ht="30" hidden="1" customHeight="1" x14ac:dyDescent="0.25"/>
    <row r="62562" ht="30" hidden="1" customHeight="1" x14ac:dyDescent="0.25"/>
    <row r="62563" ht="30" hidden="1" customHeight="1" x14ac:dyDescent="0.25"/>
    <row r="62564" ht="30" hidden="1" customHeight="1" x14ac:dyDescent="0.25"/>
    <row r="62565" ht="30" hidden="1" customHeight="1" x14ac:dyDescent="0.25"/>
    <row r="62566" ht="30" hidden="1" customHeight="1" x14ac:dyDescent="0.25"/>
    <row r="62567" ht="30" hidden="1" customHeight="1" x14ac:dyDescent="0.25"/>
    <row r="62568" ht="30" hidden="1" customHeight="1" x14ac:dyDescent="0.25"/>
    <row r="62569" ht="30" hidden="1" customHeight="1" x14ac:dyDescent="0.25"/>
    <row r="62570" ht="30" hidden="1" customHeight="1" x14ac:dyDescent="0.25"/>
    <row r="62571" ht="30" hidden="1" customHeight="1" x14ac:dyDescent="0.25"/>
    <row r="62572" ht="30" hidden="1" customHeight="1" x14ac:dyDescent="0.25"/>
    <row r="62573" ht="30" hidden="1" customHeight="1" x14ac:dyDescent="0.25"/>
    <row r="62574" ht="30" hidden="1" customHeight="1" x14ac:dyDescent="0.25"/>
    <row r="62575" ht="30" hidden="1" customHeight="1" x14ac:dyDescent="0.25"/>
    <row r="62576" ht="30" hidden="1" customHeight="1" x14ac:dyDescent="0.25"/>
    <row r="62577" ht="30" hidden="1" customHeight="1" x14ac:dyDescent="0.25"/>
    <row r="62578" ht="30" hidden="1" customHeight="1" x14ac:dyDescent="0.25"/>
    <row r="62579" ht="30" hidden="1" customHeight="1" x14ac:dyDescent="0.25"/>
    <row r="62580" ht="30" hidden="1" customHeight="1" x14ac:dyDescent="0.25"/>
    <row r="62581" ht="30" hidden="1" customHeight="1" x14ac:dyDescent="0.25"/>
    <row r="62582" ht="30" hidden="1" customHeight="1" x14ac:dyDescent="0.25"/>
    <row r="62583" ht="30" hidden="1" customHeight="1" x14ac:dyDescent="0.25"/>
    <row r="62584" ht="30" hidden="1" customHeight="1" x14ac:dyDescent="0.25"/>
    <row r="62585" ht="30" hidden="1" customHeight="1" x14ac:dyDescent="0.25"/>
    <row r="62586" ht="30" hidden="1" customHeight="1" x14ac:dyDescent="0.25"/>
    <row r="62587" ht="30" hidden="1" customHeight="1" x14ac:dyDescent="0.25"/>
    <row r="62588" ht="30" hidden="1" customHeight="1" x14ac:dyDescent="0.25"/>
    <row r="62589" ht="30" hidden="1" customHeight="1" x14ac:dyDescent="0.25"/>
    <row r="62590" ht="30" hidden="1" customHeight="1" x14ac:dyDescent="0.25"/>
    <row r="62591" ht="30" hidden="1" customHeight="1" x14ac:dyDescent="0.25"/>
    <row r="62592" ht="30" hidden="1" customHeight="1" x14ac:dyDescent="0.25"/>
    <row r="62593" ht="30" hidden="1" customHeight="1" x14ac:dyDescent="0.25"/>
    <row r="62594" ht="30" hidden="1" customHeight="1" x14ac:dyDescent="0.25"/>
    <row r="62595" ht="30" hidden="1" customHeight="1" x14ac:dyDescent="0.25"/>
    <row r="62596" ht="30" hidden="1" customHeight="1" x14ac:dyDescent="0.25"/>
    <row r="62597" ht="30" hidden="1" customHeight="1" x14ac:dyDescent="0.25"/>
    <row r="62598" ht="30" hidden="1" customHeight="1" x14ac:dyDescent="0.25"/>
    <row r="62599" ht="30" hidden="1" customHeight="1" x14ac:dyDescent="0.25"/>
    <row r="62600" ht="30" hidden="1" customHeight="1" x14ac:dyDescent="0.25"/>
    <row r="62601" ht="30" hidden="1" customHeight="1" x14ac:dyDescent="0.25"/>
    <row r="62602" ht="30" hidden="1" customHeight="1" x14ac:dyDescent="0.25"/>
    <row r="62603" ht="30" hidden="1" customHeight="1" x14ac:dyDescent="0.25"/>
    <row r="62604" ht="30" hidden="1" customHeight="1" x14ac:dyDescent="0.25"/>
    <row r="62605" ht="30" hidden="1" customHeight="1" x14ac:dyDescent="0.25"/>
    <row r="62606" ht="30" hidden="1" customHeight="1" x14ac:dyDescent="0.25"/>
    <row r="62607" ht="30" hidden="1" customHeight="1" x14ac:dyDescent="0.25"/>
    <row r="62608" ht="30" hidden="1" customHeight="1" x14ac:dyDescent="0.25"/>
    <row r="62609" ht="30" hidden="1" customHeight="1" x14ac:dyDescent="0.25"/>
    <row r="62610" ht="30" hidden="1" customHeight="1" x14ac:dyDescent="0.25"/>
    <row r="62611" ht="30" hidden="1" customHeight="1" x14ac:dyDescent="0.25"/>
    <row r="62612" ht="30" hidden="1" customHeight="1" x14ac:dyDescent="0.25"/>
    <row r="62613" ht="30" hidden="1" customHeight="1" x14ac:dyDescent="0.25"/>
    <row r="62614" ht="30" hidden="1" customHeight="1" x14ac:dyDescent="0.25"/>
    <row r="62615" ht="30" hidden="1" customHeight="1" x14ac:dyDescent="0.25"/>
    <row r="62616" ht="30" hidden="1" customHeight="1" x14ac:dyDescent="0.25"/>
    <row r="62617" ht="30" hidden="1" customHeight="1" x14ac:dyDescent="0.25"/>
    <row r="62618" ht="30" hidden="1" customHeight="1" x14ac:dyDescent="0.25"/>
    <row r="62619" ht="30" hidden="1" customHeight="1" x14ac:dyDescent="0.25"/>
    <row r="62620" ht="30" hidden="1" customHeight="1" x14ac:dyDescent="0.25"/>
    <row r="62621" ht="30" hidden="1" customHeight="1" x14ac:dyDescent="0.25"/>
    <row r="62622" ht="30" hidden="1" customHeight="1" x14ac:dyDescent="0.25"/>
    <row r="62623" ht="30" hidden="1" customHeight="1" x14ac:dyDescent="0.25"/>
    <row r="62624" ht="30" hidden="1" customHeight="1" x14ac:dyDescent="0.25"/>
    <row r="62625" ht="30" hidden="1" customHeight="1" x14ac:dyDescent="0.25"/>
    <row r="62626" ht="30" hidden="1" customHeight="1" x14ac:dyDescent="0.25"/>
    <row r="62627" ht="30" hidden="1" customHeight="1" x14ac:dyDescent="0.25"/>
    <row r="62628" ht="30" hidden="1" customHeight="1" x14ac:dyDescent="0.25"/>
    <row r="62629" ht="30" hidden="1" customHeight="1" x14ac:dyDescent="0.25"/>
    <row r="62630" ht="30" hidden="1" customHeight="1" x14ac:dyDescent="0.25"/>
    <row r="62631" ht="30" hidden="1" customHeight="1" x14ac:dyDescent="0.25"/>
    <row r="62632" ht="30" hidden="1" customHeight="1" x14ac:dyDescent="0.25"/>
    <row r="62633" ht="30" hidden="1" customHeight="1" x14ac:dyDescent="0.25"/>
    <row r="62634" ht="30" hidden="1" customHeight="1" x14ac:dyDescent="0.25"/>
    <row r="62635" ht="30" hidden="1" customHeight="1" x14ac:dyDescent="0.25"/>
    <row r="62636" ht="30" hidden="1" customHeight="1" x14ac:dyDescent="0.25"/>
    <row r="62637" ht="30" hidden="1" customHeight="1" x14ac:dyDescent="0.25"/>
    <row r="62638" ht="30" hidden="1" customHeight="1" x14ac:dyDescent="0.25"/>
    <row r="62639" ht="30" hidden="1" customHeight="1" x14ac:dyDescent="0.25"/>
    <row r="62640" ht="30" hidden="1" customHeight="1" x14ac:dyDescent="0.25"/>
    <row r="62641" ht="30" hidden="1" customHeight="1" x14ac:dyDescent="0.25"/>
    <row r="62642" ht="30" hidden="1" customHeight="1" x14ac:dyDescent="0.25"/>
    <row r="62643" ht="30" hidden="1" customHeight="1" x14ac:dyDescent="0.25"/>
    <row r="62644" ht="30" hidden="1" customHeight="1" x14ac:dyDescent="0.25"/>
    <row r="62645" ht="30" hidden="1" customHeight="1" x14ac:dyDescent="0.25"/>
    <row r="62646" ht="30" hidden="1" customHeight="1" x14ac:dyDescent="0.25"/>
    <row r="62647" ht="30" hidden="1" customHeight="1" x14ac:dyDescent="0.25"/>
    <row r="62648" ht="30" hidden="1" customHeight="1" x14ac:dyDescent="0.25"/>
    <row r="62649" ht="30" hidden="1" customHeight="1" x14ac:dyDescent="0.25"/>
    <row r="62650" ht="30" hidden="1" customHeight="1" x14ac:dyDescent="0.25"/>
    <row r="62651" ht="30" hidden="1" customHeight="1" x14ac:dyDescent="0.25"/>
    <row r="62652" ht="30" hidden="1" customHeight="1" x14ac:dyDescent="0.25"/>
    <row r="62653" ht="30" hidden="1" customHeight="1" x14ac:dyDescent="0.25"/>
    <row r="62654" ht="30" hidden="1" customHeight="1" x14ac:dyDescent="0.25"/>
    <row r="62655" ht="30" hidden="1" customHeight="1" x14ac:dyDescent="0.25"/>
    <row r="62656" ht="30" hidden="1" customHeight="1" x14ac:dyDescent="0.25"/>
    <row r="62657" ht="30" hidden="1" customHeight="1" x14ac:dyDescent="0.25"/>
    <row r="62658" ht="30" hidden="1" customHeight="1" x14ac:dyDescent="0.25"/>
    <row r="62659" ht="30" hidden="1" customHeight="1" x14ac:dyDescent="0.25"/>
    <row r="62660" ht="30" hidden="1" customHeight="1" x14ac:dyDescent="0.25"/>
    <row r="62661" ht="30" hidden="1" customHeight="1" x14ac:dyDescent="0.25"/>
    <row r="62662" ht="30" hidden="1" customHeight="1" x14ac:dyDescent="0.25"/>
    <row r="62663" ht="30" hidden="1" customHeight="1" x14ac:dyDescent="0.25"/>
    <row r="62664" ht="30" hidden="1" customHeight="1" x14ac:dyDescent="0.25"/>
    <row r="62665" ht="30" hidden="1" customHeight="1" x14ac:dyDescent="0.25"/>
    <row r="62666" ht="30" hidden="1" customHeight="1" x14ac:dyDescent="0.25"/>
    <row r="62667" ht="30" hidden="1" customHeight="1" x14ac:dyDescent="0.25"/>
    <row r="62668" ht="30" hidden="1" customHeight="1" x14ac:dyDescent="0.25"/>
    <row r="62669" ht="30" hidden="1" customHeight="1" x14ac:dyDescent="0.25"/>
    <row r="62670" ht="30" hidden="1" customHeight="1" x14ac:dyDescent="0.25"/>
    <row r="62671" ht="30" hidden="1" customHeight="1" x14ac:dyDescent="0.25"/>
    <row r="62672" ht="30" hidden="1" customHeight="1" x14ac:dyDescent="0.25"/>
    <row r="62673" ht="30" hidden="1" customHeight="1" x14ac:dyDescent="0.25"/>
    <row r="62674" ht="30" hidden="1" customHeight="1" x14ac:dyDescent="0.25"/>
    <row r="62675" ht="30" hidden="1" customHeight="1" x14ac:dyDescent="0.25"/>
    <row r="62676" ht="30" hidden="1" customHeight="1" x14ac:dyDescent="0.25"/>
    <row r="62677" ht="30" hidden="1" customHeight="1" x14ac:dyDescent="0.25"/>
    <row r="62678" ht="30" hidden="1" customHeight="1" x14ac:dyDescent="0.25"/>
    <row r="62679" ht="30" hidden="1" customHeight="1" x14ac:dyDescent="0.25"/>
    <row r="62680" ht="30" hidden="1" customHeight="1" x14ac:dyDescent="0.25"/>
    <row r="62681" ht="30" hidden="1" customHeight="1" x14ac:dyDescent="0.25"/>
    <row r="62682" ht="30" hidden="1" customHeight="1" x14ac:dyDescent="0.25"/>
    <row r="62683" ht="30" hidden="1" customHeight="1" x14ac:dyDescent="0.25"/>
    <row r="62684" ht="30" hidden="1" customHeight="1" x14ac:dyDescent="0.25"/>
    <row r="62685" ht="30" hidden="1" customHeight="1" x14ac:dyDescent="0.25"/>
    <row r="62686" ht="30" hidden="1" customHeight="1" x14ac:dyDescent="0.25"/>
    <row r="62687" ht="30" hidden="1" customHeight="1" x14ac:dyDescent="0.25"/>
    <row r="62688" ht="30" hidden="1" customHeight="1" x14ac:dyDescent="0.25"/>
    <row r="62689" ht="30" hidden="1" customHeight="1" x14ac:dyDescent="0.25"/>
    <row r="62690" ht="30" hidden="1" customHeight="1" x14ac:dyDescent="0.25"/>
    <row r="62691" ht="30" hidden="1" customHeight="1" x14ac:dyDescent="0.25"/>
    <row r="62692" ht="30" hidden="1" customHeight="1" x14ac:dyDescent="0.25"/>
    <row r="62693" ht="30" hidden="1" customHeight="1" x14ac:dyDescent="0.25"/>
    <row r="62694" ht="30" hidden="1" customHeight="1" x14ac:dyDescent="0.25"/>
    <row r="62695" ht="30" hidden="1" customHeight="1" x14ac:dyDescent="0.25"/>
    <row r="62696" ht="30" hidden="1" customHeight="1" x14ac:dyDescent="0.25"/>
    <row r="62697" ht="30" hidden="1" customHeight="1" x14ac:dyDescent="0.25"/>
    <row r="62698" ht="30" hidden="1" customHeight="1" x14ac:dyDescent="0.25"/>
    <row r="62699" ht="30" hidden="1" customHeight="1" x14ac:dyDescent="0.25"/>
    <row r="62700" ht="30" hidden="1" customHeight="1" x14ac:dyDescent="0.25"/>
    <row r="62701" ht="30" hidden="1" customHeight="1" x14ac:dyDescent="0.25"/>
    <row r="62702" ht="30" hidden="1" customHeight="1" x14ac:dyDescent="0.25"/>
    <row r="62703" ht="30" hidden="1" customHeight="1" x14ac:dyDescent="0.25"/>
    <row r="62704" ht="30" hidden="1" customHeight="1" x14ac:dyDescent="0.25"/>
    <row r="62705" ht="30" hidden="1" customHeight="1" x14ac:dyDescent="0.25"/>
    <row r="62706" ht="30" hidden="1" customHeight="1" x14ac:dyDescent="0.25"/>
    <row r="62707" ht="30" hidden="1" customHeight="1" x14ac:dyDescent="0.25"/>
    <row r="62708" ht="30" hidden="1" customHeight="1" x14ac:dyDescent="0.25"/>
    <row r="62709" ht="30" hidden="1" customHeight="1" x14ac:dyDescent="0.25"/>
    <row r="62710" ht="30" hidden="1" customHeight="1" x14ac:dyDescent="0.25"/>
    <row r="62711" ht="30" hidden="1" customHeight="1" x14ac:dyDescent="0.25"/>
    <row r="62712" ht="30" hidden="1" customHeight="1" x14ac:dyDescent="0.25"/>
    <row r="62713" ht="30" hidden="1" customHeight="1" x14ac:dyDescent="0.25"/>
    <row r="62714" ht="30" hidden="1" customHeight="1" x14ac:dyDescent="0.25"/>
    <row r="62715" ht="30" hidden="1" customHeight="1" x14ac:dyDescent="0.25"/>
    <row r="62716" ht="30" hidden="1" customHeight="1" x14ac:dyDescent="0.25"/>
    <row r="62717" ht="30" hidden="1" customHeight="1" x14ac:dyDescent="0.25"/>
    <row r="62718" ht="30" hidden="1" customHeight="1" x14ac:dyDescent="0.25"/>
    <row r="62719" ht="30" hidden="1" customHeight="1" x14ac:dyDescent="0.25"/>
    <row r="62720" ht="30" hidden="1" customHeight="1" x14ac:dyDescent="0.25"/>
    <row r="62721" ht="30" hidden="1" customHeight="1" x14ac:dyDescent="0.25"/>
    <row r="62722" ht="30" hidden="1" customHeight="1" x14ac:dyDescent="0.25"/>
    <row r="62723" ht="30" hidden="1" customHeight="1" x14ac:dyDescent="0.25"/>
    <row r="62724" ht="30" hidden="1" customHeight="1" x14ac:dyDescent="0.25"/>
    <row r="62725" ht="30" hidden="1" customHeight="1" x14ac:dyDescent="0.25"/>
    <row r="62726" ht="30" hidden="1" customHeight="1" x14ac:dyDescent="0.25"/>
    <row r="62727" ht="30" hidden="1" customHeight="1" x14ac:dyDescent="0.25"/>
    <row r="62728" ht="30" hidden="1" customHeight="1" x14ac:dyDescent="0.25"/>
    <row r="62729" ht="30" hidden="1" customHeight="1" x14ac:dyDescent="0.25"/>
    <row r="62730" ht="30" hidden="1" customHeight="1" x14ac:dyDescent="0.25"/>
    <row r="62731" ht="30" hidden="1" customHeight="1" x14ac:dyDescent="0.25"/>
    <row r="62732" ht="30" hidden="1" customHeight="1" x14ac:dyDescent="0.25"/>
    <row r="62733" ht="30" hidden="1" customHeight="1" x14ac:dyDescent="0.25"/>
    <row r="62734" ht="30" hidden="1" customHeight="1" x14ac:dyDescent="0.25"/>
    <row r="62735" ht="30" hidden="1" customHeight="1" x14ac:dyDescent="0.25"/>
    <row r="62736" ht="30" hidden="1" customHeight="1" x14ac:dyDescent="0.25"/>
    <row r="62737" ht="30" hidden="1" customHeight="1" x14ac:dyDescent="0.25"/>
    <row r="62738" ht="30" hidden="1" customHeight="1" x14ac:dyDescent="0.25"/>
    <row r="62739" ht="30" hidden="1" customHeight="1" x14ac:dyDescent="0.25"/>
    <row r="62740" ht="30" hidden="1" customHeight="1" x14ac:dyDescent="0.25"/>
    <row r="62741" ht="30" hidden="1" customHeight="1" x14ac:dyDescent="0.25"/>
    <row r="62742" ht="30" hidden="1" customHeight="1" x14ac:dyDescent="0.25"/>
    <row r="62743" ht="30" hidden="1" customHeight="1" x14ac:dyDescent="0.25"/>
    <row r="62744" ht="30" hidden="1" customHeight="1" x14ac:dyDescent="0.25"/>
    <row r="62745" ht="30" hidden="1" customHeight="1" x14ac:dyDescent="0.25"/>
    <row r="62746" ht="30" hidden="1" customHeight="1" x14ac:dyDescent="0.25"/>
    <row r="62747" ht="30" hidden="1" customHeight="1" x14ac:dyDescent="0.25"/>
    <row r="62748" ht="30" hidden="1" customHeight="1" x14ac:dyDescent="0.25"/>
    <row r="62749" ht="30" hidden="1" customHeight="1" x14ac:dyDescent="0.25"/>
    <row r="62750" ht="30" hidden="1" customHeight="1" x14ac:dyDescent="0.25"/>
    <row r="62751" ht="30" hidden="1" customHeight="1" x14ac:dyDescent="0.25"/>
    <row r="62752" ht="30" hidden="1" customHeight="1" x14ac:dyDescent="0.25"/>
    <row r="62753" ht="30" hidden="1" customHeight="1" x14ac:dyDescent="0.25"/>
    <row r="62754" ht="30" hidden="1" customHeight="1" x14ac:dyDescent="0.25"/>
    <row r="62755" ht="30" hidden="1" customHeight="1" x14ac:dyDescent="0.25"/>
    <row r="62756" ht="30" hidden="1" customHeight="1" x14ac:dyDescent="0.25"/>
    <row r="62757" ht="30" hidden="1" customHeight="1" x14ac:dyDescent="0.25"/>
    <row r="62758" ht="30" hidden="1" customHeight="1" x14ac:dyDescent="0.25"/>
    <row r="62759" ht="30" hidden="1" customHeight="1" x14ac:dyDescent="0.25"/>
    <row r="62760" ht="30" hidden="1" customHeight="1" x14ac:dyDescent="0.25"/>
    <row r="62761" ht="30" hidden="1" customHeight="1" x14ac:dyDescent="0.25"/>
    <row r="62762" ht="30" hidden="1" customHeight="1" x14ac:dyDescent="0.25"/>
    <row r="62763" ht="30" hidden="1" customHeight="1" x14ac:dyDescent="0.25"/>
    <row r="62764" ht="30" hidden="1" customHeight="1" x14ac:dyDescent="0.25"/>
    <row r="62765" ht="30" hidden="1" customHeight="1" x14ac:dyDescent="0.25"/>
    <row r="62766" ht="30" hidden="1" customHeight="1" x14ac:dyDescent="0.25"/>
    <row r="62767" ht="30" hidden="1" customHeight="1" x14ac:dyDescent="0.25"/>
    <row r="62768" ht="30" hidden="1" customHeight="1" x14ac:dyDescent="0.25"/>
    <row r="62769" ht="30" hidden="1" customHeight="1" x14ac:dyDescent="0.25"/>
    <row r="62770" ht="30" hidden="1" customHeight="1" x14ac:dyDescent="0.25"/>
    <row r="62771" ht="30" hidden="1" customHeight="1" x14ac:dyDescent="0.25"/>
    <row r="62772" ht="30" hidden="1" customHeight="1" x14ac:dyDescent="0.25"/>
    <row r="62773" ht="30" hidden="1" customHeight="1" x14ac:dyDescent="0.25"/>
    <row r="62774" ht="30" hidden="1" customHeight="1" x14ac:dyDescent="0.25"/>
    <row r="62775" ht="30" hidden="1" customHeight="1" x14ac:dyDescent="0.25"/>
    <row r="62776" ht="30" hidden="1" customHeight="1" x14ac:dyDescent="0.25"/>
    <row r="62777" ht="30" hidden="1" customHeight="1" x14ac:dyDescent="0.25"/>
    <row r="62778" ht="30" hidden="1" customHeight="1" x14ac:dyDescent="0.25"/>
    <row r="62779" ht="30" hidden="1" customHeight="1" x14ac:dyDescent="0.25"/>
    <row r="62780" ht="30" hidden="1" customHeight="1" x14ac:dyDescent="0.25"/>
    <row r="62781" ht="30" hidden="1" customHeight="1" x14ac:dyDescent="0.25"/>
    <row r="62782" ht="30" hidden="1" customHeight="1" x14ac:dyDescent="0.25"/>
    <row r="62783" ht="30" hidden="1" customHeight="1" x14ac:dyDescent="0.25"/>
    <row r="62784" ht="30" hidden="1" customHeight="1" x14ac:dyDescent="0.25"/>
    <row r="62785" ht="30" hidden="1" customHeight="1" x14ac:dyDescent="0.25"/>
    <row r="62786" ht="30" hidden="1" customHeight="1" x14ac:dyDescent="0.25"/>
    <row r="62787" ht="30" hidden="1" customHeight="1" x14ac:dyDescent="0.25"/>
    <row r="62788" ht="30" hidden="1" customHeight="1" x14ac:dyDescent="0.25"/>
    <row r="62789" ht="30" hidden="1" customHeight="1" x14ac:dyDescent="0.25"/>
    <row r="62790" ht="30" hidden="1" customHeight="1" x14ac:dyDescent="0.25"/>
    <row r="62791" ht="30" hidden="1" customHeight="1" x14ac:dyDescent="0.25"/>
    <row r="62792" ht="30" hidden="1" customHeight="1" x14ac:dyDescent="0.25"/>
    <row r="62793" ht="30" hidden="1" customHeight="1" x14ac:dyDescent="0.25"/>
    <row r="62794" ht="30" hidden="1" customHeight="1" x14ac:dyDescent="0.25"/>
    <row r="62795" ht="30" hidden="1" customHeight="1" x14ac:dyDescent="0.25"/>
    <row r="62796" ht="30" hidden="1" customHeight="1" x14ac:dyDescent="0.25"/>
    <row r="62797" ht="30" hidden="1" customHeight="1" x14ac:dyDescent="0.25"/>
    <row r="62798" ht="30" hidden="1" customHeight="1" x14ac:dyDescent="0.25"/>
    <row r="62799" ht="30" hidden="1" customHeight="1" x14ac:dyDescent="0.25"/>
    <row r="62800" ht="30" hidden="1" customHeight="1" x14ac:dyDescent="0.25"/>
    <row r="62801" ht="30" hidden="1" customHeight="1" x14ac:dyDescent="0.25"/>
    <row r="62802" ht="30" hidden="1" customHeight="1" x14ac:dyDescent="0.25"/>
    <row r="62803" ht="30" hidden="1" customHeight="1" x14ac:dyDescent="0.25"/>
    <row r="62804" ht="30" hidden="1" customHeight="1" x14ac:dyDescent="0.25"/>
    <row r="62805" ht="30" hidden="1" customHeight="1" x14ac:dyDescent="0.25"/>
    <row r="62806" ht="30" hidden="1" customHeight="1" x14ac:dyDescent="0.25"/>
    <row r="62807" ht="30" hidden="1" customHeight="1" x14ac:dyDescent="0.25"/>
    <row r="62808" ht="30" hidden="1" customHeight="1" x14ac:dyDescent="0.25"/>
    <row r="62809" ht="30" hidden="1" customHeight="1" x14ac:dyDescent="0.25"/>
    <row r="62810" ht="30" hidden="1" customHeight="1" x14ac:dyDescent="0.25"/>
    <row r="62811" ht="30" hidden="1" customHeight="1" x14ac:dyDescent="0.25"/>
    <row r="62812" ht="30" hidden="1" customHeight="1" x14ac:dyDescent="0.25"/>
    <row r="62813" ht="30" hidden="1" customHeight="1" x14ac:dyDescent="0.25"/>
    <row r="62814" ht="30" hidden="1" customHeight="1" x14ac:dyDescent="0.25"/>
    <row r="62815" ht="30" hidden="1" customHeight="1" x14ac:dyDescent="0.25"/>
    <row r="62816" ht="30" hidden="1" customHeight="1" x14ac:dyDescent="0.25"/>
    <row r="62817" ht="30" hidden="1" customHeight="1" x14ac:dyDescent="0.25"/>
    <row r="62818" ht="30" hidden="1" customHeight="1" x14ac:dyDescent="0.25"/>
    <row r="62819" ht="30" hidden="1" customHeight="1" x14ac:dyDescent="0.25"/>
    <row r="62820" ht="30" hidden="1" customHeight="1" x14ac:dyDescent="0.25"/>
    <row r="62821" ht="30" hidden="1" customHeight="1" x14ac:dyDescent="0.25"/>
    <row r="62822" ht="30" hidden="1" customHeight="1" x14ac:dyDescent="0.25"/>
    <row r="62823" ht="30" hidden="1" customHeight="1" x14ac:dyDescent="0.25"/>
    <row r="62824" ht="30" hidden="1" customHeight="1" x14ac:dyDescent="0.25"/>
    <row r="62825" ht="30" hidden="1" customHeight="1" x14ac:dyDescent="0.25"/>
    <row r="62826" ht="30" hidden="1" customHeight="1" x14ac:dyDescent="0.25"/>
    <row r="62827" ht="30" hidden="1" customHeight="1" x14ac:dyDescent="0.25"/>
    <row r="62828" ht="30" hidden="1" customHeight="1" x14ac:dyDescent="0.25"/>
    <row r="62829" ht="30" hidden="1" customHeight="1" x14ac:dyDescent="0.25"/>
    <row r="62830" ht="30" hidden="1" customHeight="1" x14ac:dyDescent="0.25"/>
    <row r="62831" ht="30" hidden="1" customHeight="1" x14ac:dyDescent="0.25"/>
    <row r="62832" ht="30" hidden="1" customHeight="1" x14ac:dyDescent="0.25"/>
    <row r="62833" ht="30" hidden="1" customHeight="1" x14ac:dyDescent="0.25"/>
    <row r="62834" ht="30" hidden="1" customHeight="1" x14ac:dyDescent="0.25"/>
    <row r="62835" ht="30" hidden="1" customHeight="1" x14ac:dyDescent="0.25"/>
    <row r="62836" ht="30" hidden="1" customHeight="1" x14ac:dyDescent="0.25"/>
    <row r="62837" ht="30" hidden="1" customHeight="1" x14ac:dyDescent="0.25"/>
    <row r="62838" ht="30" hidden="1" customHeight="1" x14ac:dyDescent="0.25"/>
    <row r="62839" ht="30" hidden="1" customHeight="1" x14ac:dyDescent="0.25"/>
    <row r="62840" ht="30" hidden="1" customHeight="1" x14ac:dyDescent="0.25"/>
    <row r="62841" ht="30" hidden="1" customHeight="1" x14ac:dyDescent="0.25"/>
    <row r="62842" ht="30" hidden="1" customHeight="1" x14ac:dyDescent="0.25"/>
    <row r="62843" ht="30" hidden="1" customHeight="1" x14ac:dyDescent="0.25"/>
    <row r="62844" ht="30" hidden="1" customHeight="1" x14ac:dyDescent="0.25"/>
    <row r="62845" ht="30" hidden="1" customHeight="1" x14ac:dyDescent="0.25"/>
    <row r="62846" ht="30" hidden="1" customHeight="1" x14ac:dyDescent="0.25"/>
    <row r="62847" ht="30" hidden="1" customHeight="1" x14ac:dyDescent="0.25"/>
    <row r="62848" ht="30" hidden="1" customHeight="1" x14ac:dyDescent="0.25"/>
    <row r="62849" ht="30" hidden="1" customHeight="1" x14ac:dyDescent="0.25"/>
    <row r="62850" ht="30" hidden="1" customHeight="1" x14ac:dyDescent="0.25"/>
    <row r="62851" ht="30" hidden="1" customHeight="1" x14ac:dyDescent="0.25"/>
    <row r="62852" ht="30" hidden="1" customHeight="1" x14ac:dyDescent="0.25"/>
    <row r="62853" ht="30" hidden="1" customHeight="1" x14ac:dyDescent="0.25"/>
    <row r="62854" ht="30" hidden="1" customHeight="1" x14ac:dyDescent="0.25"/>
    <row r="62855" ht="30" hidden="1" customHeight="1" x14ac:dyDescent="0.25"/>
    <row r="62856" ht="30" hidden="1" customHeight="1" x14ac:dyDescent="0.25"/>
    <row r="62857" ht="30" hidden="1" customHeight="1" x14ac:dyDescent="0.25"/>
    <row r="62858" ht="30" hidden="1" customHeight="1" x14ac:dyDescent="0.25"/>
    <row r="62859" ht="30" hidden="1" customHeight="1" x14ac:dyDescent="0.25"/>
    <row r="62860" ht="30" hidden="1" customHeight="1" x14ac:dyDescent="0.25"/>
    <row r="62861" ht="30" hidden="1" customHeight="1" x14ac:dyDescent="0.25"/>
    <row r="62862" ht="30" hidden="1" customHeight="1" x14ac:dyDescent="0.25"/>
    <row r="62863" ht="30" hidden="1" customHeight="1" x14ac:dyDescent="0.25"/>
    <row r="62864" ht="30" hidden="1" customHeight="1" x14ac:dyDescent="0.25"/>
    <row r="62865" ht="30" hidden="1" customHeight="1" x14ac:dyDescent="0.25"/>
    <row r="62866" ht="30" hidden="1" customHeight="1" x14ac:dyDescent="0.25"/>
    <row r="62867" ht="30" hidden="1" customHeight="1" x14ac:dyDescent="0.25"/>
    <row r="62868" ht="30" hidden="1" customHeight="1" x14ac:dyDescent="0.25"/>
    <row r="62869" ht="30" hidden="1" customHeight="1" x14ac:dyDescent="0.25"/>
    <row r="62870" ht="30" hidden="1" customHeight="1" x14ac:dyDescent="0.25"/>
    <row r="62871" ht="30" hidden="1" customHeight="1" x14ac:dyDescent="0.25"/>
    <row r="62872" ht="30" hidden="1" customHeight="1" x14ac:dyDescent="0.25"/>
    <row r="62873" ht="30" hidden="1" customHeight="1" x14ac:dyDescent="0.25"/>
    <row r="62874" ht="30" hidden="1" customHeight="1" x14ac:dyDescent="0.25"/>
    <row r="62875" ht="30" hidden="1" customHeight="1" x14ac:dyDescent="0.25"/>
    <row r="62876" ht="30" hidden="1" customHeight="1" x14ac:dyDescent="0.25"/>
    <row r="62877" ht="30" hidden="1" customHeight="1" x14ac:dyDescent="0.25"/>
    <row r="62878" ht="30" hidden="1" customHeight="1" x14ac:dyDescent="0.25"/>
    <row r="62879" ht="30" hidden="1" customHeight="1" x14ac:dyDescent="0.25"/>
    <row r="62880" ht="30" hidden="1" customHeight="1" x14ac:dyDescent="0.25"/>
    <row r="62881" ht="30" hidden="1" customHeight="1" x14ac:dyDescent="0.25"/>
    <row r="62882" ht="30" hidden="1" customHeight="1" x14ac:dyDescent="0.25"/>
    <row r="62883" ht="30" hidden="1" customHeight="1" x14ac:dyDescent="0.25"/>
    <row r="62884" ht="30" hidden="1" customHeight="1" x14ac:dyDescent="0.25"/>
    <row r="62885" ht="30" hidden="1" customHeight="1" x14ac:dyDescent="0.25"/>
    <row r="62886" ht="30" hidden="1" customHeight="1" x14ac:dyDescent="0.25"/>
    <row r="62887" ht="30" hidden="1" customHeight="1" x14ac:dyDescent="0.25"/>
    <row r="62888" ht="30" hidden="1" customHeight="1" x14ac:dyDescent="0.25"/>
    <row r="62889" ht="30" hidden="1" customHeight="1" x14ac:dyDescent="0.25"/>
    <row r="62890" ht="30" hidden="1" customHeight="1" x14ac:dyDescent="0.25"/>
    <row r="62891" ht="30" hidden="1" customHeight="1" x14ac:dyDescent="0.25"/>
    <row r="62892" ht="30" hidden="1" customHeight="1" x14ac:dyDescent="0.25"/>
    <row r="62893" ht="30" hidden="1" customHeight="1" x14ac:dyDescent="0.25"/>
    <row r="62894" ht="30" hidden="1" customHeight="1" x14ac:dyDescent="0.25"/>
    <row r="62895" ht="30" hidden="1" customHeight="1" x14ac:dyDescent="0.25"/>
    <row r="62896" ht="30" hidden="1" customHeight="1" x14ac:dyDescent="0.25"/>
    <row r="62897" ht="30" hidden="1" customHeight="1" x14ac:dyDescent="0.25"/>
    <row r="62898" ht="30" hidden="1" customHeight="1" x14ac:dyDescent="0.25"/>
    <row r="62899" ht="30" hidden="1" customHeight="1" x14ac:dyDescent="0.25"/>
    <row r="62900" ht="30" hidden="1" customHeight="1" x14ac:dyDescent="0.25"/>
    <row r="62901" ht="30" hidden="1" customHeight="1" x14ac:dyDescent="0.25"/>
    <row r="62902" ht="30" hidden="1" customHeight="1" x14ac:dyDescent="0.25"/>
    <row r="62903" ht="30" hidden="1" customHeight="1" x14ac:dyDescent="0.25"/>
    <row r="62904" ht="30" hidden="1" customHeight="1" x14ac:dyDescent="0.25"/>
    <row r="62905" ht="30" hidden="1" customHeight="1" x14ac:dyDescent="0.25"/>
    <row r="62906" ht="30" hidden="1" customHeight="1" x14ac:dyDescent="0.25"/>
    <row r="62907" ht="30" hidden="1" customHeight="1" x14ac:dyDescent="0.25"/>
    <row r="62908" ht="30" hidden="1" customHeight="1" x14ac:dyDescent="0.25"/>
    <row r="62909" ht="30" hidden="1" customHeight="1" x14ac:dyDescent="0.25"/>
    <row r="62910" ht="30" hidden="1" customHeight="1" x14ac:dyDescent="0.25"/>
    <row r="62911" ht="30" hidden="1" customHeight="1" x14ac:dyDescent="0.25"/>
    <row r="62912" ht="30" hidden="1" customHeight="1" x14ac:dyDescent="0.25"/>
    <row r="62913" ht="30" hidden="1" customHeight="1" x14ac:dyDescent="0.25"/>
    <row r="62914" ht="30" hidden="1" customHeight="1" x14ac:dyDescent="0.25"/>
    <row r="62915" ht="30" hidden="1" customHeight="1" x14ac:dyDescent="0.25"/>
    <row r="62916" ht="30" hidden="1" customHeight="1" x14ac:dyDescent="0.25"/>
    <row r="62917" ht="30" hidden="1" customHeight="1" x14ac:dyDescent="0.25"/>
    <row r="62918" ht="30" hidden="1" customHeight="1" x14ac:dyDescent="0.25"/>
    <row r="62919" ht="30" hidden="1" customHeight="1" x14ac:dyDescent="0.25"/>
    <row r="62920" ht="30" hidden="1" customHeight="1" x14ac:dyDescent="0.25"/>
    <row r="62921" ht="30" hidden="1" customHeight="1" x14ac:dyDescent="0.25"/>
    <row r="62922" ht="30" hidden="1" customHeight="1" x14ac:dyDescent="0.25"/>
    <row r="62923" ht="30" hidden="1" customHeight="1" x14ac:dyDescent="0.25"/>
    <row r="62924" ht="30" hidden="1" customHeight="1" x14ac:dyDescent="0.25"/>
    <row r="62925" ht="30" hidden="1" customHeight="1" x14ac:dyDescent="0.25"/>
    <row r="62926" ht="30" hidden="1" customHeight="1" x14ac:dyDescent="0.25"/>
    <row r="62927" ht="30" hidden="1" customHeight="1" x14ac:dyDescent="0.25"/>
    <row r="62928" ht="30" hidden="1" customHeight="1" x14ac:dyDescent="0.25"/>
    <row r="62929" ht="30" hidden="1" customHeight="1" x14ac:dyDescent="0.25"/>
    <row r="62930" ht="30" hidden="1" customHeight="1" x14ac:dyDescent="0.25"/>
    <row r="62931" ht="30" hidden="1" customHeight="1" x14ac:dyDescent="0.25"/>
    <row r="62932" ht="30" hidden="1" customHeight="1" x14ac:dyDescent="0.25"/>
    <row r="62933" ht="30" hidden="1" customHeight="1" x14ac:dyDescent="0.25"/>
    <row r="62934" ht="30" hidden="1" customHeight="1" x14ac:dyDescent="0.25"/>
    <row r="62935" ht="30" hidden="1" customHeight="1" x14ac:dyDescent="0.25"/>
    <row r="62936" ht="30" hidden="1" customHeight="1" x14ac:dyDescent="0.25"/>
    <row r="62937" ht="30" hidden="1" customHeight="1" x14ac:dyDescent="0.25"/>
    <row r="62938" ht="30" hidden="1" customHeight="1" x14ac:dyDescent="0.25"/>
    <row r="62939" ht="30" hidden="1" customHeight="1" x14ac:dyDescent="0.25"/>
    <row r="62940" ht="30" hidden="1" customHeight="1" x14ac:dyDescent="0.25"/>
    <row r="62941" ht="30" hidden="1" customHeight="1" x14ac:dyDescent="0.25"/>
    <row r="62942" ht="30" hidden="1" customHeight="1" x14ac:dyDescent="0.25"/>
    <row r="62943" ht="30" hidden="1" customHeight="1" x14ac:dyDescent="0.25"/>
    <row r="62944" ht="30" hidden="1" customHeight="1" x14ac:dyDescent="0.25"/>
    <row r="62945" ht="30" hidden="1" customHeight="1" x14ac:dyDescent="0.25"/>
    <row r="62946" ht="30" hidden="1" customHeight="1" x14ac:dyDescent="0.25"/>
    <row r="62947" ht="30" hidden="1" customHeight="1" x14ac:dyDescent="0.25"/>
    <row r="62948" ht="30" hidden="1" customHeight="1" x14ac:dyDescent="0.25"/>
    <row r="62949" ht="30" hidden="1" customHeight="1" x14ac:dyDescent="0.25"/>
    <row r="62950" ht="30" hidden="1" customHeight="1" x14ac:dyDescent="0.25"/>
    <row r="62951" ht="30" hidden="1" customHeight="1" x14ac:dyDescent="0.25"/>
    <row r="62952" ht="30" hidden="1" customHeight="1" x14ac:dyDescent="0.25"/>
    <row r="62953" ht="30" hidden="1" customHeight="1" x14ac:dyDescent="0.25"/>
    <row r="62954" ht="30" hidden="1" customHeight="1" x14ac:dyDescent="0.25"/>
    <row r="62955" ht="30" hidden="1" customHeight="1" x14ac:dyDescent="0.25"/>
    <row r="62956" ht="30" hidden="1" customHeight="1" x14ac:dyDescent="0.25"/>
    <row r="62957" ht="30" hidden="1" customHeight="1" x14ac:dyDescent="0.25"/>
    <row r="62958" ht="30" hidden="1" customHeight="1" x14ac:dyDescent="0.25"/>
    <row r="62959" ht="30" hidden="1" customHeight="1" x14ac:dyDescent="0.25"/>
    <row r="62960" ht="30" hidden="1" customHeight="1" x14ac:dyDescent="0.25"/>
    <row r="62961" ht="30" hidden="1" customHeight="1" x14ac:dyDescent="0.25"/>
    <row r="62962" ht="30" hidden="1" customHeight="1" x14ac:dyDescent="0.25"/>
    <row r="62963" ht="30" hidden="1" customHeight="1" x14ac:dyDescent="0.25"/>
    <row r="62964" ht="30" hidden="1" customHeight="1" x14ac:dyDescent="0.25"/>
    <row r="62965" ht="30" hidden="1" customHeight="1" x14ac:dyDescent="0.25"/>
    <row r="62966" ht="30" hidden="1" customHeight="1" x14ac:dyDescent="0.25"/>
    <row r="62967" ht="30" hidden="1" customHeight="1" x14ac:dyDescent="0.25"/>
    <row r="62968" ht="30" hidden="1" customHeight="1" x14ac:dyDescent="0.25"/>
    <row r="62969" ht="30" hidden="1" customHeight="1" x14ac:dyDescent="0.25"/>
    <row r="62970" ht="30" hidden="1" customHeight="1" x14ac:dyDescent="0.25"/>
    <row r="62971" ht="30" hidden="1" customHeight="1" x14ac:dyDescent="0.25"/>
    <row r="62972" ht="30" hidden="1" customHeight="1" x14ac:dyDescent="0.25"/>
    <row r="62973" ht="30" hidden="1" customHeight="1" x14ac:dyDescent="0.25"/>
    <row r="62974" ht="30" hidden="1" customHeight="1" x14ac:dyDescent="0.25"/>
    <row r="62975" ht="30" hidden="1" customHeight="1" x14ac:dyDescent="0.25"/>
    <row r="62976" ht="30" hidden="1" customHeight="1" x14ac:dyDescent="0.25"/>
    <row r="62977" ht="30" hidden="1" customHeight="1" x14ac:dyDescent="0.25"/>
    <row r="62978" ht="30" hidden="1" customHeight="1" x14ac:dyDescent="0.25"/>
    <row r="62979" ht="30" hidden="1" customHeight="1" x14ac:dyDescent="0.25"/>
    <row r="62980" ht="30" hidden="1" customHeight="1" x14ac:dyDescent="0.25"/>
    <row r="62981" ht="30" hidden="1" customHeight="1" x14ac:dyDescent="0.25"/>
    <row r="62982" ht="30" hidden="1" customHeight="1" x14ac:dyDescent="0.25"/>
    <row r="62983" ht="30" hidden="1" customHeight="1" x14ac:dyDescent="0.25"/>
    <row r="62984" ht="30" hidden="1" customHeight="1" x14ac:dyDescent="0.25"/>
    <row r="62985" ht="30" hidden="1" customHeight="1" x14ac:dyDescent="0.25"/>
    <row r="62986" ht="30" hidden="1" customHeight="1" x14ac:dyDescent="0.25"/>
    <row r="62987" ht="30" hidden="1" customHeight="1" x14ac:dyDescent="0.25"/>
    <row r="62988" ht="30" hidden="1" customHeight="1" x14ac:dyDescent="0.25"/>
    <row r="62989" ht="30" hidden="1" customHeight="1" x14ac:dyDescent="0.25"/>
    <row r="62990" ht="30" hidden="1" customHeight="1" x14ac:dyDescent="0.25"/>
    <row r="62991" ht="30" hidden="1" customHeight="1" x14ac:dyDescent="0.25"/>
    <row r="62992" ht="30" hidden="1" customHeight="1" x14ac:dyDescent="0.25"/>
    <row r="62993" ht="30" hidden="1" customHeight="1" x14ac:dyDescent="0.25"/>
    <row r="62994" ht="30" hidden="1" customHeight="1" x14ac:dyDescent="0.25"/>
    <row r="62995" ht="30" hidden="1" customHeight="1" x14ac:dyDescent="0.25"/>
    <row r="62996" ht="30" hidden="1" customHeight="1" x14ac:dyDescent="0.25"/>
    <row r="62997" ht="30" hidden="1" customHeight="1" x14ac:dyDescent="0.25"/>
    <row r="62998" ht="30" hidden="1" customHeight="1" x14ac:dyDescent="0.25"/>
    <row r="62999" ht="30" hidden="1" customHeight="1" x14ac:dyDescent="0.25"/>
    <row r="63000" ht="30" hidden="1" customHeight="1" x14ac:dyDescent="0.25"/>
    <row r="63001" ht="30" hidden="1" customHeight="1" x14ac:dyDescent="0.25"/>
    <row r="63002" ht="30" hidden="1" customHeight="1" x14ac:dyDescent="0.25"/>
    <row r="63003" ht="30" hidden="1" customHeight="1" x14ac:dyDescent="0.25"/>
    <row r="63004" ht="30" hidden="1" customHeight="1" x14ac:dyDescent="0.25"/>
    <row r="63005" ht="30" hidden="1" customHeight="1" x14ac:dyDescent="0.25"/>
    <row r="63006" ht="30" hidden="1" customHeight="1" x14ac:dyDescent="0.25"/>
    <row r="63007" ht="30" hidden="1" customHeight="1" x14ac:dyDescent="0.25"/>
    <row r="63008" ht="30" hidden="1" customHeight="1" x14ac:dyDescent="0.25"/>
    <row r="63009" ht="30" hidden="1" customHeight="1" x14ac:dyDescent="0.25"/>
    <row r="63010" ht="30" hidden="1" customHeight="1" x14ac:dyDescent="0.25"/>
    <row r="63011" ht="30" hidden="1" customHeight="1" x14ac:dyDescent="0.25"/>
    <row r="63012" ht="30" hidden="1" customHeight="1" x14ac:dyDescent="0.25"/>
    <row r="63013" ht="30" hidden="1" customHeight="1" x14ac:dyDescent="0.25"/>
    <row r="63014" ht="30" hidden="1" customHeight="1" x14ac:dyDescent="0.25"/>
    <row r="63015" ht="30" hidden="1" customHeight="1" x14ac:dyDescent="0.25"/>
    <row r="63016" ht="30" hidden="1" customHeight="1" x14ac:dyDescent="0.25"/>
    <row r="63017" ht="30" hidden="1" customHeight="1" x14ac:dyDescent="0.25"/>
    <row r="63018" ht="30" hidden="1" customHeight="1" x14ac:dyDescent="0.25"/>
    <row r="63019" ht="30" hidden="1" customHeight="1" x14ac:dyDescent="0.25"/>
    <row r="63020" ht="30" hidden="1" customHeight="1" x14ac:dyDescent="0.25"/>
    <row r="63021" ht="30" hidden="1" customHeight="1" x14ac:dyDescent="0.25"/>
    <row r="63022" ht="30" hidden="1" customHeight="1" x14ac:dyDescent="0.25"/>
    <row r="63023" ht="30" hidden="1" customHeight="1" x14ac:dyDescent="0.25"/>
    <row r="63024" ht="30" hidden="1" customHeight="1" x14ac:dyDescent="0.25"/>
    <row r="63025" ht="30" hidden="1" customHeight="1" x14ac:dyDescent="0.25"/>
    <row r="63026" ht="30" hidden="1" customHeight="1" x14ac:dyDescent="0.25"/>
    <row r="63027" ht="30" hidden="1" customHeight="1" x14ac:dyDescent="0.25"/>
    <row r="63028" ht="30" hidden="1" customHeight="1" x14ac:dyDescent="0.25"/>
    <row r="63029" ht="30" hidden="1" customHeight="1" x14ac:dyDescent="0.25"/>
    <row r="63030" ht="30" hidden="1" customHeight="1" x14ac:dyDescent="0.25"/>
    <row r="63031" ht="30" hidden="1" customHeight="1" x14ac:dyDescent="0.25"/>
    <row r="63032" ht="30" hidden="1" customHeight="1" x14ac:dyDescent="0.25"/>
    <row r="63033" ht="30" hidden="1" customHeight="1" x14ac:dyDescent="0.25"/>
    <row r="63034" ht="30" hidden="1" customHeight="1" x14ac:dyDescent="0.25"/>
    <row r="63035" ht="30" hidden="1" customHeight="1" x14ac:dyDescent="0.25"/>
    <row r="63036" ht="30" hidden="1" customHeight="1" x14ac:dyDescent="0.25"/>
    <row r="63037" ht="30" hidden="1" customHeight="1" x14ac:dyDescent="0.25"/>
    <row r="63038" ht="30" hidden="1" customHeight="1" x14ac:dyDescent="0.25"/>
    <row r="63039" ht="30" hidden="1" customHeight="1" x14ac:dyDescent="0.25"/>
    <row r="63040" ht="30" hidden="1" customHeight="1" x14ac:dyDescent="0.25"/>
    <row r="63041" ht="30" hidden="1" customHeight="1" x14ac:dyDescent="0.25"/>
    <row r="63042" ht="30" hidden="1" customHeight="1" x14ac:dyDescent="0.25"/>
    <row r="63043" ht="30" hidden="1" customHeight="1" x14ac:dyDescent="0.25"/>
    <row r="63044" ht="30" hidden="1" customHeight="1" x14ac:dyDescent="0.25"/>
    <row r="63045" ht="30" hidden="1" customHeight="1" x14ac:dyDescent="0.25"/>
    <row r="63046" ht="30" hidden="1" customHeight="1" x14ac:dyDescent="0.25"/>
    <row r="63047" ht="30" hidden="1" customHeight="1" x14ac:dyDescent="0.25"/>
    <row r="63048" ht="30" hidden="1" customHeight="1" x14ac:dyDescent="0.25"/>
    <row r="63049" ht="30" hidden="1" customHeight="1" x14ac:dyDescent="0.25"/>
    <row r="63050" ht="30" hidden="1" customHeight="1" x14ac:dyDescent="0.25"/>
    <row r="63051" ht="30" hidden="1" customHeight="1" x14ac:dyDescent="0.25"/>
    <row r="63052" ht="30" hidden="1" customHeight="1" x14ac:dyDescent="0.25"/>
    <row r="63053" ht="30" hidden="1" customHeight="1" x14ac:dyDescent="0.25"/>
    <row r="63054" ht="30" hidden="1" customHeight="1" x14ac:dyDescent="0.25"/>
    <row r="63055" ht="30" hidden="1" customHeight="1" x14ac:dyDescent="0.25"/>
    <row r="63056" ht="30" hidden="1" customHeight="1" x14ac:dyDescent="0.25"/>
    <row r="63057" ht="30" hidden="1" customHeight="1" x14ac:dyDescent="0.25"/>
    <row r="63058" ht="30" hidden="1" customHeight="1" x14ac:dyDescent="0.25"/>
    <row r="63059" ht="30" hidden="1" customHeight="1" x14ac:dyDescent="0.25"/>
    <row r="63060" ht="30" hidden="1" customHeight="1" x14ac:dyDescent="0.25"/>
    <row r="63061" ht="30" hidden="1" customHeight="1" x14ac:dyDescent="0.25"/>
    <row r="63062" ht="30" hidden="1" customHeight="1" x14ac:dyDescent="0.25"/>
    <row r="63063" ht="30" hidden="1" customHeight="1" x14ac:dyDescent="0.25"/>
    <row r="63064" ht="30" hidden="1" customHeight="1" x14ac:dyDescent="0.25"/>
    <row r="63065" ht="30" hidden="1" customHeight="1" x14ac:dyDescent="0.25"/>
    <row r="63066" ht="30" hidden="1" customHeight="1" x14ac:dyDescent="0.25"/>
    <row r="63067" ht="30" hidden="1" customHeight="1" x14ac:dyDescent="0.25"/>
    <row r="63068" ht="30" hidden="1" customHeight="1" x14ac:dyDescent="0.25"/>
    <row r="63069" ht="30" hidden="1" customHeight="1" x14ac:dyDescent="0.25"/>
    <row r="63070" ht="30" hidden="1" customHeight="1" x14ac:dyDescent="0.25"/>
    <row r="63071" ht="30" hidden="1" customHeight="1" x14ac:dyDescent="0.25"/>
    <row r="63072" ht="30" hidden="1" customHeight="1" x14ac:dyDescent="0.25"/>
    <row r="63073" ht="30" hidden="1" customHeight="1" x14ac:dyDescent="0.25"/>
    <row r="63074" ht="30" hidden="1" customHeight="1" x14ac:dyDescent="0.25"/>
    <row r="63075" ht="30" hidden="1" customHeight="1" x14ac:dyDescent="0.25"/>
    <row r="63076" ht="30" hidden="1" customHeight="1" x14ac:dyDescent="0.25"/>
    <row r="63077" ht="30" hidden="1" customHeight="1" x14ac:dyDescent="0.25"/>
    <row r="63078" ht="30" hidden="1" customHeight="1" x14ac:dyDescent="0.25"/>
    <row r="63079" ht="30" hidden="1" customHeight="1" x14ac:dyDescent="0.25"/>
    <row r="63080" ht="30" hidden="1" customHeight="1" x14ac:dyDescent="0.25"/>
    <row r="63081" ht="30" hidden="1" customHeight="1" x14ac:dyDescent="0.25"/>
    <row r="63082" ht="30" hidden="1" customHeight="1" x14ac:dyDescent="0.25"/>
    <row r="63083" ht="30" hidden="1" customHeight="1" x14ac:dyDescent="0.25"/>
    <row r="63084" ht="30" hidden="1" customHeight="1" x14ac:dyDescent="0.25"/>
    <row r="63085" ht="30" hidden="1" customHeight="1" x14ac:dyDescent="0.25"/>
    <row r="63086" ht="30" hidden="1" customHeight="1" x14ac:dyDescent="0.25"/>
    <row r="63087" ht="30" hidden="1" customHeight="1" x14ac:dyDescent="0.25"/>
    <row r="63088" ht="30" hidden="1" customHeight="1" x14ac:dyDescent="0.25"/>
    <row r="63089" ht="30" hidden="1" customHeight="1" x14ac:dyDescent="0.25"/>
    <row r="63090" ht="30" hidden="1" customHeight="1" x14ac:dyDescent="0.25"/>
    <row r="63091" ht="30" hidden="1" customHeight="1" x14ac:dyDescent="0.25"/>
    <row r="63092" ht="30" hidden="1" customHeight="1" x14ac:dyDescent="0.25"/>
    <row r="63093" ht="30" hidden="1" customHeight="1" x14ac:dyDescent="0.25"/>
    <row r="63094" ht="30" hidden="1" customHeight="1" x14ac:dyDescent="0.25"/>
    <row r="63095" ht="30" hidden="1" customHeight="1" x14ac:dyDescent="0.25"/>
    <row r="63096" ht="30" hidden="1" customHeight="1" x14ac:dyDescent="0.25"/>
    <row r="63097" ht="30" hidden="1" customHeight="1" x14ac:dyDescent="0.25"/>
    <row r="63098" ht="30" hidden="1" customHeight="1" x14ac:dyDescent="0.25"/>
    <row r="63099" ht="30" hidden="1" customHeight="1" x14ac:dyDescent="0.25"/>
    <row r="63100" ht="30" hidden="1" customHeight="1" x14ac:dyDescent="0.25"/>
    <row r="63101" ht="30" hidden="1" customHeight="1" x14ac:dyDescent="0.25"/>
    <row r="63102" ht="30" hidden="1" customHeight="1" x14ac:dyDescent="0.25"/>
    <row r="63103" ht="30" hidden="1" customHeight="1" x14ac:dyDescent="0.25"/>
    <row r="63104" ht="30" hidden="1" customHeight="1" x14ac:dyDescent="0.25"/>
    <row r="63105" ht="30" hidden="1" customHeight="1" x14ac:dyDescent="0.25"/>
    <row r="63106" ht="30" hidden="1" customHeight="1" x14ac:dyDescent="0.25"/>
    <row r="63107" ht="30" hidden="1" customHeight="1" x14ac:dyDescent="0.25"/>
    <row r="63108" ht="30" hidden="1" customHeight="1" x14ac:dyDescent="0.25"/>
    <row r="63109" ht="30" hidden="1" customHeight="1" x14ac:dyDescent="0.25"/>
    <row r="63110" ht="30" hidden="1" customHeight="1" x14ac:dyDescent="0.25"/>
    <row r="63111" ht="30" hidden="1" customHeight="1" x14ac:dyDescent="0.25"/>
    <row r="63112" ht="30" hidden="1" customHeight="1" x14ac:dyDescent="0.25"/>
    <row r="63113" ht="30" hidden="1" customHeight="1" x14ac:dyDescent="0.25"/>
    <row r="63114" ht="30" hidden="1" customHeight="1" x14ac:dyDescent="0.25"/>
    <row r="63115" ht="30" hidden="1" customHeight="1" x14ac:dyDescent="0.25"/>
    <row r="63116" ht="30" hidden="1" customHeight="1" x14ac:dyDescent="0.25"/>
    <row r="63117" ht="30" hidden="1" customHeight="1" x14ac:dyDescent="0.25"/>
    <row r="63118" ht="30" hidden="1" customHeight="1" x14ac:dyDescent="0.25"/>
    <row r="63119" ht="30" hidden="1" customHeight="1" x14ac:dyDescent="0.25"/>
    <row r="63120" ht="30" hidden="1" customHeight="1" x14ac:dyDescent="0.25"/>
    <row r="63121" ht="30" hidden="1" customHeight="1" x14ac:dyDescent="0.25"/>
    <row r="63122" ht="30" hidden="1" customHeight="1" x14ac:dyDescent="0.25"/>
    <row r="63123" ht="30" hidden="1" customHeight="1" x14ac:dyDescent="0.25"/>
    <row r="63124" ht="30" hidden="1" customHeight="1" x14ac:dyDescent="0.25"/>
    <row r="63125" ht="30" hidden="1" customHeight="1" x14ac:dyDescent="0.25"/>
    <row r="63126" ht="30" hidden="1" customHeight="1" x14ac:dyDescent="0.25"/>
    <row r="63127" ht="30" hidden="1" customHeight="1" x14ac:dyDescent="0.25"/>
    <row r="63128" ht="30" hidden="1" customHeight="1" x14ac:dyDescent="0.25"/>
    <row r="63129" ht="30" hidden="1" customHeight="1" x14ac:dyDescent="0.25"/>
    <row r="63130" ht="30" hidden="1" customHeight="1" x14ac:dyDescent="0.25"/>
    <row r="63131" ht="30" hidden="1" customHeight="1" x14ac:dyDescent="0.25"/>
    <row r="63132" ht="30" hidden="1" customHeight="1" x14ac:dyDescent="0.25"/>
    <row r="63133" ht="30" hidden="1" customHeight="1" x14ac:dyDescent="0.25"/>
    <row r="63134" ht="30" hidden="1" customHeight="1" x14ac:dyDescent="0.25"/>
    <row r="63135" ht="30" hidden="1" customHeight="1" x14ac:dyDescent="0.25"/>
    <row r="63136" ht="30" hidden="1" customHeight="1" x14ac:dyDescent="0.25"/>
    <row r="63137" ht="30" hidden="1" customHeight="1" x14ac:dyDescent="0.25"/>
    <row r="63138" ht="30" hidden="1" customHeight="1" x14ac:dyDescent="0.25"/>
    <row r="63139" ht="30" hidden="1" customHeight="1" x14ac:dyDescent="0.25"/>
    <row r="63140" ht="30" hidden="1" customHeight="1" x14ac:dyDescent="0.25"/>
    <row r="63141" ht="30" hidden="1" customHeight="1" x14ac:dyDescent="0.25"/>
    <row r="63142" ht="30" hidden="1" customHeight="1" x14ac:dyDescent="0.25"/>
    <row r="63143" ht="30" hidden="1" customHeight="1" x14ac:dyDescent="0.25"/>
    <row r="63144" ht="30" hidden="1" customHeight="1" x14ac:dyDescent="0.25"/>
    <row r="63145" ht="30" hidden="1" customHeight="1" x14ac:dyDescent="0.25"/>
    <row r="63146" ht="30" hidden="1" customHeight="1" x14ac:dyDescent="0.25"/>
    <row r="63147" ht="30" hidden="1" customHeight="1" x14ac:dyDescent="0.25"/>
    <row r="63148" ht="30" hidden="1" customHeight="1" x14ac:dyDescent="0.25"/>
    <row r="63149" ht="30" hidden="1" customHeight="1" x14ac:dyDescent="0.25"/>
    <row r="63150" ht="30" hidden="1" customHeight="1" x14ac:dyDescent="0.25"/>
    <row r="63151" ht="30" hidden="1" customHeight="1" x14ac:dyDescent="0.25"/>
    <row r="63152" ht="30" hidden="1" customHeight="1" x14ac:dyDescent="0.25"/>
    <row r="63153" ht="30" hidden="1" customHeight="1" x14ac:dyDescent="0.25"/>
    <row r="63154" ht="30" hidden="1" customHeight="1" x14ac:dyDescent="0.25"/>
    <row r="63155" ht="30" hidden="1" customHeight="1" x14ac:dyDescent="0.25"/>
    <row r="63156" ht="30" hidden="1" customHeight="1" x14ac:dyDescent="0.25"/>
    <row r="63157" ht="30" hidden="1" customHeight="1" x14ac:dyDescent="0.25"/>
    <row r="63158" ht="30" hidden="1" customHeight="1" x14ac:dyDescent="0.25"/>
    <row r="63159" ht="30" hidden="1" customHeight="1" x14ac:dyDescent="0.25"/>
    <row r="63160" ht="30" hidden="1" customHeight="1" x14ac:dyDescent="0.25"/>
    <row r="63161" ht="30" hidden="1" customHeight="1" x14ac:dyDescent="0.25"/>
    <row r="63162" ht="30" hidden="1" customHeight="1" x14ac:dyDescent="0.25"/>
    <row r="63163" ht="30" hidden="1" customHeight="1" x14ac:dyDescent="0.25"/>
    <row r="63164" ht="30" hidden="1" customHeight="1" x14ac:dyDescent="0.25"/>
    <row r="63165" ht="30" hidden="1" customHeight="1" x14ac:dyDescent="0.25"/>
    <row r="63166" ht="30" hidden="1" customHeight="1" x14ac:dyDescent="0.25"/>
    <row r="63167" ht="30" hidden="1" customHeight="1" x14ac:dyDescent="0.25"/>
    <row r="63168" ht="30" hidden="1" customHeight="1" x14ac:dyDescent="0.25"/>
    <row r="63169" ht="30" hidden="1" customHeight="1" x14ac:dyDescent="0.25"/>
    <row r="63170" ht="30" hidden="1" customHeight="1" x14ac:dyDescent="0.25"/>
    <row r="63171" ht="30" hidden="1" customHeight="1" x14ac:dyDescent="0.25"/>
    <row r="63172" ht="30" hidden="1" customHeight="1" x14ac:dyDescent="0.25"/>
    <row r="63173" ht="30" hidden="1" customHeight="1" x14ac:dyDescent="0.25"/>
    <row r="63174" ht="30" hidden="1" customHeight="1" x14ac:dyDescent="0.25"/>
    <row r="63175" ht="30" hidden="1" customHeight="1" x14ac:dyDescent="0.25"/>
    <row r="63176" ht="30" hidden="1" customHeight="1" x14ac:dyDescent="0.25"/>
    <row r="63177" ht="30" hidden="1" customHeight="1" x14ac:dyDescent="0.25"/>
    <row r="63178" ht="30" hidden="1" customHeight="1" x14ac:dyDescent="0.25"/>
    <row r="63179" ht="30" hidden="1" customHeight="1" x14ac:dyDescent="0.25"/>
    <row r="63180" ht="30" hidden="1" customHeight="1" x14ac:dyDescent="0.25"/>
    <row r="63181" ht="30" hidden="1" customHeight="1" x14ac:dyDescent="0.25"/>
    <row r="63182" ht="30" hidden="1" customHeight="1" x14ac:dyDescent="0.25"/>
    <row r="63183" ht="30" hidden="1" customHeight="1" x14ac:dyDescent="0.25"/>
    <row r="63184" ht="30" hidden="1" customHeight="1" x14ac:dyDescent="0.25"/>
    <row r="63185" ht="30" hidden="1" customHeight="1" x14ac:dyDescent="0.25"/>
    <row r="63186" ht="30" hidden="1" customHeight="1" x14ac:dyDescent="0.25"/>
    <row r="63187" ht="30" hidden="1" customHeight="1" x14ac:dyDescent="0.25"/>
    <row r="63188" ht="30" hidden="1" customHeight="1" x14ac:dyDescent="0.25"/>
    <row r="63189" ht="30" hidden="1" customHeight="1" x14ac:dyDescent="0.25"/>
    <row r="63190" ht="30" hidden="1" customHeight="1" x14ac:dyDescent="0.25"/>
    <row r="63191" ht="30" hidden="1" customHeight="1" x14ac:dyDescent="0.25"/>
    <row r="63192" ht="30" hidden="1" customHeight="1" x14ac:dyDescent="0.25"/>
    <row r="63193" ht="30" hidden="1" customHeight="1" x14ac:dyDescent="0.25"/>
    <row r="63194" ht="30" hidden="1" customHeight="1" x14ac:dyDescent="0.25"/>
    <row r="63195" ht="30" hidden="1" customHeight="1" x14ac:dyDescent="0.25"/>
    <row r="63196" ht="30" hidden="1" customHeight="1" x14ac:dyDescent="0.25"/>
    <row r="63197" ht="30" hidden="1" customHeight="1" x14ac:dyDescent="0.25"/>
    <row r="63198" ht="30" hidden="1" customHeight="1" x14ac:dyDescent="0.25"/>
    <row r="63199" ht="30" hidden="1" customHeight="1" x14ac:dyDescent="0.25"/>
    <row r="63200" ht="30" hidden="1" customHeight="1" x14ac:dyDescent="0.25"/>
    <row r="63201" ht="30" hidden="1" customHeight="1" x14ac:dyDescent="0.25"/>
    <row r="63202" ht="30" hidden="1" customHeight="1" x14ac:dyDescent="0.25"/>
    <row r="63203" ht="30" hidden="1" customHeight="1" x14ac:dyDescent="0.25"/>
    <row r="63204" ht="30" hidden="1" customHeight="1" x14ac:dyDescent="0.25"/>
    <row r="63205" ht="30" hidden="1" customHeight="1" x14ac:dyDescent="0.25"/>
    <row r="63206" ht="30" hidden="1" customHeight="1" x14ac:dyDescent="0.25"/>
    <row r="63207" ht="30" hidden="1" customHeight="1" x14ac:dyDescent="0.25"/>
    <row r="63208" ht="30" hidden="1" customHeight="1" x14ac:dyDescent="0.25"/>
    <row r="63209" ht="30" hidden="1" customHeight="1" x14ac:dyDescent="0.25"/>
    <row r="63210" ht="30" hidden="1" customHeight="1" x14ac:dyDescent="0.25"/>
    <row r="63211" ht="30" hidden="1" customHeight="1" x14ac:dyDescent="0.25"/>
    <row r="63212" ht="30" hidden="1" customHeight="1" x14ac:dyDescent="0.25"/>
    <row r="63213" ht="30" hidden="1" customHeight="1" x14ac:dyDescent="0.25"/>
    <row r="63214" ht="30" hidden="1" customHeight="1" x14ac:dyDescent="0.25"/>
    <row r="63215" ht="30" hidden="1" customHeight="1" x14ac:dyDescent="0.25"/>
    <row r="63216" ht="30" hidden="1" customHeight="1" x14ac:dyDescent="0.25"/>
    <row r="63217" ht="30" hidden="1" customHeight="1" x14ac:dyDescent="0.25"/>
    <row r="63218" ht="30" hidden="1" customHeight="1" x14ac:dyDescent="0.25"/>
    <row r="63219" ht="30" hidden="1" customHeight="1" x14ac:dyDescent="0.25"/>
    <row r="63220" ht="30" hidden="1" customHeight="1" x14ac:dyDescent="0.25"/>
    <row r="63221" ht="30" hidden="1" customHeight="1" x14ac:dyDescent="0.25"/>
    <row r="63222" ht="30" hidden="1" customHeight="1" x14ac:dyDescent="0.25"/>
    <row r="63223" ht="30" hidden="1" customHeight="1" x14ac:dyDescent="0.25"/>
    <row r="63224" ht="30" hidden="1" customHeight="1" x14ac:dyDescent="0.25"/>
    <row r="63225" ht="30" hidden="1" customHeight="1" x14ac:dyDescent="0.25"/>
    <row r="63226" ht="30" hidden="1" customHeight="1" x14ac:dyDescent="0.25"/>
    <row r="63227" ht="30" hidden="1" customHeight="1" x14ac:dyDescent="0.25"/>
    <row r="63228" ht="30" hidden="1" customHeight="1" x14ac:dyDescent="0.25"/>
    <row r="63229" ht="30" hidden="1" customHeight="1" x14ac:dyDescent="0.25"/>
    <row r="63230" ht="30" hidden="1" customHeight="1" x14ac:dyDescent="0.25"/>
    <row r="63231" ht="30" hidden="1" customHeight="1" x14ac:dyDescent="0.25"/>
    <row r="63232" ht="30" hidden="1" customHeight="1" x14ac:dyDescent="0.25"/>
    <row r="63233" ht="30" hidden="1" customHeight="1" x14ac:dyDescent="0.25"/>
    <row r="63234" ht="30" hidden="1" customHeight="1" x14ac:dyDescent="0.25"/>
    <row r="63235" ht="30" hidden="1" customHeight="1" x14ac:dyDescent="0.25"/>
    <row r="63236" ht="30" hidden="1" customHeight="1" x14ac:dyDescent="0.25"/>
    <row r="63237" ht="30" hidden="1" customHeight="1" x14ac:dyDescent="0.25"/>
    <row r="63238" ht="30" hidden="1" customHeight="1" x14ac:dyDescent="0.25"/>
    <row r="63239" ht="30" hidden="1" customHeight="1" x14ac:dyDescent="0.25"/>
    <row r="63240" ht="30" hidden="1" customHeight="1" x14ac:dyDescent="0.25"/>
    <row r="63241" ht="30" hidden="1" customHeight="1" x14ac:dyDescent="0.25"/>
    <row r="63242" ht="30" hidden="1" customHeight="1" x14ac:dyDescent="0.25"/>
    <row r="63243" ht="30" hidden="1" customHeight="1" x14ac:dyDescent="0.25"/>
    <row r="63244" ht="30" hidden="1" customHeight="1" x14ac:dyDescent="0.25"/>
    <row r="63245" ht="30" hidden="1" customHeight="1" x14ac:dyDescent="0.25"/>
    <row r="63246" ht="30" hidden="1" customHeight="1" x14ac:dyDescent="0.25"/>
    <row r="63247" ht="30" hidden="1" customHeight="1" x14ac:dyDescent="0.25"/>
    <row r="63248" ht="30" hidden="1" customHeight="1" x14ac:dyDescent="0.25"/>
    <row r="63249" ht="30" hidden="1" customHeight="1" x14ac:dyDescent="0.25"/>
    <row r="63250" ht="30" hidden="1" customHeight="1" x14ac:dyDescent="0.25"/>
    <row r="63251" ht="30" hidden="1" customHeight="1" x14ac:dyDescent="0.25"/>
    <row r="63252" ht="30" hidden="1" customHeight="1" x14ac:dyDescent="0.25"/>
    <row r="63253" ht="30" hidden="1" customHeight="1" x14ac:dyDescent="0.25"/>
    <row r="63254" ht="30" hidden="1" customHeight="1" x14ac:dyDescent="0.25"/>
    <row r="63255" ht="30" hidden="1" customHeight="1" x14ac:dyDescent="0.25"/>
    <row r="63256" ht="30" hidden="1" customHeight="1" x14ac:dyDescent="0.25"/>
    <row r="63257" ht="30" hidden="1" customHeight="1" x14ac:dyDescent="0.25"/>
    <row r="63258" ht="30" hidden="1" customHeight="1" x14ac:dyDescent="0.25"/>
    <row r="63259" ht="30" hidden="1" customHeight="1" x14ac:dyDescent="0.25"/>
    <row r="63260" ht="30" hidden="1" customHeight="1" x14ac:dyDescent="0.25"/>
    <row r="63261" ht="30" hidden="1" customHeight="1" x14ac:dyDescent="0.25"/>
    <row r="63262" ht="30" hidden="1" customHeight="1" x14ac:dyDescent="0.25"/>
    <row r="63263" ht="30" hidden="1" customHeight="1" x14ac:dyDescent="0.25"/>
    <row r="63264" ht="30" hidden="1" customHeight="1" x14ac:dyDescent="0.25"/>
    <row r="63265" ht="30" hidden="1" customHeight="1" x14ac:dyDescent="0.25"/>
    <row r="63266" ht="30" hidden="1" customHeight="1" x14ac:dyDescent="0.25"/>
    <row r="63267" ht="30" hidden="1" customHeight="1" x14ac:dyDescent="0.25"/>
    <row r="63268" ht="30" hidden="1" customHeight="1" x14ac:dyDescent="0.25"/>
    <row r="63269" ht="30" hidden="1" customHeight="1" x14ac:dyDescent="0.25"/>
    <row r="63270" ht="30" hidden="1" customHeight="1" x14ac:dyDescent="0.25"/>
    <row r="63271" ht="30" hidden="1" customHeight="1" x14ac:dyDescent="0.25"/>
    <row r="63272" ht="30" hidden="1" customHeight="1" x14ac:dyDescent="0.25"/>
    <row r="63273" ht="30" hidden="1" customHeight="1" x14ac:dyDescent="0.25"/>
    <row r="63274" ht="30" hidden="1" customHeight="1" x14ac:dyDescent="0.25"/>
    <row r="63275" ht="30" hidden="1" customHeight="1" x14ac:dyDescent="0.25"/>
    <row r="63276" ht="30" hidden="1" customHeight="1" x14ac:dyDescent="0.25"/>
    <row r="63277" ht="30" hidden="1" customHeight="1" x14ac:dyDescent="0.25"/>
    <row r="63278" ht="30" hidden="1" customHeight="1" x14ac:dyDescent="0.25"/>
    <row r="63279" ht="30" hidden="1" customHeight="1" x14ac:dyDescent="0.25"/>
    <row r="63280" ht="30" hidden="1" customHeight="1" x14ac:dyDescent="0.25"/>
    <row r="63281" ht="30" hidden="1" customHeight="1" x14ac:dyDescent="0.25"/>
    <row r="63282" ht="30" hidden="1" customHeight="1" x14ac:dyDescent="0.25"/>
    <row r="63283" ht="30" hidden="1" customHeight="1" x14ac:dyDescent="0.25"/>
    <row r="63284" ht="30" hidden="1" customHeight="1" x14ac:dyDescent="0.25"/>
    <row r="63285" ht="30" hidden="1" customHeight="1" x14ac:dyDescent="0.25"/>
    <row r="63286" ht="30" hidden="1" customHeight="1" x14ac:dyDescent="0.25"/>
    <row r="63287" ht="30" hidden="1" customHeight="1" x14ac:dyDescent="0.25"/>
    <row r="63288" ht="30" hidden="1" customHeight="1" x14ac:dyDescent="0.25"/>
    <row r="63289" ht="30" hidden="1" customHeight="1" x14ac:dyDescent="0.25"/>
    <row r="63290" ht="30" hidden="1" customHeight="1" x14ac:dyDescent="0.25"/>
    <row r="63291" ht="30" hidden="1" customHeight="1" x14ac:dyDescent="0.25"/>
    <row r="63292" ht="30" hidden="1" customHeight="1" x14ac:dyDescent="0.25"/>
    <row r="63293" ht="30" hidden="1" customHeight="1" x14ac:dyDescent="0.25"/>
    <row r="63294" ht="30" hidden="1" customHeight="1" x14ac:dyDescent="0.25"/>
    <row r="63295" ht="30" hidden="1" customHeight="1" x14ac:dyDescent="0.25"/>
    <row r="63296" ht="30" hidden="1" customHeight="1" x14ac:dyDescent="0.25"/>
    <row r="63297" ht="30" hidden="1" customHeight="1" x14ac:dyDescent="0.25"/>
    <row r="63298" ht="30" hidden="1" customHeight="1" x14ac:dyDescent="0.25"/>
    <row r="63299" ht="30" hidden="1" customHeight="1" x14ac:dyDescent="0.25"/>
    <row r="63300" ht="30" hidden="1" customHeight="1" x14ac:dyDescent="0.25"/>
    <row r="63301" ht="30" hidden="1" customHeight="1" x14ac:dyDescent="0.25"/>
    <row r="63302" ht="30" hidden="1" customHeight="1" x14ac:dyDescent="0.25"/>
    <row r="63303" ht="30" hidden="1" customHeight="1" x14ac:dyDescent="0.25"/>
    <row r="63304" ht="30" hidden="1" customHeight="1" x14ac:dyDescent="0.25"/>
    <row r="63305" ht="30" hidden="1" customHeight="1" x14ac:dyDescent="0.25"/>
    <row r="63306" ht="30" hidden="1" customHeight="1" x14ac:dyDescent="0.25"/>
    <row r="63307" ht="30" hidden="1" customHeight="1" x14ac:dyDescent="0.25"/>
    <row r="63308" ht="30" hidden="1" customHeight="1" x14ac:dyDescent="0.25"/>
    <row r="63309" ht="30" hidden="1" customHeight="1" x14ac:dyDescent="0.25"/>
    <row r="63310" ht="30" hidden="1" customHeight="1" x14ac:dyDescent="0.25"/>
    <row r="63311" ht="30" hidden="1" customHeight="1" x14ac:dyDescent="0.25"/>
    <row r="63312" ht="30" hidden="1" customHeight="1" x14ac:dyDescent="0.25"/>
    <row r="63313" ht="30" hidden="1" customHeight="1" x14ac:dyDescent="0.25"/>
    <row r="63314" ht="30" hidden="1" customHeight="1" x14ac:dyDescent="0.25"/>
    <row r="63315" ht="30" hidden="1" customHeight="1" x14ac:dyDescent="0.25"/>
    <row r="63316" ht="30" hidden="1" customHeight="1" x14ac:dyDescent="0.25"/>
    <row r="63317" ht="30" hidden="1" customHeight="1" x14ac:dyDescent="0.25"/>
    <row r="63318" ht="30" hidden="1" customHeight="1" x14ac:dyDescent="0.25"/>
    <row r="63319" ht="30" hidden="1" customHeight="1" x14ac:dyDescent="0.25"/>
    <row r="63320" ht="30" hidden="1" customHeight="1" x14ac:dyDescent="0.25"/>
    <row r="63321" ht="30" hidden="1" customHeight="1" x14ac:dyDescent="0.25"/>
    <row r="63322" ht="30" hidden="1" customHeight="1" x14ac:dyDescent="0.25"/>
    <row r="63323" ht="30" hidden="1" customHeight="1" x14ac:dyDescent="0.25"/>
    <row r="63324" ht="30" hidden="1" customHeight="1" x14ac:dyDescent="0.25"/>
    <row r="63325" ht="30" hidden="1" customHeight="1" x14ac:dyDescent="0.25"/>
    <row r="63326" ht="30" hidden="1" customHeight="1" x14ac:dyDescent="0.25"/>
    <row r="63327" ht="30" hidden="1" customHeight="1" x14ac:dyDescent="0.25"/>
    <row r="63328" ht="30" hidden="1" customHeight="1" x14ac:dyDescent="0.25"/>
    <row r="63329" ht="30" hidden="1" customHeight="1" x14ac:dyDescent="0.25"/>
    <row r="63330" ht="30" hidden="1" customHeight="1" x14ac:dyDescent="0.25"/>
    <row r="63331" ht="30" hidden="1" customHeight="1" x14ac:dyDescent="0.25"/>
    <row r="63332" ht="30" hidden="1" customHeight="1" x14ac:dyDescent="0.25"/>
    <row r="63333" ht="30" hidden="1" customHeight="1" x14ac:dyDescent="0.25"/>
    <row r="63334" ht="30" hidden="1" customHeight="1" x14ac:dyDescent="0.25"/>
    <row r="63335" ht="30" hidden="1" customHeight="1" x14ac:dyDescent="0.25"/>
    <row r="63336" ht="30" hidden="1" customHeight="1" x14ac:dyDescent="0.25"/>
    <row r="63337" ht="30" hidden="1" customHeight="1" x14ac:dyDescent="0.25"/>
    <row r="63338" ht="30" hidden="1" customHeight="1" x14ac:dyDescent="0.25"/>
    <row r="63339" ht="30" hidden="1" customHeight="1" x14ac:dyDescent="0.25"/>
    <row r="63340" ht="30" hidden="1" customHeight="1" x14ac:dyDescent="0.25"/>
    <row r="63341" ht="30" hidden="1" customHeight="1" x14ac:dyDescent="0.25"/>
    <row r="63342" ht="30" hidden="1" customHeight="1" x14ac:dyDescent="0.25"/>
    <row r="63343" ht="30" hidden="1" customHeight="1" x14ac:dyDescent="0.25"/>
    <row r="63344" ht="30" hidden="1" customHeight="1" x14ac:dyDescent="0.25"/>
    <row r="63345" ht="30" hidden="1" customHeight="1" x14ac:dyDescent="0.25"/>
    <row r="63346" ht="30" hidden="1" customHeight="1" x14ac:dyDescent="0.25"/>
    <row r="63347" ht="30" hidden="1" customHeight="1" x14ac:dyDescent="0.25"/>
    <row r="63348" ht="30" hidden="1" customHeight="1" x14ac:dyDescent="0.25"/>
    <row r="63349" ht="30" hidden="1" customHeight="1" x14ac:dyDescent="0.25"/>
    <row r="63350" ht="30" hidden="1" customHeight="1" x14ac:dyDescent="0.25"/>
    <row r="63351" ht="30" hidden="1" customHeight="1" x14ac:dyDescent="0.25"/>
    <row r="63352" ht="30" hidden="1" customHeight="1" x14ac:dyDescent="0.25"/>
    <row r="63353" ht="30" hidden="1" customHeight="1" x14ac:dyDescent="0.25"/>
    <row r="63354" ht="30" hidden="1" customHeight="1" x14ac:dyDescent="0.25"/>
    <row r="63355" ht="30" hidden="1" customHeight="1" x14ac:dyDescent="0.25"/>
    <row r="63356" ht="30" hidden="1" customHeight="1" x14ac:dyDescent="0.25"/>
    <row r="63357" ht="30" hidden="1" customHeight="1" x14ac:dyDescent="0.25"/>
    <row r="63358" ht="30" hidden="1" customHeight="1" x14ac:dyDescent="0.25"/>
    <row r="63359" ht="30" hidden="1" customHeight="1" x14ac:dyDescent="0.25"/>
    <row r="63360" ht="30" hidden="1" customHeight="1" x14ac:dyDescent="0.25"/>
    <row r="63361" ht="30" hidden="1" customHeight="1" x14ac:dyDescent="0.25"/>
    <row r="63362" ht="30" hidden="1" customHeight="1" x14ac:dyDescent="0.25"/>
    <row r="63363" ht="30" hidden="1" customHeight="1" x14ac:dyDescent="0.25"/>
    <row r="63364" ht="30" hidden="1" customHeight="1" x14ac:dyDescent="0.25"/>
    <row r="63365" ht="30" hidden="1" customHeight="1" x14ac:dyDescent="0.25"/>
    <row r="63366" ht="30" hidden="1" customHeight="1" x14ac:dyDescent="0.25"/>
    <row r="63367" ht="30" hidden="1" customHeight="1" x14ac:dyDescent="0.25"/>
    <row r="63368" ht="30" hidden="1" customHeight="1" x14ac:dyDescent="0.25"/>
    <row r="63369" ht="30" hidden="1" customHeight="1" x14ac:dyDescent="0.25"/>
    <row r="63370" ht="30" hidden="1" customHeight="1" x14ac:dyDescent="0.25"/>
    <row r="63371" ht="30" hidden="1" customHeight="1" x14ac:dyDescent="0.25"/>
    <row r="63372" ht="30" hidden="1" customHeight="1" x14ac:dyDescent="0.25"/>
    <row r="63373" ht="30" hidden="1" customHeight="1" x14ac:dyDescent="0.25"/>
    <row r="63374" ht="30" hidden="1" customHeight="1" x14ac:dyDescent="0.25"/>
    <row r="63375" ht="30" hidden="1" customHeight="1" x14ac:dyDescent="0.25"/>
    <row r="63376" ht="30" hidden="1" customHeight="1" x14ac:dyDescent="0.25"/>
    <row r="63377" ht="30" hidden="1" customHeight="1" x14ac:dyDescent="0.25"/>
    <row r="63378" ht="30" hidden="1" customHeight="1" x14ac:dyDescent="0.25"/>
    <row r="63379" ht="30" hidden="1" customHeight="1" x14ac:dyDescent="0.25"/>
    <row r="63380" ht="30" hidden="1" customHeight="1" x14ac:dyDescent="0.25"/>
    <row r="63381" ht="30" hidden="1" customHeight="1" x14ac:dyDescent="0.25"/>
    <row r="63382" ht="30" hidden="1" customHeight="1" x14ac:dyDescent="0.25"/>
    <row r="63383" ht="30" hidden="1" customHeight="1" x14ac:dyDescent="0.25"/>
    <row r="63384" ht="30" hidden="1" customHeight="1" x14ac:dyDescent="0.25"/>
    <row r="63385" ht="30" hidden="1" customHeight="1" x14ac:dyDescent="0.25"/>
    <row r="63386" ht="30" hidden="1" customHeight="1" x14ac:dyDescent="0.25"/>
    <row r="63387" ht="30" hidden="1" customHeight="1" x14ac:dyDescent="0.25"/>
    <row r="63388" ht="30" hidden="1" customHeight="1" x14ac:dyDescent="0.25"/>
    <row r="63389" ht="30" hidden="1" customHeight="1" x14ac:dyDescent="0.25"/>
    <row r="63390" ht="30" hidden="1" customHeight="1" x14ac:dyDescent="0.25"/>
    <row r="63391" ht="30" hidden="1" customHeight="1" x14ac:dyDescent="0.25"/>
    <row r="63392" ht="30" hidden="1" customHeight="1" x14ac:dyDescent="0.25"/>
    <row r="63393" ht="30" hidden="1" customHeight="1" x14ac:dyDescent="0.25"/>
    <row r="63394" ht="30" hidden="1" customHeight="1" x14ac:dyDescent="0.25"/>
    <row r="63395" ht="30" hidden="1" customHeight="1" x14ac:dyDescent="0.25"/>
    <row r="63396" ht="30" hidden="1" customHeight="1" x14ac:dyDescent="0.25"/>
    <row r="63397" ht="30" hidden="1" customHeight="1" x14ac:dyDescent="0.25"/>
    <row r="63398" ht="30" hidden="1" customHeight="1" x14ac:dyDescent="0.25"/>
    <row r="63399" ht="30" hidden="1" customHeight="1" x14ac:dyDescent="0.25"/>
    <row r="63400" ht="30" hidden="1" customHeight="1" x14ac:dyDescent="0.25"/>
    <row r="63401" ht="30" hidden="1" customHeight="1" x14ac:dyDescent="0.25"/>
    <row r="63402" ht="30" hidden="1" customHeight="1" x14ac:dyDescent="0.25"/>
    <row r="63403" ht="30" hidden="1" customHeight="1" x14ac:dyDescent="0.25"/>
    <row r="63404" ht="30" hidden="1" customHeight="1" x14ac:dyDescent="0.25"/>
    <row r="63405" ht="30" hidden="1" customHeight="1" x14ac:dyDescent="0.25"/>
    <row r="63406" ht="30" hidden="1" customHeight="1" x14ac:dyDescent="0.25"/>
    <row r="63407" ht="30" hidden="1" customHeight="1" x14ac:dyDescent="0.25"/>
    <row r="63408" ht="30" hidden="1" customHeight="1" x14ac:dyDescent="0.25"/>
    <row r="63409" ht="30" hidden="1" customHeight="1" x14ac:dyDescent="0.25"/>
    <row r="63410" ht="30" hidden="1" customHeight="1" x14ac:dyDescent="0.25"/>
    <row r="63411" ht="30" hidden="1" customHeight="1" x14ac:dyDescent="0.25"/>
    <row r="63412" ht="30" hidden="1" customHeight="1" x14ac:dyDescent="0.25"/>
    <row r="63413" ht="30" hidden="1" customHeight="1" x14ac:dyDescent="0.25"/>
    <row r="63414" ht="30" hidden="1" customHeight="1" x14ac:dyDescent="0.25"/>
    <row r="63415" ht="30" hidden="1" customHeight="1" x14ac:dyDescent="0.25"/>
    <row r="63416" ht="30" hidden="1" customHeight="1" x14ac:dyDescent="0.25"/>
    <row r="63417" ht="30" hidden="1" customHeight="1" x14ac:dyDescent="0.25"/>
    <row r="63418" ht="30" hidden="1" customHeight="1" x14ac:dyDescent="0.25"/>
    <row r="63419" ht="30" hidden="1" customHeight="1" x14ac:dyDescent="0.25"/>
    <row r="63420" ht="30" hidden="1" customHeight="1" x14ac:dyDescent="0.25"/>
    <row r="63421" ht="30" hidden="1" customHeight="1" x14ac:dyDescent="0.25"/>
    <row r="63422" ht="30" hidden="1" customHeight="1" x14ac:dyDescent="0.25"/>
    <row r="63423" ht="30" hidden="1" customHeight="1" x14ac:dyDescent="0.25"/>
    <row r="63424" ht="30" hidden="1" customHeight="1" x14ac:dyDescent="0.25"/>
    <row r="63425" ht="30" hidden="1" customHeight="1" x14ac:dyDescent="0.25"/>
    <row r="63426" ht="30" hidden="1" customHeight="1" x14ac:dyDescent="0.25"/>
    <row r="63427" ht="30" hidden="1" customHeight="1" x14ac:dyDescent="0.25"/>
    <row r="63428" ht="30" hidden="1" customHeight="1" x14ac:dyDescent="0.25"/>
    <row r="63429" ht="30" hidden="1" customHeight="1" x14ac:dyDescent="0.25"/>
    <row r="63430" ht="30" hidden="1" customHeight="1" x14ac:dyDescent="0.25"/>
    <row r="63431" ht="30" hidden="1" customHeight="1" x14ac:dyDescent="0.25"/>
    <row r="63432" ht="30" hidden="1" customHeight="1" x14ac:dyDescent="0.25"/>
    <row r="63433" ht="30" hidden="1" customHeight="1" x14ac:dyDescent="0.25"/>
    <row r="63434" ht="30" hidden="1" customHeight="1" x14ac:dyDescent="0.25"/>
    <row r="63435" ht="30" hidden="1" customHeight="1" x14ac:dyDescent="0.25"/>
    <row r="63436" ht="30" hidden="1" customHeight="1" x14ac:dyDescent="0.25"/>
    <row r="63437" ht="30" hidden="1" customHeight="1" x14ac:dyDescent="0.25"/>
    <row r="63438" ht="30" hidden="1" customHeight="1" x14ac:dyDescent="0.25"/>
    <row r="63439" ht="30" hidden="1" customHeight="1" x14ac:dyDescent="0.25"/>
    <row r="63440" ht="30" hidden="1" customHeight="1" x14ac:dyDescent="0.25"/>
    <row r="63441" ht="30" hidden="1" customHeight="1" x14ac:dyDescent="0.25"/>
    <row r="63442" ht="30" hidden="1" customHeight="1" x14ac:dyDescent="0.25"/>
    <row r="63443" ht="30" hidden="1" customHeight="1" x14ac:dyDescent="0.25"/>
    <row r="63444" ht="30" hidden="1" customHeight="1" x14ac:dyDescent="0.25"/>
    <row r="63445" ht="30" hidden="1" customHeight="1" x14ac:dyDescent="0.25"/>
    <row r="63446" ht="30" hidden="1" customHeight="1" x14ac:dyDescent="0.25"/>
    <row r="63447" ht="30" hidden="1" customHeight="1" x14ac:dyDescent="0.25"/>
    <row r="63448" ht="30" hidden="1" customHeight="1" x14ac:dyDescent="0.25"/>
    <row r="63449" ht="30" hidden="1" customHeight="1" x14ac:dyDescent="0.25"/>
    <row r="63450" ht="30" hidden="1" customHeight="1" x14ac:dyDescent="0.25"/>
    <row r="63451" ht="30" hidden="1" customHeight="1" x14ac:dyDescent="0.25"/>
    <row r="63452" ht="30" hidden="1" customHeight="1" x14ac:dyDescent="0.25"/>
    <row r="63453" ht="30" hidden="1" customHeight="1" x14ac:dyDescent="0.25"/>
    <row r="63454" ht="30" hidden="1" customHeight="1" x14ac:dyDescent="0.25"/>
    <row r="63455" ht="30" hidden="1" customHeight="1" x14ac:dyDescent="0.25"/>
    <row r="63456" ht="30" hidden="1" customHeight="1" x14ac:dyDescent="0.25"/>
    <row r="63457" ht="30" hidden="1" customHeight="1" x14ac:dyDescent="0.25"/>
    <row r="63458" ht="30" hidden="1" customHeight="1" x14ac:dyDescent="0.25"/>
    <row r="63459" ht="30" hidden="1" customHeight="1" x14ac:dyDescent="0.25"/>
    <row r="63460" ht="30" hidden="1" customHeight="1" x14ac:dyDescent="0.25"/>
    <row r="63461" ht="30" hidden="1" customHeight="1" x14ac:dyDescent="0.25"/>
    <row r="63462" ht="30" hidden="1" customHeight="1" x14ac:dyDescent="0.25"/>
    <row r="63463" ht="30" hidden="1" customHeight="1" x14ac:dyDescent="0.25"/>
    <row r="63464" ht="30" hidden="1" customHeight="1" x14ac:dyDescent="0.25"/>
    <row r="63465" ht="30" hidden="1" customHeight="1" x14ac:dyDescent="0.25"/>
    <row r="63466" ht="30" hidden="1" customHeight="1" x14ac:dyDescent="0.25"/>
    <row r="63467" ht="30" hidden="1" customHeight="1" x14ac:dyDescent="0.25"/>
    <row r="63468" ht="30" hidden="1" customHeight="1" x14ac:dyDescent="0.25"/>
    <row r="63469" ht="30" hidden="1" customHeight="1" x14ac:dyDescent="0.25"/>
    <row r="63470" ht="30" hidden="1" customHeight="1" x14ac:dyDescent="0.25"/>
    <row r="63471" ht="30" hidden="1" customHeight="1" x14ac:dyDescent="0.25"/>
    <row r="63472" ht="30" hidden="1" customHeight="1" x14ac:dyDescent="0.25"/>
    <row r="63473" ht="30" hidden="1" customHeight="1" x14ac:dyDescent="0.25"/>
    <row r="63474" ht="30" hidden="1" customHeight="1" x14ac:dyDescent="0.25"/>
    <row r="63475" ht="30" hidden="1" customHeight="1" x14ac:dyDescent="0.25"/>
    <row r="63476" ht="30" hidden="1" customHeight="1" x14ac:dyDescent="0.25"/>
    <row r="63477" ht="30" hidden="1" customHeight="1" x14ac:dyDescent="0.25"/>
    <row r="63478" ht="30" hidden="1" customHeight="1" x14ac:dyDescent="0.25"/>
    <row r="63479" ht="30" hidden="1" customHeight="1" x14ac:dyDescent="0.25"/>
    <row r="63480" ht="30" hidden="1" customHeight="1" x14ac:dyDescent="0.25"/>
    <row r="63481" ht="30" hidden="1" customHeight="1" x14ac:dyDescent="0.25"/>
    <row r="63482" ht="30" hidden="1" customHeight="1" x14ac:dyDescent="0.25"/>
    <row r="63483" ht="30" hidden="1" customHeight="1" x14ac:dyDescent="0.25"/>
    <row r="63484" ht="30" hidden="1" customHeight="1" x14ac:dyDescent="0.25"/>
    <row r="63485" ht="30" hidden="1" customHeight="1" x14ac:dyDescent="0.25"/>
    <row r="63486" ht="30" hidden="1" customHeight="1" x14ac:dyDescent="0.25"/>
    <row r="63487" ht="30" hidden="1" customHeight="1" x14ac:dyDescent="0.25"/>
    <row r="63488" ht="30" hidden="1" customHeight="1" x14ac:dyDescent="0.25"/>
    <row r="63489" ht="30" hidden="1" customHeight="1" x14ac:dyDescent="0.25"/>
    <row r="63490" ht="30" hidden="1" customHeight="1" x14ac:dyDescent="0.25"/>
    <row r="63491" ht="30" hidden="1" customHeight="1" x14ac:dyDescent="0.25"/>
    <row r="63492" ht="30" hidden="1" customHeight="1" x14ac:dyDescent="0.25"/>
    <row r="63493" ht="30" hidden="1" customHeight="1" x14ac:dyDescent="0.25"/>
    <row r="63494" ht="30" hidden="1" customHeight="1" x14ac:dyDescent="0.25"/>
    <row r="63495" ht="30" hidden="1" customHeight="1" x14ac:dyDescent="0.25"/>
    <row r="63496" ht="30" hidden="1" customHeight="1" x14ac:dyDescent="0.25"/>
    <row r="63497" ht="30" hidden="1" customHeight="1" x14ac:dyDescent="0.25"/>
    <row r="63498" ht="30" hidden="1" customHeight="1" x14ac:dyDescent="0.25"/>
    <row r="63499" ht="30" hidden="1" customHeight="1" x14ac:dyDescent="0.25"/>
    <row r="63500" ht="30" hidden="1" customHeight="1" x14ac:dyDescent="0.25"/>
    <row r="63501" ht="30" hidden="1" customHeight="1" x14ac:dyDescent="0.25"/>
    <row r="63502" ht="30" hidden="1" customHeight="1" x14ac:dyDescent="0.25"/>
    <row r="63503" ht="30" hidden="1" customHeight="1" x14ac:dyDescent="0.25"/>
    <row r="63504" ht="30" hidden="1" customHeight="1" x14ac:dyDescent="0.25"/>
    <row r="63505" ht="30" hidden="1" customHeight="1" x14ac:dyDescent="0.25"/>
    <row r="63506" ht="30" hidden="1" customHeight="1" x14ac:dyDescent="0.25"/>
    <row r="63507" ht="30" hidden="1" customHeight="1" x14ac:dyDescent="0.25"/>
    <row r="63508" ht="30" hidden="1" customHeight="1" x14ac:dyDescent="0.25"/>
    <row r="63509" ht="30" hidden="1" customHeight="1" x14ac:dyDescent="0.25"/>
    <row r="63510" ht="30" hidden="1" customHeight="1" x14ac:dyDescent="0.25"/>
    <row r="63511" ht="30" hidden="1" customHeight="1" x14ac:dyDescent="0.25"/>
    <row r="63512" ht="30" hidden="1" customHeight="1" x14ac:dyDescent="0.25"/>
    <row r="63513" ht="30" hidden="1" customHeight="1" x14ac:dyDescent="0.25"/>
    <row r="63514" ht="30" hidden="1" customHeight="1" x14ac:dyDescent="0.25"/>
    <row r="63515" ht="30" hidden="1" customHeight="1" x14ac:dyDescent="0.25"/>
    <row r="63516" ht="30" hidden="1" customHeight="1" x14ac:dyDescent="0.25"/>
    <row r="63517" ht="30" hidden="1" customHeight="1" x14ac:dyDescent="0.25"/>
    <row r="63518" ht="30" hidden="1" customHeight="1" x14ac:dyDescent="0.25"/>
    <row r="63519" ht="30" hidden="1" customHeight="1" x14ac:dyDescent="0.25"/>
    <row r="63520" ht="30" hidden="1" customHeight="1" x14ac:dyDescent="0.25"/>
    <row r="63521" ht="30" hidden="1" customHeight="1" x14ac:dyDescent="0.25"/>
    <row r="63522" ht="30" hidden="1" customHeight="1" x14ac:dyDescent="0.25"/>
    <row r="63523" ht="30" hidden="1" customHeight="1" x14ac:dyDescent="0.25"/>
    <row r="63524" ht="30" hidden="1" customHeight="1" x14ac:dyDescent="0.25"/>
    <row r="63525" ht="30" hidden="1" customHeight="1" x14ac:dyDescent="0.25"/>
    <row r="63526" ht="30" hidden="1" customHeight="1" x14ac:dyDescent="0.25"/>
    <row r="63527" ht="30" hidden="1" customHeight="1" x14ac:dyDescent="0.25"/>
    <row r="63528" ht="30" hidden="1" customHeight="1" x14ac:dyDescent="0.25"/>
    <row r="63529" ht="30" hidden="1" customHeight="1" x14ac:dyDescent="0.25"/>
    <row r="63530" ht="30" hidden="1" customHeight="1" x14ac:dyDescent="0.25"/>
    <row r="63531" ht="30" hidden="1" customHeight="1" x14ac:dyDescent="0.25"/>
    <row r="63532" ht="30" hidden="1" customHeight="1" x14ac:dyDescent="0.25"/>
    <row r="63533" ht="30" hidden="1" customHeight="1" x14ac:dyDescent="0.25"/>
    <row r="63534" ht="30" hidden="1" customHeight="1" x14ac:dyDescent="0.25"/>
    <row r="63535" ht="30" hidden="1" customHeight="1" x14ac:dyDescent="0.25"/>
    <row r="63536" ht="30" hidden="1" customHeight="1" x14ac:dyDescent="0.25"/>
    <row r="63537" ht="30" hidden="1" customHeight="1" x14ac:dyDescent="0.25"/>
    <row r="63538" ht="30" hidden="1" customHeight="1" x14ac:dyDescent="0.25"/>
    <row r="63539" ht="30" hidden="1" customHeight="1" x14ac:dyDescent="0.25"/>
    <row r="63540" ht="30" hidden="1" customHeight="1" x14ac:dyDescent="0.25"/>
    <row r="63541" ht="30" hidden="1" customHeight="1" x14ac:dyDescent="0.25"/>
    <row r="63542" ht="30" hidden="1" customHeight="1" x14ac:dyDescent="0.25"/>
    <row r="63543" ht="30" hidden="1" customHeight="1" x14ac:dyDescent="0.25"/>
    <row r="63544" ht="30" hidden="1" customHeight="1" x14ac:dyDescent="0.25"/>
    <row r="63545" ht="30" hidden="1" customHeight="1" x14ac:dyDescent="0.25"/>
    <row r="63546" ht="30" hidden="1" customHeight="1" x14ac:dyDescent="0.25"/>
    <row r="63547" ht="30" hidden="1" customHeight="1" x14ac:dyDescent="0.25"/>
    <row r="63548" ht="30" hidden="1" customHeight="1" x14ac:dyDescent="0.25"/>
    <row r="63549" ht="30" hidden="1" customHeight="1" x14ac:dyDescent="0.25"/>
    <row r="63550" ht="30" hidden="1" customHeight="1" x14ac:dyDescent="0.25"/>
    <row r="63551" ht="30" hidden="1" customHeight="1" x14ac:dyDescent="0.25"/>
    <row r="63552" ht="30" hidden="1" customHeight="1" x14ac:dyDescent="0.25"/>
    <row r="63553" ht="30" hidden="1" customHeight="1" x14ac:dyDescent="0.25"/>
    <row r="63554" ht="30" hidden="1" customHeight="1" x14ac:dyDescent="0.25"/>
    <row r="63555" ht="30" hidden="1" customHeight="1" x14ac:dyDescent="0.25"/>
    <row r="63556" ht="30" hidden="1" customHeight="1" x14ac:dyDescent="0.25"/>
    <row r="63557" ht="30" hidden="1" customHeight="1" x14ac:dyDescent="0.25"/>
    <row r="63558" ht="30" hidden="1" customHeight="1" x14ac:dyDescent="0.25"/>
    <row r="63559" ht="30" hidden="1" customHeight="1" x14ac:dyDescent="0.25"/>
    <row r="63560" ht="30" hidden="1" customHeight="1" x14ac:dyDescent="0.25"/>
    <row r="63561" ht="30" hidden="1" customHeight="1" x14ac:dyDescent="0.25"/>
    <row r="63562" ht="30" hidden="1" customHeight="1" x14ac:dyDescent="0.25"/>
    <row r="63563" ht="30" hidden="1" customHeight="1" x14ac:dyDescent="0.25"/>
    <row r="63564" ht="30" hidden="1" customHeight="1" x14ac:dyDescent="0.25"/>
    <row r="63565" ht="30" hidden="1" customHeight="1" x14ac:dyDescent="0.25"/>
    <row r="63566" ht="30" hidden="1" customHeight="1" x14ac:dyDescent="0.25"/>
    <row r="63567" ht="30" hidden="1" customHeight="1" x14ac:dyDescent="0.25"/>
    <row r="63568" ht="30" hidden="1" customHeight="1" x14ac:dyDescent="0.25"/>
    <row r="63569" ht="30" hidden="1" customHeight="1" x14ac:dyDescent="0.25"/>
    <row r="63570" ht="30" hidden="1" customHeight="1" x14ac:dyDescent="0.25"/>
    <row r="63571" ht="30" hidden="1" customHeight="1" x14ac:dyDescent="0.25"/>
    <row r="63572" ht="30" hidden="1" customHeight="1" x14ac:dyDescent="0.25"/>
    <row r="63573" ht="30" hidden="1" customHeight="1" x14ac:dyDescent="0.25"/>
    <row r="63574" ht="30" hidden="1" customHeight="1" x14ac:dyDescent="0.25"/>
    <row r="63575" ht="30" hidden="1" customHeight="1" x14ac:dyDescent="0.25"/>
    <row r="63576" ht="30" hidden="1" customHeight="1" x14ac:dyDescent="0.25"/>
    <row r="63577" ht="30" hidden="1" customHeight="1" x14ac:dyDescent="0.25"/>
    <row r="63578" ht="30" hidden="1" customHeight="1" x14ac:dyDescent="0.25"/>
    <row r="63579" ht="30" hidden="1" customHeight="1" x14ac:dyDescent="0.25"/>
    <row r="63580" ht="30" hidden="1" customHeight="1" x14ac:dyDescent="0.25"/>
    <row r="63581" ht="30" hidden="1" customHeight="1" x14ac:dyDescent="0.25"/>
    <row r="63582" ht="30" hidden="1" customHeight="1" x14ac:dyDescent="0.25"/>
    <row r="63583" ht="30" hidden="1" customHeight="1" x14ac:dyDescent="0.25"/>
    <row r="63584" ht="30" hidden="1" customHeight="1" x14ac:dyDescent="0.25"/>
    <row r="63585" ht="30" hidden="1" customHeight="1" x14ac:dyDescent="0.25"/>
    <row r="63586" ht="30" hidden="1" customHeight="1" x14ac:dyDescent="0.25"/>
    <row r="63587" ht="30" hidden="1" customHeight="1" x14ac:dyDescent="0.25"/>
    <row r="63588" ht="30" hidden="1" customHeight="1" x14ac:dyDescent="0.25"/>
    <row r="63589" ht="30" hidden="1" customHeight="1" x14ac:dyDescent="0.25"/>
    <row r="63590" ht="30" hidden="1" customHeight="1" x14ac:dyDescent="0.25"/>
    <row r="63591" ht="30" hidden="1" customHeight="1" x14ac:dyDescent="0.25"/>
    <row r="63592" ht="30" hidden="1" customHeight="1" x14ac:dyDescent="0.25"/>
    <row r="63593" ht="30" hidden="1" customHeight="1" x14ac:dyDescent="0.25"/>
    <row r="63594" ht="30" hidden="1" customHeight="1" x14ac:dyDescent="0.25"/>
    <row r="63595" ht="30" hidden="1" customHeight="1" x14ac:dyDescent="0.25"/>
    <row r="63596" ht="30" hidden="1" customHeight="1" x14ac:dyDescent="0.25"/>
    <row r="63597" ht="30" hidden="1" customHeight="1" x14ac:dyDescent="0.25"/>
    <row r="63598" ht="30" hidden="1" customHeight="1" x14ac:dyDescent="0.25"/>
    <row r="63599" ht="30" hidden="1" customHeight="1" x14ac:dyDescent="0.25"/>
    <row r="63600" ht="30" hidden="1" customHeight="1" x14ac:dyDescent="0.25"/>
    <row r="63601" ht="30" hidden="1" customHeight="1" x14ac:dyDescent="0.25"/>
    <row r="63602" ht="30" hidden="1" customHeight="1" x14ac:dyDescent="0.25"/>
    <row r="63603" ht="30" hidden="1" customHeight="1" x14ac:dyDescent="0.25"/>
    <row r="63604" ht="30" hidden="1" customHeight="1" x14ac:dyDescent="0.25"/>
    <row r="63605" ht="30" hidden="1" customHeight="1" x14ac:dyDescent="0.25"/>
    <row r="63606" ht="30" hidden="1" customHeight="1" x14ac:dyDescent="0.25"/>
    <row r="63607" ht="30" hidden="1" customHeight="1" x14ac:dyDescent="0.25"/>
    <row r="63608" ht="30" hidden="1" customHeight="1" x14ac:dyDescent="0.25"/>
    <row r="63609" ht="30" hidden="1" customHeight="1" x14ac:dyDescent="0.25"/>
    <row r="63610" ht="30" hidden="1" customHeight="1" x14ac:dyDescent="0.25"/>
    <row r="63611" ht="30" hidden="1" customHeight="1" x14ac:dyDescent="0.25"/>
    <row r="63612" ht="30" hidden="1" customHeight="1" x14ac:dyDescent="0.25"/>
    <row r="63613" ht="30" hidden="1" customHeight="1" x14ac:dyDescent="0.25"/>
    <row r="63614" ht="30" hidden="1" customHeight="1" x14ac:dyDescent="0.25"/>
    <row r="63615" ht="30" hidden="1" customHeight="1" x14ac:dyDescent="0.25"/>
    <row r="63616" ht="30" hidden="1" customHeight="1" x14ac:dyDescent="0.25"/>
    <row r="63617" ht="30" hidden="1" customHeight="1" x14ac:dyDescent="0.25"/>
    <row r="63618" ht="30" hidden="1" customHeight="1" x14ac:dyDescent="0.25"/>
    <row r="63619" ht="30" hidden="1" customHeight="1" x14ac:dyDescent="0.25"/>
    <row r="63620" ht="30" hidden="1" customHeight="1" x14ac:dyDescent="0.25"/>
    <row r="63621" ht="30" hidden="1" customHeight="1" x14ac:dyDescent="0.25"/>
    <row r="63622" ht="30" hidden="1" customHeight="1" x14ac:dyDescent="0.25"/>
    <row r="63623" ht="30" hidden="1" customHeight="1" x14ac:dyDescent="0.25"/>
    <row r="63624" ht="30" hidden="1" customHeight="1" x14ac:dyDescent="0.25"/>
    <row r="63625" ht="30" hidden="1" customHeight="1" x14ac:dyDescent="0.25"/>
    <row r="63626" ht="30" hidden="1" customHeight="1" x14ac:dyDescent="0.25"/>
    <row r="63627" ht="30" hidden="1" customHeight="1" x14ac:dyDescent="0.25"/>
    <row r="63628" ht="30" hidden="1" customHeight="1" x14ac:dyDescent="0.25"/>
    <row r="63629" ht="30" hidden="1" customHeight="1" x14ac:dyDescent="0.25"/>
    <row r="63630" ht="30" hidden="1" customHeight="1" x14ac:dyDescent="0.25"/>
    <row r="63631" ht="30" hidden="1" customHeight="1" x14ac:dyDescent="0.25"/>
    <row r="63632" ht="30" hidden="1" customHeight="1" x14ac:dyDescent="0.25"/>
    <row r="63633" ht="30" hidden="1" customHeight="1" x14ac:dyDescent="0.25"/>
    <row r="63634" ht="30" hidden="1" customHeight="1" x14ac:dyDescent="0.25"/>
    <row r="63635" ht="30" hidden="1" customHeight="1" x14ac:dyDescent="0.25"/>
    <row r="63636" ht="30" hidden="1" customHeight="1" x14ac:dyDescent="0.25"/>
    <row r="63637" ht="30" hidden="1" customHeight="1" x14ac:dyDescent="0.25"/>
    <row r="63638" ht="30" hidden="1" customHeight="1" x14ac:dyDescent="0.25"/>
    <row r="63639" ht="30" hidden="1" customHeight="1" x14ac:dyDescent="0.25"/>
    <row r="63640" ht="30" hidden="1" customHeight="1" x14ac:dyDescent="0.25"/>
    <row r="63641" ht="30" hidden="1" customHeight="1" x14ac:dyDescent="0.25"/>
    <row r="63642" ht="30" hidden="1" customHeight="1" x14ac:dyDescent="0.25"/>
    <row r="63643" ht="30" hidden="1" customHeight="1" x14ac:dyDescent="0.25"/>
    <row r="63644" ht="30" hidden="1" customHeight="1" x14ac:dyDescent="0.25"/>
    <row r="63645" ht="30" hidden="1" customHeight="1" x14ac:dyDescent="0.25"/>
    <row r="63646" ht="30" hidden="1" customHeight="1" x14ac:dyDescent="0.25"/>
    <row r="63647" ht="30" hidden="1" customHeight="1" x14ac:dyDescent="0.25"/>
    <row r="63648" ht="30" hidden="1" customHeight="1" x14ac:dyDescent="0.25"/>
    <row r="63649" ht="30" hidden="1" customHeight="1" x14ac:dyDescent="0.25"/>
    <row r="63650" ht="30" hidden="1" customHeight="1" x14ac:dyDescent="0.25"/>
    <row r="63651" ht="30" hidden="1" customHeight="1" x14ac:dyDescent="0.25"/>
    <row r="63652" ht="30" hidden="1" customHeight="1" x14ac:dyDescent="0.25"/>
    <row r="63653" ht="30" hidden="1" customHeight="1" x14ac:dyDescent="0.25"/>
    <row r="63654" ht="30" hidden="1" customHeight="1" x14ac:dyDescent="0.25"/>
    <row r="63655" ht="30" hidden="1" customHeight="1" x14ac:dyDescent="0.25"/>
    <row r="63656" ht="30" hidden="1" customHeight="1" x14ac:dyDescent="0.25"/>
    <row r="63657" ht="30" hidden="1" customHeight="1" x14ac:dyDescent="0.25"/>
    <row r="63658" ht="30" hidden="1" customHeight="1" x14ac:dyDescent="0.25"/>
    <row r="63659" ht="30" hidden="1" customHeight="1" x14ac:dyDescent="0.25"/>
    <row r="63660" ht="30" hidden="1" customHeight="1" x14ac:dyDescent="0.25"/>
    <row r="63661" ht="30" hidden="1" customHeight="1" x14ac:dyDescent="0.25"/>
    <row r="63662" ht="30" hidden="1" customHeight="1" x14ac:dyDescent="0.25"/>
    <row r="63663" ht="30" hidden="1" customHeight="1" x14ac:dyDescent="0.25"/>
    <row r="63664" ht="30" hidden="1" customHeight="1" x14ac:dyDescent="0.25"/>
    <row r="63665" ht="30" hidden="1" customHeight="1" x14ac:dyDescent="0.25"/>
    <row r="63666" ht="30" hidden="1" customHeight="1" x14ac:dyDescent="0.25"/>
    <row r="63667" ht="30" hidden="1" customHeight="1" x14ac:dyDescent="0.25"/>
    <row r="63668" ht="30" hidden="1" customHeight="1" x14ac:dyDescent="0.25"/>
    <row r="63669" ht="30" hidden="1" customHeight="1" x14ac:dyDescent="0.25"/>
    <row r="63670" ht="30" hidden="1" customHeight="1" x14ac:dyDescent="0.25"/>
    <row r="63671" ht="30" hidden="1" customHeight="1" x14ac:dyDescent="0.25"/>
    <row r="63672" ht="30" hidden="1" customHeight="1" x14ac:dyDescent="0.25"/>
    <row r="63673" ht="30" hidden="1" customHeight="1" x14ac:dyDescent="0.25"/>
    <row r="63674" ht="30" hidden="1" customHeight="1" x14ac:dyDescent="0.25"/>
    <row r="63675" ht="30" hidden="1" customHeight="1" x14ac:dyDescent="0.25"/>
    <row r="63676" ht="30" hidden="1" customHeight="1" x14ac:dyDescent="0.25"/>
    <row r="63677" ht="30" hidden="1" customHeight="1" x14ac:dyDescent="0.25"/>
    <row r="63678" ht="30" hidden="1" customHeight="1" x14ac:dyDescent="0.25"/>
    <row r="63679" ht="30" hidden="1" customHeight="1" x14ac:dyDescent="0.25"/>
    <row r="63680" ht="30" hidden="1" customHeight="1" x14ac:dyDescent="0.25"/>
    <row r="63681" ht="30" hidden="1" customHeight="1" x14ac:dyDescent="0.25"/>
    <row r="63682" ht="30" hidden="1" customHeight="1" x14ac:dyDescent="0.25"/>
    <row r="63683" ht="30" hidden="1" customHeight="1" x14ac:dyDescent="0.25"/>
    <row r="63684" ht="30" hidden="1" customHeight="1" x14ac:dyDescent="0.25"/>
    <row r="63685" ht="30" hidden="1" customHeight="1" x14ac:dyDescent="0.25"/>
    <row r="63686" ht="30" hidden="1" customHeight="1" x14ac:dyDescent="0.25"/>
    <row r="63687" ht="30" hidden="1" customHeight="1" x14ac:dyDescent="0.25"/>
    <row r="63688" ht="30" hidden="1" customHeight="1" x14ac:dyDescent="0.25"/>
    <row r="63689" ht="30" hidden="1" customHeight="1" x14ac:dyDescent="0.25"/>
    <row r="63690" ht="30" hidden="1" customHeight="1" x14ac:dyDescent="0.25"/>
    <row r="63691" ht="30" hidden="1" customHeight="1" x14ac:dyDescent="0.25"/>
    <row r="63692" ht="30" hidden="1" customHeight="1" x14ac:dyDescent="0.25"/>
    <row r="63693" ht="30" hidden="1" customHeight="1" x14ac:dyDescent="0.25"/>
    <row r="63694" ht="30" hidden="1" customHeight="1" x14ac:dyDescent="0.25"/>
    <row r="63695" ht="30" hidden="1" customHeight="1" x14ac:dyDescent="0.25"/>
    <row r="63696" ht="30" hidden="1" customHeight="1" x14ac:dyDescent="0.25"/>
    <row r="63697" ht="30" hidden="1" customHeight="1" x14ac:dyDescent="0.25"/>
    <row r="63698" ht="30" hidden="1" customHeight="1" x14ac:dyDescent="0.25"/>
    <row r="63699" ht="30" hidden="1" customHeight="1" x14ac:dyDescent="0.25"/>
    <row r="63700" ht="30" hidden="1" customHeight="1" x14ac:dyDescent="0.25"/>
    <row r="63701" ht="30" hidden="1" customHeight="1" x14ac:dyDescent="0.25"/>
    <row r="63702" ht="30" hidden="1" customHeight="1" x14ac:dyDescent="0.25"/>
    <row r="63703" ht="30" hidden="1" customHeight="1" x14ac:dyDescent="0.25"/>
    <row r="63704" ht="30" hidden="1" customHeight="1" x14ac:dyDescent="0.25"/>
    <row r="63705" ht="30" hidden="1" customHeight="1" x14ac:dyDescent="0.25"/>
    <row r="63706" ht="30" hidden="1" customHeight="1" x14ac:dyDescent="0.25"/>
    <row r="63707" ht="30" hidden="1" customHeight="1" x14ac:dyDescent="0.25"/>
    <row r="63708" ht="30" hidden="1" customHeight="1" x14ac:dyDescent="0.25"/>
    <row r="63709" ht="30" hidden="1" customHeight="1" x14ac:dyDescent="0.25"/>
    <row r="63710" ht="30" hidden="1" customHeight="1" x14ac:dyDescent="0.25"/>
    <row r="63711" ht="30" hidden="1" customHeight="1" x14ac:dyDescent="0.25"/>
    <row r="63712" ht="30" hidden="1" customHeight="1" x14ac:dyDescent="0.25"/>
    <row r="63713" ht="30" hidden="1" customHeight="1" x14ac:dyDescent="0.25"/>
    <row r="63714" ht="30" hidden="1" customHeight="1" x14ac:dyDescent="0.25"/>
    <row r="63715" ht="30" hidden="1" customHeight="1" x14ac:dyDescent="0.25"/>
    <row r="63716" ht="30" hidden="1" customHeight="1" x14ac:dyDescent="0.25"/>
    <row r="63717" ht="30" hidden="1" customHeight="1" x14ac:dyDescent="0.25"/>
    <row r="63718" ht="30" hidden="1" customHeight="1" x14ac:dyDescent="0.25"/>
    <row r="63719" ht="30" hidden="1" customHeight="1" x14ac:dyDescent="0.25"/>
    <row r="63720" ht="30" hidden="1" customHeight="1" x14ac:dyDescent="0.25"/>
    <row r="63721" ht="30" hidden="1" customHeight="1" x14ac:dyDescent="0.25"/>
    <row r="63722" ht="30" hidden="1" customHeight="1" x14ac:dyDescent="0.25"/>
    <row r="63723" ht="30" hidden="1" customHeight="1" x14ac:dyDescent="0.25"/>
    <row r="63724" ht="30" hidden="1" customHeight="1" x14ac:dyDescent="0.25"/>
    <row r="63725" ht="30" hidden="1" customHeight="1" x14ac:dyDescent="0.25"/>
    <row r="63726" ht="30" hidden="1" customHeight="1" x14ac:dyDescent="0.25"/>
    <row r="63727" ht="30" hidden="1" customHeight="1" x14ac:dyDescent="0.25"/>
    <row r="63728" ht="30" hidden="1" customHeight="1" x14ac:dyDescent="0.25"/>
    <row r="63729" ht="30" hidden="1" customHeight="1" x14ac:dyDescent="0.25"/>
    <row r="63730" ht="30" hidden="1" customHeight="1" x14ac:dyDescent="0.25"/>
    <row r="63731" ht="30" hidden="1" customHeight="1" x14ac:dyDescent="0.25"/>
    <row r="63732" ht="30" hidden="1" customHeight="1" x14ac:dyDescent="0.25"/>
    <row r="63733" ht="30" hidden="1" customHeight="1" x14ac:dyDescent="0.25"/>
    <row r="63734" ht="30" hidden="1" customHeight="1" x14ac:dyDescent="0.25"/>
    <row r="63735" ht="30" hidden="1" customHeight="1" x14ac:dyDescent="0.25"/>
    <row r="63736" ht="30" hidden="1" customHeight="1" x14ac:dyDescent="0.25"/>
    <row r="63737" ht="30" hidden="1" customHeight="1" x14ac:dyDescent="0.25"/>
    <row r="63738" ht="30" hidden="1" customHeight="1" x14ac:dyDescent="0.25"/>
    <row r="63739" ht="30" hidden="1" customHeight="1" x14ac:dyDescent="0.25"/>
    <row r="63740" ht="30" hidden="1" customHeight="1" x14ac:dyDescent="0.25"/>
    <row r="63741" ht="30" hidden="1" customHeight="1" x14ac:dyDescent="0.25"/>
    <row r="63742" ht="30" hidden="1" customHeight="1" x14ac:dyDescent="0.25"/>
    <row r="63743" ht="30" hidden="1" customHeight="1" x14ac:dyDescent="0.25"/>
    <row r="63744" ht="30" hidden="1" customHeight="1" x14ac:dyDescent="0.25"/>
    <row r="63745" ht="30" hidden="1" customHeight="1" x14ac:dyDescent="0.25"/>
    <row r="63746" ht="30" hidden="1" customHeight="1" x14ac:dyDescent="0.25"/>
    <row r="63747" ht="30" hidden="1" customHeight="1" x14ac:dyDescent="0.25"/>
    <row r="63748" ht="30" hidden="1" customHeight="1" x14ac:dyDescent="0.25"/>
    <row r="63749" ht="30" hidden="1" customHeight="1" x14ac:dyDescent="0.25"/>
    <row r="63750" ht="30" hidden="1" customHeight="1" x14ac:dyDescent="0.25"/>
    <row r="63751" ht="30" hidden="1" customHeight="1" x14ac:dyDescent="0.25"/>
    <row r="63752" ht="30" hidden="1" customHeight="1" x14ac:dyDescent="0.25"/>
    <row r="63753" ht="30" hidden="1" customHeight="1" x14ac:dyDescent="0.25"/>
    <row r="63754" ht="30" hidden="1" customHeight="1" x14ac:dyDescent="0.25"/>
    <row r="63755" ht="30" hidden="1" customHeight="1" x14ac:dyDescent="0.25"/>
    <row r="63756" ht="30" hidden="1" customHeight="1" x14ac:dyDescent="0.25"/>
    <row r="63757" ht="30" hidden="1" customHeight="1" x14ac:dyDescent="0.25"/>
    <row r="63758" ht="30" hidden="1" customHeight="1" x14ac:dyDescent="0.25"/>
    <row r="63759" ht="30" hidden="1" customHeight="1" x14ac:dyDescent="0.25"/>
    <row r="63760" ht="30" hidden="1" customHeight="1" x14ac:dyDescent="0.25"/>
    <row r="63761" ht="30" hidden="1" customHeight="1" x14ac:dyDescent="0.25"/>
    <row r="63762" ht="30" hidden="1" customHeight="1" x14ac:dyDescent="0.25"/>
    <row r="63763" ht="30" hidden="1" customHeight="1" x14ac:dyDescent="0.25"/>
    <row r="63764" ht="30" hidden="1" customHeight="1" x14ac:dyDescent="0.25"/>
    <row r="63765" ht="30" hidden="1" customHeight="1" x14ac:dyDescent="0.25"/>
    <row r="63766" ht="30" hidden="1" customHeight="1" x14ac:dyDescent="0.25"/>
    <row r="63767" ht="30" hidden="1" customHeight="1" x14ac:dyDescent="0.25"/>
    <row r="63768" ht="30" hidden="1" customHeight="1" x14ac:dyDescent="0.25"/>
    <row r="63769" ht="30" hidden="1" customHeight="1" x14ac:dyDescent="0.25"/>
    <row r="63770" ht="30" hidden="1" customHeight="1" x14ac:dyDescent="0.25"/>
    <row r="63771" ht="30" hidden="1" customHeight="1" x14ac:dyDescent="0.25"/>
    <row r="63772" ht="30" hidden="1" customHeight="1" x14ac:dyDescent="0.25"/>
    <row r="63773" ht="30" hidden="1" customHeight="1" x14ac:dyDescent="0.25"/>
    <row r="63774" ht="30" hidden="1" customHeight="1" x14ac:dyDescent="0.25"/>
    <row r="63775" ht="30" hidden="1" customHeight="1" x14ac:dyDescent="0.25"/>
    <row r="63776" ht="30" hidden="1" customHeight="1" x14ac:dyDescent="0.25"/>
    <row r="63777" ht="30" hidden="1" customHeight="1" x14ac:dyDescent="0.25"/>
    <row r="63778" ht="30" hidden="1" customHeight="1" x14ac:dyDescent="0.25"/>
    <row r="63779" ht="30" hidden="1" customHeight="1" x14ac:dyDescent="0.25"/>
    <row r="63780" ht="30" hidden="1" customHeight="1" x14ac:dyDescent="0.25"/>
    <row r="63781" ht="30" hidden="1" customHeight="1" x14ac:dyDescent="0.25"/>
    <row r="63782" ht="30" hidden="1" customHeight="1" x14ac:dyDescent="0.25"/>
    <row r="63783" ht="30" hidden="1" customHeight="1" x14ac:dyDescent="0.25"/>
    <row r="63784" ht="30" hidden="1" customHeight="1" x14ac:dyDescent="0.25"/>
    <row r="63785" ht="30" hidden="1" customHeight="1" x14ac:dyDescent="0.25"/>
    <row r="63786" ht="30" hidden="1" customHeight="1" x14ac:dyDescent="0.25"/>
    <row r="63787" ht="30" hidden="1" customHeight="1" x14ac:dyDescent="0.25"/>
    <row r="63788" ht="30" hidden="1" customHeight="1" x14ac:dyDescent="0.25"/>
    <row r="63789" ht="30" hidden="1" customHeight="1" x14ac:dyDescent="0.25"/>
    <row r="63790" ht="30" hidden="1" customHeight="1" x14ac:dyDescent="0.25"/>
    <row r="63791" ht="30" hidden="1" customHeight="1" x14ac:dyDescent="0.25"/>
    <row r="63792" ht="30" hidden="1" customHeight="1" x14ac:dyDescent="0.25"/>
    <row r="63793" ht="30" hidden="1" customHeight="1" x14ac:dyDescent="0.25"/>
    <row r="63794" ht="30" hidden="1" customHeight="1" x14ac:dyDescent="0.25"/>
    <row r="63795" ht="30" hidden="1" customHeight="1" x14ac:dyDescent="0.25"/>
    <row r="63796" ht="30" hidden="1" customHeight="1" x14ac:dyDescent="0.25"/>
    <row r="63797" ht="30" hidden="1" customHeight="1" x14ac:dyDescent="0.25"/>
    <row r="63798" ht="30" hidden="1" customHeight="1" x14ac:dyDescent="0.25"/>
    <row r="63799" ht="30" hidden="1" customHeight="1" x14ac:dyDescent="0.25"/>
    <row r="63800" ht="30" hidden="1" customHeight="1" x14ac:dyDescent="0.25"/>
    <row r="63801" ht="30" hidden="1" customHeight="1" x14ac:dyDescent="0.25"/>
    <row r="63802" ht="30" hidden="1" customHeight="1" x14ac:dyDescent="0.25"/>
    <row r="63803" ht="30" hidden="1" customHeight="1" x14ac:dyDescent="0.25"/>
    <row r="63804" ht="30" hidden="1" customHeight="1" x14ac:dyDescent="0.25"/>
    <row r="63805" ht="30" hidden="1" customHeight="1" x14ac:dyDescent="0.25"/>
    <row r="63806" ht="30" hidden="1" customHeight="1" x14ac:dyDescent="0.25"/>
    <row r="63807" ht="30" hidden="1" customHeight="1" x14ac:dyDescent="0.25"/>
    <row r="63808" ht="30" hidden="1" customHeight="1" x14ac:dyDescent="0.25"/>
    <row r="63809" ht="30" hidden="1" customHeight="1" x14ac:dyDescent="0.25"/>
    <row r="63810" ht="30" hidden="1" customHeight="1" x14ac:dyDescent="0.25"/>
    <row r="63811" ht="30" hidden="1" customHeight="1" x14ac:dyDescent="0.25"/>
    <row r="63812" ht="30" hidden="1" customHeight="1" x14ac:dyDescent="0.25"/>
    <row r="63813" ht="30" hidden="1" customHeight="1" x14ac:dyDescent="0.25"/>
    <row r="63814" ht="30" hidden="1" customHeight="1" x14ac:dyDescent="0.25"/>
    <row r="63815" ht="30" hidden="1" customHeight="1" x14ac:dyDescent="0.25"/>
    <row r="63816" ht="30" hidden="1" customHeight="1" x14ac:dyDescent="0.25"/>
    <row r="63817" ht="30" hidden="1" customHeight="1" x14ac:dyDescent="0.25"/>
    <row r="63818" ht="30" hidden="1" customHeight="1" x14ac:dyDescent="0.25"/>
    <row r="63819" ht="30" hidden="1" customHeight="1" x14ac:dyDescent="0.25"/>
    <row r="63820" ht="30" hidden="1" customHeight="1" x14ac:dyDescent="0.25"/>
    <row r="63821" ht="30" hidden="1" customHeight="1" x14ac:dyDescent="0.25"/>
    <row r="63822" ht="30" hidden="1" customHeight="1" x14ac:dyDescent="0.25"/>
    <row r="63823" ht="30" hidden="1" customHeight="1" x14ac:dyDescent="0.25"/>
    <row r="63824" ht="30" hidden="1" customHeight="1" x14ac:dyDescent="0.25"/>
    <row r="63825" ht="30" hidden="1" customHeight="1" x14ac:dyDescent="0.25"/>
    <row r="63826" ht="30" hidden="1" customHeight="1" x14ac:dyDescent="0.25"/>
    <row r="63827" ht="30" hidden="1" customHeight="1" x14ac:dyDescent="0.25"/>
    <row r="63828" ht="30" hidden="1" customHeight="1" x14ac:dyDescent="0.25"/>
    <row r="63829" ht="30" hidden="1" customHeight="1" x14ac:dyDescent="0.25"/>
    <row r="63830" ht="30" hidden="1" customHeight="1" x14ac:dyDescent="0.25"/>
    <row r="63831" ht="30" hidden="1" customHeight="1" x14ac:dyDescent="0.25"/>
    <row r="63832" ht="30" hidden="1" customHeight="1" x14ac:dyDescent="0.25"/>
    <row r="63833" ht="30" hidden="1" customHeight="1" x14ac:dyDescent="0.25"/>
    <row r="63834" ht="30" hidden="1" customHeight="1" x14ac:dyDescent="0.25"/>
    <row r="63835" ht="30" hidden="1" customHeight="1" x14ac:dyDescent="0.25"/>
    <row r="63836" ht="30" hidden="1" customHeight="1" x14ac:dyDescent="0.25"/>
    <row r="63837" ht="30" hidden="1" customHeight="1" x14ac:dyDescent="0.25"/>
    <row r="63838" ht="30" hidden="1" customHeight="1" x14ac:dyDescent="0.25"/>
    <row r="63839" ht="30" hidden="1" customHeight="1" x14ac:dyDescent="0.25"/>
    <row r="63840" ht="30" hidden="1" customHeight="1" x14ac:dyDescent="0.25"/>
    <row r="63841" ht="30" hidden="1" customHeight="1" x14ac:dyDescent="0.25"/>
    <row r="63842" ht="30" hidden="1" customHeight="1" x14ac:dyDescent="0.25"/>
    <row r="63843" ht="30" hidden="1" customHeight="1" x14ac:dyDescent="0.25"/>
    <row r="63844" ht="30" hidden="1" customHeight="1" x14ac:dyDescent="0.25"/>
    <row r="63845" ht="30" hidden="1" customHeight="1" x14ac:dyDescent="0.25"/>
    <row r="63846" ht="30" hidden="1" customHeight="1" x14ac:dyDescent="0.25"/>
    <row r="63847" ht="30" hidden="1" customHeight="1" x14ac:dyDescent="0.25"/>
    <row r="63848" ht="30" hidden="1" customHeight="1" x14ac:dyDescent="0.25"/>
    <row r="63849" ht="30" hidden="1" customHeight="1" x14ac:dyDescent="0.25"/>
    <row r="63850" ht="30" hidden="1" customHeight="1" x14ac:dyDescent="0.25"/>
    <row r="63851" ht="30" hidden="1" customHeight="1" x14ac:dyDescent="0.25"/>
    <row r="63852" ht="30" hidden="1" customHeight="1" x14ac:dyDescent="0.25"/>
    <row r="63853" ht="30" hidden="1" customHeight="1" x14ac:dyDescent="0.25"/>
    <row r="63854" ht="30" hidden="1" customHeight="1" x14ac:dyDescent="0.25"/>
    <row r="63855" ht="30" hidden="1" customHeight="1" x14ac:dyDescent="0.25"/>
    <row r="63856" ht="30" hidden="1" customHeight="1" x14ac:dyDescent="0.25"/>
    <row r="63857" ht="30" hidden="1" customHeight="1" x14ac:dyDescent="0.25"/>
    <row r="63858" ht="30" hidden="1" customHeight="1" x14ac:dyDescent="0.25"/>
    <row r="63859" ht="30" hidden="1" customHeight="1" x14ac:dyDescent="0.25"/>
    <row r="63860" ht="30" hidden="1" customHeight="1" x14ac:dyDescent="0.25"/>
    <row r="63861" ht="30" hidden="1" customHeight="1" x14ac:dyDescent="0.25"/>
    <row r="63862" ht="30" hidden="1" customHeight="1" x14ac:dyDescent="0.25"/>
    <row r="63863" ht="30" hidden="1" customHeight="1" x14ac:dyDescent="0.25"/>
    <row r="63864" ht="30" hidden="1" customHeight="1" x14ac:dyDescent="0.25"/>
    <row r="63865" ht="30" hidden="1" customHeight="1" x14ac:dyDescent="0.25"/>
    <row r="63866" ht="30" hidden="1" customHeight="1" x14ac:dyDescent="0.25"/>
    <row r="63867" ht="30" hidden="1" customHeight="1" x14ac:dyDescent="0.25"/>
    <row r="63868" ht="30" hidden="1" customHeight="1" x14ac:dyDescent="0.25"/>
    <row r="63869" ht="30" hidden="1" customHeight="1" x14ac:dyDescent="0.25"/>
    <row r="63870" ht="30" hidden="1" customHeight="1" x14ac:dyDescent="0.25"/>
    <row r="63871" ht="30" hidden="1" customHeight="1" x14ac:dyDescent="0.25"/>
    <row r="63872" ht="30" hidden="1" customHeight="1" x14ac:dyDescent="0.25"/>
    <row r="63873" ht="30" hidden="1" customHeight="1" x14ac:dyDescent="0.25"/>
    <row r="63874" ht="30" hidden="1" customHeight="1" x14ac:dyDescent="0.25"/>
    <row r="63875" ht="30" hidden="1" customHeight="1" x14ac:dyDescent="0.25"/>
    <row r="63876" ht="30" hidden="1" customHeight="1" x14ac:dyDescent="0.25"/>
    <row r="63877" ht="30" hidden="1" customHeight="1" x14ac:dyDescent="0.25"/>
    <row r="63878" ht="30" hidden="1" customHeight="1" x14ac:dyDescent="0.25"/>
    <row r="63879" ht="30" hidden="1" customHeight="1" x14ac:dyDescent="0.25"/>
    <row r="63880" ht="30" hidden="1" customHeight="1" x14ac:dyDescent="0.25"/>
    <row r="63881" ht="30" hidden="1" customHeight="1" x14ac:dyDescent="0.25"/>
    <row r="63882" ht="30" hidden="1" customHeight="1" x14ac:dyDescent="0.25"/>
    <row r="63883" ht="30" hidden="1" customHeight="1" x14ac:dyDescent="0.25"/>
    <row r="63884" ht="30" hidden="1" customHeight="1" x14ac:dyDescent="0.25"/>
    <row r="63885" ht="30" hidden="1" customHeight="1" x14ac:dyDescent="0.25"/>
    <row r="63886" ht="30" hidden="1" customHeight="1" x14ac:dyDescent="0.25"/>
    <row r="63887" ht="30" hidden="1" customHeight="1" x14ac:dyDescent="0.25"/>
    <row r="63888" ht="30" hidden="1" customHeight="1" x14ac:dyDescent="0.25"/>
    <row r="63889" ht="30" hidden="1" customHeight="1" x14ac:dyDescent="0.25"/>
    <row r="63890" ht="30" hidden="1" customHeight="1" x14ac:dyDescent="0.25"/>
    <row r="63891" ht="30" hidden="1" customHeight="1" x14ac:dyDescent="0.25"/>
    <row r="63892" ht="30" hidden="1" customHeight="1" x14ac:dyDescent="0.25"/>
    <row r="63893" ht="30" hidden="1" customHeight="1" x14ac:dyDescent="0.25"/>
    <row r="63894" ht="30" hidden="1" customHeight="1" x14ac:dyDescent="0.25"/>
    <row r="63895" ht="30" hidden="1" customHeight="1" x14ac:dyDescent="0.25"/>
    <row r="63896" ht="30" hidden="1" customHeight="1" x14ac:dyDescent="0.25"/>
    <row r="63897" ht="30" hidden="1" customHeight="1" x14ac:dyDescent="0.25"/>
    <row r="63898" ht="30" hidden="1" customHeight="1" x14ac:dyDescent="0.25"/>
    <row r="63899" ht="30" hidden="1" customHeight="1" x14ac:dyDescent="0.25"/>
    <row r="63900" ht="30" hidden="1" customHeight="1" x14ac:dyDescent="0.25"/>
    <row r="63901" ht="30" hidden="1" customHeight="1" x14ac:dyDescent="0.25"/>
    <row r="63902" ht="30" hidden="1" customHeight="1" x14ac:dyDescent="0.25"/>
    <row r="63903" ht="30" hidden="1" customHeight="1" x14ac:dyDescent="0.25"/>
    <row r="63904" ht="30" hidden="1" customHeight="1" x14ac:dyDescent="0.25"/>
    <row r="63905" ht="30" hidden="1" customHeight="1" x14ac:dyDescent="0.25"/>
    <row r="63906" ht="30" hidden="1" customHeight="1" x14ac:dyDescent="0.25"/>
    <row r="63907" ht="30" hidden="1" customHeight="1" x14ac:dyDescent="0.25"/>
    <row r="63908" ht="30" hidden="1" customHeight="1" x14ac:dyDescent="0.25"/>
    <row r="63909" ht="30" hidden="1" customHeight="1" x14ac:dyDescent="0.25"/>
    <row r="63910" ht="30" hidden="1" customHeight="1" x14ac:dyDescent="0.25"/>
    <row r="63911" ht="30" hidden="1" customHeight="1" x14ac:dyDescent="0.25"/>
    <row r="63912" ht="30" hidden="1" customHeight="1" x14ac:dyDescent="0.25"/>
    <row r="63913" ht="30" hidden="1" customHeight="1" x14ac:dyDescent="0.25"/>
    <row r="63914" ht="30" hidden="1" customHeight="1" x14ac:dyDescent="0.25"/>
    <row r="63915" ht="30" hidden="1" customHeight="1" x14ac:dyDescent="0.25"/>
    <row r="63916" ht="30" hidden="1" customHeight="1" x14ac:dyDescent="0.25"/>
    <row r="63917" ht="30" hidden="1" customHeight="1" x14ac:dyDescent="0.25"/>
    <row r="63918" ht="30" hidden="1" customHeight="1" x14ac:dyDescent="0.25"/>
    <row r="63919" ht="30" hidden="1" customHeight="1" x14ac:dyDescent="0.25"/>
    <row r="63920" ht="30" hidden="1" customHeight="1" x14ac:dyDescent="0.25"/>
    <row r="63921" ht="30" hidden="1" customHeight="1" x14ac:dyDescent="0.25"/>
    <row r="63922" ht="30" hidden="1" customHeight="1" x14ac:dyDescent="0.25"/>
    <row r="63923" ht="30" hidden="1" customHeight="1" x14ac:dyDescent="0.25"/>
    <row r="63924" ht="30" hidden="1" customHeight="1" x14ac:dyDescent="0.25"/>
    <row r="63925" ht="30" hidden="1" customHeight="1" x14ac:dyDescent="0.25"/>
    <row r="63926" ht="30" hidden="1" customHeight="1" x14ac:dyDescent="0.25"/>
    <row r="63927" ht="30" hidden="1" customHeight="1" x14ac:dyDescent="0.25"/>
    <row r="63928" ht="30" hidden="1" customHeight="1" x14ac:dyDescent="0.25"/>
    <row r="63929" ht="30" hidden="1" customHeight="1" x14ac:dyDescent="0.25"/>
    <row r="63930" ht="30" hidden="1" customHeight="1" x14ac:dyDescent="0.25"/>
    <row r="63931" ht="30" hidden="1" customHeight="1" x14ac:dyDescent="0.25"/>
    <row r="63932" ht="30" hidden="1" customHeight="1" x14ac:dyDescent="0.25"/>
    <row r="63933" ht="30" hidden="1" customHeight="1" x14ac:dyDescent="0.25"/>
    <row r="63934" ht="30" hidden="1" customHeight="1" x14ac:dyDescent="0.25"/>
    <row r="63935" ht="30" hidden="1" customHeight="1" x14ac:dyDescent="0.25"/>
    <row r="63936" ht="30" hidden="1" customHeight="1" x14ac:dyDescent="0.25"/>
    <row r="63937" ht="30" hidden="1" customHeight="1" x14ac:dyDescent="0.25"/>
    <row r="63938" ht="30" hidden="1" customHeight="1" x14ac:dyDescent="0.25"/>
    <row r="63939" ht="30" hidden="1" customHeight="1" x14ac:dyDescent="0.25"/>
    <row r="63940" ht="30" hidden="1" customHeight="1" x14ac:dyDescent="0.25"/>
    <row r="63941" ht="30" hidden="1" customHeight="1" x14ac:dyDescent="0.25"/>
    <row r="63942" ht="30" hidden="1" customHeight="1" x14ac:dyDescent="0.25"/>
    <row r="63943" ht="30" hidden="1" customHeight="1" x14ac:dyDescent="0.25"/>
    <row r="63944" ht="30" hidden="1" customHeight="1" x14ac:dyDescent="0.25"/>
    <row r="63945" ht="30" hidden="1" customHeight="1" x14ac:dyDescent="0.25"/>
    <row r="63946" ht="30" hidden="1" customHeight="1" x14ac:dyDescent="0.25"/>
    <row r="63947" ht="30" hidden="1" customHeight="1" x14ac:dyDescent="0.25"/>
    <row r="63948" ht="30" hidden="1" customHeight="1" x14ac:dyDescent="0.25"/>
    <row r="63949" ht="30" hidden="1" customHeight="1" x14ac:dyDescent="0.25"/>
    <row r="63950" ht="30" hidden="1" customHeight="1" x14ac:dyDescent="0.25"/>
    <row r="63951" ht="30" hidden="1" customHeight="1" x14ac:dyDescent="0.25"/>
    <row r="63952" ht="30" hidden="1" customHeight="1" x14ac:dyDescent="0.25"/>
    <row r="63953" ht="30" hidden="1" customHeight="1" x14ac:dyDescent="0.25"/>
    <row r="63954" ht="30" hidden="1" customHeight="1" x14ac:dyDescent="0.25"/>
    <row r="63955" ht="30" hidden="1" customHeight="1" x14ac:dyDescent="0.25"/>
    <row r="63956" ht="30" hidden="1" customHeight="1" x14ac:dyDescent="0.25"/>
    <row r="63957" ht="30" hidden="1" customHeight="1" x14ac:dyDescent="0.25"/>
    <row r="63958" ht="30" hidden="1" customHeight="1" x14ac:dyDescent="0.25"/>
    <row r="63959" ht="30" hidden="1" customHeight="1" x14ac:dyDescent="0.25"/>
    <row r="63960" ht="30" hidden="1" customHeight="1" x14ac:dyDescent="0.25"/>
    <row r="63961" ht="30" hidden="1" customHeight="1" x14ac:dyDescent="0.25"/>
    <row r="63962" ht="30" hidden="1" customHeight="1" x14ac:dyDescent="0.25"/>
    <row r="63963" ht="30" hidden="1" customHeight="1" x14ac:dyDescent="0.25"/>
    <row r="63964" ht="30" hidden="1" customHeight="1" x14ac:dyDescent="0.25"/>
    <row r="63965" ht="30" hidden="1" customHeight="1" x14ac:dyDescent="0.25"/>
    <row r="63966" ht="30" hidden="1" customHeight="1" x14ac:dyDescent="0.25"/>
    <row r="63967" ht="30" hidden="1" customHeight="1" x14ac:dyDescent="0.25"/>
    <row r="63968" ht="30" hidden="1" customHeight="1" x14ac:dyDescent="0.25"/>
    <row r="63969" ht="30" hidden="1" customHeight="1" x14ac:dyDescent="0.25"/>
    <row r="63970" ht="30" hidden="1" customHeight="1" x14ac:dyDescent="0.25"/>
    <row r="63971" ht="30" hidden="1" customHeight="1" x14ac:dyDescent="0.25"/>
    <row r="63972" ht="30" hidden="1" customHeight="1" x14ac:dyDescent="0.25"/>
    <row r="63973" ht="30" hidden="1" customHeight="1" x14ac:dyDescent="0.25"/>
    <row r="63974" ht="30" hidden="1" customHeight="1" x14ac:dyDescent="0.25"/>
    <row r="63975" ht="30" hidden="1" customHeight="1" x14ac:dyDescent="0.25"/>
    <row r="63976" ht="30" hidden="1" customHeight="1" x14ac:dyDescent="0.25"/>
    <row r="63977" ht="30" hidden="1" customHeight="1" x14ac:dyDescent="0.25"/>
    <row r="63978" ht="30" hidden="1" customHeight="1" x14ac:dyDescent="0.25"/>
    <row r="63979" ht="30" hidden="1" customHeight="1" x14ac:dyDescent="0.25"/>
    <row r="63980" ht="30" hidden="1" customHeight="1" x14ac:dyDescent="0.25"/>
    <row r="63981" ht="30" hidden="1" customHeight="1" x14ac:dyDescent="0.25"/>
    <row r="63982" ht="30" hidden="1" customHeight="1" x14ac:dyDescent="0.25"/>
    <row r="63983" ht="30" hidden="1" customHeight="1" x14ac:dyDescent="0.25"/>
    <row r="63984" ht="30" hidden="1" customHeight="1" x14ac:dyDescent="0.25"/>
    <row r="63985" ht="30" hidden="1" customHeight="1" x14ac:dyDescent="0.25"/>
    <row r="63986" ht="30" hidden="1" customHeight="1" x14ac:dyDescent="0.25"/>
    <row r="63987" ht="30" hidden="1" customHeight="1" x14ac:dyDescent="0.25"/>
    <row r="63988" ht="30" hidden="1" customHeight="1" x14ac:dyDescent="0.25"/>
    <row r="63989" ht="30" hidden="1" customHeight="1" x14ac:dyDescent="0.25"/>
    <row r="63990" ht="30" hidden="1" customHeight="1" x14ac:dyDescent="0.25"/>
    <row r="63991" ht="30" hidden="1" customHeight="1" x14ac:dyDescent="0.25"/>
    <row r="63992" ht="30" hidden="1" customHeight="1" x14ac:dyDescent="0.25"/>
    <row r="63993" ht="30" hidden="1" customHeight="1" x14ac:dyDescent="0.25"/>
    <row r="63994" ht="30" hidden="1" customHeight="1" x14ac:dyDescent="0.25"/>
    <row r="63995" ht="30" hidden="1" customHeight="1" x14ac:dyDescent="0.25"/>
    <row r="63996" ht="30" hidden="1" customHeight="1" x14ac:dyDescent="0.25"/>
    <row r="63997" ht="30" hidden="1" customHeight="1" x14ac:dyDescent="0.25"/>
    <row r="63998" ht="30" hidden="1" customHeight="1" x14ac:dyDescent="0.25"/>
    <row r="63999" ht="30" hidden="1" customHeight="1" x14ac:dyDescent="0.25"/>
    <row r="64000" ht="30" hidden="1" customHeight="1" x14ac:dyDescent="0.25"/>
    <row r="64001" ht="30" hidden="1" customHeight="1" x14ac:dyDescent="0.25"/>
    <row r="64002" ht="30" hidden="1" customHeight="1" x14ac:dyDescent="0.25"/>
    <row r="64003" ht="30" hidden="1" customHeight="1" x14ac:dyDescent="0.25"/>
    <row r="64004" ht="30" hidden="1" customHeight="1" x14ac:dyDescent="0.25"/>
    <row r="64005" ht="30" hidden="1" customHeight="1" x14ac:dyDescent="0.25"/>
    <row r="64006" ht="30" hidden="1" customHeight="1" x14ac:dyDescent="0.25"/>
    <row r="64007" ht="30" hidden="1" customHeight="1" x14ac:dyDescent="0.25"/>
    <row r="64008" ht="30" hidden="1" customHeight="1" x14ac:dyDescent="0.25"/>
    <row r="64009" ht="30" hidden="1" customHeight="1" x14ac:dyDescent="0.25"/>
    <row r="64010" ht="30" hidden="1" customHeight="1" x14ac:dyDescent="0.25"/>
    <row r="64011" ht="30" hidden="1" customHeight="1" x14ac:dyDescent="0.25"/>
    <row r="64012" ht="30" hidden="1" customHeight="1" x14ac:dyDescent="0.25"/>
    <row r="64013" ht="30" hidden="1" customHeight="1" x14ac:dyDescent="0.25"/>
    <row r="64014" ht="30" hidden="1" customHeight="1" x14ac:dyDescent="0.25"/>
    <row r="64015" ht="30" hidden="1" customHeight="1" x14ac:dyDescent="0.25"/>
    <row r="64016" ht="30" hidden="1" customHeight="1" x14ac:dyDescent="0.25"/>
    <row r="64017" ht="30" hidden="1" customHeight="1" x14ac:dyDescent="0.25"/>
    <row r="64018" ht="30" hidden="1" customHeight="1" x14ac:dyDescent="0.25"/>
    <row r="64019" ht="30" hidden="1" customHeight="1" x14ac:dyDescent="0.25"/>
    <row r="64020" ht="30" hidden="1" customHeight="1" x14ac:dyDescent="0.25"/>
    <row r="64021" ht="30" hidden="1" customHeight="1" x14ac:dyDescent="0.25"/>
    <row r="64022" ht="30" hidden="1" customHeight="1" x14ac:dyDescent="0.25"/>
    <row r="64023" ht="30" hidden="1" customHeight="1" x14ac:dyDescent="0.25"/>
    <row r="64024" ht="30" hidden="1" customHeight="1" x14ac:dyDescent="0.25"/>
    <row r="64025" ht="30" hidden="1" customHeight="1" x14ac:dyDescent="0.25"/>
    <row r="64026" ht="30" hidden="1" customHeight="1" x14ac:dyDescent="0.25"/>
    <row r="64027" ht="30" hidden="1" customHeight="1" x14ac:dyDescent="0.25"/>
    <row r="64028" ht="30" hidden="1" customHeight="1" x14ac:dyDescent="0.25"/>
    <row r="64029" ht="30" hidden="1" customHeight="1" x14ac:dyDescent="0.25"/>
    <row r="64030" ht="30" hidden="1" customHeight="1" x14ac:dyDescent="0.25"/>
    <row r="64031" ht="30" hidden="1" customHeight="1" x14ac:dyDescent="0.25"/>
    <row r="64032" ht="30" hidden="1" customHeight="1" x14ac:dyDescent="0.25"/>
    <row r="64033" ht="30" hidden="1" customHeight="1" x14ac:dyDescent="0.25"/>
    <row r="64034" ht="30" hidden="1" customHeight="1" x14ac:dyDescent="0.25"/>
    <row r="64035" ht="30" hidden="1" customHeight="1" x14ac:dyDescent="0.25"/>
    <row r="64036" ht="30" hidden="1" customHeight="1" x14ac:dyDescent="0.25"/>
    <row r="64037" ht="30" hidden="1" customHeight="1" x14ac:dyDescent="0.25"/>
    <row r="64038" ht="30" hidden="1" customHeight="1" x14ac:dyDescent="0.25"/>
    <row r="64039" ht="30" hidden="1" customHeight="1" x14ac:dyDescent="0.25"/>
    <row r="64040" ht="30" hidden="1" customHeight="1" x14ac:dyDescent="0.25"/>
    <row r="64041" ht="30" hidden="1" customHeight="1" x14ac:dyDescent="0.25"/>
    <row r="64042" ht="30" hidden="1" customHeight="1" x14ac:dyDescent="0.25"/>
    <row r="64043" ht="30" hidden="1" customHeight="1" x14ac:dyDescent="0.25"/>
    <row r="64044" ht="30" hidden="1" customHeight="1" x14ac:dyDescent="0.25"/>
    <row r="64045" ht="30" hidden="1" customHeight="1" x14ac:dyDescent="0.25"/>
    <row r="64046" ht="30" hidden="1" customHeight="1" x14ac:dyDescent="0.25"/>
    <row r="64047" ht="30" hidden="1" customHeight="1" x14ac:dyDescent="0.25"/>
    <row r="64048" ht="30" hidden="1" customHeight="1" x14ac:dyDescent="0.25"/>
    <row r="64049" ht="30" hidden="1" customHeight="1" x14ac:dyDescent="0.25"/>
    <row r="64050" ht="30" hidden="1" customHeight="1" x14ac:dyDescent="0.25"/>
    <row r="64051" ht="30" hidden="1" customHeight="1" x14ac:dyDescent="0.25"/>
    <row r="64052" ht="30" hidden="1" customHeight="1" x14ac:dyDescent="0.25"/>
    <row r="64053" ht="30" hidden="1" customHeight="1" x14ac:dyDescent="0.25"/>
    <row r="64054" ht="30" hidden="1" customHeight="1" x14ac:dyDescent="0.25"/>
    <row r="64055" ht="30" hidden="1" customHeight="1" x14ac:dyDescent="0.25"/>
    <row r="64056" ht="30" hidden="1" customHeight="1" x14ac:dyDescent="0.25"/>
    <row r="64057" ht="30" hidden="1" customHeight="1" x14ac:dyDescent="0.25"/>
    <row r="64058" ht="30" hidden="1" customHeight="1" x14ac:dyDescent="0.25"/>
    <row r="64059" ht="30" hidden="1" customHeight="1" x14ac:dyDescent="0.25"/>
    <row r="64060" ht="30" hidden="1" customHeight="1" x14ac:dyDescent="0.25"/>
    <row r="64061" ht="30" hidden="1" customHeight="1" x14ac:dyDescent="0.25"/>
    <row r="64062" ht="30" hidden="1" customHeight="1" x14ac:dyDescent="0.25"/>
    <row r="64063" ht="30" hidden="1" customHeight="1" x14ac:dyDescent="0.25"/>
    <row r="64064" ht="30" hidden="1" customHeight="1" x14ac:dyDescent="0.25"/>
    <row r="64065" ht="30" hidden="1" customHeight="1" x14ac:dyDescent="0.25"/>
    <row r="64066" ht="30" hidden="1" customHeight="1" x14ac:dyDescent="0.25"/>
    <row r="64067" ht="30" hidden="1" customHeight="1" x14ac:dyDescent="0.25"/>
    <row r="64068" ht="30" hidden="1" customHeight="1" x14ac:dyDescent="0.25"/>
    <row r="64069" ht="30" hidden="1" customHeight="1" x14ac:dyDescent="0.25"/>
    <row r="64070" ht="30" hidden="1" customHeight="1" x14ac:dyDescent="0.25"/>
    <row r="64071" ht="30" hidden="1" customHeight="1" x14ac:dyDescent="0.25"/>
    <row r="64072" ht="30" hidden="1" customHeight="1" x14ac:dyDescent="0.25"/>
    <row r="64073" ht="30" hidden="1" customHeight="1" x14ac:dyDescent="0.25"/>
    <row r="64074" ht="30" hidden="1" customHeight="1" x14ac:dyDescent="0.25"/>
    <row r="64075" ht="30" hidden="1" customHeight="1" x14ac:dyDescent="0.25"/>
    <row r="64076" ht="30" hidden="1" customHeight="1" x14ac:dyDescent="0.25"/>
    <row r="64077" ht="30" hidden="1" customHeight="1" x14ac:dyDescent="0.25"/>
    <row r="64078" ht="30" hidden="1" customHeight="1" x14ac:dyDescent="0.25"/>
    <row r="64079" ht="30" hidden="1" customHeight="1" x14ac:dyDescent="0.25"/>
    <row r="64080" ht="30" hidden="1" customHeight="1" x14ac:dyDescent="0.25"/>
    <row r="64081" ht="30" hidden="1" customHeight="1" x14ac:dyDescent="0.25"/>
    <row r="64082" ht="30" hidden="1" customHeight="1" x14ac:dyDescent="0.25"/>
    <row r="64083" ht="30" hidden="1" customHeight="1" x14ac:dyDescent="0.25"/>
    <row r="64084" ht="30" hidden="1" customHeight="1" x14ac:dyDescent="0.25"/>
    <row r="64085" ht="30" hidden="1" customHeight="1" x14ac:dyDescent="0.25"/>
    <row r="64086" ht="30" hidden="1" customHeight="1" x14ac:dyDescent="0.25"/>
    <row r="64087" ht="30" hidden="1" customHeight="1" x14ac:dyDescent="0.25"/>
    <row r="64088" ht="30" hidden="1" customHeight="1" x14ac:dyDescent="0.25"/>
    <row r="64089" ht="30" hidden="1" customHeight="1" x14ac:dyDescent="0.25"/>
    <row r="64090" ht="30" hidden="1" customHeight="1" x14ac:dyDescent="0.25"/>
    <row r="64091" ht="30" hidden="1" customHeight="1" x14ac:dyDescent="0.25"/>
    <row r="64092" ht="30" hidden="1" customHeight="1" x14ac:dyDescent="0.25"/>
    <row r="64093" ht="30" hidden="1" customHeight="1" x14ac:dyDescent="0.25"/>
    <row r="64094" ht="30" hidden="1" customHeight="1" x14ac:dyDescent="0.25"/>
    <row r="64095" ht="30" hidden="1" customHeight="1" x14ac:dyDescent="0.25"/>
    <row r="64096" ht="30" hidden="1" customHeight="1" x14ac:dyDescent="0.25"/>
    <row r="64097" ht="30" hidden="1" customHeight="1" x14ac:dyDescent="0.25"/>
    <row r="64098" ht="30" hidden="1" customHeight="1" x14ac:dyDescent="0.25"/>
    <row r="64099" ht="30" hidden="1" customHeight="1" x14ac:dyDescent="0.25"/>
    <row r="64100" ht="30" hidden="1" customHeight="1" x14ac:dyDescent="0.25"/>
    <row r="64101" ht="30" hidden="1" customHeight="1" x14ac:dyDescent="0.25"/>
    <row r="64102" ht="30" hidden="1" customHeight="1" x14ac:dyDescent="0.25"/>
    <row r="64103" ht="30" hidden="1" customHeight="1" x14ac:dyDescent="0.25"/>
    <row r="64104" ht="30" hidden="1" customHeight="1" x14ac:dyDescent="0.25"/>
    <row r="64105" ht="30" hidden="1" customHeight="1" x14ac:dyDescent="0.25"/>
    <row r="64106" ht="30" hidden="1" customHeight="1" x14ac:dyDescent="0.25"/>
    <row r="64107" ht="30" hidden="1" customHeight="1" x14ac:dyDescent="0.25"/>
    <row r="64108" ht="30" hidden="1" customHeight="1" x14ac:dyDescent="0.25"/>
    <row r="64109" ht="30" hidden="1" customHeight="1" x14ac:dyDescent="0.25"/>
    <row r="64110" ht="30" hidden="1" customHeight="1" x14ac:dyDescent="0.25"/>
    <row r="64111" ht="30" hidden="1" customHeight="1" x14ac:dyDescent="0.25"/>
    <row r="64112" ht="30" hidden="1" customHeight="1" x14ac:dyDescent="0.25"/>
    <row r="64113" ht="30" hidden="1" customHeight="1" x14ac:dyDescent="0.25"/>
    <row r="64114" ht="30" hidden="1" customHeight="1" x14ac:dyDescent="0.25"/>
    <row r="64115" ht="30" hidden="1" customHeight="1" x14ac:dyDescent="0.25"/>
    <row r="64116" ht="30" hidden="1" customHeight="1" x14ac:dyDescent="0.25"/>
    <row r="64117" ht="30" hidden="1" customHeight="1" x14ac:dyDescent="0.25"/>
    <row r="64118" ht="30" hidden="1" customHeight="1" x14ac:dyDescent="0.25"/>
    <row r="64119" ht="30" hidden="1" customHeight="1" x14ac:dyDescent="0.25"/>
    <row r="64120" ht="30" hidden="1" customHeight="1" x14ac:dyDescent="0.25"/>
    <row r="64121" ht="30" hidden="1" customHeight="1" x14ac:dyDescent="0.25"/>
    <row r="64122" ht="30" hidden="1" customHeight="1" x14ac:dyDescent="0.25"/>
    <row r="64123" ht="30" hidden="1" customHeight="1" x14ac:dyDescent="0.25"/>
    <row r="64124" ht="30" hidden="1" customHeight="1" x14ac:dyDescent="0.25"/>
    <row r="64125" ht="30" hidden="1" customHeight="1" x14ac:dyDescent="0.25"/>
    <row r="64126" ht="30" hidden="1" customHeight="1" x14ac:dyDescent="0.25"/>
    <row r="64127" ht="30" hidden="1" customHeight="1" x14ac:dyDescent="0.25"/>
    <row r="64128" ht="30" hidden="1" customHeight="1" x14ac:dyDescent="0.25"/>
    <row r="64129" ht="30" hidden="1" customHeight="1" x14ac:dyDescent="0.25"/>
    <row r="64130" ht="30" hidden="1" customHeight="1" x14ac:dyDescent="0.25"/>
    <row r="64131" ht="30" hidden="1" customHeight="1" x14ac:dyDescent="0.25"/>
    <row r="64132" ht="30" hidden="1" customHeight="1" x14ac:dyDescent="0.25"/>
    <row r="64133" ht="30" hidden="1" customHeight="1" x14ac:dyDescent="0.25"/>
    <row r="64134" ht="30" hidden="1" customHeight="1" x14ac:dyDescent="0.25"/>
    <row r="64135" ht="30" hidden="1" customHeight="1" x14ac:dyDescent="0.25"/>
    <row r="64136" ht="30" hidden="1" customHeight="1" x14ac:dyDescent="0.25"/>
    <row r="64137" ht="30" hidden="1" customHeight="1" x14ac:dyDescent="0.25"/>
    <row r="64138" ht="30" hidden="1" customHeight="1" x14ac:dyDescent="0.25"/>
    <row r="64139" ht="30" hidden="1" customHeight="1" x14ac:dyDescent="0.25"/>
    <row r="64140" ht="30" hidden="1" customHeight="1" x14ac:dyDescent="0.25"/>
    <row r="64141" ht="30" hidden="1" customHeight="1" x14ac:dyDescent="0.25"/>
    <row r="64142" ht="30" hidden="1" customHeight="1" x14ac:dyDescent="0.25"/>
    <row r="64143" ht="30" hidden="1" customHeight="1" x14ac:dyDescent="0.25"/>
    <row r="64144" ht="30" hidden="1" customHeight="1" x14ac:dyDescent="0.25"/>
    <row r="64145" ht="30" hidden="1" customHeight="1" x14ac:dyDescent="0.25"/>
    <row r="64146" ht="30" hidden="1" customHeight="1" x14ac:dyDescent="0.25"/>
    <row r="64147" ht="30" hidden="1" customHeight="1" x14ac:dyDescent="0.25"/>
    <row r="64148" ht="30" hidden="1" customHeight="1" x14ac:dyDescent="0.25"/>
    <row r="64149" ht="30" hidden="1" customHeight="1" x14ac:dyDescent="0.25"/>
    <row r="64150" ht="30" hidden="1" customHeight="1" x14ac:dyDescent="0.25"/>
    <row r="64151" ht="30" hidden="1" customHeight="1" x14ac:dyDescent="0.25"/>
    <row r="64152" ht="30" hidden="1" customHeight="1" x14ac:dyDescent="0.25"/>
    <row r="64153" ht="30" hidden="1" customHeight="1" x14ac:dyDescent="0.25"/>
    <row r="64154" ht="30" hidden="1" customHeight="1" x14ac:dyDescent="0.25"/>
    <row r="64155" ht="30" hidden="1" customHeight="1" x14ac:dyDescent="0.25"/>
    <row r="64156" ht="30" hidden="1" customHeight="1" x14ac:dyDescent="0.25"/>
    <row r="64157" ht="30" hidden="1" customHeight="1" x14ac:dyDescent="0.25"/>
    <row r="64158" ht="30" hidden="1" customHeight="1" x14ac:dyDescent="0.25"/>
    <row r="64159" ht="30" hidden="1" customHeight="1" x14ac:dyDescent="0.25"/>
    <row r="64160" ht="30" hidden="1" customHeight="1" x14ac:dyDescent="0.25"/>
    <row r="64161" ht="30" hidden="1" customHeight="1" x14ac:dyDescent="0.25"/>
    <row r="64162" ht="30" hidden="1" customHeight="1" x14ac:dyDescent="0.25"/>
    <row r="64163" ht="30" hidden="1" customHeight="1" x14ac:dyDescent="0.25"/>
    <row r="64164" ht="30" hidden="1" customHeight="1" x14ac:dyDescent="0.25"/>
    <row r="64165" ht="30" hidden="1" customHeight="1" x14ac:dyDescent="0.25"/>
    <row r="64166" ht="30" hidden="1" customHeight="1" x14ac:dyDescent="0.25"/>
    <row r="64167" ht="30" hidden="1" customHeight="1" x14ac:dyDescent="0.25"/>
    <row r="64168" ht="30" hidden="1" customHeight="1" x14ac:dyDescent="0.25"/>
    <row r="64169" ht="30" hidden="1" customHeight="1" x14ac:dyDescent="0.25"/>
    <row r="64170" ht="30" hidden="1" customHeight="1" x14ac:dyDescent="0.25"/>
    <row r="64171" ht="30" hidden="1" customHeight="1" x14ac:dyDescent="0.25"/>
    <row r="64172" ht="30" hidden="1" customHeight="1" x14ac:dyDescent="0.25"/>
    <row r="64173" ht="30" hidden="1" customHeight="1" x14ac:dyDescent="0.25"/>
    <row r="64174" ht="30" hidden="1" customHeight="1" x14ac:dyDescent="0.25"/>
    <row r="64175" ht="30" hidden="1" customHeight="1" x14ac:dyDescent="0.25"/>
    <row r="64176" ht="30" hidden="1" customHeight="1" x14ac:dyDescent="0.25"/>
    <row r="64177" ht="30" hidden="1" customHeight="1" x14ac:dyDescent="0.25"/>
    <row r="64178" ht="30" hidden="1" customHeight="1" x14ac:dyDescent="0.25"/>
    <row r="64179" ht="30" hidden="1" customHeight="1" x14ac:dyDescent="0.25"/>
    <row r="64180" ht="30" hidden="1" customHeight="1" x14ac:dyDescent="0.25"/>
    <row r="64181" ht="30" hidden="1" customHeight="1" x14ac:dyDescent="0.25"/>
    <row r="64182" ht="30" hidden="1" customHeight="1" x14ac:dyDescent="0.25"/>
    <row r="64183" ht="30" hidden="1" customHeight="1" x14ac:dyDescent="0.25"/>
    <row r="64184" ht="30" hidden="1" customHeight="1" x14ac:dyDescent="0.25"/>
    <row r="64185" ht="30" hidden="1" customHeight="1" x14ac:dyDescent="0.25"/>
    <row r="64186" ht="30" hidden="1" customHeight="1" x14ac:dyDescent="0.25"/>
    <row r="64187" ht="30" hidden="1" customHeight="1" x14ac:dyDescent="0.25"/>
    <row r="64188" ht="30" hidden="1" customHeight="1" x14ac:dyDescent="0.25"/>
    <row r="64189" ht="30" hidden="1" customHeight="1" x14ac:dyDescent="0.25"/>
    <row r="64190" ht="30" hidden="1" customHeight="1" x14ac:dyDescent="0.25"/>
    <row r="64191" ht="30" hidden="1" customHeight="1" x14ac:dyDescent="0.25"/>
    <row r="64192" ht="30" hidden="1" customHeight="1" x14ac:dyDescent="0.25"/>
    <row r="64193" ht="30" hidden="1" customHeight="1" x14ac:dyDescent="0.25"/>
    <row r="64194" ht="30" hidden="1" customHeight="1" x14ac:dyDescent="0.25"/>
    <row r="64195" ht="30" hidden="1" customHeight="1" x14ac:dyDescent="0.25"/>
    <row r="64196" ht="30" hidden="1" customHeight="1" x14ac:dyDescent="0.25"/>
    <row r="64197" ht="30" hidden="1" customHeight="1" x14ac:dyDescent="0.25"/>
    <row r="64198" ht="30" hidden="1" customHeight="1" x14ac:dyDescent="0.25"/>
    <row r="64199" ht="30" hidden="1" customHeight="1" x14ac:dyDescent="0.25"/>
    <row r="64200" ht="30" hidden="1" customHeight="1" x14ac:dyDescent="0.25"/>
    <row r="64201" ht="30" hidden="1" customHeight="1" x14ac:dyDescent="0.25"/>
    <row r="64202" ht="30" hidden="1" customHeight="1" x14ac:dyDescent="0.25"/>
    <row r="64203" ht="30" hidden="1" customHeight="1" x14ac:dyDescent="0.25"/>
    <row r="64204" ht="30" hidden="1" customHeight="1" x14ac:dyDescent="0.25"/>
    <row r="64205" ht="30" hidden="1" customHeight="1" x14ac:dyDescent="0.25"/>
    <row r="64206" ht="30" hidden="1" customHeight="1" x14ac:dyDescent="0.25"/>
    <row r="64207" ht="30" hidden="1" customHeight="1" x14ac:dyDescent="0.25"/>
    <row r="64208" ht="30" hidden="1" customHeight="1" x14ac:dyDescent="0.25"/>
    <row r="64209" ht="30" hidden="1" customHeight="1" x14ac:dyDescent="0.25"/>
    <row r="64210" ht="30" hidden="1" customHeight="1" x14ac:dyDescent="0.25"/>
    <row r="64211" ht="30" hidden="1" customHeight="1" x14ac:dyDescent="0.25"/>
    <row r="64212" ht="30" hidden="1" customHeight="1" x14ac:dyDescent="0.25"/>
    <row r="64213" ht="30" hidden="1" customHeight="1" x14ac:dyDescent="0.25"/>
    <row r="64214" ht="30" hidden="1" customHeight="1" x14ac:dyDescent="0.25"/>
    <row r="64215" ht="30" hidden="1" customHeight="1" x14ac:dyDescent="0.25"/>
    <row r="64216" ht="30" hidden="1" customHeight="1" x14ac:dyDescent="0.25"/>
    <row r="64217" ht="30" hidden="1" customHeight="1" x14ac:dyDescent="0.25"/>
    <row r="64218" ht="30" hidden="1" customHeight="1" x14ac:dyDescent="0.25"/>
    <row r="64219" ht="30" hidden="1" customHeight="1" x14ac:dyDescent="0.25"/>
    <row r="64220" ht="30" hidden="1" customHeight="1" x14ac:dyDescent="0.25"/>
    <row r="64221" ht="30" hidden="1" customHeight="1" x14ac:dyDescent="0.25"/>
    <row r="64222" ht="30" hidden="1" customHeight="1" x14ac:dyDescent="0.25"/>
    <row r="64223" ht="30" hidden="1" customHeight="1" x14ac:dyDescent="0.25"/>
    <row r="64224" ht="30" hidden="1" customHeight="1" x14ac:dyDescent="0.25"/>
    <row r="64225" ht="30" hidden="1" customHeight="1" x14ac:dyDescent="0.25"/>
    <row r="64226" ht="30" hidden="1" customHeight="1" x14ac:dyDescent="0.25"/>
    <row r="64227" ht="30" hidden="1" customHeight="1" x14ac:dyDescent="0.25"/>
    <row r="64228" ht="30" hidden="1" customHeight="1" x14ac:dyDescent="0.25"/>
    <row r="64229" ht="30" hidden="1" customHeight="1" x14ac:dyDescent="0.25"/>
    <row r="64230" ht="30" hidden="1" customHeight="1" x14ac:dyDescent="0.25"/>
    <row r="64231" ht="30" hidden="1" customHeight="1" x14ac:dyDescent="0.25"/>
    <row r="64232" ht="30" hidden="1" customHeight="1" x14ac:dyDescent="0.25"/>
    <row r="64233" ht="30" hidden="1" customHeight="1" x14ac:dyDescent="0.25"/>
    <row r="64234" ht="30" hidden="1" customHeight="1" x14ac:dyDescent="0.25"/>
    <row r="64235" ht="30" hidden="1" customHeight="1" x14ac:dyDescent="0.25"/>
    <row r="64236" ht="30" hidden="1" customHeight="1" x14ac:dyDescent="0.25"/>
    <row r="64237" ht="30" hidden="1" customHeight="1" x14ac:dyDescent="0.25"/>
    <row r="64238" ht="30" hidden="1" customHeight="1" x14ac:dyDescent="0.25"/>
    <row r="64239" ht="30" hidden="1" customHeight="1" x14ac:dyDescent="0.25"/>
    <row r="64240" ht="30" hidden="1" customHeight="1" x14ac:dyDescent="0.25"/>
    <row r="64241" ht="30" hidden="1" customHeight="1" x14ac:dyDescent="0.25"/>
    <row r="64242" ht="30" hidden="1" customHeight="1" x14ac:dyDescent="0.25"/>
    <row r="64243" ht="30" hidden="1" customHeight="1" x14ac:dyDescent="0.25"/>
    <row r="64244" ht="30" hidden="1" customHeight="1" x14ac:dyDescent="0.25"/>
    <row r="64245" ht="30" hidden="1" customHeight="1" x14ac:dyDescent="0.25"/>
    <row r="64246" ht="30" hidden="1" customHeight="1" x14ac:dyDescent="0.25"/>
    <row r="64247" ht="30" hidden="1" customHeight="1" x14ac:dyDescent="0.25"/>
    <row r="64248" ht="30" hidden="1" customHeight="1" x14ac:dyDescent="0.25"/>
    <row r="64249" ht="30" hidden="1" customHeight="1" x14ac:dyDescent="0.25"/>
    <row r="64250" ht="30" hidden="1" customHeight="1" x14ac:dyDescent="0.25"/>
    <row r="64251" ht="30" hidden="1" customHeight="1" x14ac:dyDescent="0.25"/>
    <row r="64252" ht="30" hidden="1" customHeight="1" x14ac:dyDescent="0.25"/>
    <row r="64253" ht="30" hidden="1" customHeight="1" x14ac:dyDescent="0.25"/>
    <row r="64254" ht="30" hidden="1" customHeight="1" x14ac:dyDescent="0.25"/>
    <row r="64255" ht="30" hidden="1" customHeight="1" x14ac:dyDescent="0.25"/>
    <row r="64256" ht="30" hidden="1" customHeight="1" x14ac:dyDescent="0.25"/>
    <row r="64257" ht="30" hidden="1" customHeight="1" x14ac:dyDescent="0.25"/>
    <row r="64258" ht="30" hidden="1" customHeight="1" x14ac:dyDescent="0.25"/>
    <row r="64259" ht="30" hidden="1" customHeight="1" x14ac:dyDescent="0.25"/>
    <row r="64260" ht="30" hidden="1" customHeight="1" x14ac:dyDescent="0.25"/>
    <row r="64261" ht="30" hidden="1" customHeight="1" x14ac:dyDescent="0.25"/>
    <row r="64262" ht="30" hidden="1" customHeight="1" x14ac:dyDescent="0.25"/>
    <row r="64263" ht="30" hidden="1" customHeight="1" x14ac:dyDescent="0.25"/>
    <row r="64264" ht="30" hidden="1" customHeight="1" x14ac:dyDescent="0.25"/>
    <row r="64265" ht="30" hidden="1" customHeight="1" x14ac:dyDescent="0.25"/>
    <row r="64266" ht="30" hidden="1" customHeight="1" x14ac:dyDescent="0.25"/>
    <row r="64267" ht="30" hidden="1" customHeight="1" x14ac:dyDescent="0.25"/>
    <row r="64268" ht="30" hidden="1" customHeight="1" x14ac:dyDescent="0.25"/>
    <row r="64269" ht="30" hidden="1" customHeight="1" x14ac:dyDescent="0.25"/>
    <row r="64270" ht="30" hidden="1" customHeight="1" x14ac:dyDescent="0.25"/>
    <row r="64271" ht="30" hidden="1" customHeight="1" x14ac:dyDescent="0.25"/>
    <row r="64272" ht="30" hidden="1" customHeight="1" x14ac:dyDescent="0.25"/>
    <row r="64273" ht="30" hidden="1" customHeight="1" x14ac:dyDescent="0.25"/>
    <row r="64274" ht="30" hidden="1" customHeight="1" x14ac:dyDescent="0.25"/>
    <row r="64275" ht="30" hidden="1" customHeight="1" x14ac:dyDescent="0.25"/>
    <row r="64276" ht="30" hidden="1" customHeight="1" x14ac:dyDescent="0.25"/>
    <row r="64277" ht="30" hidden="1" customHeight="1" x14ac:dyDescent="0.25"/>
    <row r="64278" ht="30" hidden="1" customHeight="1" x14ac:dyDescent="0.25"/>
    <row r="64279" ht="30" hidden="1" customHeight="1" x14ac:dyDescent="0.25"/>
    <row r="64280" ht="30" hidden="1" customHeight="1" x14ac:dyDescent="0.25"/>
    <row r="64281" ht="30" hidden="1" customHeight="1" x14ac:dyDescent="0.25"/>
    <row r="64282" ht="30" hidden="1" customHeight="1" x14ac:dyDescent="0.25"/>
    <row r="64283" ht="30" hidden="1" customHeight="1" x14ac:dyDescent="0.25"/>
    <row r="64284" ht="30" hidden="1" customHeight="1" x14ac:dyDescent="0.25"/>
    <row r="64285" ht="30" hidden="1" customHeight="1" x14ac:dyDescent="0.25"/>
    <row r="64286" ht="30" hidden="1" customHeight="1" x14ac:dyDescent="0.25"/>
    <row r="64287" ht="30" hidden="1" customHeight="1" x14ac:dyDescent="0.25"/>
    <row r="64288" ht="30" hidden="1" customHeight="1" x14ac:dyDescent="0.25"/>
    <row r="64289" ht="30" hidden="1" customHeight="1" x14ac:dyDescent="0.25"/>
    <row r="64290" ht="30" hidden="1" customHeight="1" x14ac:dyDescent="0.25"/>
    <row r="64291" ht="30" hidden="1" customHeight="1" x14ac:dyDescent="0.25"/>
    <row r="64292" ht="30" hidden="1" customHeight="1" x14ac:dyDescent="0.25"/>
    <row r="64293" ht="30" hidden="1" customHeight="1" x14ac:dyDescent="0.25"/>
    <row r="64294" ht="30" hidden="1" customHeight="1" x14ac:dyDescent="0.25"/>
    <row r="64295" ht="30" hidden="1" customHeight="1" x14ac:dyDescent="0.25"/>
    <row r="64296" ht="30" hidden="1" customHeight="1" x14ac:dyDescent="0.25"/>
    <row r="64297" ht="30" hidden="1" customHeight="1" x14ac:dyDescent="0.25"/>
    <row r="64298" ht="30" hidden="1" customHeight="1" x14ac:dyDescent="0.25"/>
    <row r="64299" ht="30" hidden="1" customHeight="1" x14ac:dyDescent="0.25"/>
    <row r="64300" ht="30" hidden="1" customHeight="1" x14ac:dyDescent="0.25"/>
    <row r="64301" ht="30" hidden="1" customHeight="1" x14ac:dyDescent="0.25"/>
    <row r="64302" ht="30" hidden="1" customHeight="1" x14ac:dyDescent="0.25"/>
    <row r="64303" ht="30" hidden="1" customHeight="1" x14ac:dyDescent="0.25"/>
    <row r="64304" ht="30" hidden="1" customHeight="1" x14ac:dyDescent="0.25"/>
    <row r="64305" ht="30" hidden="1" customHeight="1" x14ac:dyDescent="0.25"/>
    <row r="64306" ht="30" hidden="1" customHeight="1" x14ac:dyDescent="0.25"/>
    <row r="64307" ht="30" hidden="1" customHeight="1" x14ac:dyDescent="0.25"/>
    <row r="64308" ht="30" hidden="1" customHeight="1" x14ac:dyDescent="0.25"/>
    <row r="64309" ht="30" hidden="1" customHeight="1" x14ac:dyDescent="0.25"/>
    <row r="64310" ht="30" hidden="1" customHeight="1" x14ac:dyDescent="0.25"/>
    <row r="64311" ht="30" hidden="1" customHeight="1" x14ac:dyDescent="0.25"/>
    <row r="64312" ht="30" hidden="1" customHeight="1" x14ac:dyDescent="0.25"/>
    <row r="64313" ht="30" hidden="1" customHeight="1" x14ac:dyDescent="0.25"/>
    <row r="64314" ht="30" hidden="1" customHeight="1" x14ac:dyDescent="0.25"/>
    <row r="64315" ht="30" hidden="1" customHeight="1" x14ac:dyDescent="0.25"/>
    <row r="64316" ht="30" hidden="1" customHeight="1" x14ac:dyDescent="0.25"/>
    <row r="64317" ht="30" hidden="1" customHeight="1" x14ac:dyDescent="0.25"/>
    <row r="64318" ht="30" hidden="1" customHeight="1" x14ac:dyDescent="0.25"/>
    <row r="64319" ht="30" hidden="1" customHeight="1" x14ac:dyDescent="0.25"/>
    <row r="64320" ht="30" hidden="1" customHeight="1" x14ac:dyDescent="0.25"/>
    <row r="64321" ht="30" hidden="1" customHeight="1" x14ac:dyDescent="0.25"/>
    <row r="64322" ht="30" hidden="1" customHeight="1" x14ac:dyDescent="0.25"/>
    <row r="64323" ht="30" hidden="1" customHeight="1" x14ac:dyDescent="0.25"/>
    <row r="64324" ht="30" hidden="1" customHeight="1" x14ac:dyDescent="0.25"/>
    <row r="64325" ht="30" hidden="1" customHeight="1" x14ac:dyDescent="0.25"/>
    <row r="64326" ht="30" hidden="1" customHeight="1" x14ac:dyDescent="0.25"/>
    <row r="64327" ht="30" hidden="1" customHeight="1" x14ac:dyDescent="0.25"/>
    <row r="64328" ht="30" hidden="1" customHeight="1" x14ac:dyDescent="0.25"/>
    <row r="64329" ht="30" hidden="1" customHeight="1" x14ac:dyDescent="0.25"/>
    <row r="64330" ht="30" hidden="1" customHeight="1" x14ac:dyDescent="0.25"/>
    <row r="64331" ht="30" hidden="1" customHeight="1" x14ac:dyDescent="0.25"/>
    <row r="64332" ht="30" hidden="1" customHeight="1" x14ac:dyDescent="0.25"/>
    <row r="64333" ht="30" hidden="1" customHeight="1" x14ac:dyDescent="0.25"/>
    <row r="64334" ht="30" hidden="1" customHeight="1" x14ac:dyDescent="0.25"/>
    <row r="64335" ht="30" hidden="1" customHeight="1" x14ac:dyDescent="0.25"/>
    <row r="64336" ht="30" hidden="1" customHeight="1" x14ac:dyDescent="0.25"/>
    <row r="64337" ht="30" hidden="1" customHeight="1" x14ac:dyDescent="0.25"/>
    <row r="64338" ht="30" hidden="1" customHeight="1" x14ac:dyDescent="0.25"/>
    <row r="64339" ht="30" hidden="1" customHeight="1" x14ac:dyDescent="0.25"/>
    <row r="64340" ht="30" hidden="1" customHeight="1" x14ac:dyDescent="0.25"/>
    <row r="64341" ht="30" hidden="1" customHeight="1" x14ac:dyDescent="0.25"/>
    <row r="64342" ht="30" hidden="1" customHeight="1" x14ac:dyDescent="0.25"/>
    <row r="64343" ht="30" hidden="1" customHeight="1" x14ac:dyDescent="0.25"/>
    <row r="64344" ht="30" hidden="1" customHeight="1" x14ac:dyDescent="0.25"/>
    <row r="64345" ht="30" hidden="1" customHeight="1" x14ac:dyDescent="0.25"/>
    <row r="64346" ht="30" hidden="1" customHeight="1" x14ac:dyDescent="0.25"/>
    <row r="64347" ht="30" hidden="1" customHeight="1" x14ac:dyDescent="0.25"/>
    <row r="64348" ht="30" hidden="1" customHeight="1" x14ac:dyDescent="0.25"/>
    <row r="64349" ht="30" hidden="1" customHeight="1" x14ac:dyDescent="0.25"/>
    <row r="64350" ht="30" hidden="1" customHeight="1" x14ac:dyDescent="0.25"/>
    <row r="64351" ht="30" hidden="1" customHeight="1" x14ac:dyDescent="0.25"/>
    <row r="64352" ht="30" hidden="1" customHeight="1" x14ac:dyDescent="0.25"/>
    <row r="64353" ht="30" hidden="1" customHeight="1" x14ac:dyDescent="0.25"/>
    <row r="64354" ht="30" hidden="1" customHeight="1" x14ac:dyDescent="0.25"/>
    <row r="64355" ht="30" hidden="1" customHeight="1" x14ac:dyDescent="0.25"/>
    <row r="64356" ht="30" hidden="1" customHeight="1" x14ac:dyDescent="0.25"/>
    <row r="64357" ht="30" hidden="1" customHeight="1" x14ac:dyDescent="0.25"/>
    <row r="64358" ht="30" hidden="1" customHeight="1" x14ac:dyDescent="0.25"/>
    <row r="64359" ht="30" hidden="1" customHeight="1" x14ac:dyDescent="0.25"/>
    <row r="64360" ht="30" hidden="1" customHeight="1" x14ac:dyDescent="0.25"/>
    <row r="64361" ht="30" hidden="1" customHeight="1" x14ac:dyDescent="0.25"/>
    <row r="64362" ht="30" hidden="1" customHeight="1" x14ac:dyDescent="0.25"/>
    <row r="64363" ht="30" hidden="1" customHeight="1" x14ac:dyDescent="0.25"/>
    <row r="64364" ht="30" hidden="1" customHeight="1" x14ac:dyDescent="0.25"/>
    <row r="64365" ht="30" hidden="1" customHeight="1" x14ac:dyDescent="0.25"/>
    <row r="64366" ht="30" hidden="1" customHeight="1" x14ac:dyDescent="0.25"/>
    <row r="64367" ht="30" hidden="1" customHeight="1" x14ac:dyDescent="0.25"/>
    <row r="64368" ht="30" hidden="1" customHeight="1" x14ac:dyDescent="0.25"/>
    <row r="64369" ht="30" hidden="1" customHeight="1" x14ac:dyDescent="0.25"/>
    <row r="64370" ht="30" hidden="1" customHeight="1" x14ac:dyDescent="0.25"/>
    <row r="64371" ht="30" hidden="1" customHeight="1" x14ac:dyDescent="0.25"/>
    <row r="64372" ht="30" hidden="1" customHeight="1" x14ac:dyDescent="0.25"/>
    <row r="64373" ht="30" hidden="1" customHeight="1" x14ac:dyDescent="0.25"/>
    <row r="64374" ht="30" hidden="1" customHeight="1" x14ac:dyDescent="0.25"/>
    <row r="64375" ht="30" hidden="1" customHeight="1" x14ac:dyDescent="0.25"/>
    <row r="64376" ht="30" hidden="1" customHeight="1" x14ac:dyDescent="0.25"/>
    <row r="64377" ht="30" hidden="1" customHeight="1" x14ac:dyDescent="0.25"/>
    <row r="64378" ht="30" hidden="1" customHeight="1" x14ac:dyDescent="0.25"/>
    <row r="64379" ht="30" hidden="1" customHeight="1" x14ac:dyDescent="0.25"/>
    <row r="64380" ht="30" hidden="1" customHeight="1" x14ac:dyDescent="0.25"/>
    <row r="64381" ht="30" hidden="1" customHeight="1" x14ac:dyDescent="0.25"/>
    <row r="64382" ht="30" hidden="1" customHeight="1" x14ac:dyDescent="0.25"/>
    <row r="64383" ht="30" hidden="1" customHeight="1" x14ac:dyDescent="0.25"/>
    <row r="64384" ht="30" hidden="1" customHeight="1" x14ac:dyDescent="0.25"/>
    <row r="64385" ht="30" hidden="1" customHeight="1" x14ac:dyDescent="0.25"/>
    <row r="64386" ht="30" hidden="1" customHeight="1" x14ac:dyDescent="0.25"/>
    <row r="64387" ht="30" hidden="1" customHeight="1" x14ac:dyDescent="0.25"/>
    <row r="64388" ht="30" hidden="1" customHeight="1" x14ac:dyDescent="0.25"/>
    <row r="64389" ht="30" hidden="1" customHeight="1" x14ac:dyDescent="0.25"/>
    <row r="64390" ht="30" hidden="1" customHeight="1" x14ac:dyDescent="0.25"/>
    <row r="64391" ht="30" hidden="1" customHeight="1" x14ac:dyDescent="0.25"/>
    <row r="64392" ht="30" hidden="1" customHeight="1" x14ac:dyDescent="0.25"/>
    <row r="64393" ht="30" hidden="1" customHeight="1" x14ac:dyDescent="0.25"/>
    <row r="64394" ht="30" hidden="1" customHeight="1" x14ac:dyDescent="0.25"/>
    <row r="64395" ht="30" hidden="1" customHeight="1" x14ac:dyDescent="0.25"/>
    <row r="64396" ht="30" hidden="1" customHeight="1" x14ac:dyDescent="0.25"/>
    <row r="64397" ht="30" hidden="1" customHeight="1" x14ac:dyDescent="0.25"/>
    <row r="64398" ht="30" hidden="1" customHeight="1" x14ac:dyDescent="0.25"/>
    <row r="64399" ht="30" hidden="1" customHeight="1" x14ac:dyDescent="0.25"/>
    <row r="64400" ht="30" hidden="1" customHeight="1" x14ac:dyDescent="0.25"/>
    <row r="64401" ht="30" hidden="1" customHeight="1" x14ac:dyDescent="0.25"/>
    <row r="64402" ht="30" hidden="1" customHeight="1" x14ac:dyDescent="0.25"/>
    <row r="64403" ht="30" hidden="1" customHeight="1" x14ac:dyDescent="0.25"/>
    <row r="64404" ht="30" hidden="1" customHeight="1" x14ac:dyDescent="0.25"/>
    <row r="64405" ht="30" hidden="1" customHeight="1" x14ac:dyDescent="0.25"/>
    <row r="64406" ht="30" hidden="1" customHeight="1" x14ac:dyDescent="0.25"/>
    <row r="64407" ht="30" hidden="1" customHeight="1" x14ac:dyDescent="0.25"/>
    <row r="64408" ht="30" hidden="1" customHeight="1" x14ac:dyDescent="0.25"/>
    <row r="64409" ht="30" hidden="1" customHeight="1" x14ac:dyDescent="0.25"/>
    <row r="64410" ht="30" hidden="1" customHeight="1" x14ac:dyDescent="0.25"/>
    <row r="64411" ht="30" hidden="1" customHeight="1" x14ac:dyDescent="0.25"/>
    <row r="64412" ht="30" hidden="1" customHeight="1" x14ac:dyDescent="0.25"/>
    <row r="64413" ht="30" hidden="1" customHeight="1" x14ac:dyDescent="0.25"/>
    <row r="64414" ht="30" hidden="1" customHeight="1" x14ac:dyDescent="0.25"/>
    <row r="64415" ht="30" hidden="1" customHeight="1" x14ac:dyDescent="0.25"/>
    <row r="64416" ht="30" hidden="1" customHeight="1" x14ac:dyDescent="0.25"/>
    <row r="64417" ht="30" hidden="1" customHeight="1" x14ac:dyDescent="0.25"/>
    <row r="64418" ht="30" hidden="1" customHeight="1" x14ac:dyDescent="0.25"/>
    <row r="64419" ht="30" hidden="1" customHeight="1" x14ac:dyDescent="0.25"/>
    <row r="64420" ht="30" hidden="1" customHeight="1" x14ac:dyDescent="0.25"/>
    <row r="64421" ht="30" hidden="1" customHeight="1" x14ac:dyDescent="0.25"/>
    <row r="64422" ht="30" hidden="1" customHeight="1" x14ac:dyDescent="0.25"/>
    <row r="64423" ht="30" hidden="1" customHeight="1" x14ac:dyDescent="0.25"/>
    <row r="64424" ht="30" hidden="1" customHeight="1" x14ac:dyDescent="0.25"/>
    <row r="64425" ht="30" hidden="1" customHeight="1" x14ac:dyDescent="0.25"/>
    <row r="64426" ht="30" hidden="1" customHeight="1" x14ac:dyDescent="0.25"/>
    <row r="64427" ht="30" hidden="1" customHeight="1" x14ac:dyDescent="0.25"/>
    <row r="64428" ht="30" hidden="1" customHeight="1" x14ac:dyDescent="0.25"/>
    <row r="64429" ht="30" hidden="1" customHeight="1" x14ac:dyDescent="0.25"/>
    <row r="64430" ht="30" hidden="1" customHeight="1" x14ac:dyDescent="0.25"/>
    <row r="64431" ht="30" hidden="1" customHeight="1" x14ac:dyDescent="0.25"/>
    <row r="64432" ht="30" hidden="1" customHeight="1" x14ac:dyDescent="0.25"/>
    <row r="64433" ht="30" hidden="1" customHeight="1" x14ac:dyDescent="0.25"/>
    <row r="64434" ht="30" hidden="1" customHeight="1" x14ac:dyDescent="0.25"/>
    <row r="64435" ht="30" hidden="1" customHeight="1" x14ac:dyDescent="0.25"/>
    <row r="64436" ht="30" hidden="1" customHeight="1" x14ac:dyDescent="0.25"/>
    <row r="64437" ht="30" hidden="1" customHeight="1" x14ac:dyDescent="0.25"/>
    <row r="64438" ht="30" hidden="1" customHeight="1" x14ac:dyDescent="0.25"/>
    <row r="64439" ht="30" hidden="1" customHeight="1" x14ac:dyDescent="0.25"/>
    <row r="64440" ht="30" hidden="1" customHeight="1" x14ac:dyDescent="0.25"/>
    <row r="64441" ht="30" hidden="1" customHeight="1" x14ac:dyDescent="0.25"/>
    <row r="64442" ht="30" hidden="1" customHeight="1" x14ac:dyDescent="0.25"/>
    <row r="64443" ht="30" hidden="1" customHeight="1" x14ac:dyDescent="0.25"/>
    <row r="64444" ht="30" hidden="1" customHeight="1" x14ac:dyDescent="0.25"/>
    <row r="64445" ht="30" hidden="1" customHeight="1" x14ac:dyDescent="0.25"/>
    <row r="64446" ht="30" hidden="1" customHeight="1" x14ac:dyDescent="0.25"/>
    <row r="64447" ht="30" hidden="1" customHeight="1" x14ac:dyDescent="0.25"/>
    <row r="64448" ht="30" hidden="1" customHeight="1" x14ac:dyDescent="0.25"/>
    <row r="64449" ht="30" hidden="1" customHeight="1" x14ac:dyDescent="0.25"/>
    <row r="64450" ht="30" hidden="1" customHeight="1" x14ac:dyDescent="0.25"/>
    <row r="64451" ht="30" hidden="1" customHeight="1" x14ac:dyDescent="0.25"/>
    <row r="64452" ht="30" hidden="1" customHeight="1" x14ac:dyDescent="0.25"/>
    <row r="64453" ht="30" hidden="1" customHeight="1" x14ac:dyDescent="0.25"/>
    <row r="64454" ht="30" hidden="1" customHeight="1" x14ac:dyDescent="0.25"/>
    <row r="64455" ht="30" hidden="1" customHeight="1" x14ac:dyDescent="0.25"/>
    <row r="64456" ht="30" hidden="1" customHeight="1" x14ac:dyDescent="0.25"/>
    <row r="64457" ht="30" hidden="1" customHeight="1" x14ac:dyDescent="0.25"/>
    <row r="64458" ht="30" hidden="1" customHeight="1" x14ac:dyDescent="0.25"/>
    <row r="64459" ht="30" hidden="1" customHeight="1" x14ac:dyDescent="0.25"/>
    <row r="64460" ht="30" hidden="1" customHeight="1" x14ac:dyDescent="0.25"/>
    <row r="64461" ht="30" hidden="1" customHeight="1" x14ac:dyDescent="0.25"/>
    <row r="64462" ht="30" hidden="1" customHeight="1" x14ac:dyDescent="0.25"/>
    <row r="64463" ht="30" hidden="1" customHeight="1" x14ac:dyDescent="0.25"/>
    <row r="64464" ht="30" hidden="1" customHeight="1" x14ac:dyDescent="0.25"/>
    <row r="64465" ht="30" hidden="1" customHeight="1" x14ac:dyDescent="0.25"/>
    <row r="64466" ht="30" hidden="1" customHeight="1" x14ac:dyDescent="0.25"/>
    <row r="64467" ht="30" hidden="1" customHeight="1" x14ac:dyDescent="0.25"/>
    <row r="64468" ht="30" hidden="1" customHeight="1" x14ac:dyDescent="0.25"/>
    <row r="64469" ht="30" hidden="1" customHeight="1" x14ac:dyDescent="0.25"/>
    <row r="64470" ht="30" hidden="1" customHeight="1" x14ac:dyDescent="0.25"/>
    <row r="64471" ht="30" hidden="1" customHeight="1" x14ac:dyDescent="0.25"/>
    <row r="64472" ht="30" hidden="1" customHeight="1" x14ac:dyDescent="0.25"/>
    <row r="64473" ht="30" hidden="1" customHeight="1" x14ac:dyDescent="0.25"/>
    <row r="64474" ht="30" hidden="1" customHeight="1" x14ac:dyDescent="0.25"/>
    <row r="64475" ht="30" hidden="1" customHeight="1" x14ac:dyDescent="0.25"/>
    <row r="64476" ht="30" hidden="1" customHeight="1" x14ac:dyDescent="0.25"/>
    <row r="64477" ht="30" hidden="1" customHeight="1" x14ac:dyDescent="0.25"/>
    <row r="64478" ht="30" hidden="1" customHeight="1" x14ac:dyDescent="0.25"/>
    <row r="64479" ht="30" hidden="1" customHeight="1" x14ac:dyDescent="0.25"/>
    <row r="64480" ht="30" hidden="1" customHeight="1" x14ac:dyDescent="0.25"/>
    <row r="64481" ht="30" hidden="1" customHeight="1" x14ac:dyDescent="0.25"/>
    <row r="64482" ht="30" hidden="1" customHeight="1" x14ac:dyDescent="0.25"/>
    <row r="64483" ht="30" hidden="1" customHeight="1" x14ac:dyDescent="0.25"/>
    <row r="64484" ht="30" hidden="1" customHeight="1" x14ac:dyDescent="0.25"/>
    <row r="64485" ht="30" hidden="1" customHeight="1" x14ac:dyDescent="0.25"/>
    <row r="64486" ht="30" hidden="1" customHeight="1" x14ac:dyDescent="0.25"/>
    <row r="64487" ht="30" hidden="1" customHeight="1" x14ac:dyDescent="0.25"/>
    <row r="64488" ht="30" hidden="1" customHeight="1" x14ac:dyDescent="0.25"/>
    <row r="64489" ht="30" hidden="1" customHeight="1" x14ac:dyDescent="0.25"/>
    <row r="64490" ht="30" hidden="1" customHeight="1" x14ac:dyDescent="0.25"/>
    <row r="64491" ht="30" hidden="1" customHeight="1" x14ac:dyDescent="0.25"/>
    <row r="64492" ht="30" hidden="1" customHeight="1" x14ac:dyDescent="0.25"/>
    <row r="64493" ht="30" hidden="1" customHeight="1" x14ac:dyDescent="0.25"/>
    <row r="64494" ht="30" hidden="1" customHeight="1" x14ac:dyDescent="0.25"/>
    <row r="64495" ht="30" hidden="1" customHeight="1" x14ac:dyDescent="0.25"/>
    <row r="64496" ht="30" hidden="1" customHeight="1" x14ac:dyDescent="0.25"/>
    <row r="64497" ht="30" hidden="1" customHeight="1" x14ac:dyDescent="0.25"/>
    <row r="64498" ht="30" hidden="1" customHeight="1" x14ac:dyDescent="0.25"/>
    <row r="64499" ht="30" hidden="1" customHeight="1" x14ac:dyDescent="0.25"/>
    <row r="64500" ht="30" hidden="1" customHeight="1" x14ac:dyDescent="0.25"/>
    <row r="64501" ht="30" hidden="1" customHeight="1" x14ac:dyDescent="0.25"/>
    <row r="64502" ht="30" hidden="1" customHeight="1" x14ac:dyDescent="0.25"/>
    <row r="64503" ht="30" hidden="1" customHeight="1" x14ac:dyDescent="0.25"/>
    <row r="64504" ht="30" hidden="1" customHeight="1" x14ac:dyDescent="0.25"/>
    <row r="64505" ht="30" hidden="1" customHeight="1" x14ac:dyDescent="0.25"/>
    <row r="64506" ht="30" hidden="1" customHeight="1" x14ac:dyDescent="0.25"/>
    <row r="64507" ht="30" hidden="1" customHeight="1" x14ac:dyDescent="0.25"/>
    <row r="64508" ht="30" hidden="1" customHeight="1" x14ac:dyDescent="0.25"/>
    <row r="64509" ht="30" hidden="1" customHeight="1" x14ac:dyDescent="0.25"/>
    <row r="64510" ht="30" hidden="1" customHeight="1" x14ac:dyDescent="0.25"/>
    <row r="64511" ht="30" hidden="1" customHeight="1" x14ac:dyDescent="0.25"/>
    <row r="64512" ht="30" hidden="1" customHeight="1" x14ac:dyDescent="0.25"/>
    <row r="64513" ht="30" hidden="1" customHeight="1" x14ac:dyDescent="0.25"/>
    <row r="64514" ht="30" hidden="1" customHeight="1" x14ac:dyDescent="0.25"/>
    <row r="64515" ht="30" hidden="1" customHeight="1" x14ac:dyDescent="0.25"/>
    <row r="64516" ht="30" hidden="1" customHeight="1" x14ac:dyDescent="0.25"/>
    <row r="64517" ht="30" hidden="1" customHeight="1" x14ac:dyDescent="0.25"/>
    <row r="64518" ht="30" hidden="1" customHeight="1" x14ac:dyDescent="0.25"/>
    <row r="64519" ht="30" hidden="1" customHeight="1" x14ac:dyDescent="0.25"/>
    <row r="64520" ht="30" hidden="1" customHeight="1" x14ac:dyDescent="0.25"/>
    <row r="64521" ht="30" hidden="1" customHeight="1" x14ac:dyDescent="0.25"/>
    <row r="64522" ht="30" hidden="1" customHeight="1" x14ac:dyDescent="0.25"/>
    <row r="64523" ht="30" hidden="1" customHeight="1" x14ac:dyDescent="0.25"/>
    <row r="64524" ht="30" hidden="1" customHeight="1" x14ac:dyDescent="0.25"/>
    <row r="64525" ht="30" hidden="1" customHeight="1" x14ac:dyDescent="0.25"/>
    <row r="64526" ht="30" hidden="1" customHeight="1" x14ac:dyDescent="0.25"/>
    <row r="64527" ht="30" hidden="1" customHeight="1" x14ac:dyDescent="0.25"/>
    <row r="64528" ht="30" hidden="1" customHeight="1" x14ac:dyDescent="0.25"/>
    <row r="64529" ht="30" hidden="1" customHeight="1" x14ac:dyDescent="0.25"/>
    <row r="64530" ht="30" hidden="1" customHeight="1" x14ac:dyDescent="0.25"/>
    <row r="64531" ht="30" hidden="1" customHeight="1" x14ac:dyDescent="0.25"/>
    <row r="64532" ht="30" hidden="1" customHeight="1" x14ac:dyDescent="0.25"/>
    <row r="64533" ht="30" hidden="1" customHeight="1" x14ac:dyDescent="0.25"/>
    <row r="64534" ht="30" hidden="1" customHeight="1" x14ac:dyDescent="0.25"/>
    <row r="64535" ht="30" hidden="1" customHeight="1" x14ac:dyDescent="0.25"/>
    <row r="64536" ht="30" hidden="1" customHeight="1" x14ac:dyDescent="0.25"/>
    <row r="64537" ht="30" hidden="1" customHeight="1" x14ac:dyDescent="0.25"/>
    <row r="64538" ht="30" hidden="1" customHeight="1" x14ac:dyDescent="0.25"/>
    <row r="64539" ht="30" hidden="1" customHeight="1" x14ac:dyDescent="0.25"/>
    <row r="64540" ht="30" hidden="1" customHeight="1" x14ac:dyDescent="0.25"/>
    <row r="64541" ht="30" hidden="1" customHeight="1" x14ac:dyDescent="0.25"/>
    <row r="64542" ht="30" hidden="1" customHeight="1" x14ac:dyDescent="0.25"/>
    <row r="64543" ht="30" hidden="1" customHeight="1" x14ac:dyDescent="0.25"/>
    <row r="64544" ht="30" hidden="1" customHeight="1" x14ac:dyDescent="0.25"/>
    <row r="64545" ht="30" hidden="1" customHeight="1" x14ac:dyDescent="0.25"/>
    <row r="64546" ht="30" hidden="1" customHeight="1" x14ac:dyDescent="0.25"/>
    <row r="64547" ht="30" hidden="1" customHeight="1" x14ac:dyDescent="0.25"/>
    <row r="64548" ht="30" hidden="1" customHeight="1" x14ac:dyDescent="0.25"/>
    <row r="64549" ht="30" hidden="1" customHeight="1" x14ac:dyDescent="0.25"/>
    <row r="64550" ht="30" hidden="1" customHeight="1" x14ac:dyDescent="0.25"/>
    <row r="64551" ht="30" hidden="1" customHeight="1" x14ac:dyDescent="0.25"/>
    <row r="64552" ht="30" hidden="1" customHeight="1" x14ac:dyDescent="0.25"/>
    <row r="64553" ht="30" hidden="1" customHeight="1" x14ac:dyDescent="0.25"/>
    <row r="64554" ht="30" hidden="1" customHeight="1" x14ac:dyDescent="0.25"/>
    <row r="64555" ht="30" hidden="1" customHeight="1" x14ac:dyDescent="0.25"/>
    <row r="64556" ht="30" hidden="1" customHeight="1" x14ac:dyDescent="0.25"/>
    <row r="64557" ht="30" hidden="1" customHeight="1" x14ac:dyDescent="0.25"/>
    <row r="64558" ht="30" hidden="1" customHeight="1" x14ac:dyDescent="0.25"/>
    <row r="64559" ht="30" hidden="1" customHeight="1" x14ac:dyDescent="0.25"/>
    <row r="64560" ht="30" hidden="1" customHeight="1" x14ac:dyDescent="0.25"/>
    <row r="64561" ht="30" hidden="1" customHeight="1" x14ac:dyDescent="0.25"/>
    <row r="64562" ht="30" hidden="1" customHeight="1" x14ac:dyDescent="0.25"/>
    <row r="64563" ht="30" hidden="1" customHeight="1" x14ac:dyDescent="0.25"/>
    <row r="64564" ht="30" hidden="1" customHeight="1" x14ac:dyDescent="0.25"/>
    <row r="64565" ht="30" hidden="1" customHeight="1" x14ac:dyDescent="0.25"/>
    <row r="64566" ht="30" hidden="1" customHeight="1" x14ac:dyDescent="0.25"/>
    <row r="64567" ht="30" hidden="1" customHeight="1" x14ac:dyDescent="0.25"/>
    <row r="64568" ht="30" hidden="1" customHeight="1" x14ac:dyDescent="0.25"/>
    <row r="64569" ht="30" hidden="1" customHeight="1" x14ac:dyDescent="0.25"/>
    <row r="64570" ht="30" hidden="1" customHeight="1" x14ac:dyDescent="0.25"/>
    <row r="64571" ht="30" hidden="1" customHeight="1" x14ac:dyDescent="0.25"/>
    <row r="64572" ht="30" hidden="1" customHeight="1" x14ac:dyDescent="0.25"/>
    <row r="64573" ht="30" hidden="1" customHeight="1" x14ac:dyDescent="0.25"/>
    <row r="64574" ht="30" hidden="1" customHeight="1" x14ac:dyDescent="0.25"/>
    <row r="64575" ht="30" hidden="1" customHeight="1" x14ac:dyDescent="0.25"/>
    <row r="64576" ht="30" hidden="1" customHeight="1" x14ac:dyDescent="0.25"/>
    <row r="64577" ht="30" hidden="1" customHeight="1" x14ac:dyDescent="0.25"/>
    <row r="64578" ht="30" hidden="1" customHeight="1" x14ac:dyDescent="0.25"/>
    <row r="64579" ht="30" hidden="1" customHeight="1" x14ac:dyDescent="0.25"/>
    <row r="64580" ht="30" hidden="1" customHeight="1" x14ac:dyDescent="0.25"/>
    <row r="64581" ht="30" hidden="1" customHeight="1" x14ac:dyDescent="0.25"/>
    <row r="64582" ht="30" hidden="1" customHeight="1" x14ac:dyDescent="0.25"/>
    <row r="64583" ht="30" hidden="1" customHeight="1" x14ac:dyDescent="0.25"/>
    <row r="64584" ht="30" hidden="1" customHeight="1" x14ac:dyDescent="0.25"/>
    <row r="64585" ht="30" hidden="1" customHeight="1" x14ac:dyDescent="0.25"/>
    <row r="64586" ht="30" hidden="1" customHeight="1" x14ac:dyDescent="0.25"/>
    <row r="64587" ht="30" hidden="1" customHeight="1" x14ac:dyDescent="0.25"/>
    <row r="64588" ht="30" hidden="1" customHeight="1" x14ac:dyDescent="0.25"/>
    <row r="64589" ht="30" hidden="1" customHeight="1" x14ac:dyDescent="0.25"/>
    <row r="64590" ht="30" hidden="1" customHeight="1" x14ac:dyDescent="0.25"/>
    <row r="64591" ht="30" hidden="1" customHeight="1" x14ac:dyDescent="0.25"/>
    <row r="64592" ht="30" hidden="1" customHeight="1" x14ac:dyDescent="0.25"/>
    <row r="64593" ht="30" hidden="1" customHeight="1" x14ac:dyDescent="0.25"/>
    <row r="64594" ht="30" hidden="1" customHeight="1" x14ac:dyDescent="0.25"/>
    <row r="64595" ht="30" hidden="1" customHeight="1" x14ac:dyDescent="0.25"/>
    <row r="64596" ht="30" hidden="1" customHeight="1" x14ac:dyDescent="0.25"/>
    <row r="64597" ht="30" hidden="1" customHeight="1" x14ac:dyDescent="0.25"/>
    <row r="64598" ht="30" hidden="1" customHeight="1" x14ac:dyDescent="0.25"/>
    <row r="64599" ht="30" hidden="1" customHeight="1" x14ac:dyDescent="0.25"/>
    <row r="64600" ht="30" hidden="1" customHeight="1" x14ac:dyDescent="0.25"/>
    <row r="64601" ht="30" hidden="1" customHeight="1" x14ac:dyDescent="0.25"/>
    <row r="64602" ht="30" hidden="1" customHeight="1" x14ac:dyDescent="0.25"/>
    <row r="64603" ht="30" hidden="1" customHeight="1" x14ac:dyDescent="0.25"/>
    <row r="64604" ht="30" hidden="1" customHeight="1" x14ac:dyDescent="0.25"/>
    <row r="64605" ht="30" hidden="1" customHeight="1" x14ac:dyDescent="0.25"/>
    <row r="64606" ht="30" hidden="1" customHeight="1" x14ac:dyDescent="0.25"/>
    <row r="64607" ht="30" hidden="1" customHeight="1" x14ac:dyDescent="0.25"/>
    <row r="64608" ht="30" hidden="1" customHeight="1" x14ac:dyDescent="0.25"/>
    <row r="64609" ht="30" hidden="1" customHeight="1" x14ac:dyDescent="0.25"/>
    <row r="64610" ht="30" hidden="1" customHeight="1" x14ac:dyDescent="0.25"/>
    <row r="64611" ht="30" hidden="1" customHeight="1" x14ac:dyDescent="0.25"/>
    <row r="64612" ht="30" hidden="1" customHeight="1" x14ac:dyDescent="0.25"/>
    <row r="64613" ht="30" hidden="1" customHeight="1" x14ac:dyDescent="0.25"/>
    <row r="64614" ht="30" hidden="1" customHeight="1" x14ac:dyDescent="0.25"/>
    <row r="64615" ht="30" hidden="1" customHeight="1" x14ac:dyDescent="0.25"/>
    <row r="64616" ht="30" hidden="1" customHeight="1" x14ac:dyDescent="0.25"/>
    <row r="64617" ht="30" hidden="1" customHeight="1" x14ac:dyDescent="0.25"/>
    <row r="64618" ht="30" hidden="1" customHeight="1" x14ac:dyDescent="0.25"/>
    <row r="64619" ht="30" hidden="1" customHeight="1" x14ac:dyDescent="0.25"/>
    <row r="64620" ht="30" hidden="1" customHeight="1" x14ac:dyDescent="0.25"/>
    <row r="64621" ht="30" hidden="1" customHeight="1" x14ac:dyDescent="0.25"/>
    <row r="64622" ht="30" hidden="1" customHeight="1" x14ac:dyDescent="0.25"/>
    <row r="64623" ht="30" hidden="1" customHeight="1" x14ac:dyDescent="0.25"/>
    <row r="64624" ht="30" hidden="1" customHeight="1" x14ac:dyDescent="0.25"/>
    <row r="64625" ht="30" hidden="1" customHeight="1" x14ac:dyDescent="0.25"/>
    <row r="64626" ht="30" hidden="1" customHeight="1" x14ac:dyDescent="0.25"/>
    <row r="64627" ht="30" hidden="1" customHeight="1" x14ac:dyDescent="0.25"/>
    <row r="64628" ht="30" hidden="1" customHeight="1" x14ac:dyDescent="0.25"/>
    <row r="64629" ht="30" hidden="1" customHeight="1" x14ac:dyDescent="0.25"/>
    <row r="64630" ht="30" hidden="1" customHeight="1" x14ac:dyDescent="0.25"/>
    <row r="64631" ht="30" hidden="1" customHeight="1" x14ac:dyDescent="0.25"/>
    <row r="64632" ht="30" hidden="1" customHeight="1" x14ac:dyDescent="0.25"/>
    <row r="64633" ht="30" hidden="1" customHeight="1" x14ac:dyDescent="0.25"/>
    <row r="64634" ht="30" hidden="1" customHeight="1" x14ac:dyDescent="0.25"/>
    <row r="64635" ht="30" hidden="1" customHeight="1" x14ac:dyDescent="0.25"/>
    <row r="64636" ht="30" hidden="1" customHeight="1" x14ac:dyDescent="0.25"/>
    <row r="64637" ht="30" hidden="1" customHeight="1" x14ac:dyDescent="0.25"/>
    <row r="64638" ht="30" hidden="1" customHeight="1" x14ac:dyDescent="0.25"/>
    <row r="64639" ht="30" hidden="1" customHeight="1" x14ac:dyDescent="0.25"/>
    <row r="64640" ht="30" hidden="1" customHeight="1" x14ac:dyDescent="0.25"/>
    <row r="64641" ht="30" hidden="1" customHeight="1" x14ac:dyDescent="0.25"/>
    <row r="64642" ht="30" hidden="1" customHeight="1" x14ac:dyDescent="0.25"/>
    <row r="64643" ht="30" hidden="1" customHeight="1" x14ac:dyDescent="0.25"/>
    <row r="64644" ht="30" hidden="1" customHeight="1" x14ac:dyDescent="0.25"/>
    <row r="64645" ht="30" hidden="1" customHeight="1" x14ac:dyDescent="0.25"/>
    <row r="64646" ht="30" hidden="1" customHeight="1" x14ac:dyDescent="0.25"/>
    <row r="64647" ht="30" hidden="1" customHeight="1" x14ac:dyDescent="0.25"/>
    <row r="64648" ht="30" hidden="1" customHeight="1" x14ac:dyDescent="0.25"/>
    <row r="64649" ht="30" hidden="1" customHeight="1" x14ac:dyDescent="0.25"/>
    <row r="64650" ht="30" hidden="1" customHeight="1" x14ac:dyDescent="0.25"/>
    <row r="64651" ht="30" hidden="1" customHeight="1" x14ac:dyDescent="0.25"/>
    <row r="64652" ht="30" hidden="1" customHeight="1" x14ac:dyDescent="0.25"/>
    <row r="64653" ht="30" hidden="1" customHeight="1" x14ac:dyDescent="0.25"/>
    <row r="64654" ht="30" hidden="1" customHeight="1" x14ac:dyDescent="0.25"/>
    <row r="64655" ht="30" hidden="1" customHeight="1" x14ac:dyDescent="0.25"/>
    <row r="64656" ht="30" hidden="1" customHeight="1" x14ac:dyDescent="0.25"/>
    <row r="64657" ht="30" hidden="1" customHeight="1" x14ac:dyDescent="0.25"/>
    <row r="64658" ht="30" hidden="1" customHeight="1" x14ac:dyDescent="0.25"/>
    <row r="64659" ht="30" hidden="1" customHeight="1" x14ac:dyDescent="0.25"/>
    <row r="64660" ht="30" hidden="1" customHeight="1" x14ac:dyDescent="0.25"/>
    <row r="64661" ht="30" hidden="1" customHeight="1" x14ac:dyDescent="0.25"/>
    <row r="64662" ht="30" hidden="1" customHeight="1" x14ac:dyDescent="0.25"/>
    <row r="64663" ht="30" hidden="1" customHeight="1" x14ac:dyDescent="0.25"/>
    <row r="64664" ht="30" hidden="1" customHeight="1" x14ac:dyDescent="0.25"/>
    <row r="64665" ht="30" hidden="1" customHeight="1" x14ac:dyDescent="0.25"/>
    <row r="64666" ht="30" hidden="1" customHeight="1" x14ac:dyDescent="0.25"/>
    <row r="64667" ht="30" hidden="1" customHeight="1" x14ac:dyDescent="0.25"/>
    <row r="64668" ht="30" hidden="1" customHeight="1" x14ac:dyDescent="0.25"/>
    <row r="64669" ht="30" hidden="1" customHeight="1" x14ac:dyDescent="0.25"/>
    <row r="64670" ht="30" hidden="1" customHeight="1" x14ac:dyDescent="0.25"/>
    <row r="64671" ht="30" hidden="1" customHeight="1" x14ac:dyDescent="0.25"/>
    <row r="64672" ht="30" hidden="1" customHeight="1" x14ac:dyDescent="0.25"/>
    <row r="64673" ht="30" hidden="1" customHeight="1" x14ac:dyDescent="0.25"/>
    <row r="64674" ht="30" hidden="1" customHeight="1" x14ac:dyDescent="0.25"/>
    <row r="64675" ht="30" hidden="1" customHeight="1" x14ac:dyDescent="0.25"/>
    <row r="64676" ht="30" hidden="1" customHeight="1" x14ac:dyDescent="0.25"/>
    <row r="64677" ht="30" hidden="1" customHeight="1" x14ac:dyDescent="0.25"/>
    <row r="64678" ht="30" hidden="1" customHeight="1" x14ac:dyDescent="0.25"/>
    <row r="64679" ht="30" hidden="1" customHeight="1" x14ac:dyDescent="0.25"/>
    <row r="64680" ht="30" hidden="1" customHeight="1" x14ac:dyDescent="0.25"/>
    <row r="64681" ht="30" hidden="1" customHeight="1" x14ac:dyDescent="0.25"/>
    <row r="64682" ht="30" hidden="1" customHeight="1" x14ac:dyDescent="0.25"/>
    <row r="64683" ht="30" hidden="1" customHeight="1" x14ac:dyDescent="0.25"/>
    <row r="64684" ht="30" hidden="1" customHeight="1" x14ac:dyDescent="0.25"/>
    <row r="64685" ht="30" hidden="1" customHeight="1" x14ac:dyDescent="0.25"/>
    <row r="64686" ht="30" hidden="1" customHeight="1" x14ac:dyDescent="0.25"/>
    <row r="64687" ht="30" hidden="1" customHeight="1" x14ac:dyDescent="0.25"/>
    <row r="64688" ht="30" hidden="1" customHeight="1" x14ac:dyDescent="0.25"/>
    <row r="64689" ht="30" hidden="1" customHeight="1" x14ac:dyDescent="0.25"/>
    <row r="64690" ht="30" hidden="1" customHeight="1" x14ac:dyDescent="0.25"/>
    <row r="64691" ht="30" hidden="1" customHeight="1" x14ac:dyDescent="0.25"/>
    <row r="64692" ht="30" hidden="1" customHeight="1" x14ac:dyDescent="0.25"/>
    <row r="64693" ht="30" hidden="1" customHeight="1" x14ac:dyDescent="0.25"/>
    <row r="64694" ht="30" hidden="1" customHeight="1" x14ac:dyDescent="0.25"/>
    <row r="64695" ht="30" hidden="1" customHeight="1" x14ac:dyDescent="0.25"/>
    <row r="64696" ht="30" hidden="1" customHeight="1" x14ac:dyDescent="0.25"/>
    <row r="64697" ht="30" hidden="1" customHeight="1" x14ac:dyDescent="0.25"/>
    <row r="64698" ht="30" hidden="1" customHeight="1" x14ac:dyDescent="0.25"/>
    <row r="64699" ht="30" hidden="1" customHeight="1" x14ac:dyDescent="0.25"/>
    <row r="64700" ht="30" hidden="1" customHeight="1" x14ac:dyDescent="0.25"/>
    <row r="64701" ht="30" hidden="1" customHeight="1" x14ac:dyDescent="0.25"/>
    <row r="64702" ht="30" hidden="1" customHeight="1" x14ac:dyDescent="0.25"/>
    <row r="64703" ht="30" hidden="1" customHeight="1" x14ac:dyDescent="0.25"/>
    <row r="64704" ht="30" hidden="1" customHeight="1" x14ac:dyDescent="0.25"/>
    <row r="64705" ht="30" hidden="1" customHeight="1" x14ac:dyDescent="0.25"/>
    <row r="64706" ht="30" hidden="1" customHeight="1" x14ac:dyDescent="0.25"/>
    <row r="64707" ht="30" hidden="1" customHeight="1" x14ac:dyDescent="0.25"/>
    <row r="64708" ht="30" hidden="1" customHeight="1" x14ac:dyDescent="0.25"/>
    <row r="64709" ht="30" hidden="1" customHeight="1" x14ac:dyDescent="0.25"/>
    <row r="64710" ht="30" hidden="1" customHeight="1" x14ac:dyDescent="0.25"/>
    <row r="64711" ht="30" hidden="1" customHeight="1" x14ac:dyDescent="0.25"/>
    <row r="64712" ht="30" hidden="1" customHeight="1" x14ac:dyDescent="0.25"/>
    <row r="64713" ht="30" hidden="1" customHeight="1" x14ac:dyDescent="0.25"/>
    <row r="64714" ht="30" hidden="1" customHeight="1" x14ac:dyDescent="0.25"/>
    <row r="64715" ht="30" hidden="1" customHeight="1" x14ac:dyDescent="0.25"/>
    <row r="64716" ht="30" hidden="1" customHeight="1" x14ac:dyDescent="0.25"/>
    <row r="64717" ht="30" hidden="1" customHeight="1" x14ac:dyDescent="0.25"/>
    <row r="64718" ht="30" hidden="1" customHeight="1" x14ac:dyDescent="0.25"/>
    <row r="64719" ht="30" hidden="1" customHeight="1" x14ac:dyDescent="0.25"/>
    <row r="64720" ht="30" hidden="1" customHeight="1" x14ac:dyDescent="0.25"/>
    <row r="64721" ht="30" hidden="1" customHeight="1" x14ac:dyDescent="0.25"/>
    <row r="64722" ht="30" hidden="1" customHeight="1" x14ac:dyDescent="0.25"/>
    <row r="64723" ht="30" hidden="1" customHeight="1" x14ac:dyDescent="0.25"/>
    <row r="64724" ht="30" hidden="1" customHeight="1" x14ac:dyDescent="0.25"/>
    <row r="64725" ht="30" hidden="1" customHeight="1" x14ac:dyDescent="0.25"/>
    <row r="64726" ht="30" hidden="1" customHeight="1" x14ac:dyDescent="0.25"/>
    <row r="64727" ht="30" hidden="1" customHeight="1" x14ac:dyDescent="0.25"/>
    <row r="64728" ht="30" hidden="1" customHeight="1" x14ac:dyDescent="0.25"/>
    <row r="64729" ht="30" hidden="1" customHeight="1" x14ac:dyDescent="0.25"/>
    <row r="64730" ht="30" hidden="1" customHeight="1" x14ac:dyDescent="0.25"/>
    <row r="64731" ht="30" hidden="1" customHeight="1" x14ac:dyDescent="0.25"/>
    <row r="64732" ht="30" hidden="1" customHeight="1" x14ac:dyDescent="0.25"/>
    <row r="64733" ht="30" hidden="1" customHeight="1" x14ac:dyDescent="0.25"/>
    <row r="64734" ht="30" hidden="1" customHeight="1" x14ac:dyDescent="0.25"/>
    <row r="64735" ht="30" hidden="1" customHeight="1" x14ac:dyDescent="0.25"/>
    <row r="64736" ht="30" hidden="1" customHeight="1" x14ac:dyDescent="0.25"/>
    <row r="64737" ht="30" hidden="1" customHeight="1" x14ac:dyDescent="0.25"/>
    <row r="64738" ht="30" hidden="1" customHeight="1" x14ac:dyDescent="0.25"/>
    <row r="64739" ht="30" hidden="1" customHeight="1" x14ac:dyDescent="0.25"/>
    <row r="64740" ht="30" hidden="1" customHeight="1" x14ac:dyDescent="0.25"/>
    <row r="64741" ht="30" hidden="1" customHeight="1" x14ac:dyDescent="0.25"/>
    <row r="64742" ht="30" hidden="1" customHeight="1" x14ac:dyDescent="0.25"/>
    <row r="64743" ht="30" hidden="1" customHeight="1" x14ac:dyDescent="0.25"/>
    <row r="64744" ht="30" hidden="1" customHeight="1" x14ac:dyDescent="0.25"/>
    <row r="64745" ht="30" hidden="1" customHeight="1" x14ac:dyDescent="0.25"/>
    <row r="64746" ht="30" hidden="1" customHeight="1" x14ac:dyDescent="0.25"/>
    <row r="64747" ht="30" hidden="1" customHeight="1" x14ac:dyDescent="0.25"/>
    <row r="64748" ht="30" hidden="1" customHeight="1" x14ac:dyDescent="0.25"/>
    <row r="64749" ht="30" hidden="1" customHeight="1" x14ac:dyDescent="0.25"/>
    <row r="64750" ht="30" hidden="1" customHeight="1" x14ac:dyDescent="0.25"/>
    <row r="64751" ht="30" hidden="1" customHeight="1" x14ac:dyDescent="0.25"/>
    <row r="64752" ht="30" hidden="1" customHeight="1" x14ac:dyDescent="0.25"/>
    <row r="64753" ht="30" hidden="1" customHeight="1" x14ac:dyDescent="0.25"/>
    <row r="64754" ht="30" hidden="1" customHeight="1" x14ac:dyDescent="0.25"/>
    <row r="64755" ht="30" hidden="1" customHeight="1" x14ac:dyDescent="0.25"/>
    <row r="64756" ht="30" hidden="1" customHeight="1" x14ac:dyDescent="0.25"/>
    <row r="64757" ht="30" hidden="1" customHeight="1" x14ac:dyDescent="0.25"/>
    <row r="64758" ht="30" hidden="1" customHeight="1" x14ac:dyDescent="0.25"/>
    <row r="64759" ht="30" hidden="1" customHeight="1" x14ac:dyDescent="0.25"/>
    <row r="64760" ht="30" hidden="1" customHeight="1" x14ac:dyDescent="0.25"/>
    <row r="64761" ht="30" hidden="1" customHeight="1" x14ac:dyDescent="0.25"/>
    <row r="64762" ht="30" hidden="1" customHeight="1" x14ac:dyDescent="0.25"/>
    <row r="64763" ht="30" hidden="1" customHeight="1" x14ac:dyDescent="0.25"/>
    <row r="64764" ht="30" hidden="1" customHeight="1" x14ac:dyDescent="0.25"/>
    <row r="64765" ht="30" hidden="1" customHeight="1" x14ac:dyDescent="0.25"/>
    <row r="64766" ht="30" hidden="1" customHeight="1" x14ac:dyDescent="0.25"/>
    <row r="64767" ht="30" hidden="1" customHeight="1" x14ac:dyDescent="0.25"/>
    <row r="64768" ht="30" hidden="1" customHeight="1" x14ac:dyDescent="0.25"/>
    <row r="64769" ht="30" hidden="1" customHeight="1" x14ac:dyDescent="0.25"/>
    <row r="64770" ht="30" hidden="1" customHeight="1" x14ac:dyDescent="0.25"/>
    <row r="64771" ht="30" hidden="1" customHeight="1" x14ac:dyDescent="0.25"/>
    <row r="64772" ht="30" hidden="1" customHeight="1" x14ac:dyDescent="0.25"/>
    <row r="64773" ht="30" hidden="1" customHeight="1" x14ac:dyDescent="0.25"/>
    <row r="64774" ht="30" hidden="1" customHeight="1" x14ac:dyDescent="0.25"/>
    <row r="64775" ht="30" hidden="1" customHeight="1" x14ac:dyDescent="0.25"/>
    <row r="64776" ht="30" hidden="1" customHeight="1" x14ac:dyDescent="0.25"/>
    <row r="64777" ht="30" hidden="1" customHeight="1" x14ac:dyDescent="0.25"/>
    <row r="64778" ht="30" hidden="1" customHeight="1" x14ac:dyDescent="0.25"/>
    <row r="64779" ht="30" hidden="1" customHeight="1" x14ac:dyDescent="0.25"/>
    <row r="64780" ht="30" hidden="1" customHeight="1" x14ac:dyDescent="0.25"/>
    <row r="64781" ht="30" hidden="1" customHeight="1" x14ac:dyDescent="0.25"/>
    <row r="64782" ht="30" hidden="1" customHeight="1" x14ac:dyDescent="0.25"/>
    <row r="64783" ht="30" hidden="1" customHeight="1" x14ac:dyDescent="0.25"/>
    <row r="64784" ht="30" hidden="1" customHeight="1" x14ac:dyDescent="0.25"/>
    <row r="64785" ht="30" hidden="1" customHeight="1" x14ac:dyDescent="0.25"/>
    <row r="64786" ht="30" hidden="1" customHeight="1" x14ac:dyDescent="0.25"/>
    <row r="64787" ht="30" hidden="1" customHeight="1" x14ac:dyDescent="0.25"/>
    <row r="64788" ht="30" hidden="1" customHeight="1" x14ac:dyDescent="0.25"/>
    <row r="64789" ht="30" hidden="1" customHeight="1" x14ac:dyDescent="0.25"/>
    <row r="64790" ht="30" hidden="1" customHeight="1" x14ac:dyDescent="0.25"/>
    <row r="64791" ht="30" hidden="1" customHeight="1" x14ac:dyDescent="0.25"/>
    <row r="64792" ht="30" hidden="1" customHeight="1" x14ac:dyDescent="0.25"/>
    <row r="64793" ht="30" hidden="1" customHeight="1" x14ac:dyDescent="0.25"/>
    <row r="64794" ht="30" hidden="1" customHeight="1" x14ac:dyDescent="0.25"/>
    <row r="64795" ht="30" hidden="1" customHeight="1" x14ac:dyDescent="0.25"/>
    <row r="64796" ht="30" hidden="1" customHeight="1" x14ac:dyDescent="0.25"/>
    <row r="64797" ht="30" hidden="1" customHeight="1" x14ac:dyDescent="0.25"/>
    <row r="64798" ht="30" hidden="1" customHeight="1" x14ac:dyDescent="0.25"/>
    <row r="64799" ht="30" hidden="1" customHeight="1" x14ac:dyDescent="0.25"/>
    <row r="64800" ht="30" hidden="1" customHeight="1" x14ac:dyDescent="0.25"/>
    <row r="64801" ht="30" hidden="1" customHeight="1" x14ac:dyDescent="0.25"/>
    <row r="64802" ht="30" hidden="1" customHeight="1" x14ac:dyDescent="0.25"/>
    <row r="64803" ht="30" hidden="1" customHeight="1" x14ac:dyDescent="0.25"/>
    <row r="64804" ht="30" hidden="1" customHeight="1" x14ac:dyDescent="0.25"/>
    <row r="64805" ht="30" hidden="1" customHeight="1" x14ac:dyDescent="0.25"/>
    <row r="64806" ht="30" hidden="1" customHeight="1" x14ac:dyDescent="0.25"/>
    <row r="64807" ht="30" hidden="1" customHeight="1" x14ac:dyDescent="0.25"/>
    <row r="64808" ht="30" hidden="1" customHeight="1" x14ac:dyDescent="0.25"/>
    <row r="64809" ht="30" hidden="1" customHeight="1" x14ac:dyDescent="0.25"/>
    <row r="64810" ht="30" hidden="1" customHeight="1" x14ac:dyDescent="0.25"/>
    <row r="64811" ht="30" hidden="1" customHeight="1" x14ac:dyDescent="0.25"/>
    <row r="64812" ht="30" hidden="1" customHeight="1" x14ac:dyDescent="0.25"/>
    <row r="64813" ht="30" hidden="1" customHeight="1" x14ac:dyDescent="0.25"/>
    <row r="64814" ht="30" hidden="1" customHeight="1" x14ac:dyDescent="0.25"/>
    <row r="64815" ht="30" hidden="1" customHeight="1" x14ac:dyDescent="0.25"/>
    <row r="64816" ht="30" hidden="1" customHeight="1" x14ac:dyDescent="0.25"/>
    <row r="64817" ht="30" hidden="1" customHeight="1" x14ac:dyDescent="0.25"/>
    <row r="64818" ht="30" hidden="1" customHeight="1" x14ac:dyDescent="0.25"/>
    <row r="64819" ht="30" hidden="1" customHeight="1" x14ac:dyDescent="0.25"/>
    <row r="64820" ht="30" hidden="1" customHeight="1" x14ac:dyDescent="0.25"/>
    <row r="64821" ht="30" hidden="1" customHeight="1" x14ac:dyDescent="0.25"/>
    <row r="64822" ht="30" hidden="1" customHeight="1" x14ac:dyDescent="0.25"/>
    <row r="64823" ht="30" hidden="1" customHeight="1" x14ac:dyDescent="0.25"/>
    <row r="64824" ht="30" hidden="1" customHeight="1" x14ac:dyDescent="0.25"/>
    <row r="64825" ht="30" hidden="1" customHeight="1" x14ac:dyDescent="0.25"/>
    <row r="64826" ht="30" hidden="1" customHeight="1" x14ac:dyDescent="0.25"/>
    <row r="64827" ht="30" hidden="1" customHeight="1" x14ac:dyDescent="0.25"/>
    <row r="64828" ht="30" hidden="1" customHeight="1" x14ac:dyDescent="0.25"/>
    <row r="64829" ht="30" hidden="1" customHeight="1" x14ac:dyDescent="0.25"/>
    <row r="64830" ht="30" hidden="1" customHeight="1" x14ac:dyDescent="0.25"/>
    <row r="64831" ht="30" hidden="1" customHeight="1" x14ac:dyDescent="0.25"/>
    <row r="64832" ht="30" hidden="1" customHeight="1" x14ac:dyDescent="0.25"/>
    <row r="64833" ht="30" hidden="1" customHeight="1" x14ac:dyDescent="0.25"/>
    <row r="64834" ht="30" hidden="1" customHeight="1" x14ac:dyDescent="0.25"/>
    <row r="64835" ht="30" hidden="1" customHeight="1" x14ac:dyDescent="0.25"/>
    <row r="64836" ht="30" hidden="1" customHeight="1" x14ac:dyDescent="0.25"/>
    <row r="64837" ht="30" hidden="1" customHeight="1" x14ac:dyDescent="0.25"/>
    <row r="64838" ht="30" hidden="1" customHeight="1" x14ac:dyDescent="0.25"/>
    <row r="64839" ht="30" hidden="1" customHeight="1" x14ac:dyDescent="0.25"/>
    <row r="64840" ht="30" hidden="1" customHeight="1" x14ac:dyDescent="0.25"/>
    <row r="64841" ht="30" hidden="1" customHeight="1" x14ac:dyDescent="0.25"/>
    <row r="64842" ht="30" hidden="1" customHeight="1" x14ac:dyDescent="0.25"/>
    <row r="64843" ht="30" hidden="1" customHeight="1" x14ac:dyDescent="0.25"/>
    <row r="64844" ht="30" hidden="1" customHeight="1" x14ac:dyDescent="0.25"/>
    <row r="64845" ht="30" hidden="1" customHeight="1" x14ac:dyDescent="0.25"/>
    <row r="64846" ht="30" hidden="1" customHeight="1" x14ac:dyDescent="0.25"/>
    <row r="64847" ht="30" hidden="1" customHeight="1" x14ac:dyDescent="0.25"/>
    <row r="64848" ht="30" hidden="1" customHeight="1" x14ac:dyDescent="0.25"/>
    <row r="64849" ht="30" hidden="1" customHeight="1" x14ac:dyDescent="0.25"/>
    <row r="64850" ht="30" hidden="1" customHeight="1" x14ac:dyDescent="0.25"/>
    <row r="64851" ht="30" hidden="1" customHeight="1" x14ac:dyDescent="0.25"/>
    <row r="64852" ht="30" hidden="1" customHeight="1" x14ac:dyDescent="0.25"/>
    <row r="64853" ht="30" hidden="1" customHeight="1" x14ac:dyDescent="0.25"/>
    <row r="64854" ht="30" hidden="1" customHeight="1" x14ac:dyDescent="0.25"/>
    <row r="64855" ht="30" hidden="1" customHeight="1" x14ac:dyDescent="0.25"/>
    <row r="64856" ht="30" hidden="1" customHeight="1" x14ac:dyDescent="0.25"/>
    <row r="64857" ht="30" hidden="1" customHeight="1" x14ac:dyDescent="0.25"/>
    <row r="64858" ht="30" hidden="1" customHeight="1" x14ac:dyDescent="0.25"/>
    <row r="64859" ht="30" hidden="1" customHeight="1" x14ac:dyDescent="0.25"/>
    <row r="64860" ht="30" hidden="1" customHeight="1" x14ac:dyDescent="0.25"/>
    <row r="64861" ht="30" hidden="1" customHeight="1" x14ac:dyDescent="0.25"/>
    <row r="64862" ht="30" hidden="1" customHeight="1" x14ac:dyDescent="0.25"/>
    <row r="64863" ht="30" hidden="1" customHeight="1" x14ac:dyDescent="0.25"/>
    <row r="64864" ht="30" hidden="1" customHeight="1" x14ac:dyDescent="0.25"/>
    <row r="64865" ht="30" hidden="1" customHeight="1" x14ac:dyDescent="0.25"/>
    <row r="64866" ht="30" hidden="1" customHeight="1" x14ac:dyDescent="0.25"/>
    <row r="64867" ht="30" hidden="1" customHeight="1" x14ac:dyDescent="0.25"/>
    <row r="64868" ht="30" hidden="1" customHeight="1" x14ac:dyDescent="0.25"/>
    <row r="64869" ht="30" hidden="1" customHeight="1" x14ac:dyDescent="0.25"/>
    <row r="64870" ht="30" hidden="1" customHeight="1" x14ac:dyDescent="0.25"/>
    <row r="64871" ht="30" hidden="1" customHeight="1" x14ac:dyDescent="0.25"/>
    <row r="64872" ht="30" hidden="1" customHeight="1" x14ac:dyDescent="0.25"/>
    <row r="64873" ht="30" hidden="1" customHeight="1" x14ac:dyDescent="0.25"/>
    <row r="64874" ht="30" hidden="1" customHeight="1" x14ac:dyDescent="0.25"/>
    <row r="64875" ht="30" hidden="1" customHeight="1" x14ac:dyDescent="0.25"/>
    <row r="64876" ht="30" hidden="1" customHeight="1" x14ac:dyDescent="0.25"/>
    <row r="64877" ht="30" hidden="1" customHeight="1" x14ac:dyDescent="0.25"/>
    <row r="64878" ht="30" hidden="1" customHeight="1" x14ac:dyDescent="0.25"/>
    <row r="64879" ht="30" hidden="1" customHeight="1" x14ac:dyDescent="0.25"/>
    <row r="64880" ht="30" hidden="1" customHeight="1" x14ac:dyDescent="0.25"/>
    <row r="64881" ht="30" hidden="1" customHeight="1" x14ac:dyDescent="0.25"/>
    <row r="64882" ht="30" hidden="1" customHeight="1" x14ac:dyDescent="0.25"/>
    <row r="64883" ht="30" hidden="1" customHeight="1" x14ac:dyDescent="0.25"/>
    <row r="64884" ht="30" hidden="1" customHeight="1" x14ac:dyDescent="0.25"/>
    <row r="64885" ht="30" hidden="1" customHeight="1" x14ac:dyDescent="0.25"/>
    <row r="64886" ht="30" hidden="1" customHeight="1" x14ac:dyDescent="0.25"/>
    <row r="64887" ht="30" hidden="1" customHeight="1" x14ac:dyDescent="0.25"/>
    <row r="64888" ht="30" hidden="1" customHeight="1" x14ac:dyDescent="0.25"/>
    <row r="64889" ht="30" hidden="1" customHeight="1" x14ac:dyDescent="0.25"/>
    <row r="64890" ht="30" hidden="1" customHeight="1" x14ac:dyDescent="0.25"/>
    <row r="64891" ht="30" hidden="1" customHeight="1" x14ac:dyDescent="0.25"/>
    <row r="64892" ht="30" hidden="1" customHeight="1" x14ac:dyDescent="0.25"/>
    <row r="64893" ht="30" hidden="1" customHeight="1" x14ac:dyDescent="0.25"/>
    <row r="64894" ht="30" hidden="1" customHeight="1" x14ac:dyDescent="0.25"/>
    <row r="64895" ht="30" hidden="1" customHeight="1" x14ac:dyDescent="0.25"/>
    <row r="64896" ht="30" hidden="1" customHeight="1" x14ac:dyDescent="0.25"/>
    <row r="64897" ht="30" hidden="1" customHeight="1" x14ac:dyDescent="0.25"/>
    <row r="64898" ht="30" hidden="1" customHeight="1" x14ac:dyDescent="0.25"/>
    <row r="64899" ht="30" hidden="1" customHeight="1" x14ac:dyDescent="0.25"/>
    <row r="64900" ht="30" hidden="1" customHeight="1" x14ac:dyDescent="0.25"/>
    <row r="64901" ht="30" hidden="1" customHeight="1" x14ac:dyDescent="0.25"/>
    <row r="64902" ht="30" hidden="1" customHeight="1" x14ac:dyDescent="0.25"/>
    <row r="64903" ht="30" hidden="1" customHeight="1" x14ac:dyDescent="0.25"/>
    <row r="64904" ht="30" hidden="1" customHeight="1" x14ac:dyDescent="0.25"/>
    <row r="64905" ht="30" hidden="1" customHeight="1" x14ac:dyDescent="0.25"/>
    <row r="64906" ht="30" hidden="1" customHeight="1" x14ac:dyDescent="0.25"/>
    <row r="64907" ht="30" hidden="1" customHeight="1" x14ac:dyDescent="0.25"/>
    <row r="64908" ht="30" hidden="1" customHeight="1" x14ac:dyDescent="0.25"/>
    <row r="64909" ht="30" hidden="1" customHeight="1" x14ac:dyDescent="0.25"/>
    <row r="64910" ht="30" hidden="1" customHeight="1" x14ac:dyDescent="0.25"/>
    <row r="64911" ht="30" hidden="1" customHeight="1" x14ac:dyDescent="0.25"/>
    <row r="64912" ht="30" hidden="1" customHeight="1" x14ac:dyDescent="0.25"/>
    <row r="64913" ht="30" hidden="1" customHeight="1" x14ac:dyDescent="0.25"/>
    <row r="64914" ht="30" hidden="1" customHeight="1" x14ac:dyDescent="0.25"/>
    <row r="64915" ht="30" hidden="1" customHeight="1" x14ac:dyDescent="0.25"/>
    <row r="64916" ht="30" hidden="1" customHeight="1" x14ac:dyDescent="0.25"/>
    <row r="64917" ht="30" hidden="1" customHeight="1" x14ac:dyDescent="0.25"/>
    <row r="64918" ht="30" hidden="1" customHeight="1" x14ac:dyDescent="0.25"/>
    <row r="64919" ht="30" hidden="1" customHeight="1" x14ac:dyDescent="0.25"/>
    <row r="64920" ht="30" hidden="1" customHeight="1" x14ac:dyDescent="0.25"/>
    <row r="64921" ht="30" hidden="1" customHeight="1" x14ac:dyDescent="0.25"/>
    <row r="64922" ht="30" hidden="1" customHeight="1" x14ac:dyDescent="0.25"/>
    <row r="64923" ht="30" hidden="1" customHeight="1" x14ac:dyDescent="0.25"/>
    <row r="64924" ht="30" hidden="1" customHeight="1" x14ac:dyDescent="0.25"/>
    <row r="64925" ht="30" hidden="1" customHeight="1" x14ac:dyDescent="0.25"/>
    <row r="64926" ht="30" hidden="1" customHeight="1" x14ac:dyDescent="0.25"/>
    <row r="64927" ht="30" hidden="1" customHeight="1" x14ac:dyDescent="0.25"/>
    <row r="64928" ht="30" hidden="1" customHeight="1" x14ac:dyDescent="0.25"/>
    <row r="64929" ht="30" hidden="1" customHeight="1" x14ac:dyDescent="0.25"/>
    <row r="64930" ht="30" hidden="1" customHeight="1" x14ac:dyDescent="0.25"/>
    <row r="64931" ht="30" hidden="1" customHeight="1" x14ac:dyDescent="0.25"/>
    <row r="64932" ht="30" hidden="1" customHeight="1" x14ac:dyDescent="0.25"/>
    <row r="64933" ht="30" hidden="1" customHeight="1" x14ac:dyDescent="0.25"/>
    <row r="64934" ht="30" hidden="1" customHeight="1" x14ac:dyDescent="0.25"/>
    <row r="64935" ht="30" hidden="1" customHeight="1" x14ac:dyDescent="0.25"/>
    <row r="64936" ht="30" hidden="1" customHeight="1" x14ac:dyDescent="0.25"/>
    <row r="64937" ht="30" hidden="1" customHeight="1" x14ac:dyDescent="0.25"/>
    <row r="64938" ht="30" hidden="1" customHeight="1" x14ac:dyDescent="0.25"/>
    <row r="64939" ht="30" hidden="1" customHeight="1" x14ac:dyDescent="0.25"/>
    <row r="64940" ht="30" hidden="1" customHeight="1" x14ac:dyDescent="0.25"/>
    <row r="64941" ht="30" hidden="1" customHeight="1" x14ac:dyDescent="0.25"/>
    <row r="64942" ht="30" hidden="1" customHeight="1" x14ac:dyDescent="0.25"/>
    <row r="64943" ht="30" hidden="1" customHeight="1" x14ac:dyDescent="0.25"/>
    <row r="64944" ht="30" hidden="1" customHeight="1" x14ac:dyDescent="0.25"/>
    <row r="64945" ht="30" hidden="1" customHeight="1" x14ac:dyDescent="0.25"/>
    <row r="64946" ht="30" hidden="1" customHeight="1" x14ac:dyDescent="0.25"/>
    <row r="64947" ht="30" hidden="1" customHeight="1" x14ac:dyDescent="0.25"/>
    <row r="64948" ht="30" hidden="1" customHeight="1" x14ac:dyDescent="0.25"/>
    <row r="64949" ht="30" hidden="1" customHeight="1" x14ac:dyDescent="0.25"/>
    <row r="64950" ht="30" hidden="1" customHeight="1" x14ac:dyDescent="0.25"/>
    <row r="64951" ht="30" hidden="1" customHeight="1" x14ac:dyDescent="0.25"/>
    <row r="64952" ht="30" hidden="1" customHeight="1" x14ac:dyDescent="0.25"/>
    <row r="64953" ht="30" hidden="1" customHeight="1" x14ac:dyDescent="0.25"/>
    <row r="64954" ht="30" hidden="1" customHeight="1" x14ac:dyDescent="0.25"/>
    <row r="64955" ht="30" hidden="1" customHeight="1" x14ac:dyDescent="0.25"/>
    <row r="64956" ht="30" hidden="1" customHeight="1" x14ac:dyDescent="0.25"/>
    <row r="64957" ht="30" hidden="1" customHeight="1" x14ac:dyDescent="0.25"/>
    <row r="64958" ht="30" hidden="1" customHeight="1" x14ac:dyDescent="0.25"/>
    <row r="64959" ht="30" hidden="1" customHeight="1" x14ac:dyDescent="0.25"/>
    <row r="64960" ht="30" hidden="1" customHeight="1" x14ac:dyDescent="0.25"/>
    <row r="64961" ht="30" hidden="1" customHeight="1" x14ac:dyDescent="0.25"/>
    <row r="64962" ht="30" hidden="1" customHeight="1" x14ac:dyDescent="0.25"/>
    <row r="64963" ht="30" hidden="1" customHeight="1" x14ac:dyDescent="0.25"/>
    <row r="64964" ht="30" hidden="1" customHeight="1" x14ac:dyDescent="0.25"/>
    <row r="64965" ht="30" hidden="1" customHeight="1" x14ac:dyDescent="0.25"/>
    <row r="64966" ht="30" hidden="1" customHeight="1" x14ac:dyDescent="0.25"/>
    <row r="64967" ht="30" hidden="1" customHeight="1" x14ac:dyDescent="0.25"/>
    <row r="64968" ht="30" hidden="1" customHeight="1" x14ac:dyDescent="0.25"/>
    <row r="64969" ht="30" hidden="1" customHeight="1" x14ac:dyDescent="0.25"/>
    <row r="64970" ht="30" hidden="1" customHeight="1" x14ac:dyDescent="0.25"/>
    <row r="64971" ht="30" hidden="1" customHeight="1" x14ac:dyDescent="0.25"/>
    <row r="64972" ht="30" hidden="1" customHeight="1" x14ac:dyDescent="0.25"/>
    <row r="64973" ht="30" hidden="1" customHeight="1" x14ac:dyDescent="0.25"/>
    <row r="64974" ht="30" hidden="1" customHeight="1" x14ac:dyDescent="0.25"/>
    <row r="64975" ht="30" hidden="1" customHeight="1" x14ac:dyDescent="0.25"/>
    <row r="64976" ht="30" hidden="1" customHeight="1" x14ac:dyDescent="0.25"/>
    <row r="64977" ht="30" hidden="1" customHeight="1" x14ac:dyDescent="0.25"/>
    <row r="64978" ht="30" hidden="1" customHeight="1" x14ac:dyDescent="0.25"/>
    <row r="64979" ht="30" hidden="1" customHeight="1" x14ac:dyDescent="0.25"/>
    <row r="64980" ht="30" hidden="1" customHeight="1" x14ac:dyDescent="0.25"/>
    <row r="64981" ht="30" hidden="1" customHeight="1" x14ac:dyDescent="0.25"/>
    <row r="64982" ht="30" hidden="1" customHeight="1" x14ac:dyDescent="0.25"/>
    <row r="64983" ht="30" hidden="1" customHeight="1" x14ac:dyDescent="0.25"/>
    <row r="64984" ht="30" hidden="1" customHeight="1" x14ac:dyDescent="0.25"/>
    <row r="64985" ht="30" hidden="1" customHeight="1" x14ac:dyDescent="0.25"/>
    <row r="64986" ht="30" hidden="1" customHeight="1" x14ac:dyDescent="0.25"/>
    <row r="64987" ht="30" hidden="1" customHeight="1" x14ac:dyDescent="0.25"/>
    <row r="64988" ht="30" hidden="1" customHeight="1" x14ac:dyDescent="0.25"/>
    <row r="64989" ht="30" hidden="1" customHeight="1" x14ac:dyDescent="0.25"/>
    <row r="64990" ht="30" hidden="1" customHeight="1" x14ac:dyDescent="0.25"/>
    <row r="64991" ht="30" hidden="1" customHeight="1" x14ac:dyDescent="0.25"/>
    <row r="64992" ht="30" hidden="1" customHeight="1" x14ac:dyDescent="0.25"/>
    <row r="64993" ht="30" hidden="1" customHeight="1" x14ac:dyDescent="0.25"/>
    <row r="64994" ht="30" hidden="1" customHeight="1" x14ac:dyDescent="0.25"/>
    <row r="64995" ht="30" hidden="1" customHeight="1" x14ac:dyDescent="0.25"/>
    <row r="64996" ht="30" hidden="1" customHeight="1" x14ac:dyDescent="0.25"/>
    <row r="64997" ht="30" hidden="1" customHeight="1" x14ac:dyDescent="0.25"/>
    <row r="64998" ht="30" hidden="1" customHeight="1" x14ac:dyDescent="0.25"/>
    <row r="64999" ht="30" hidden="1" customHeight="1" x14ac:dyDescent="0.25"/>
    <row r="65000" ht="30" hidden="1" customHeight="1" x14ac:dyDescent="0.25"/>
    <row r="65001" ht="30" hidden="1" customHeight="1" x14ac:dyDescent="0.25"/>
    <row r="65002" ht="30" hidden="1" customHeight="1" x14ac:dyDescent="0.25"/>
    <row r="65003" ht="30" hidden="1" customHeight="1" x14ac:dyDescent="0.25"/>
    <row r="65004" ht="30" hidden="1" customHeight="1" x14ac:dyDescent="0.25"/>
    <row r="65005" ht="30" hidden="1" customHeight="1" x14ac:dyDescent="0.25"/>
    <row r="65006" ht="30" hidden="1" customHeight="1" x14ac:dyDescent="0.25"/>
    <row r="65007" ht="30" hidden="1" customHeight="1" x14ac:dyDescent="0.25"/>
    <row r="65008" ht="30" hidden="1" customHeight="1" x14ac:dyDescent="0.25"/>
    <row r="65009" ht="30" hidden="1" customHeight="1" x14ac:dyDescent="0.25"/>
    <row r="65010" ht="30" hidden="1" customHeight="1" x14ac:dyDescent="0.25"/>
    <row r="65011" ht="30" hidden="1" customHeight="1" x14ac:dyDescent="0.25"/>
    <row r="65012" ht="30" hidden="1" customHeight="1" x14ac:dyDescent="0.25"/>
    <row r="65013" ht="30" hidden="1" customHeight="1" x14ac:dyDescent="0.25"/>
    <row r="65014" ht="30" hidden="1" customHeight="1" x14ac:dyDescent="0.25"/>
    <row r="65015" ht="30" hidden="1" customHeight="1" x14ac:dyDescent="0.25"/>
    <row r="65016" ht="30" hidden="1" customHeight="1" x14ac:dyDescent="0.25"/>
    <row r="65017" ht="30" hidden="1" customHeight="1" x14ac:dyDescent="0.25"/>
    <row r="65018" ht="30" hidden="1" customHeight="1" x14ac:dyDescent="0.25"/>
    <row r="65019" ht="30" hidden="1" customHeight="1" x14ac:dyDescent="0.25"/>
    <row r="65020" ht="30" hidden="1" customHeight="1" x14ac:dyDescent="0.25"/>
    <row r="65021" ht="30" hidden="1" customHeight="1" x14ac:dyDescent="0.25"/>
    <row r="65022" ht="30" hidden="1" customHeight="1" x14ac:dyDescent="0.25"/>
    <row r="65023" ht="30" hidden="1" customHeight="1" x14ac:dyDescent="0.25"/>
    <row r="65024" ht="30" hidden="1" customHeight="1" x14ac:dyDescent="0.25"/>
    <row r="65025" ht="30" hidden="1" customHeight="1" x14ac:dyDescent="0.25"/>
    <row r="65026" ht="30" hidden="1" customHeight="1" x14ac:dyDescent="0.25"/>
    <row r="65027" ht="30" hidden="1" customHeight="1" x14ac:dyDescent="0.25"/>
    <row r="65028" ht="30" hidden="1" customHeight="1" x14ac:dyDescent="0.25"/>
    <row r="65029" ht="30" hidden="1" customHeight="1" x14ac:dyDescent="0.25"/>
    <row r="65030" ht="30" hidden="1" customHeight="1" x14ac:dyDescent="0.25"/>
    <row r="65031" ht="30" hidden="1" customHeight="1" x14ac:dyDescent="0.25"/>
    <row r="65032" ht="30" hidden="1" customHeight="1" x14ac:dyDescent="0.25"/>
    <row r="65033" ht="30" hidden="1" customHeight="1" x14ac:dyDescent="0.25"/>
    <row r="65034" ht="30" hidden="1" customHeight="1" x14ac:dyDescent="0.25"/>
    <row r="65035" ht="30" hidden="1" customHeight="1" x14ac:dyDescent="0.25"/>
    <row r="65036" ht="30" hidden="1" customHeight="1" x14ac:dyDescent="0.25"/>
    <row r="65037" ht="30" hidden="1" customHeight="1" x14ac:dyDescent="0.25"/>
    <row r="65038" ht="30" hidden="1" customHeight="1" x14ac:dyDescent="0.25"/>
    <row r="65039" ht="30" hidden="1" customHeight="1" x14ac:dyDescent="0.25"/>
    <row r="65040" ht="30" hidden="1" customHeight="1" x14ac:dyDescent="0.25"/>
    <row r="65041" ht="30" hidden="1" customHeight="1" x14ac:dyDescent="0.25"/>
    <row r="65042" ht="30" hidden="1" customHeight="1" x14ac:dyDescent="0.25"/>
    <row r="65043" ht="30" hidden="1" customHeight="1" x14ac:dyDescent="0.25"/>
    <row r="65044" ht="30" hidden="1" customHeight="1" x14ac:dyDescent="0.25"/>
    <row r="65045" ht="30" hidden="1" customHeight="1" x14ac:dyDescent="0.25"/>
    <row r="65046" ht="30" hidden="1" customHeight="1" x14ac:dyDescent="0.25"/>
    <row r="65047" ht="30" hidden="1" customHeight="1" x14ac:dyDescent="0.25"/>
    <row r="65048" ht="30" hidden="1" customHeight="1" x14ac:dyDescent="0.25"/>
    <row r="65049" ht="30" hidden="1" customHeight="1" x14ac:dyDescent="0.25"/>
    <row r="65050" ht="30" hidden="1" customHeight="1" x14ac:dyDescent="0.25"/>
    <row r="65051" ht="30" hidden="1" customHeight="1" x14ac:dyDescent="0.25"/>
    <row r="65052" ht="30" hidden="1" customHeight="1" x14ac:dyDescent="0.25"/>
    <row r="65053" ht="30" hidden="1" customHeight="1" x14ac:dyDescent="0.25"/>
    <row r="65054" ht="30" hidden="1" customHeight="1" x14ac:dyDescent="0.25"/>
    <row r="65055" ht="30" hidden="1" customHeight="1" x14ac:dyDescent="0.25"/>
    <row r="65056" ht="30" hidden="1" customHeight="1" x14ac:dyDescent="0.25"/>
    <row r="65057" ht="30" hidden="1" customHeight="1" x14ac:dyDescent="0.25"/>
    <row r="65058" ht="30" hidden="1" customHeight="1" x14ac:dyDescent="0.25"/>
    <row r="65059" ht="30" hidden="1" customHeight="1" x14ac:dyDescent="0.25"/>
    <row r="65060" ht="30" hidden="1" customHeight="1" x14ac:dyDescent="0.25"/>
    <row r="65061" ht="30" hidden="1" customHeight="1" x14ac:dyDescent="0.25"/>
    <row r="65062" ht="30" hidden="1" customHeight="1" x14ac:dyDescent="0.25"/>
    <row r="65063" ht="30" hidden="1" customHeight="1" x14ac:dyDescent="0.25"/>
    <row r="65064" ht="30" hidden="1" customHeight="1" x14ac:dyDescent="0.25"/>
    <row r="65065" ht="30" hidden="1" customHeight="1" x14ac:dyDescent="0.25"/>
    <row r="65066" ht="30" hidden="1" customHeight="1" x14ac:dyDescent="0.25"/>
    <row r="65067" ht="30" hidden="1" customHeight="1" x14ac:dyDescent="0.25"/>
    <row r="65068" ht="30" hidden="1" customHeight="1" x14ac:dyDescent="0.25"/>
    <row r="65069" ht="30" hidden="1" customHeight="1" x14ac:dyDescent="0.25"/>
    <row r="65070" ht="30" hidden="1" customHeight="1" x14ac:dyDescent="0.25"/>
    <row r="65071" ht="30" hidden="1" customHeight="1" x14ac:dyDescent="0.25"/>
    <row r="65072" ht="30" hidden="1" customHeight="1" x14ac:dyDescent="0.25"/>
    <row r="65073" ht="30" hidden="1" customHeight="1" x14ac:dyDescent="0.25"/>
    <row r="65074" ht="30" hidden="1" customHeight="1" x14ac:dyDescent="0.25"/>
    <row r="65075" ht="30" hidden="1" customHeight="1" x14ac:dyDescent="0.25"/>
    <row r="65076" ht="30" hidden="1" customHeight="1" x14ac:dyDescent="0.25"/>
    <row r="65077" ht="30" hidden="1" customHeight="1" x14ac:dyDescent="0.25"/>
    <row r="65078" ht="30" hidden="1" customHeight="1" x14ac:dyDescent="0.25"/>
    <row r="65079" ht="30" hidden="1" customHeight="1" x14ac:dyDescent="0.25"/>
    <row r="65080" ht="30" hidden="1" customHeight="1" x14ac:dyDescent="0.25"/>
    <row r="65081" ht="30" hidden="1" customHeight="1" x14ac:dyDescent="0.25"/>
    <row r="65082" ht="30" hidden="1" customHeight="1" x14ac:dyDescent="0.25"/>
    <row r="65083" ht="30" hidden="1" customHeight="1" x14ac:dyDescent="0.25"/>
    <row r="65084" ht="30" hidden="1" customHeight="1" x14ac:dyDescent="0.25"/>
    <row r="65085" ht="30" hidden="1" customHeight="1" x14ac:dyDescent="0.25"/>
    <row r="65086" ht="30" hidden="1" customHeight="1" x14ac:dyDescent="0.25"/>
    <row r="65087" ht="30" hidden="1" customHeight="1" x14ac:dyDescent="0.25"/>
    <row r="65088" ht="30" hidden="1" customHeight="1" x14ac:dyDescent="0.25"/>
    <row r="65089" ht="30" hidden="1" customHeight="1" x14ac:dyDescent="0.25"/>
    <row r="65090" ht="30" hidden="1" customHeight="1" x14ac:dyDescent="0.25"/>
    <row r="65091" ht="30" hidden="1" customHeight="1" x14ac:dyDescent="0.25"/>
    <row r="65092" ht="30" hidden="1" customHeight="1" x14ac:dyDescent="0.25"/>
    <row r="65093" ht="30" hidden="1" customHeight="1" x14ac:dyDescent="0.25"/>
    <row r="65094" ht="30" hidden="1" customHeight="1" x14ac:dyDescent="0.25"/>
    <row r="65095" ht="30" hidden="1" customHeight="1" x14ac:dyDescent="0.25"/>
    <row r="65096" ht="30" hidden="1" customHeight="1" x14ac:dyDescent="0.25"/>
    <row r="65097" ht="30" hidden="1" customHeight="1" x14ac:dyDescent="0.25"/>
    <row r="65098" ht="30" hidden="1" customHeight="1" x14ac:dyDescent="0.25"/>
    <row r="65099" ht="30" hidden="1" customHeight="1" x14ac:dyDescent="0.25"/>
    <row r="65100" ht="30" hidden="1" customHeight="1" x14ac:dyDescent="0.25"/>
    <row r="65101" ht="30" hidden="1" customHeight="1" x14ac:dyDescent="0.25"/>
    <row r="65102" ht="30" hidden="1" customHeight="1" x14ac:dyDescent="0.25"/>
    <row r="65103" ht="30" hidden="1" customHeight="1" x14ac:dyDescent="0.25"/>
    <row r="65104" ht="30" hidden="1" customHeight="1" x14ac:dyDescent="0.25"/>
    <row r="65105" ht="30" hidden="1" customHeight="1" x14ac:dyDescent="0.25"/>
    <row r="65106" ht="30" hidden="1" customHeight="1" x14ac:dyDescent="0.25"/>
    <row r="65107" ht="30" hidden="1" customHeight="1" x14ac:dyDescent="0.25"/>
    <row r="65108" ht="30" hidden="1" customHeight="1" x14ac:dyDescent="0.25"/>
    <row r="65109" ht="30" hidden="1" customHeight="1" x14ac:dyDescent="0.25"/>
    <row r="65110" ht="30" hidden="1" customHeight="1" x14ac:dyDescent="0.25"/>
    <row r="65111" ht="30" hidden="1" customHeight="1" x14ac:dyDescent="0.25"/>
    <row r="65112" ht="30" hidden="1" customHeight="1" x14ac:dyDescent="0.25"/>
    <row r="65113" ht="30" hidden="1" customHeight="1" x14ac:dyDescent="0.25"/>
    <row r="65114" ht="30" hidden="1" customHeight="1" x14ac:dyDescent="0.25"/>
    <row r="65115" ht="30" hidden="1" customHeight="1" x14ac:dyDescent="0.25"/>
    <row r="65116" ht="30" hidden="1" customHeight="1" x14ac:dyDescent="0.25"/>
    <row r="65117" ht="30" hidden="1" customHeight="1" x14ac:dyDescent="0.25"/>
    <row r="65118" ht="30" hidden="1" customHeight="1" x14ac:dyDescent="0.25"/>
    <row r="65119" ht="30" hidden="1" customHeight="1" x14ac:dyDescent="0.25"/>
    <row r="65120" ht="30" hidden="1" customHeight="1" x14ac:dyDescent="0.25"/>
    <row r="65121" ht="30" hidden="1" customHeight="1" x14ac:dyDescent="0.25"/>
    <row r="65122" ht="30" hidden="1" customHeight="1" x14ac:dyDescent="0.25"/>
    <row r="65123" ht="30" hidden="1" customHeight="1" x14ac:dyDescent="0.25"/>
    <row r="65124" ht="30" hidden="1" customHeight="1" x14ac:dyDescent="0.25"/>
    <row r="65125" ht="30" hidden="1" customHeight="1" x14ac:dyDescent="0.25"/>
    <row r="65126" ht="30" hidden="1" customHeight="1" x14ac:dyDescent="0.25"/>
    <row r="65127" ht="30" hidden="1" customHeight="1" x14ac:dyDescent="0.25"/>
    <row r="65128" ht="30" hidden="1" customHeight="1" x14ac:dyDescent="0.25"/>
    <row r="65129" ht="30" hidden="1" customHeight="1" x14ac:dyDescent="0.25"/>
    <row r="65130" ht="30" hidden="1" customHeight="1" x14ac:dyDescent="0.25"/>
    <row r="65131" ht="30" hidden="1" customHeight="1" x14ac:dyDescent="0.25"/>
    <row r="65132" ht="30" hidden="1" customHeight="1" x14ac:dyDescent="0.25"/>
    <row r="65133" ht="30" hidden="1" customHeight="1" x14ac:dyDescent="0.25"/>
    <row r="65134" ht="30" hidden="1" customHeight="1" x14ac:dyDescent="0.25"/>
    <row r="65135" ht="30" hidden="1" customHeight="1" x14ac:dyDescent="0.25"/>
    <row r="65136" ht="30" hidden="1" customHeight="1" x14ac:dyDescent="0.25"/>
    <row r="65137" ht="30" hidden="1" customHeight="1" x14ac:dyDescent="0.25"/>
    <row r="65138" ht="30" hidden="1" customHeight="1" x14ac:dyDescent="0.25"/>
    <row r="65139" ht="30" hidden="1" customHeight="1" x14ac:dyDescent="0.25"/>
    <row r="65140" ht="30" hidden="1" customHeight="1" x14ac:dyDescent="0.25"/>
    <row r="65141" ht="30" hidden="1" customHeight="1" x14ac:dyDescent="0.25"/>
    <row r="65142" ht="30" hidden="1" customHeight="1" x14ac:dyDescent="0.25"/>
    <row r="65143" ht="30" hidden="1" customHeight="1" x14ac:dyDescent="0.25"/>
    <row r="65144" ht="30" hidden="1" customHeight="1" x14ac:dyDescent="0.25"/>
    <row r="65145" ht="30" hidden="1" customHeight="1" x14ac:dyDescent="0.25"/>
    <row r="65146" ht="30" hidden="1" customHeight="1" x14ac:dyDescent="0.25"/>
    <row r="65147" ht="30" hidden="1" customHeight="1" x14ac:dyDescent="0.25"/>
    <row r="65148" ht="30" hidden="1" customHeight="1" x14ac:dyDescent="0.25"/>
    <row r="65149" ht="30" hidden="1" customHeight="1" x14ac:dyDescent="0.25"/>
    <row r="65150" ht="30" hidden="1" customHeight="1" x14ac:dyDescent="0.25"/>
    <row r="65151" ht="30" hidden="1" customHeight="1" x14ac:dyDescent="0.25"/>
    <row r="65152" ht="30" hidden="1" customHeight="1" x14ac:dyDescent="0.25"/>
    <row r="65153" ht="30" hidden="1" customHeight="1" x14ac:dyDescent="0.25"/>
    <row r="65154" ht="30" hidden="1" customHeight="1" x14ac:dyDescent="0.25"/>
    <row r="65155" ht="30" hidden="1" customHeight="1" x14ac:dyDescent="0.25"/>
    <row r="65156" ht="30" hidden="1" customHeight="1" x14ac:dyDescent="0.25"/>
    <row r="65157" ht="30" hidden="1" customHeight="1" x14ac:dyDescent="0.25"/>
    <row r="65158" ht="30" hidden="1" customHeight="1" x14ac:dyDescent="0.25"/>
    <row r="65159" ht="30" hidden="1" customHeight="1" x14ac:dyDescent="0.25"/>
    <row r="65160" ht="30" hidden="1" customHeight="1" x14ac:dyDescent="0.25"/>
    <row r="65161" ht="30" hidden="1" customHeight="1" x14ac:dyDescent="0.25"/>
    <row r="65162" ht="30" hidden="1" customHeight="1" x14ac:dyDescent="0.25"/>
    <row r="65163" ht="30" hidden="1" customHeight="1" x14ac:dyDescent="0.25"/>
    <row r="65164" ht="30" hidden="1" customHeight="1" x14ac:dyDescent="0.25"/>
    <row r="65165" ht="30" hidden="1" customHeight="1" x14ac:dyDescent="0.25"/>
    <row r="65166" ht="30" hidden="1" customHeight="1" x14ac:dyDescent="0.25"/>
    <row r="65167" ht="30" hidden="1" customHeight="1" x14ac:dyDescent="0.25"/>
    <row r="65168" ht="30" hidden="1" customHeight="1" x14ac:dyDescent="0.25"/>
    <row r="65169" ht="30" hidden="1" customHeight="1" x14ac:dyDescent="0.25"/>
    <row r="65170" ht="30" hidden="1" customHeight="1" x14ac:dyDescent="0.25"/>
    <row r="65171" ht="30" hidden="1" customHeight="1" x14ac:dyDescent="0.25"/>
    <row r="65172" ht="30" hidden="1" customHeight="1" x14ac:dyDescent="0.25"/>
    <row r="65173" ht="30" hidden="1" customHeight="1" x14ac:dyDescent="0.25"/>
    <row r="65174" ht="30" hidden="1" customHeight="1" x14ac:dyDescent="0.25"/>
    <row r="65175" ht="30" hidden="1" customHeight="1" x14ac:dyDescent="0.25"/>
    <row r="65176" ht="30" hidden="1" customHeight="1" x14ac:dyDescent="0.25"/>
    <row r="65177" ht="30" hidden="1" customHeight="1" x14ac:dyDescent="0.25"/>
    <row r="65178" ht="30" hidden="1" customHeight="1" x14ac:dyDescent="0.25"/>
    <row r="65179" ht="30" hidden="1" customHeight="1" x14ac:dyDescent="0.25"/>
    <row r="65180" ht="30" hidden="1" customHeight="1" x14ac:dyDescent="0.25"/>
    <row r="65181" ht="30" hidden="1" customHeight="1" x14ac:dyDescent="0.25"/>
    <row r="65182" ht="30" hidden="1" customHeight="1" x14ac:dyDescent="0.25"/>
    <row r="65183" ht="30" hidden="1" customHeight="1" x14ac:dyDescent="0.25"/>
    <row r="65184" ht="30" hidden="1" customHeight="1" x14ac:dyDescent="0.25"/>
    <row r="65185" ht="30" hidden="1" customHeight="1" x14ac:dyDescent="0.25"/>
    <row r="65186" ht="30" hidden="1" customHeight="1" x14ac:dyDescent="0.25"/>
    <row r="65187" ht="30" hidden="1" customHeight="1" x14ac:dyDescent="0.25"/>
    <row r="65188" ht="30" hidden="1" customHeight="1" x14ac:dyDescent="0.25"/>
    <row r="65189" ht="30" hidden="1" customHeight="1" x14ac:dyDescent="0.25"/>
    <row r="65190" ht="30" hidden="1" customHeight="1" x14ac:dyDescent="0.25"/>
    <row r="65191" ht="30" hidden="1" customHeight="1" x14ac:dyDescent="0.25"/>
    <row r="65192" ht="30" hidden="1" customHeight="1" x14ac:dyDescent="0.25"/>
    <row r="65193" ht="30" hidden="1" customHeight="1" x14ac:dyDescent="0.25"/>
    <row r="65194" ht="30" hidden="1" customHeight="1" x14ac:dyDescent="0.25"/>
    <row r="65195" ht="30" hidden="1" customHeight="1" x14ac:dyDescent="0.25"/>
    <row r="65196" ht="30" hidden="1" customHeight="1" x14ac:dyDescent="0.25"/>
    <row r="65197" ht="30" hidden="1" customHeight="1" x14ac:dyDescent="0.25"/>
    <row r="65198" ht="30" hidden="1" customHeight="1" x14ac:dyDescent="0.25"/>
    <row r="65199" ht="30" hidden="1" customHeight="1" x14ac:dyDescent="0.25"/>
    <row r="65200" ht="30" hidden="1" customHeight="1" x14ac:dyDescent="0.25"/>
    <row r="65201" ht="30" hidden="1" customHeight="1" x14ac:dyDescent="0.25"/>
    <row r="65202" ht="30" hidden="1" customHeight="1" x14ac:dyDescent="0.25"/>
    <row r="65203" ht="30" hidden="1" customHeight="1" x14ac:dyDescent="0.25"/>
    <row r="65204" ht="30" hidden="1" customHeight="1" x14ac:dyDescent="0.25"/>
    <row r="65205" ht="30" hidden="1" customHeight="1" x14ac:dyDescent="0.25"/>
    <row r="65206" ht="30" hidden="1" customHeight="1" x14ac:dyDescent="0.25"/>
    <row r="65207" ht="30" hidden="1" customHeight="1" x14ac:dyDescent="0.25"/>
    <row r="65208" ht="30" hidden="1" customHeight="1" x14ac:dyDescent="0.25"/>
    <row r="65209" ht="30" hidden="1" customHeight="1" x14ac:dyDescent="0.25"/>
    <row r="65210" ht="30" hidden="1" customHeight="1" x14ac:dyDescent="0.25"/>
    <row r="65211" ht="30" hidden="1" customHeight="1" x14ac:dyDescent="0.25"/>
    <row r="65212" ht="30" hidden="1" customHeight="1" x14ac:dyDescent="0.25"/>
    <row r="65213" ht="30" hidden="1" customHeight="1" x14ac:dyDescent="0.25"/>
    <row r="65214" ht="30" hidden="1" customHeight="1" x14ac:dyDescent="0.25"/>
    <row r="65215" ht="30" hidden="1" customHeight="1" x14ac:dyDescent="0.25"/>
    <row r="65216" ht="30" hidden="1" customHeight="1" x14ac:dyDescent="0.25"/>
    <row r="65217" ht="30" hidden="1" customHeight="1" x14ac:dyDescent="0.25"/>
    <row r="65218" ht="30" hidden="1" customHeight="1" x14ac:dyDescent="0.25"/>
    <row r="65219" ht="30" hidden="1" customHeight="1" x14ac:dyDescent="0.25"/>
    <row r="65220" ht="30" hidden="1" customHeight="1" x14ac:dyDescent="0.25"/>
    <row r="65221" ht="30" hidden="1" customHeight="1" x14ac:dyDescent="0.25"/>
    <row r="65222" ht="30" hidden="1" customHeight="1" x14ac:dyDescent="0.25"/>
    <row r="65223" ht="30" hidden="1" customHeight="1" x14ac:dyDescent="0.25"/>
    <row r="65224" ht="30" hidden="1" customHeight="1" x14ac:dyDescent="0.25"/>
    <row r="65225" ht="30" hidden="1" customHeight="1" x14ac:dyDescent="0.25"/>
    <row r="65226" ht="30" hidden="1" customHeight="1" x14ac:dyDescent="0.25"/>
    <row r="65227" ht="30" hidden="1" customHeight="1" x14ac:dyDescent="0.25"/>
    <row r="65228" ht="30" hidden="1" customHeight="1" x14ac:dyDescent="0.25"/>
    <row r="65229" ht="30" hidden="1" customHeight="1" x14ac:dyDescent="0.25"/>
    <row r="65230" ht="30" hidden="1" customHeight="1" x14ac:dyDescent="0.25"/>
    <row r="65231" ht="30" hidden="1" customHeight="1" x14ac:dyDescent="0.25"/>
    <row r="65232" ht="30" hidden="1" customHeight="1" x14ac:dyDescent="0.25"/>
    <row r="65233" ht="30" hidden="1" customHeight="1" x14ac:dyDescent="0.25"/>
    <row r="65234" ht="30" hidden="1" customHeight="1" x14ac:dyDescent="0.25"/>
    <row r="65235" ht="30" hidden="1" customHeight="1" x14ac:dyDescent="0.25"/>
    <row r="65236" ht="30" hidden="1" customHeight="1" x14ac:dyDescent="0.25"/>
    <row r="65237" ht="30" hidden="1" customHeight="1" x14ac:dyDescent="0.25"/>
    <row r="65238" ht="30" hidden="1" customHeight="1" x14ac:dyDescent="0.25"/>
    <row r="65239" ht="30" hidden="1" customHeight="1" x14ac:dyDescent="0.25"/>
    <row r="65240" ht="30" hidden="1" customHeight="1" x14ac:dyDescent="0.25"/>
    <row r="65241" ht="30" hidden="1" customHeight="1" x14ac:dyDescent="0.25"/>
    <row r="65242" ht="30" hidden="1" customHeight="1" x14ac:dyDescent="0.25"/>
    <row r="65243" ht="30" hidden="1" customHeight="1" x14ac:dyDescent="0.25"/>
    <row r="65244" ht="30" hidden="1" customHeight="1" x14ac:dyDescent="0.25"/>
    <row r="65245" ht="30" hidden="1" customHeight="1" x14ac:dyDescent="0.25"/>
    <row r="65246" ht="30" hidden="1" customHeight="1" x14ac:dyDescent="0.25"/>
    <row r="65247" ht="30" hidden="1" customHeight="1" x14ac:dyDescent="0.25"/>
    <row r="65248" ht="30" hidden="1" customHeight="1" x14ac:dyDescent="0.25"/>
    <row r="65249" ht="30" hidden="1" customHeight="1" x14ac:dyDescent="0.25"/>
    <row r="65250" ht="30" hidden="1" customHeight="1" x14ac:dyDescent="0.25"/>
    <row r="65251" ht="30" hidden="1" customHeight="1" x14ac:dyDescent="0.25"/>
    <row r="65252" ht="30" hidden="1" customHeight="1" x14ac:dyDescent="0.25"/>
    <row r="65253" ht="30" hidden="1" customHeight="1" x14ac:dyDescent="0.25"/>
    <row r="65254" ht="30" hidden="1" customHeight="1" x14ac:dyDescent="0.25"/>
    <row r="65255" ht="30" hidden="1" customHeight="1" x14ac:dyDescent="0.25"/>
    <row r="65256" ht="30" hidden="1" customHeight="1" x14ac:dyDescent="0.25"/>
    <row r="65257" ht="30" hidden="1" customHeight="1" x14ac:dyDescent="0.25"/>
    <row r="65258" ht="30" hidden="1" customHeight="1" x14ac:dyDescent="0.25"/>
    <row r="65259" ht="30" hidden="1" customHeight="1" x14ac:dyDescent="0.25"/>
    <row r="65260" ht="30" hidden="1" customHeight="1" x14ac:dyDescent="0.25"/>
    <row r="65261" ht="30" hidden="1" customHeight="1" x14ac:dyDescent="0.25"/>
    <row r="65262" ht="30" hidden="1" customHeight="1" x14ac:dyDescent="0.25"/>
    <row r="65263" ht="30" hidden="1" customHeight="1" x14ac:dyDescent="0.25"/>
    <row r="65264" ht="30" hidden="1" customHeight="1" x14ac:dyDescent="0.25"/>
    <row r="65265" ht="30" hidden="1" customHeight="1" x14ac:dyDescent="0.25"/>
    <row r="65266" ht="30" hidden="1" customHeight="1" x14ac:dyDescent="0.25"/>
    <row r="65267" ht="30" hidden="1" customHeight="1" x14ac:dyDescent="0.25"/>
    <row r="65268" ht="30" hidden="1" customHeight="1" x14ac:dyDescent="0.25"/>
    <row r="65269" ht="30" hidden="1" customHeight="1" x14ac:dyDescent="0.25"/>
    <row r="65270" ht="30" hidden="1" customHeight="1" x14ac:dyDescent="0.25"/>
    <row r="65271" ht="30" hidden="1" customHeight="1" x14ac:dyDescent="0.25"/>
    <row r="65272" ht="30" hidden="1" customHeight="1" x14ac:dyDescent="0.25"/>
    <row r="65273" ht="30" hidden="1" customHeight="1" x14ac:dyDescent="0.25"/>
    <row r="65274" ht="30" hidden="1" customHeight="1" x14ac:dyDescent="0.25"/>
    <row r="65275" ht="30" hidden="1" customHeight="1" x14ac:dyDescent="0.25"/>
    <row r="65276" ht="30" hidden="1" customHeight="1" x14ac:dyDescent="0.25"/>
    <row r="65277" ht="30" hidden="1" customHeight="1" x14ac:dyDescent="0.25"/>
    <row r="65278" ht="30" hidden="1" customHeight="1" x14ac:dyDescent="0.25"/>
    <row r="65279" ht="30" hidden="1" customHeight="1" x14ac:dyDescent="0.25"/>
    <row r="65280" ht="30" hidden="1" customHeight="1" x14ac:dyDescent="0.25"/>
    <row r="65281" ht="30" hidden="1" customHeight="1" x14ac:dyDescent="0.25"/>
    <row r="65282" ht="30" hidden="1" customHeight="1" x14ac:dyDescent="0.25"/>
    <row r="65283" ht="30" hidden="1" customHeight="1" x14ac:dyDescent="0.25"/>
    <row r="65284" ht="30" hidden="1" customHeight="1" x14ac:dyDescent="0.25"/>
    <row r="65285" ht="30" hidden="1" customHeight="1" x14ac:dyDescent="0.25"/>
    <row r="65286" ht="30" hidden="1" customHeight="1" x14ac:dyDescent="0.25"/>
    <row r="65287" ht="30" hidden="1" customHeight="1" x14ac:dyDescent="0.25"/>
    <row r="65288" ht="30" hidden="1" customHeight="1" x14ac:dyDescent="0.25"/>
    <row r="65289" ht="30" hidden="1" customHeight="1" x14ac:dyDescent="0.25"/>
    <row r="65290" ht="30" hidden="1" customHeight="1" x14ac:dyDescent="0.25"/>
    <row r="65291" ht="30" hidden="1" customHeight="1" x14ac:dyDescent="0.25"/>
    <row r="65292" ht="30" hidden="1" customHeight="1" x14ac:dyDescent="0.25"/>
    <row r="65293" ht="30" hidden="1" customHeight="1" x14ac:dyDescent="0.25"/>
    <row r="65294" ht="30" hidden="1" customHeight="1" x14ac:dyDescent="0.25"/>
    <row r="65295" ht="30" hidden="1" customHeight="1" x14ac:dyDescent="0.25"/>
    <row r="65296" ht="30" hidden="1" customHeight="1" x14ac:dyDescent="0.25"/>
    <row r="65297" ht="30" hidden="1" customHeight="1" x14ac:dyDescent="0.25"/>
    <row r="65298" ht="30" hidden="1" customHeight="1" x14ac:dyDescent="0.25"/>
    <row r="65299" ht="30" hidden="1" customHeight="1" x14ac:dyDescent="0.25"/>
    <row r="65300" ht="30" hidden="1" customHeight="1" x14ac:dyDescent="0.25"/>
    <row r="65301" ht="30" hidden="1" customHeight="1" x14ac:dyDescent="0.25"/>
    <row r="65302" ht="30" hidden="1" customHeight="1" x14ac:dyDescent="0.25"/>
    <row r="65303" ht="30" hidden="1" customHeight="1" x14ac:dyDescent="0.25"/>
    <row r="65304" ht="30" hidden="1" customHeight="1" x14ac:dyDescent="0.25"/>
    <row r="65305" ht="30" hidden="1" customHeight="1" x14ac:dyDescent="0.25"/>
    <row r="65306" ht="30" hidden="1" customHeight="1" x14ac:dyDescent="0.25"/>
    <row r="65307" ht="30" hidden="1" customHeight="1" x14ac:dyDescent="0.25"/>
    <row r="65308" ht="30" hidden="1" customHeight="1" x14ac:dyDescent="0.25"/>
    <row r="65309" ht="30" hidden="1" customHeight="1" x14ac:dyDescent="0.25"/>
    <row r="65310" ht="30" hidden="1" customHeight="1" x14ac:dyDescent="0.25"/>
    <row r="65311" ht="30" hidden="1" customHeight="1" x14ac:dyDescent="0.25"/>
    <row r="65312" ht="30" hidden="1" customHeight="1" x14ac:dyDescent="0.25"/>
    <row r="65313" ht="30" hidden="1" customHeight="1" x14ac:dyDescent="0.25"/>
    <row r="65314" ht="30" hidden="1" customHeight="1" x14ac:dyDescent="0.25"/>
    <row r="65315" ht="30" hidden="1" customHeight="1" x14ac:dyDescent="0.25"/>
    <row r="65316" ht="30" hidden="1" customHeight="1" x14ac:dyDescent="0.25"/>
    <row r="65317" ht="30" hidden="1" customHeight="1" x14ac:dyDescent="0.25"/>
    <row r="65318" ht="30" hidden="1" customHeight="1" x14ac:dyDescent="0.25"/>
    <row r="65319" ht="30" hidden="1" customHeight="1" x14ac:dyDescent="0.25"/>
    <row r="65320" ht="30" hidden="1" customHeight="1" x14ac:dyDescent="0.25"/>
    <row r="65321" ht="30" hidden="1" customHeight="1" x14ac:dyDescent="0.25"/>
    <row r="65322" ht="30" hidden="1" customHeight="1" x14ac:dyDescent="0.25"/>
    <row r="65323" ht="30" hidden="1" customHeight="1" x14ac:dyDescent="0.25"/>
    <row r="65324" ht="30" hidden="1" customHeight="1" x14ac:dyDescent="0.25"/>
    <row r="65325" ht="30" hidden="1" customHeight="1" x14ac:dyDescent="0.25"/>
    <row r="65326" ht="30" hidden="1" customHeight="1" x14ac:dyDescent="0.25"/>
    <row r="65327" ht="30" hidden="1" customHeight="1" x14ac:dyDescent="0.25"/>
    <row r="65328" ht="30" hidden="1" customHeight="1" x14ac:dyDescent="0.25"/>
    <row r="65329" ht="30" hidden="1" customHeight="1" x14ac:dyDescent="0.25"/>
    <row r="65330" ht="30" hidden="1" customHeight="1" x14ac:dyDescent="0.25"/>
    <row r="65331" ht="30" hidden="1" customHeight="1" x14ac:dyDescent="0.25"/>
    <row r="65332" ht="30" hidden="1" customHeight="1" x14ac:dyDescent="0.25"/>
    <row r="65333" ht="30" hidden="1" customHeight="1" x14ac:dyDescent="0.25"/>
    <row r="65334" ht="30" hidden="1" customHeight="1" x14ac:dyDescent="0.25"/>
    <row r="65335" ht="30" hidden="1" customHeight="1" x14ac:dyDescent="0.25"/>
    <row r="65336" ht="30" hidden="1" customHeight="1" x14ac:dyDescent="0.25"/>
    <row r="65337" ht="30" hidden="1" customHeight="1" x14ac:dyDescent="0.25"/>
    <row r="65338" ht="30" hidden="1" customHeight="1" x14ac:dyDescent="0.25"/>
    <row r="65339" ht="30" hidden="1" customHeight="1" x14ac:dyDescent="0.25"/>
    <row r="65340" ht="30" hidden="1" customHeight="1" x14ac:dyDescent="0.25"/>
    <row r="65341" ht="30" hidden="1" customHeight="1" x14ac:dyDescent="0.25"/>
    <row r="65342" ht="30" hidden="1" customHeight="1" x14ac:dyDescent="0.25"/>
    <row r="65343" ht="30" hidden="1" customHeight="1" x14ac:dyDescent="0.25"/>
    <row r="65344" ht="30" hidden="1" customHeight="1" x14ac:dyDescent="0.25"/>
    <row r="65345" ht="30" hidden="1" customHeight="1" x14ac:dyDescent="0.25"/>
    <row r="65346" ht="30" hidden="1" customHeight="1" x14ac:dyDescent="0.25"/>
    <row r="65347" ht="30" hidden="1" customHeight="1" x14ac:dyDescent="0.25"/>
    <row r="65348" ht="30" hidden="1" customHeight="1" x14ac:dyDescent="0.25"/>
    <row r="65349" ht="30" hidden="1" customHeight="1" x14ac:dyDescent="0.25"/>
    <row r="65350" ht="30" hidden="1" customHeight="1" x14ac:dyDescent="0.25"/>
    <row r="65351" ht="30" hidden="1" customHeight="1" x14ac:dyDescent="0.25"/>
    <row r="65352" ht="30" hidden="1" customHeight="1" x14ac:dyDescent="0.25"/>
    <row r="65353" ht="30" hidden="1" customHeight="1" x14ac:dyDescent="0.25"/>
    <row r="65354" ht="30" hidden="1" customHeight="1" x14ac:dyDescent="0.25"/>
    <row r="65355" ht="30" hidden="1" customHeight="1" x14ac:dyDescent="0.25"/>
    <row r="65356" ht="30" hidden="1" customHeight="1" x14ac:dyDescent="0.25"/>
    <row r="65357" ht="30" hidden="1" customHeight="1" x14ac:dyDescent="0.25"/>
    <row r="65358" ht="30" hidden="1" customHeight="1" x14ac:dyDescent="0.25"/>
    <row r="65359" ht="30" hidden="1" customHeight="1" x14ac:dyDescent="0.25"/>
    <row r="65360" ht="30" hidden="1" customHeight="1" x14ac:dyDescent="0.25"/>
    <row r="65361" ht="30" hidden="1" customHeight="1" x14ac:dyDescent="0.25"/>
    <row r="65362" ht="30" hidden="1" customHeight="1" x14ac:dyDescent="0.25"/>
    <row r="65363" ht="30" hidden="1" customHeight="1" x14ac:dyDescent="0.25"/>
    <row r="65364" ht="30" hidden="1" customHeight="1" x14ac:dyDescent="0.25"/>
    <row r="65365" ht="30" hidden="1" customHeight="1" x14ac:dyDescent="0.25"/>
    <row r="65366" ht="30" hidden="1" customHeight="1" x14ac:dyDescent="0.25"/>
    <row r="65367" ht="30" hidden="1" customHeight="1" x14ac:dyDescent="0.25"/>
    <row r="65368" ht="30" hidden="1" customHeight="1" x14ac:dyDescent="0.25"/>
    <row r="65369" ht="30" hidden="1" customHeight="1" x14ac:dyDescent="0.25"/>
    <row r="65370" ht="30" hidden="1" customHeight="1" x14ac:dyDescent="0.25"/>
    <row r="65371" ht="30" hidden="1" customHeight="1" x14ac:dyDescent="0.25"/>
    <row r="65372" ht="30" hidden="1" customHeight="1" x14ac:dyDescent="0.25"/>
    <row r="65373" ht="30" hidden="1" customHeight="1" x14ac:dyDescent="0.25"/>
    <row r="65374" ht="30" hidden="1" customHeight="1" x14ac:dyDescent="0.25"/>
    <row r="65375" ht="30" hidden="1" customHeight="1" x14ac:dyDescent="0.25"/>
    <row r="65376" ht="30" hidden="1" customHeight="1" x14ac:dyDescent="0.25"/>
    <row r="65377" ht="30" hidden="1" customHeight="1" x14ac:dyDescent="0.25"/>
    <row r="65378" ht="30" hidden="1" customHeight="1" x14ac:dyDescent="0.25"/>
    <row r="65379" ht="30" hidden="1" customHeight="1" x14ac:dyDescent="0.25"/>
    <row r="65380" ht="30" hidden="1" customHeight="1" x14ac:dyDescent="0.25"/>
    <row r="65381" ht="30" hidden="1" customHeight="1" x14ac:dyDescent="0.25"/>
    <row r="65382" ht="30" hidden="1" customHeight="1" x14ac:dyDescent="0.25"/>
    <row r="65383" ht="30" hidden="1" customHeight="1" x14ac:dyDescent="0.25"/>
    <row r="65384" ht="30" hidden="1" customHeight="1" x14ac:dyDescent="0.25"/>
    <row r="65385" ht="30" hidden="1" customHeight="1" x14ac:dyDescent="0.25"/>
    <row r="65386" ht="30" hidden="1" customHeight="1" x14ac:dyDescent="0.25"/>
    <row r="65387" ht="30" hidden="1" customHeight="1" x14ac:dyDescent="0.25"/>
    <row r="65388" ht="30" hidden="1" customHeight="1" x14ac:dyDescent="0.25"/>
    <row r="65389" ht="30" hidden="1" customHeight="1" x14ac:dyDescent="0.25"/>
    <row r="65390" ht="30" hidden="1" customHeight="1" x14ac:dyDescent="0.25"/>
    <row r="65391" ht="30" hidden="1" customHeight="1" x14ac:dyDescent="0.25"/>
    <row r="65392" ht="30" hidden="1" customHeight="1" x14ac:dyDescent="0.25"/>
    <row r="65393" ht="30" hidden="1" customHeight="1" x14ac:dyDescent="0.25"/>
    <row r="65394" ht="30" hidden="1" customHeight="1" x14ac:dyDescent="0.25"/>
    <row r="65395" ht="30" hidden="1" customHeight="1" x14ac:dyDescent="0.25"/>
    <row r="65396" ht="30" hidden="1" customHeight="1" x14ac:dyDescent="0.25"/>
    <row r="65397" ht="30" hidden="1" customHeight="1" x14ac:dyDescent="0.25"/>
    <row r="65398" ht="30" hidden="1" customHeight="1" x14ac:dyDescent="0.25"/>
    <row r="65399" ht="30" hidden="1" customHeight="1" x14ac:dyDescent="0.25"/>
    <row r="65400" ht="30" hidden="1" customHeight="1" x14ac:dyDescent="0.25"/>
    <row r="65401" ht="30" hidden="1" customHeight="1" x14ac:dyDescent="0.25"/>
    <row r="65402" ht="30" hidden="1" customHeight="1" x14ac:dyDescent="0.25"/>
    <row r="65403" ht="30" hidden="1" customHeight="1" x14ac:dyDescent="0.25"/>
    <row r="65404" ht="30" hidden="1" customHeight="1" x14ac:dyDescent="0.25"/>
    <row r="65405" ht="30" hidden="1" customHeight="1" x14ac:dyDescent="0.25"/>
    <row r="65406" ht="30" hidden="1" customHeight="1" x14ac:dyDescent="0.25"/>
    <row r="65407" ht="30" hidden="1" customHeight="1" x14ac:dyDescent="0.25"/>
    <row r="65408" ht="30" hidden="1" customHeight="1" x14ac:dyDescent="0.25"/>
    <row r="65409" ht="30" hidden="1" customHeight="1" x14ac:dyDescent="0.25"/>
    <row r="65410" ht="30" hidden="1" customHeight="1" x14ac:dyDescent="0.25"/>
    <row r="65411" ht="30" hidden="1" customHeight="1" x14ac:dyDescent="0.25"/>
    <row r="65412" ht="30" hidden="1" customHeight="1" x14ac:dyDescent="0.25"/>
    <row r="65413" ht="30" hidden="1" customHeight="1" x14ac:dyDescent="0.25"/>
    <row r="65414" ht="30" hidden="1" customHeight="1" x14ac:dyDescent="0.25"/>
    <row r="65415" ht="30" hidden="1" customHeight="1" x14ac:dyDescent="0.25"/>
    <row r="65416" ht="30" hidden="1" customHeight="1" x14ac:dyDescent="0.25"/>
    <row r="65417" ht="30" hidden="1" customHeight="1" x14ac:dyDescent="0.25"/>
    <row r="65418" ht="30" hidden="1" customHeight="1" x14ac:dyDescent="0.25"/>
    <row r="65419" ht="30" hidden="1" customHeight="1" x14ac:dyDescent="0.25"/>
    <row r="65420" ht="30" hidden="1" customHeight="1" x14ac:dyDescent="0.25"/>
    <row r="65421" ht="30" hidden="1" customHeight="1" x14ac:dyDescent="0.25"/>
    <row r="65422" ht="30" hidden="1" customHeight="1" x14ac:dyDescent="0.25"/>
    <row r="65423" ht="30" hidden="1" customHeight="1" x14ac:dyDescent="0.25"/>
    <row r="65424" ht="30" hidden="1" customHeight="1" x14ac:dyDescent="0.25"/>
    <row r="65425" ht="30" hidden="1" customHeight="1" x14ac:dyDescent="0.25"/>
    <row r="65426" ht="30" hidden="1" customHeight="1" x14ac:dyDescent="0.25"/>
    <row r="65427" ht="30" hidden="1" customHeight="1" x14ac:dyDescent="0.25"/>
    <row r="65428" ht="30" hidden="1" customHeight="1" x14ac:dyDescent="0.25"/>
    <row r="65429" ht="30" hidden="1" customHeight="1" x14ac:dyDescent="0.25"/>
    <row r="65430" ht="30" hidden="1" customHeight="1" x14ac:dyDescent="0.25"/>
    <row r="65431" ht="30" hidden="1" customHeight="1" x14ac:dyDescent="0.25"/>
    <row r="65432" ht="30" hidden="1" customHeight="1" x14ac:dyDescent="0.25"/>
    <row r="65433" ht="30" hidden="1" customHeight="1" x14ac:dyDescent="0.25"/>
    <row r="65434" ht="30" hidden="1" customHeight="1" x14ac:dyDescent="0.25"/>
    <row r="65435" ht="30" hidden="1" customHeight="1" x14ac:dyDescent="0.25"/>
    <row r="65436" ht="30" hidden="1" customHeight="1" x14ac:dyDescent="0.25"/>
    <row r="65437" ht="30" hidden="1" customHeight="1" x14ac:dyDescent="0.25"/>
    <row r="65438" ht="30" hidden="1" customHeight="1" x14ac:dyDescent="0.25"/>
    <row r="65439" ht="30" hidden="1" customHeight="1" x14ac:dyDescent="0.25"/>
    <row r="65440" ht="30" hidden="1" customHeight="1" x14ac:dyDescent="0.25"/>
    <row r="65441" ht="30" hidden="1" customHeight="1" x14ac:dyDescent="0.25"/>
    <row r="65442" ht="30" hidden="1" customHeight="1" x14ac:dyDescent="0.25"/>
    <row r="65443" ht="30" hidden="1" customHeight="1" x14ac:dyDescent="0.25"/>
    <row r="65444" ht="30" hidden="1" customHeight="1" x14ac:dyDescent="0.25"/>
    <row r="65445" ht="30" hidden="1" customHeight="1" x14ac:dyDescent="0.25"/>
    <row r="65446" ht="30" hidden="1" customHeight="1" x14ac:dyDescent="0.25"/>
    <row r="65447" ht="30" hidden="1" customHeight="1" x14ac:dyDescent="0.25"/>
    <row r="65448" ht="30" hidden="1" customHeight="1" x14ac:dyDescent="0.25"/>
    <row r="65449" ht="30" hidden="1" customHeight="1" x14ac:dyDescent="0.25"/>
    <row r="65450" ht="30" hidden="1" customHeight="1" x14ac:dyDescent="0.25"/>
    <row r="65451" ht="30" hidden="1" customHeight="1" x14ac:dyDescent="0.25"/>
    <row r="65452" ht="30" hidden="1" customHeight="1" x14ac:dyDescent="0.25"/>
    <row r="65453" ht="30" hidden="1" customHeight="1" x14ac:dyDescent="0.25"/>
    <row r="65454" ht="30" hidden="1" customHeight="1" x14ac:dyDescent="0.25"/>
    <row r="65455" ht="30" hidden="1" customHeight="1" x14ac:dyDescent="0.25"/>
    <row r="65456" ht="30" hidden="1" customHeight="1" x14ac:dyDescent="0.25"/>
    <row r="65457" ht="30" hidden="1" customHeight="1" x14ac:dyDescent="0.25"/>
    <row r="65458" ht="30" hidden="1" customHeight="1" x14ac:dyDescent="0.25"/>
    <row r="65459" ht="30" hidden="1" customHeight="1" x14ac:dyDescent="0.25"/>
    <row r="65460" ht="30" hidden="1" customHeight="1" x14ac:dyDescent="0.25"/>
    <row r="65461" ht="30" hidden="1" customHeight="1" x14ac:dyDescent="0.25"/>
    <row r="65462" ht="30" hidden="1" customHeight="1" x14ac:dyDescent="0.25"/>
    <row r="65463" ht="30" hidden="1" customHeight="1" x14ac:dyDescent="0.25"/>
    <row r="65464" ht="30" hidden="1" customHeight="1" x14ac:dyDescent="0.25"/>
    <row r="65465" ht="30" hidden="1" customHeight="1" x14ac:dyDescent="0.25"/>
    <row r="65466" ht="30" hidden="1" customHeight="1" x14ac:dyDescent="0.25"/>
    <row r="65467" ht="30" hidden="1" customHeight="1" x14ac:dyDescent="0.25"/>
    <row r="65468" ht="30" hidden="1" customHeight="1" x14ac:dyDescent="0.25"/>
    <row r="65469" ht="30" hidden="1" customHeight="1" x14ac:dyDescent="0.25"/>
    <row r="65470" ht="30" hidden="1" customHeight="1" x14ac:dyDescent="0.25"/>
    <row r="65471" ht="30" hidden="1" customHeight="1" x14ac:dyDescent="0.25"/>
    <row r="65472" ht="30" hidden="1" customHeight="1" x14ac:dyDescent="0.25"/>
    <row r="65473" ht="30" hidden="1" customHeight="1" x14ac:dyDescent="0.25"/>
    <row r="65474" ht="30" hidden="1" customHeight="1" x14ac:dyDescent="0.25"/>
    <row r="65475" ht="30" hidden="1" customHeight="1" x14ac:dyDescent="0.25"/>
    <row r="65476" ht="30" hidden="1" customHeight="1" x14ac:dyDescent="0.25"/>
    <row r="65477" ht="30" hidden="1" customHeight="1" x14ac:dyDescent="0.25"/>
    <row r="65478" ht="30" hidden="1" customHeight="1" x14ac:dyDescent="0.25"/>
    <row r="65479" ht="30" hidden="1" customHeight="1" x14ac:dyDescent="0.25"/>
    <row r="65480" ht="30" hidden="1" customHeight="1" x14ac:dyDescent="0.25"/>
    <row r="65481" ht="30" hidden="1" customHeight="1" x14ac:dyDescent="0.25"/>
    <row r="65482" ht="30" hidden="1" customHeight="1" x14ac:dyDescent="0.25"/>
    <row r="65483" ht="30" hidden="1" customHeight="1" x14ac:dyDescent="0.25"/>
    <row r="65484" ht="30" hidden="1" customHeight="1" x14ac:dyDescent="0.25"/>
    <row r="65485" ht="30" hidden="1" customHeight="1" x14ac:dyDescent="0.25"/>
    <row r="65486" ht="30" hidden="1" customHeight="1" x14ac:dyDescent="0.25"/>
    <row r="65487" ht="30" hidden="1" customHeight="1" x14ac:dyDescent="0.25"/>
    <row r="65488" ht="30" hidden="1" customHeight="1" x14ac:dyDescent="0.25"/>
    <row r="65489" ht="30" hidden="1" customHeight="1" x14ac:dyDescent="0.25"/>
    <row r="65490" ht="30" hidden="1" customHeight="1" x14ac:dyDescent="0.25"/>
    <row r="65491" ht="30" hidden="1" customHeight="1" x14ac:dyDescent="0.25"/>
    <row r="65492" ht="30" hidden="1" customHeight="1" x14ac:dyDescent="0.25"/>
    <row r="65493" ht="30" hidden="1" customHeight="1" x14ac:dyDescent="0.25"/>
    <row r="65494" ht="30" hidden="1" customHeight="1" x14ac:dyDescent="0.25"/>
    <row r="65495" ht="30" hidden="1" customHeight="1" x14ac:dyDescent="0.25"/>
    <row r="65496" ht="30" hidden="1" customHeight="1" x14ac:dyDescent="0.25"/>
    <row r="65497" ht="30" hidden="1" customHeight="1" x14ac:dyDescent="0.25"/>
    <row r="65498" ht="30" hidden="1" customHeight="1" x14ac:dyDescent="0.25"/>
    <row r="65499" ht="30" hidden="1" customHeight="1" x14ac:dyDescent="0.25"/>
    <row r="65500" ht="30" hidden="1" customHeight="1" x14ac:dyDescent="0.25"/>
    <row r="65501" ht="30" hidden="1" customHeight="1" x14ac:dyDescent="0.25"/>
    <row r="65502" ht="30" hidden="1" customHeight="1" x14ac:dyDescent="0.25"/>
    <row r="65503" ht="30" hidden="1" customHeight="1" x14ac:dyDescent="0.25"/>
    <row r="65504" ht="30" hidden="1" customHeight="1" x14ac:dyDescent="0.25"/>
    <row r="65505" ht="30" hidden="1" customHeight="1" x14ac:dyDescent="0.25"/>
    <row r="65506" ht="30" hidden="1" customHeight="1" x14ac:dyDescent="0.25"/>
    <row r="65507" ht="30" hidden="1" customHeight="1" x14ac:dyDescent="0.25"/>
    <row r="65508" ht="30" hidden="1" customHeight="1" x14ac:dyDescent="0.25"/>
    <row r="65509" ht="30" hidden="1" customHeight="1" x14ac:dyDescent="0.25"/>
    <row r="65510" ht="30" hidden="1" customHeight="1" x14ac:dyDescent="0.25"/>
    <row r="65511" ht="30" hidden="1" customHeight="1" x14ac:dyDescent="0.25"/>
    <row r="65512" ht="30" hidden="1" customHeight="1" x14ac:dyDescent="0.25"/>
    <row r="65513" ht="30" hidden="1" customHeight="1" x14ac:dyDescent="0.25"/>
    <row r="65514" ht="30" hidden="1" customHeight="1" x14ac:dyDescent="0.25"/>
    <row r="65515" ht="30" hidden="1" customHeight="1" x14ac:dyDescent="0.25"/>
    <row r="65516" ht="30" hidden="1" customHeight="1" x14ac:dyDescent="0.25"/>
    <row r="65517" ht="30" hidden="1" customHeight="1" x14ac:dyDescent="0.25"/>
    <row r="65518" ht="30" hidden="1" customHeight="1" x14ac:dyDescent="0.25"/>
    <row r="65519" ht="30" hidden="1" customHeight="1" x14ac:dyDescent="0.25"/>
    <row r="65520" ht="30" hidden="1" customHeight="1" x14ac:dyDescent="0.25"/>
    <row r="65521" ht="30" hidden="1" customHeight="1" x14ac:dyDescent="0.25"/>
    <row r="65522" ht="30" hidden="1" customHeight="1" x14ac:dyDescent="0.25"/>
    <row r="65523" ht="30" hidden="1" customHeight="1" x14ac:dyDescent="0.25"/>
    <row r="65524" ht="30" hidden="1" customHeight="1" x14ac:dyDescent="0.25"/>
    <row r="65525" ht="30" hidden="1" customHeight="1" x14ac:dyDescent="0.25"/>
    <row r="65526" ht="30" hidden="1" customHeight="1" x14ac:dyDescent="0.25"/>
    <row r="65527" ht="30" hidden="1" customHeight="1" x14ac:dyDescent="0.25"/>
    <row r="65528" ht="30" hidden="1" customHeight="1" x14ac:dyDescent="0.25"/>
    <row r="65529" ht="30" hidden="1" customHeight="1" x14ac:dyDescent="0.25"/>
    <row r="65530" ht="30" hidden="1" customHeight="1" x14ac:dyDescent="0.25"/>
    <row r="65531" ht="30" hidden="1" customHeight="1" x14ac:dyDescent="0.25"/>
    <row r="65532" ht="30" hidden="1" customHeight="1" x14ac:dyDescent="0.25"/>
    <row r="65533" ht="30" hidden="1" customHeight="1" x14ac:dyDescent="0.25"/>
    <row r="65534" ht="30" hidden="1" customHeight="1" x14ac:dyDescent="0.25"/>
    <row r="65535" ht="30" hidden="1" customHeight="1" x14ac:dyDescent="0.25"/>
    <row r="65536" ht="30" hidden="1" customHeight="1" x14ac:dyDescent="0.25"/>
  </sheetData>
  <sheetProtection algorithmName="SHA-512" hashValue="F7av3cRk+BiJcTbuhF49T90eWuJPz4Dig+yMh47+pqkowH/pFIEacMk79b5hFvG8TnM+h/XtxLJyrBcthkaq0w==" saltValue="D+aL55GD9xuuPJ0hp5pqsg==" spinCount="100000" sheet="1" formatCells="0" formatColumns="0" formatRows="0" insertColumns="0" insertRows="0" insertHyperlinks="0" deleteColumns="0" deleteRows="0" sort="0" autoFilter="0" pivotTables="0"/>
  <mergeCells count="67">
    <mergeCell ref="C609:J609"/>
    <mergeCell ref="C597:H597"/>
    <mergeCell ref="C628:I628"/>
    <mergeCell ref="B18:C18"/>
    <mergeCell ref="D17:H17"/>
    <mergeCell ref="D18:H18"/>
    <mergeCell ref="B19:C19"/>
    <mergeCell ref="G24:H24"/>
    <mergeCell ref="D22:H22"/>
    <mergeCell ref="B25:H25"/>
    <mergeCell ref="B4:C4"/>
    <mergeCell ref="D4:H4"/>
    <mergeCell ref="A1:H1"/>
    <mergeCell ref="A2:H2"/>
    <mergeCell ref="B3:C3"/>
    <mergeCell ref="D3:H3"/>
    <mergeCell ref="A4:A5"/>
    <mergeCell ref="B5:C5"/>
    <mergeCell ref="D5:H5"/>
    <mergeCell ref="B6:H6"/>
    <mergeCell ref="A7:A11"/>
    <mergeCell ref="B7:C7"/>
    <mergeCell ref="D7:H7"/>
    <mergeCell ref="B8:C8"/>
    <mergeCell ref="B9:C9"/>
    <mergeCell ref="B10:C10"/>
    <mergeCell ref="B11:C11"/>
    <mergeCell ref="D11:E11"/>
    <mergeCell ref="G11:H11"/>
    <mergeCell ref="D8:H8"/>
    <mergeCell ref="D9:H9"/>
    <mergeCell ref="D10:F10"/>
    <mergeCell ref="A12:A15"/>
    <mergeCell ref="B14:C14"/>
    <mergeCell ref="D14:E14"/>
    <mergeCell ref="G14:H14"/>
    <mergeCell ref="F15:H15"/>
    <mergeCell ref="B15:C15"/>
    <mergeCell ref="D12:H12"/>
    <mergeCell ref="D13:H13"/>
    <mergeCell ref="B12:C12"/>
    <mergeCell ref="B13:C13"/>
    <mergeCell ref="A26:A30"/>
    <mergeCell ref="B26:C26"/>
    <mergeCell ref="D26:H26"/>
    <mergeCell ref="B27:C27"/>
    <mergeCell ref="D27:E27"/>
    <mergeCell ref="F27:G27"/>
    <mergeCell ref="F30:H30"/>
    <mergeCell ref="D28:H28"/>
    <mergeCell ref="B30:C30"/>
    <mergeCell ref="B29:C29"/>
    <mergeCell ref="D29:E29"/>
    <mergeCell ref="G29:H29"/>
    <mergeCell ref="B16:H16"/>
    <mergeCell ref="A17:A24"/>
    <mergeCell ref="B20:C20"/>
    <mergeCell ref="B23:C23"/>
    <mergeCell ref="D23:F23"/>
    <mergeCell ref="B24:C24"/>
    <mergeCell ref="D19:H19"/>
    <mergeCell ref="B17:C17"/>
    <mergeCell ref="D24:E24"/>
    <mergeCell ref="D20:H20"/>
    <mergeCell ref="B21:C21"/>
    <mergeCell ref="D21:H21"/>
    <mergeCell ref="B22:C22"/>
  </mergeCells>
  <phoneticPr fontId="22" type="noConversion"/>
  <pageMargins left="0.7" right="0.7" top="0.75" bottom="0.75" header="0.3" footer="0.3"/>
  <pageSetup paperSize="9" orientation="portrait" horizontalDpi="4294967295" verticalDpi="429496729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E81"/>
  <sheetViews>
    <sheetView topLeftCell="A33" zoomScaleNormal="100" workbookViewId="0">
      <selection activeCell="A33" sqref="A1:XFD1048576"/>
    </sheetView>
  </sheetViews>
  <sheetFormatPr defaultRowHeight="15" x14ac:dyDescent="0.25"/>
  <cols>
    <col min="2" max="2" width="38.28515625" customWidth="1"/>
    <col min="3" max="3" width="26.140625" customWidth="1"/>
    <col min="4" max="4" width="22.28515625" customWidth="1"/>
    <col min="5" max="5" width="22.5703125" customWidth="1"/>
  </cols>
  <sheetData>
    <row r="1" spans="1:5" x14ac:dyDescent="0.25">
      <c r="A1" s="1258" t="s">
        <v>1397</v>
      </c>
      <c r="B1" s="1258"/>
      <c r="C1" s="1258"/>
      <c r="D1" s="1258"/>
      <c r="E1" s="1258"/>
    </row>
    <row r="2" spans="1:5" x14ac:dyDescent="0.25">
      <c r="A2" s="1258" t="s">
        <v>1398</v>
      </c>
      <c r="B2" s="1258"/>
      <c r="C2" s="1258"/>
      <c r="D2" s="1258"/>
      <c r="E2" s="1258"/>
    </row>
    <row r="3" spans="1:5" x14ac:dyDescent="0.25">
      <c r="A3" s="1258" t="s">
        <v>1399</v>
      </c>
      <c r="B3" s="1258"/>
      <c r="C3" s="1258"/>
      <c r="D3" s="1258"/>
      <c r="E3" s="1258"/>
    </row>
    <row r="4" spans="1:5" x14ac:dyDescent="0.25">
      <c r="A4" s="1033" t="s">
        <v>1400</v>
      </c>
      <c r="B4" s="1034" t="s">
        <v>1401</v>
      </c>
      <c r="C4" s="1259" t="s">
        <v>749</v>
      </c>
      <c r="D4" s="1259"/>
      <c r="E4" s="1259"/>
    </row>
    <row r="5" spans="1:5" x14ac:dyDescent="0.25">
      <c r="A5" s="1035">
        <v>1</v>
      </c>
      <c r="B5" s="1036" t="s">
        <v>371</v>
      </c>
      <c r="C5" s="1260">
        <f>'General Information'!D3</f>
        <v>0</v>
      </c>
      <c r="D5" s="1260"/>
      <c r="E5" s="1260"/>
    </row>
    <row r="6" spans="1:5" x14ac:dyDescent="0.25">
      <c r="A6" s="1239">
        <v>2</v>
      </c>
      <c r="B6" s="1036" t="s">
        <v>2785</v>
      </c>
      <c r="C6" s="1260">
        <f>'General Information'!D4</f>
        <v>0</v>
      </c>
      <c r="D6" s="1260"/>
      <c r="E6" s="1260"/>
    </row>
    <row r="7" spans="1:5" ht="28.5" x14ac:dyDescent="0.25">
      <c r="A7" s="1239"/>
      <c r="B7" s="1036" t="s">
        <v>2779</v>
      </c>
      <c r="C7" s="1260">
        <f>'General Information'!D5</f>
        <v>0</v>
      </c>
      <c r="D7" s="1260"/>
      <c r="E7" s="1260"/>
    </row>
    <row r="8" spans="1:5" ht="28.5" x14ac:dyDescent="0.25">
      <c r="A8" s="1035">
        <v>3</v>
      </c>
      <c r="B8" s="1036" t="s">
        <v>1402</v>
      </c>
      <c r="C8" s="1239" t="str">
        <f>'General Information'!A2</f>
        <v>Sector :-  Pulp &amp; Paper (PAT Cycle-II)</v>
      </c>
      <c r="D8" s="1239"/>
      <c r="E8" s="1036" t="s">
        <v>1403</v>
      </c>
    </row>
    <row r="9" spans="1:5" ht="178.5" customHeight="1" x14ac:dyDescent="0.25">
      <c r="A9" s="1035" t="s">
        <v>1404</v>
      </c>
      <c r="B9" s="1036" t="s">
        <v>1405</v>
      </c>
      <c r="C9" s="1238" t="str">
        <f>'General Information'!D7&amp;",
"&amp;'General Information'!D8&amp;", 
"&amp;'General Information'!D10&amp;", "&amp;'General Information'!H10&amp;", 
"&amp;'General Information'!B11&amp;": "&amp;'General Information'!D11&amp;", 
"&amp;'General Information'!F14&amp;": "&amp;'General Information'!G14&amp;"
"&amp;'General Information'!D12&amp;"
"&amp;'General Information'!D13&amp;"
"&amp;'General Information'!B14&amp;": "&amp;'General Information'!D14&amp;"
"&amp;'General Information'!F14&amp;": "&amp;'General Information'!G14&amp;"
"&amp;'General Information'!B15&amp;": "&amp;'General Information'!C15&amp;"
"&amp;'General Information'!E15&amp;": "&amp;'General Information'!F15&amp;""</f>
        <v xml:space="preserve">,
, 
, , 
Telephone: , 
Fax: 
Telephone: 
Fax: 
Mobile: 
E-mail: </v>
      </c>
      <c r="D9" s="1238"/>
      <c r="E9" s="1238"/>
    </row>
    <row r="10" spans="1:5" ht="145.5" customHeight="1" x14ac:dyDescent="0.25">
      <c r="A10" s="1035" t="s">
        <v>547</v>
      </c>
      <c r="B10" s="1037" t="s">
        <v>1406</v>
      </c>
      <c r="C10" s="1252" t="str">
        <f>'General Information'!D17&amp;", "&amp;'General Information'!D18&amp;",
 "&amp;'General Information'!D19&amp;", 
"&amp;'General Information'!D20&amp;", 
"&amp;'General Information'!D21&amp;", 
"&amp;'General Information'!D22&amp;", 
"&amp;'General Information'!D22&amp;", 
"&amp;'General Information'!D23&amp;", "&amp;'General Information'!H23&amp;", 
"&amp;'General Information'!B24&amp;": "&amp;'General Information'!D24&amp;", 
"&amp;'General Information'!F24&amp;": "&amp;'General Information'!G24</f>
        <v xml:space="preserve">, ,
 , 
, 
, 
, 
, 
, , 
Telephone: , 
Fax: </v>
      </c>
      <c r="D10" s="1252"/>
      <c r="E10" s="1252"/>
    </row>
    <row r="11" spans="1:5" ht="107.25" customHeight="1" x14ac:dyDescent="0.25">
      <c r="A11" s="1035" t="s">
        <v>549</v>
      </c>
      <c r="B11" s="1037" t="s">
        <v>1407</v>
      </c>
      <c r="C11" s="1238" t="str">
        <f>'General Information'!D26&amp;", "&amp;'General Information'!D27&amp;", 
"&amp;'General Information'!F27&amp;": "&amp;'General Information'!H27&amp;" 
"&amp;'General Information'!B28&amp;": "&amp;'General Information'!D28&amp;", 
"&amp;'General Information'!B29&amp;": "&amp;'General Information'!D29&amp;",
"&amp;'General Information'!B30&amp;": "&amp;'General Information'!D30&amp;", 
"&amp;'General Information'!F29&amp;": "&amp;'General Information'!G29&amp;",
"&amp;'General Information'!E30&amp;": "&amp;'General Information'!F30</f>
        <v xml:space="preserve">, , 
Whether EA or EM: EM 
EA/EM Registration No.: , 
Telephone: ,
Mobile: , 
Fax: ,
E-mail ID: </v>
      </c>
      <c r="D11" s="1238"/>
      <c r="E11" s="1238"/>
    </row>
    <row r="12" spans="1:5" x14ac:dyDescent="0.25">
      <c r="A12" s="1239"/>
      <c r="B12" s="1239"/>
      <c r="C12" s="1239"/>
      <c r="D12" s="1239"/>
      <c r="E12" s="1239"/>
    </row>
    <row r="13" spans="1:5" ht="15.75" x14ac:dyDescent="0.25">
      <c r="A13" s="1044" t="s">
        <v>1408</v>
      </c>
      <c r="B13" s="1240" t="s">
        <v>1409</v>
      </c>
      <c r="C13" s="1240"/>
      <c r="D13" s="1240"/>
      <c r="E13" s="1240"/>
    </row>
    <row r="14" spans="1:5" ht="14.45" customHeight="1" x14ac:dyDescent="0.25">
      <c r="A14" s="1045">
        <v>5</v>
      </c>
      <c r="B14" s="1245" t="s">
        <v>1410</v>
      </c>
      <c r="C14" s="1246"/>
      <c r="D14" s="1246"/>
      <c r="E14" s="1247"/>
    </row>
    <row r="15" spans="1:5" ht="28.5" x14ac:dyDescent="0.25">
      <c r="A15" s="1248" t="s">
        <v>150</v>
      </c>
      <c r="B15" s="1250" t="s">
        <v>1411</v>
      </c>
      <c r="C15" s="1045" t="s">
        <v>396</v>
      </c>
      <c r="D15" s="1045" t="s">
        <v>2844</v>
      </c>
      <c r="E15" s="1045" t="s">
        <v>2859</v>
      </c>
    </row>
    <row r="16" spans="1:5" x14ac:dyDescent="0.25">
      <c r="A16" s="1249"/>
      <c r="B16" s="1251"/>
      <c r="C16" s="1046" t="s">
        <v>2760</v>
      </c>
      <c r="D16" s="1046" t="s">
        <v>2761</v>
      </c>
      <c r="E16" s="1046" t="s">
        <v>2762</v>
      </c>
    </row>
    <row r="17" spans="1:5" ht="24.75" customHeight="1" x14ac:dyDescent="0.25">
      <c r="A17" s="1038" t="s">
        <v>546</v>
      </c>
      <c r="B17" s="1039" t="str">
        <f>'N1-Eq. Product'!B81</f>
        <v xml:space="preserve">Writing Printing  Paper </v>
      </c>
      <c r="C17" s="1035" t="s">
        <v>1412</v>
      </c>
      <c r="D17" s="1040">
        <f>'Form-Sf'!H50</f>
        <v>0</v>
      </c>
      <c r="E17" s="1040">
        <f>'Form-Sf'!I50</f>
        <v>0</v>
      </c>
    </row>
    <row r="18" spans="1:5" x14ac:dyDescent="0.25">
      <c r="A18" s="1038" t="s">
        <v>547</v>
      </c>
      <c r="B18" s="1039" t="str">
        <f>'N1-Eq. Product'!B82</f>
        <v>Paper Board &amp; kraft Paper</v>
      </c>
      <c r="C18" s="1035" t="s">
        <v>1412</v>
      </c>
      <c r="D18" s="1040">
        <f>'Form-Sf'!H51</f>
        <v>0</v>
      </c>
      <c r="E18" s="1040">
        <f>'Form-Sf'!I51</f>
        <v>0</v>
      </c>
    </row>
    <row r="19" spans="1:5" x14ac:dyDescent="0.25">
      <c r="A19" s="1038" t="s">
        <v>549</v>
      </c>
      <c r="B19" s="1039" t="str">
        <f>'N1-Eq. Product'!B83</f>
        <v>Speciality Paper</v>
      </c>
      <c r="C19" s="1035" t="s">
        <v>1412</v>
      </c>
      <c r="D19" s="1040">
        <f>'Form-Sf'!H52</f>
        <v>0</v>
      </c>
      <c r="E19" s="1040">
        <f>'Form-Sf'!I52</f>
        <v>0</v>
      </c>
    </row>
    <row r="20" spans="1:5" x14ac:dyDescent="0.25">
      <c r="A20" s="1038" t="s">
        <v>551</v>
      </c>
      <c r="B20" s="1039" t="str">
        <f>'N1-Eq. Product'!B84</f>
        <v>Newsprint</v>
      </c>
      <c r="C20" s="1035" t="s">
        <v>1412</v>
      </c>
      <c r="D20" s="1040">
        <f>'Form-Sf'!H53</f>
        <v>0</v>
      </c>
      <c r="E20" s="1040">
        <f>'Form-Sf'!I53</f>
        <v>0</v>
      </c>
    </row>
    <row r="21" spans="1:5" x14ac:dyDescent="0.25">
      <c r="A21" s="1038" t="s">
        <v>552</v>
      </c>
      <c r="B21" s="1041" t="str">
        <f>'N1-Eq. Product'!B85</f>
        <v>Writing Printing Coated Paper</v>
      </c>
      <c r="C21" s="1035" t="s">
        <v>1412</v>
      </c>
      <c r="D21" s="1040">
        <f>'Form-Sf'!H94</f>
        <v>0</v>
      </c>
      <c r="E21" s="1040">
        <f>'Form-Sf'!I94</f>
        <v>0</v>
      </c>
    </row>
    <row r="22" spans="1:5" x14ac:dyDescent="0.25">
      <c r="A22" s="1038" t="s">
        <v>569</v>
      </c>
      <c r="B22" s="1041" t="str">
        <f>'N1-Eq. Product'!B86</f>
        <v>Coated Board</v>
      </c>
      <c r="C22" s="1035" t="s">
        <v>1412</v>
      </c>
      <c r="D22" s="1040">
        <f>'Form-Sf'!H125</f>
        <v>0</v>
      </c>
      <c r="E22" s="1040">
        <f>'Form-Sf'!I125</f>
        <v>0</v>
      </c>
    </row>
    <row r="23" spans="1:5" x14ac:dyDescent="0.25">
      <c r="A23" s="1038" t="s">
        <v>552</v>
      </c>
      <c r="B23" s="1041" t="s">
        <v>46</v>
      </c>
      <c r="C23" s="1035" t="s">
        <v>1412</v>
      </c>
      <c r="D23" s="1040">
        <f>'Summary Sheet'!E32</f>
        <v>0</v>
      </c>
      <c r="E23" s="1040">
        <f>'Summary Sheet'!F32</f>
        <v>0</v>
      </c>
    </row>
    <row r="24" spans="1:5" s="1048" customFormat="1" ht="15.75" x14ac:dyDescent="0.2">
      <c r="A24" s="1047" t="s">
        <v>478</v>
      </c>
      <c r="B24" s="1243" t="s">
        <v>1414</v>
      </c>
      <c r="C24" s="1243"/>
      <c r="D24" s="1243"/>
      <c r="E24" s="1243"/>
    </row>
    <row r="25" spans="1:5" s="1048" customFormat="1" ht="28.5" x14ac:dyDescent="0.2">
      <c r="A25" s="1256" t="s">
        <v>150</v>
      </c>
      <c r="B25" s="1248" t="s">
        <v>2763</v>
      </c>
      <c r="C25" s="1045" t="s">
        <v>396</v>
      </c>
      <c r="D25" s="1045" t="s">
        <v>2844</v>
      </c>
      <c r="E25" s="1045" t="s">
        <v>2859</v>
      </c>
    </row>
    <row r="26" spans="1:5" s="1048" customFormat="1" ht="14.25" x14ac:dyDescent="0.2">
      <c r="A26" s="1257"/>
      <c r="B26" s="1249"/>
      <c r="C26" s="1046" t="s">
        <v>2760</v>
      </c>
      <c r="D26" s="1046" t="s">
        <v>2761</v>
      </c>
      <c r="E26" s="1046" t="s">
        <v>2762</v>
      </c>
    </row>
    <row r="27" spans="1:5" ht="28.5" x14ac:dyDescent="0.25">
      <c r="A27" s="1038" t="s">
        <v>1415</v>
      </c>
      <c r="B27" s="1036" t="s">
        <v>1416</v>
      </c>
      <c r="C27" s="1035" t="s">
        <v>1471</v>
      </c>
      <c r="D27" s="1042">
        <f>'Summary Sheet'!E39/10</f>
        <v>0</v>
      </c>
      <c r="E27" s="1042">
        <f>'Summary Sheet'!F39/10</f>
        <v>0</v>
      </c>
    </row>
    <row r="28" spans="1:5" x14ac:dyDescent="0.25">
      <c r="A28" s="1038" t="s">
        <v>547</v>
      </c>
      <c r="B28" s="1036" t="s">
        <v>1417</v>
      </c>
      <c r="C28" s="1035" t="s">
        <v>1471</v>
      </c>
      <c r="D28" s="1042">
        <f>'Form-Sf'!H467/10</f>
        <v>0</v>
      </c>
      <c r="E28" s="1042">
        <f>'Form-Sf'!I467/10</f>
        <v>0</v>
      </c>
    </row>
    <row r="29" spans="1:5" x14ac:dyDescent="0.25">
      <c r="A29" s="1038" t="s">
        <v>549</v>
      </c>
      <c r="B29" s="1036" t="s">
        <v>1418</v>
      </c>
      <c r="C29" s="1035" t="s">
        <v>1471</v>
      </c>
      <c r="D29" s="1042">
        <f>'Summary Sheet'!E40/10</f>
        <v>0</v>
      </c>
      <c r="E29" s="1042">
        <f>'Summary Sheet'!F40/10</f>
        <v>0</v>
      </c>
    </row>
    <row r="30" spans="1:5" x14ac:dyDescent="0.25">
      <c r="A30" s="1038" t="s">
        <v>551</v>
      </c>
      <c r="B30" s="1036" t="s">
        <v>1419</v>
      </c>
      <c r="C30" s="1035" t="s">
        <v>1471</v>
      </c>
      <c r="D30" s="1042">
        <f>'Form-Sf'!H472/10</f>
        <v>0</v>
      </c>
      <c r="E30" s="1042">
        <f>'Form-Sf'!I472/10</f>
        <v>0</v>
      </c>
    </row>
    <row r="31" spans="1:5" x14ac:dyDescent="0.25">
      <c r="A31" s="1038" t="s">
        <v>552</v>
      </c>
      <c r="B31" s="1036" t="s">
        <v>1420</v>
      </c>
      <c r="C31" s="1035" t="s">
        <v>77</v>
      </c>
      <c r="D31" s="1042">
        <f>'Form-Sf'!H583+'Form-Sf'!H584+'Form-Sf'!H585</f>
        <v>0</v>
      </c>
      <c r="E31" s="1042">
        <f>'Form-Sf'!I583+'Form-Sf'!I584+'Form-Sf'!I585</f>
        <v>0</v>
      </c>
    </row>
    <row r="32" spans="1:5" x14ac:dyDescent="0.25">
      <c r="A32" s="1035" t="s">
        <v>569</v>
      </c>
      <c r="B32" s="1036" t="s">
        <v>1421</v>
      </c>
      <c r="C32" s="1035" t="s">
        <v>77</v>
      </c>
      <c r="D32" s="1095">
        <f>'Form-Sf'!H673+'Form-Sf'!H674+'Form-Sf'!H675+'Form-Sf'!H676</f>
        <v>0</v>
      </c>
      <c r="E32" s="1095">
        <f>'Form-Sf'!I673+'Form-Sf'!I674+'Form-Sf'!I675+'Form-Sf'!I676</f>
        <v>0</v>
      </c>
    </row>
    <row r="33" spans="1:5" x14ac:dyDescent="0.25">
      <c r="A33" s="1035" t="s">
        <v>571</v>
      </c>
      <c r="B33" s="1036" t="s">
        <v>1422</v>
      </c>
      <c r="C33" s="1035" t="s">
        <v>77</v>
      </c>
      <c r="D33" s="1095">
        <f>'Form-Sf'!H725+'Form-Sf'!H726+'Form-Sf'!H727</f>
        <v>0</v>
      </c>
      <c r="E33" s="1095">
        <f>'Form-Sf'!I725+'Form-Sf'!I726+'Form-Sf'!I727</f>
        <v>0</v>
      </c>
    </row>
    <row r="34" spans="1:5" x14ac:dyDescent="0.25">
      <c r="A34" s="1035" t="s">
        <v>601</v>
      </c>
      <c r="B34" s="1036" t="s">
        <v>654</v>
      </c>
      <c r="C34" s="1035" t="s">
        <v>77</v>
      </c>
      <c r="D34" s="1042">
        <f>'Form-Sf'!H769</f>
        <v>0</v>
      </c>
      <c r="E34" s="1042">
        <f>'Form-Sf'!I769</f>
        <v>0</v>
      </c>
    </row>
    <row r="35" spans="1:5" ht="28.5" x14ac:dyDescent="0.25">
      <c r="A35" s="1035" t="s">
        <v>603</v>
      </c>
      <c r="B35" s="1036" t="s">
        <v>1423</v>
      </c>
      <c r="C35" s="1035" t="s">
        <v>896</v>
      </c>
      <c r="D35" s="1042">
        <f>'Summary Sheet'!E41/10</f>
        <v>0</v>
      </c>
      <c r="E35" s="1042">
        <f>'Summary Sheet'!F41/10</f>
        <v>0</v>
      </c>
    </row>
    <row r="36" spans="1:5" ht="28.5" x14ac:dyDescent="0.25">
      <c r="A36" s="1035" t="s">
        <v>605</v>
      </c>
      <c r="B36" s="1036" t="s">
        <v>1424</v>
      </c>
      <c r="C36" s="1035" t="s">
        <v>896</v>
      </c>
      <c r="D36" s="1042">
        <f>'Summary Sheet'!E51/10</f>
        <v>0</v>
      </c>
      <c r="E36" s="1042">
        <f>'Summary Sheet'!F51/10</f>
        <v>0</v>
      </c>
    </row>
    <row r="37" spans="1:5" x14ac:dyDescent="0.25">
      <c r="A37" s="1049" t="s">
        <v>542</v>
      </c>
      <c r="B37" s="1253" t="s">
        <v>1425</v>
      </c>
      <c r="C37" s="1253"/>
      <c r="D37" s="1253"/>
      <c r="E37" s="1253"/>
    </row>
    <row r="38" spans="1:5" ht="28.5" x14ac:dyDescent="0.25">
      <c r="A38" s="1038" t="s">
        <v>1426</v>
      </c>
      <c r="B38" s="1036" t="s">
        <v>1427</v>
      </c>
      <c r="C38" s="1035" t="s">
        <v>1428</v>
      </c>
      <c r="D38" s="1043">
        <f>'Summary Sheet'!E46</f>
        <v>0</v>
      </c>
      <c r="E38" s="1043">
        <f>'Summary Sheet'!F46</f>
        <v>0</v>
      </c>
    </row>
    <row r="39" spans="1:5" ht="28.5" x14ac:dyDescent="0.25">
      <c r="A39" s="1038" t="s">
        <v>361</v>
      </c>
      <c r="B39" s="1036" t="s">
        <v>1429</v>
      </c>
      <c r="C39" s="1035" t="s">
        <v>1428</v>
      </c>
      <c r="D39" s="1043" t="s">
        <v>1413</v>
      </c>
      <c r="E39" s="1043">
        <f>'Summary Sheet'!F59</f>
        <v>0</v>
      </c>
    </row>
    <row r="40" spans="1:5" x14ac:dyDescent="0.25">
      <c r="A40" s="1254"/>
      <c r="B40" s="1254"/>
      <c r="C40" s="1254"/>
      <c r="D40" s="1254"/>
      <c r="E40" s="1254"/>
    </row>
    <row r="41" spans="1:5" x14ac:dyDescent="0.25">
      <c r="A41" s="1033" t="s">
        <v>490</v>
      </c>
      <c r="B41" s="1255" t="s">
        <v>1430</v>
      </c>
      <c r="C41" s="1255"/>
      <c r="D41" s="1255"/>
      <c r="E41" s="1255"/>
    </row>
    <row r="42" spans="1:5" x14ac:dyDescent="0.25">
      <c r="A42" s="1038" t="s">
        <v>1431</v>
      </c>
      <c r="B42" s="1039" t="s">
        <v>1432</v>
      </c>
      <c r="C42" s="1035" t="s">
        <v>565</v>
      </c>
      <c r="D42" s="1040" t="s">
        <v>1413</v>
      </c>
      <c r="E42" s="1040" t="s">
        <v>1413</v>
      </c>
    </row>
    <row r="43" spans="1:5" ht="28.5" x14ac:dyDescent="0.25">
      <c r="A43" s="1038" t="s">
        <v>361</v>
      </c>
      <c r="B43" s="1039" t="s">
        <v>1433</v>
      </c>
      <c r="C43" s="1035" t="s">
        <v>1434</v>
      </c>
      <c r="D43" s="1040" t="s">
        <v>1413</v>
      </c>
      <c r="E43" s="1040" t="s">
        <v>1413</v>
      </c>
    </row>
    <row r="44" spans="1:5" x14ac:dyDescent="0.25">
      <c r="A44" s="1038" t="s">
        <v>362</v>
      </c>
      <c r="B44" s="1039" t="s">
        <v>1435</v>
      </c>
      <c r="C44" s="1035" t="s">
        <v>1436</v>
      </c>
      <c r="D44" s="1040" t="s">
        <v>1413</v>
      </c>
      <c r="E44" s="1040" t="s">
        <v>1413</v>
      </c>
    </row>
    <row r="45" spans="1:5" x14ac:dyDescent="0.25">
      <c r="A45" s="1038" t="s">
        <v>363</v>
      </c>
      <c r="B45" s="1039" t="s">
        <v>1437</v>
      </c>
      <c r="C45" s="1035" t="s">
        <v>489</v>
      </c>
      <c r="D45" s="1040" t="s">
        <v>1413</v>
      </c>
      <c r="E45" s="1040" t="s">
        <v>1413</v>
      </c>
    </row>
    <row r="46" spans="1:5" x14ac:dyDescent="0.25">
      <c r="A46" s="1038" t="s">
        <v>364</v>
      </c>
      <c r="B46" s="1039" t="s">
        <v>1438</v>
      </c>
      <c r="C46" s="1035" t="s">
        <v>561</v>
      </c>
      <c r="D46" s="1040" t="s">
        <v>1413</v>
      </c>
      <c r="E46" s="1040" t="s">
        <v>1413</v>
      </c>
    </row>
    <row r="47" spans="1:5" x14ac:dyDescent="0.25">
      <c r="A47" s="1038" t="s">
        <v>365</v>
      </c>
      <c r="B47" s="1039" t="s">
        <v>1439</v>
      </c>
      <c r="C47" s="1035" t="s">
        <v>561</v>
      </c>
      <c r="D47" s="1040" t="s">
        <v>1413</v>
      </c>
      <c r="E47" s="1040" t="s">
        <v>1413</v>
      </c>
    </row>
    <row r="48" spans="1:5" x14ac:dyDescent="0.25">
      <c r="A48" s="1038" t="s">
        <v>366</v>
      </c>
      <c r="B48" s="1039" t="s">
        <v>567</v>
      </c>
      <c r="C48" s="1035" t="s">
        <v>489</v>
      </c>
      <c r="D48" s="1040" t="s">
        <v>1413</v>
      </c>
      <c r="E48" s="1040" t="s">
        <v>1413</v>
      </c>
    </row>
    <row r="49" spans="1:5" x14ac:dyDescent="0.25">
      <c r="A49" s="1038" t="s">
        <v>367</v>
      </c>
      <c r="B49" s="1039" t="s">
        <v>1440</v>
      </c>
      <c r="C49" s="1035" t="s">
        <v>561</v>
      </c>
      <c r="D49" s="1040" t="s">
        <v>1413</v>
      </c>
      <c r="E49" s="1040" t="s">
        <v>1413</v>
      </c>
    </row>
    <row r="50" spans="1:5" x14ac:dyDescent="0.25">
      <c r="A50" s="1038" t="s">
        <v>368</v>
      </c>
      <c r="B50" s="1039" t="s">
        <v>1441</v>
      </c>
      <c r="C50" s="1035" t="s">
        <v>561</v>
      </c>
      <c r="D50" s="1040" t="s">
        <v>1413</v>
      </c>
      <c r="E50" s="1040" t="s">
        <v>1413</v>
      </c>
    </row>
    <row r="51" spans="1:5" x14ac:dyDescent="0.25">
      <c r="A51" s="1050" t="s">
        <v>494</v>
      </c>
      <c r="B51" s="1244" t="s">
        <v>1442</v>
      </c>
      <c r="C51" s="1244"/>
      <c r="D51" s="1244"/>
      <c r="E51" s="1244"/>
    </row>
    <row r="52" spans="1:5" ht="41.45" customHeight="1" x14ac:dyDescent="0.25">
      <c r="A52" s="1050" t="s">
        <v>1443</v>
      </c>
      <c r="B52" s="1051" t="s">
        <v>1444</v>
      </c>
      <c r="C52" s="1051" t="s">
        <v>1403</v>
      </c>
      <c r="D52" s="1262" t="s">
        <v>2764</v>
      </c>
      <c r="E52" s="1263"/>
    </row>
    <row r="53" spans="1:5" x14ac:dyDescent="0.25">
      <c r="A53" s="1254" t="s">
        <v>373</v>
      </c>
      <c r="B53" s="1252" t="s">
        <v>1445</v>
      </c>
      <c r="C53" s="1036" t="s">
        <v>1446</v>
      </c>
      <c r="D53" s="1241" t="s">
        <v>2765</v>
      </c>
      <c r="E53" s="1242"/>
    </row>
    <row r="54" spans="1:5" x14ac:dyDescent="0.25">
      <c r="A54" s="1254"/>
      <c r="B54" s="1252"/>
      <c r="C54" s="1036" t="s">
        <v>1447</v>
      </c>
      <c r="D54" s="1241" t="s">
        <v>2766</v>
      </c>
      <c r="E54" s="1242"/>
    </row>
    <row r="55" spans="1:5" x14ac:dyDescent="0.25">
      <c r="A55" s="1038" t="s">
        <v>381</v>
      </c>
      <c r="B55" s="1036" t="s">
        <v>1448</v>
      </c>
      <c r="C55" s="1036" t="s">
        <v>1448</v>
      </c>
      <c r="D55" s="1241" t="s">
        <v>1449</v>
      </c>
      <c r="E55" s="1242"/>
    </row>
    <row r="56" spans="1:5" x14ac:dyDescent="0.25">
      <c r="A56" s="1038" t="s">
        <v>2773</v>
      </c>
      <c r="B56" s="1036" t="s">
        <v>1450</v>
      </c>
      <c r="C56" s="1036" t="s">
        <v>1450</v>
      </c>
      <c r="D56" s="1241" t="s">
        <v>1451</v>
      </c>
      <c r="E56" s="1242"/>
    </row>
    <row r="57" spans="1:5" x14ac:dyDescent="0.25">
      <c r="A57" s="1038" t="s">
        <v>2774</v>
      </c>
      <c r="B57" s="1036" t="s">
        <v>1452</v>
      </c>
      <c r="C57" s="1036" t="s">
        <v>1452</v>
      </c>
      <c r="D57" s="1241" t="s">
        <v>1453</v>
      </c>
      <c r="E57" s="1242"/>
    </row>
    <row r="58" spans="1:5" x14ac:dyDescent="0.25">
      <c r="A58" s="1264" t="s">
        <v>2775</v>
      </c>
      <c r="B58" s="1252" t="s">
        <v>1454</v>
      </c>
      <c r="C58" s="1036" t="s">
        <v>1455</v>
      </c>
      <c r="D58" s="1241" t="s">
        <v>2767</v>
      </c>
      <c r="E58" s="1242"/>
    </row>
    <row r="59" spans="1:5" x14ac:dyDescent="0.25">
      <c r="A59" s="1265"/>
      <c r="B59" s="1252"/>
      <c r="C59" s="1036" t="s">
        <v>1456</v>
      </c>
      <c r="D59" s="1241" t="s">
        <v>2768</v>
      </c>
      <c r="E59" s="1242"/>
    </row>
    <row r="60" spans="1:5" x14ac:dyDescent="0.25">
      <c r="A60" s="1038" t="s">
        <v>2776</v>
      </c>
      <c r="B60" s="1036" t="s">
        <v>1457</v>
      </c>
      <c r="C60" s="1036" t="s">
        <v>1457</v>
      </c>
      <c r="D60" s="1241" t="s">
        <v>1458</v>
      </c>
      <c r="E60" s="1242"/>
    </row>
    <row r="61" spans="1:5" x14ac:dyDescent="0.25">
      <c r="A61" s="1264" t="s">
        <v>2777</v>
      </c>
      <c r="B61" s="1252" t="s">
        <v>1459</v>
      </c>
      <c r="C61" s="1036" t="s">
        <v>1460</v>
      </c>
      <c r="D61" s="1241" t="s">
        <v>2769</v>
      </c>
      <c r="E61" s="1242"/>
    </row>
    <row r="62" spans="1:5" x14ac:dyDescent="0.25">
      <c r="A62" s="1266"/>
      <c r="B62" s="1252"/>
      <c r="C62" s="1036" t="s">
        <v>1461</v>
      </c>
      <c r="D62" s="1241" t="s">
        <v>2770</v>
      </c>
      <c r="E62" s="1242"/>
    </row>
    <row r="63" spans="1:5" x14ac:dyDescent="0.25">
      <c r="A63" s="1266"/>
      <c r="B63" s="1252"/>
      <c r="C63" s="1036" t="s">
        <v>1462</v>
      </c>
      <c r="D63" s="1241" t="s">
        <v>2771</v>
      </c>
      <c r="E63" s="1242"/>
    </row>
    <row r="64" spans="1:5" x14ac:dyDescent="0.25">
      <c r="A64" s="1265"/>
      <c r="B64" s="1252"/>
      <c r="C64" s="1036" t="s">
        <v>1463</v>
      </c>
      <c r="D64" s="1241" t="s">
        <v>2772</v>
      </c>
      <c r="E64" s="1242"/>
    </row>
    <row r="65" spans="1:5" x14ac:dyDescent="0.25">
      <c r="A65" s="1038" t="s">
        <v>2778</v>
      </c>
      <c r="B65" s="1036" t="s">
        <v>1464</v>
      </c>
      <c r="C65" s="1036" t="s">
        <v>1464</v>
      </c>
      <c r="D65" s="1241" t="s">
        <v>1465</v>
      </c>
      <c r="E65" s="1242"/>
    </row>
    <row r="66" spans="1:5" x14ac:dyDescent="0.25">
      <c r="A66" s="1090"/>
      <c r="B66" s="1091"/>
      <c r="C66" s="1091"/>
      <c r="D66" s="1092"/>
      <c r="E66" s="1092"/>
    </row>
    <row r="68" spans="1:5" x14ac:dyDescent="0.25">
      <c r="A68" s="1261" t="s">
        <v>2829</v>
      </c>
      <c r="B68" s="1261"/>
      <c r="C68" s="1261"/>
      <c r="D68" s="1261"/>
      <c r="E68" s="1261"/>
    </row>
    <row r="69" spans="1:5" x14ac:dyDescent="0.25">
      <c r="A69" s="1261"/>
      <c r="B69" s="1261"/>
      <c r="C69" s="1261"/>
      <c r="D69" s="1261"/>
      <c r="E69" s="1261"/>
    </row>
    <row r="70" spans="1:5" x14ac:dyDescent="0.25">
      <c r="A70" s="1027" t="s">
        <v>2830</v>
      </c>
      <c r="B70" s="1083"/>
      <c r="C70" s="1083"/>
      <c r="D70" s="1083"/>
      <c r="E70" s="1083"/>
    </row>
    <row r="71" spans="1:5" x14ac:dyDescent="0.25">
      <c r="A71" s="1084"/>
      <c r="B71" s="1028"/>
      <c r="C71" s="1029"/>
      <c r="D71" s="1030" t="s">
        <v>1466</v>
      </c>
      <c r="E71" s="1031"/>
    </row>
    <row r="72" spans="1:5" x14ac:dyDescent="0.25">
      <c r="A72" s="1084"/>
      <c r="B72" s="1028"/>
      <c r="C72" s="1029"/>
      <c r="D72" s="1027" t="s">
        <v>1467</v>
      </c>
      <c r="E72" s="1031"/>
    </row>
    <row r="73" spans="1:5" x14ac:dyDescent="0.25">
      <c r="A73" s="1030" t="s">
        <v>2831</v>
      </c>
      <c r="B73" s="1028"/>
      <c r="C73" s="1029"/>
      <c r="D73" s="1027" t="s">
        <v>1468</v>
      </c>
      <c r="E73" s="1031"/>
    </row>
    <row r="74" spans="1:5" x14ac:dyDescent="0.25">
      <c r="A74" s="1027" t="s">
        <v>2832</v>
      </c>
      <c r="B74" s="1028"/>
      <c r="C74" s="1029"/>
      <c r="D74" s="1085"/>
      <c r="E74" s="1031"/>
    </row>
    <row r="75" spans="1:5" x14ac:dyDescent="0.25">
      <c r="A75" s="1027" t="s">
        <v>1469</v>
      </c>
      <c r="B75" s="1028"/>
      <c r="C75" s="1028"/>
      <c r="D75" s="1028"/>
      <c r="E75" s="1031"/>
    </row>
    <row r="76" spans="1:5" x14ac:dyDescent="0.25">
      <c r="A76" s="1027"/>
      <c r="B76" s="1028"/>
      <c r="C76" s="1028"/>
      <c r="D76" s="1028"/>
      <c r="E76" s="1031"/>
    </row>
    <row r="77" spans="1:5" x14ac:dyDescent="0.25">
      <c r="A77" s="1032"/>
      <c r="B77" s="1031"/>
      <c r="C77" s="1031"/>
      <c r="D77" s="1085"/>
      <c r="E77" s="1031"/>
    </row>
    <row r="78" spans="1:5" x14ac:dyDescent="0.25">
      <c r="A78" s="1027" t="s">
        <v>1470</v>
      </c>
      <c r="B78" s="1031"/>
      <c r="C78" s="1031"/>
      <c r="D78" s="1031"/>
      <c r="E78" s="1031"/>
    </row>
    <row r="79" spans="1:5" x14ac:dyDescent="0.25">
      <c r="A79" s="1086"/>
      <c r="B79" s="1087"/>
      <c r="C79" s="1088"/>
      <c r="D79" s="1088"/>
      <c r="E79" s="1088"/>
    </row>
    <row r="80" spans="1:5" x14ac:dyDescent="0.25">
      <c r="A80" s="1084"/>
      <c r="B80" s="1085"/>
      <c r="C80" s="1085"/>
      <c r="D80" s="1085"/>
      <c r="E80" s="1089"/>
    </row>
    <row r="81" spans="1:5" x14ac:dyDescent="0.25">
      <c r="A81" s="1032" t="s">
        <v>138</v>
      </c>
      <c r="B81" s="1085"/>
      <c r="C81" s="1085"/>
      <c r="D81" s="1085"/>
      <c r="E81" s="1089"/>
    </row>
  </sheetData>
  <sheetProtection algorithmName="SHA-512" hashValue="tS2ZFD7nNfgSZfFgwCsdVLHnasS9E1lSgqHQQsl6nLQsK23ZAPj0CtnwPUKvDoK0jwA+RZpVgzPHcAKyDSo3MA==" saltValue="bFcpoMbK6ajf5qDtRbYxcA==" spinCount="100000" sheet="1" formatCells="0" formatColumns="0" formatRows="0" insertColumns="0" insertRows="0" insertHyperlinks="0" deleteColumns="0" deleteRows="0" sort="0" autoFilter="0" pivotTables="0"/>
  <mergeCells count="45">
    <mergeCell ref="D60:E60"/>
    <mergeCell ref="D61:E61"/>
    <mergeCell ref="D52:E52"/>
    <mergeCell ref="A58:A59"/>
    <mergeCell ref="A61:A64"/>
    <mergeCell ref="D56:E56"/>
    <mergeCell ref="D57:E57"/>
    <mergeCell ref="B61:B64"/>
    <mergeCell ref="B58:B59"/>
    <mergeCell ref="A53:A54"/>
    <mergeCell ref="D55:E55"/>
    <mergeCell ref="D58:E58"/>
    <mergeCell ref="D59:E59"/>
    <mergeCell ref="A68:E69"/>
    <mergeCell ref="D62:E62"/>
    <mergeCell ref="D63:E63"/>
    <mergeCell ref="D64:E64"/>
    <mergeCell ref="D65:E65"/>
    <mergeCell ref="C10:E10"/>
    <mergeCell ref="A1:E1"/>
    <mergeCell ref="A2:E2"/>
    <mergeCell ref="A3:E3"/>
    <mergeCell ref="C4:E4"/>
    <mergeCell ref="C5:E5"/>
    <mergeCell ref="A6:A7"/>
    <mergeCell ref="C6:E6"/>
    <mergeCell ref="C7:E7"/>
    <mergeCell ref="C8:D8"/>
    <mergeCell ref="C9:E9"/>
    <mergeCell ref="C11:E11"/>
    <mergeCell ref="A12:E12"/>
    <mergeCell ref="B13:E13"/>
    <mergeCell ref="D53:E53"/>
    <mergeCell ref="D54:E54"/>
    <mergeCell ref="B24:E24"/>
    <mergeCell ref="B51:E51"/>
    <mergeCell ref="B14:E14"/>
    <mergeCell ref="A15:A16"/>
    <mergeCell ref="B15:B16"/>
    <mergeCell ref="B53:B54"/>
    <mergeCell ref="B37:E37"/>
    <mergeCell ref="A40:E40"/>
    <mergeCell ref="B41:E41"/>
    <mergeCell ref="A25:A26"/>
    <mergeCell ref="B25:B26"/>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1:IV1811"/>
  <sheetViews>
    <sheetView tabSelected="1" topLeftCell="A428" zoomScale="66" zoomScaleNormal="66" workbookViewId="0">
      <selection activeCell="E428" sqref="E428"/>
    </sheetView>
  </sheetViews>
  <sheetFormatPr defaultColWidth="0" defaultRowHeight="14.25" zeroHeight="1" x14ac:dyDescent="0.25"/>
  <cols>
    <col min="1" max="1" width="8.5703125" style="440" customWidth="1"/>
    <col min="2" max="2" width="57.42578125" style="441" customWidth="1"/>
    <col min="3" max="3" width="41" style="247" customWidth="1"/>
    <col min="4" max="4" width="17.28515625" style="336" customWidth="1"/>
    <col min="5" max="5" width="20.28515625" style="559" customWidth="1"/>
    <col min="6" max="6" width="21.42578125" style="559" customWidth="1"/>
    <col min="7" max="7" width="21.5703125" style="559" customWidth="1"/>
    <col min="8" max="8" width="23" style="559" customWidth="1"/>
    <col min="9" max="9" width="17.140625" style="601" customWidth="1"/>
    <col min="10" max="10" width="29.7109375" style="441" customWidth="1"/>
    <col min="11" max="11" width="0" style="369" hidden="1" customWidth="1"/>
    <col min="12" max="12" width="0" style="409" hidden="1" customWidth="1"/>
    <col min="13" max="22" width="0" style="253" hidden="1" customWidth="1"/>
    <col min="23" max="255" width="8.85546875" style="253" hidden="1" customWidth="1"/>
    <col min="256" max="16384" width="1.42578125" style="253" hidden="1"/>
  </cols>
  <sheetData>
    <row r="1" spans="1:12" s="254" customFormat="1" ht="33" x14ac:dyDescent="0.25">
      <c r="A1" s="1302" t="s">
        <v>1003</v>
      </c>
      <c r="B1" s="1302"/>
      <c r="C1" s="1302"/>
      <c r="D1" s="1302"/>
      <c r="E1" s="1302"/>
      <c r="F1" s="1302"/>
      <c r="G1" s="1302"/>
      <c r="H1" s="1302"/>
      <c r="I1" s="1302"/>
      <c r="J1" s="1302"/>
    </row>
    <row r="2" spans="1:12" s="255" customFormat="1" ht="27" x14ac:dyDescent="0.25">
      <c r="A2" s="1303" t="str">
        <f>'General Information'!A2:H2</f>
        <v>Sector :-  Pulp &amp; Paper (PAT Cycle-II)</v>
      </c>
      <c r="B2" s="1304"/>
      <c r="C2" s="1304"/>
      <c r="D2" s="1304"/>
      <c r="E2" s="1304"/>
      <c r="F2" s="1304"/>
      <c r="G2" s="1304"/>
      <c r="H2" s="1304"/>
      <c r="I2" s="1304"/>
      <c r="J2" s="1305"/>
    </row>
    <row r="3" spans="1:12" s="255" customFormat="1" ht="23.45" customHeight="1" x14ac:dyDescent="0.25">
      <c r="A3" s="1306" t="str">
        <f>'Form-1'!B5</f>
        <v>Name of the Unit</v>
      </c>
      <c r="B3" s="1306"/>
      <c r="C3" s="1307">
        <f>'Form-1'!C5:E5</f>
        <v>0</v>
      </c>
      <c r="D3" s="1308"/>
      <c r="E3" s="1308"/>
      <c r="F3" s="1308"/>
      <c r="G3" s="1308"/>
      <c r="H3" s="1308"/>
      <c r="I3" s="1308"/>
      <c r="J3" s="1309"/>
    </row>
    <row r="4" spans="1:12" ht="75" customHeight="1" x14ac:dyDescent="0.25">
      <c r="A4" s="196" t="s">
        <v>545</v>
      </c>
      <c r="B4" s="196" t="s">
        <v>394</v>
      </c>
      <c r="C4" s="196" t="s">
        <v>925</v>
      </c>
      <c r="D4" s="256" t="s">
        <v>396</v>
      </c>
      <c r="E4" s="1061" t="s">
        <v>2843</v>
      </c>
      <c r="F4" s="1061" t="s">
        <v>2843</v>
      </c>
      <c r="G4" s="1061" t="s">
        <v>2843</v>
      </c>
      <c r="H4" s="1062" t="s">
        <v>2844</v>
      </c>
      <c r="I4" s="1062" t="s">
        <v>2845</v>
      </c>
      <c r="J4" s="257" t="s">
        <v>397</v>
      </c>
      <c r="K4" s="253"/>
      <c r="L4" s="253"/>
    </row>
    <row r="5" spans="1:12" s="615" customFormat="1" ht="45" customHeight="1" x14ac:dyDescent="0.25">
      <c r="A5" s="755" t="s">
        <v>452</v>
      </c>
      <c r="B5" s="259" t="s">
        <v>241</v>
      </c>
      <c r="C5" s="199"/>
      <c r="D5" s="860"/>
      <c r="E5" s="500"/>
      <c r="F5" s="501"/>
      <c r="G5" s="500"/>
      <c r="H5" s="500"/>
      <c r="I5" s="501"/>
      <c r="J5" s="317"/>
    </row>
    <row r="6" spans="1:12" s="615" customFormat="1" x14ac:dyDescent="0.25">
      <c r="A6" s="755" t="s">
        <v>399</v>
      </c>
      <c r="B6" s="259" t="s">
        <v>471</v>
      </c>
      <c r="C6" s="199"/>
      <c r="D6" s="860"/>
      <c r="E6" s="500"/>
      <c r="F6" s="501"/>
      <c r="G6" s="500"/>
      <c r="H6" s="500"/>
      <c r="I6" s="501"/>
      <c r="J6" s="317"/>
    </row>
    <row r="7" spans="1:12" s="615" customFormat="1" ht="51" customHeight="1" x14ac:dyDescent="0.25">
      <c r="A7" s="248" t="s">
        <v>546</v>
      </c>
      <c r="B7" s="249" t="s">
        <v>1341</v>
      </c>
      <c r="C7" s="200" t="s">
        <v>400</v>
      </c>
      <c r="D7" s="200" t="s">
        <v>1412</v>
      </c>
      <c r="E7" s="261">
        <v>0</v>
      </c>
      <c r="F7" s="261">
        <v>0</v>
      </c>
      <c r="G7" s="261">
        <v>0</v>
      </c>
      <c r="H7" s="264">
        <f>IFERROR(AVERAGEA(E7:G7),0)</f>
        <v>0</v>
      </c>
      <c r="I7" s="502">
        <v>0</v>
      </c>
      <c r="J7" s="1101"/>
    </row>
    <row r="8" spans="1:12" s="617" customFormat="1" x14ac:dyDescent="0.25">
      <c r="A8" s="755" t="s">
        <v>924</v>
      </c>
      <c r="B8" s="262" t="s">
        <v>548</v>
      </c>
      <c r="C8" s="199"/>
      <c r="D8" s="199"/>
      <c r="E8" s="503"/>
      <c r="F8" s="503"/>
      <c r="G8" s="501"/>
      <c r="H8" s="503"/>
      <c r="I8" s="503"/>
      <c r="J8" s="616"/>
    </row>
    <row r="9" spans="1:12" s="615" customFormat="1" x14ac:dyDescent="0.25">
      <c r="A9" s="248" t="s">
        <v>546</v>
      </c>
      <c r="B9" s="263" t="s">
        <v>91</v>
      </c>
      <c r="C9" s="200" t="s">
        <v>400</v>
      </c>
      <c r="D9" s="200" t="s">
        <v>1412</v>
      </c>
      <c r="E9" s="502">
        <v>0</v>
      </c>
      <c r="F9" s="502">
        <v>0</v>
      </c>
      <c r="G9" s="502">
        <v>0</v>
      </c>
      <c r="H9" s="264">
        <f>IFERROR(AVERAGEA(E9:G9),0)</f>
        <v>0</v>
      </c>
      <c r="I9" s="502">
        <v>0</v>
      </c>
      <c r="J9" s="1101"/>
    </row>
    <row r="10" spans="1:12" s="615" customFormat="1" x14ac:dyDescent="0.25">
      <c r="A10" s="248" t="s">
        <v>547</v>
      </c>
      <c r="B10" s="249" t="s">
        <v>404</v>
      </c>
      <c r="C10" s="200" t="s">
        <v>400</v>
      </c>
      <c r="D10" s="200" t="s">
        <v>1412</v>
      </c>
      <c r="E10" s="502">
        <v>0</v>
      </c>
      <c r="F10" s="502">
        <v>0</v>
      </c>
      <c r="G10" s="502">
        <v>0</v>
      </c>
      <c r="H10" s="264">
        <f>IFERROR(AVERAGEA(E10:G10),0)</f>
        <v>0</v>
      </c>
      <c r="I10" s="502">
        <v>0</v>
      </c>
      <c r="J10" s="1101"/>
    </row>
    <row r="11" spans="1:12" s="615" customFormat="1" x14ac:dyDescent="0.25">
      <c r="A11" s="248" t="s">
        <v>549</v>
      </c>
      <c r="B11" s="249" t="s">
        <v>407</v>
      </c>
      <c r="C11" s="200" t="s">
        <v>400</v>
      </c>
      <c r="D11" s="200" t="s">
        <v>1412</v>
      </c>
      <c r="E11" s="502">
        <v>0</v>
      </c>
      <c r="F11" s="502">
        <v>0</v>
      </c>
      <c r="G11" s="502">
        <v>0</v>
      </c>
      <c r="H11" s="264">
        <f>IFERROR(AVERAGEA(E11:G11),0)</f>
        <v>0</v>
      </c>
      <c r="I11" s="502">
        <v>0</v>
      </c>
      <c r="J11" s="1101"/>
    </row>
    <row r="12" spans="1:12" s="615" customFormat="1" ht="28.5" x14ac:dyDescent="0.25">
      <c r="A12" s="265" t="s">
        <v>551</v>
      </c>
      <c r="B12" s="266" t="s">
        <v>409</v>
      </c>
      <c r="C12" s="231" t="s">
        <v>960</v>
      </c>
      <c r="D12" s="231" t="s">
        <v>1412</v>
      </c>
      <c r="E12" s="264">
        <f>SUM(E9:E11)</f>
        <v>0</v>
      </c>
      <c r="F12" s="264">
        <f>SUM(F9:F11)</f>
        <v>0</v>
      </c>
      <c r="G12" s="264">
        <f>SUM(G9:G11)</f>
        <v>0</v>
      </c>
      <c r="H12" s="264">
        <f>SUM(H9:H11)</f>
        <v>0</v>
      </c>
      <c r="I12" s="264">
        <f>SUM(I9:I11)</f>
        <v>0</v>
      </c>
      <c r="J12" s="706"/>
    </row>
    <row r="13" spans="1:12" s="615" customFormat="1" x14ac:dyDescent="0.25">
      <c r="A13" s="755" t="s">
        <v>401</v>
      </c>
      <c r="B13" s="262" t="s">
        <v>550</v>
      </c>
      <c r="C13" s="232"/>
      <c r="D13" s="232"/>
      <c r="E13" s="505"/>
      <c r="F13" s="506"/>
      <c r="G13" s="507"/>
      <c r="H13" s="505"/>
      <c r="I13" s="506"/>
      <c r="J13" s="317"/>
    </row>
    <row r="14" spans="1:12" s="615" customFormat="1" ht="28.5" x14ac:dyDescent="0.25">
      <c r="A14" s="248" t="s">
        <v>546</v>
      </c>
      <c r="B14" s="249" t="s">
        <v>1342</v>
      </c>
      <c r="C14" s="200" t="s">
        <v>408</v>
      </c>
      <c r="D14" s="200" t="s">
        <v>1412</v>
      </c>
      <c r="E14" s="502">
        <v>0</v>
      </c>
      <c r="F14" s="502">
        <v>0</v>
      </c>
      <c r="G14" s="502">
        <v>0</v>
      </c>
      <c r="H14" s="264">
        <f>IFERROR(AVERAGEIF(E14:G14,"&gt;0",E14:G14),0)</f>
        <v>0</v>
      </c>
      <c r="I14" s="502">
        <v>0</v>
      </c>
      <c r="J14" s="1101"/>
    </row>
    <row r="15" spans="1:12" s="615" customFormat="1" x14ac:dyDescent="0.25">
      <c r="A15" s="755" t="s">
        <v>926</v>
      </c>
      <c r="B15" s="262" t="s">
        <v>98</v>
      </c>
      <c r="C15" s="232"/>
      <c r="D15" s="232"/>
      <c r="E15" s="508"/>
      <c r="F15" s="508"/>
      <c r="G15" s="506"/>
      <c r="H15" s="508"/>
      <c r="I15" s="508"/>
      <c r="J15" s="317"/>
    </row>
    <row r="16" spans="1:12" s="615" customFormat="1" x14ac:dyDescent="0.25">
      <c r="A16" s="248" t="s">
        <v>546</v>
      </c>
      <c r="B16" s="267" t="s">
        <v>410</v>
      </c>
      <c r="C16" s="200" t="s">
        <v>408</v>
      </c>
      <c r="D16" s="200" t="s">
        <v>1412</v>
      </c>
      <c r="E16" s="502">
        <v>0</v>
      </c>
      <c r="F16" s="502">
        <v>0</v>
      </c>
      <c r="G16" s="502">
        <v>0</v>
      </c>
      <c r="H16" s="264">
        <f>IFERROR(AVERAGEA(E16:G16),0)</f>
        <v>0</v>
      </c>
      <c r="I16" s="502">
        <v>0</v>
      </c>
      <c r="J16" s="1101"/>
    </row>
    <row r="17" spans="1:10" s="615" customFormat="1" x14ac:dyDescent="0.25">
      <c r="A17" s="248" t="s">
        <v>547</v>
      </c>
      <c r="B17" s="268" t="s">
        <v>411</v>
      </c>
      <c r="C17" s="200" t="s">
        <v>408</v>
      </c>
      <c r="D17" s="200" t="s">
        <v>1412</v>
      </c>
      <c r="E17" s="502">
        <v>0</v>
      </c>
      <c r="F17" s="502">
        <v>0</v>
      </c>
      <c r="G17" s="502">
        <v>0</v>
      </c>
      <c r="H17" s="264">
        <f>IFERROR(AVERAGEA(E17:G17),0)</f>
        <v>0</v>
      </c>
      <c r="I17" s="502">
        <v>0</v>
      </c>
      <c r="J17" s="1101"/>
    </row>
    <row r="18" spans="1:10" s="615" customFormat="1" x14ac:dyDescent="0.25">
      <c r="A18" s="248" t="s">
        <v>549</v>
      </c>
      <c r="B18" s="267" t="s">
        <v>412</v>
      </c>
      <c r="C18" s="200" t="s">
        <v>408</v>
      </c>
      <c r="D18" s="200" t="s">
        <v>1412</v>
      </c>
      <c r="E18" s="502">
        <v>0</v>
      </c>
      <c r="F18" s="502">
        <v>0</v>
      </c>
      <c r="G18" s="502">
        <v>0</v>
      </c>
      <c r="H18" s="264">
        <f>IFERROR(AVERAGEA(E18:G18),0)</f>
        <v>0</v>
      </c>
      <c r="I18" s="502">
        <v>0</v>
      </c>
      <c r="J18" s="1101"/>
    </row>
    <row r="19" spans="1:10" s="615" customFormat="1" x14ac:dyDescent="0.25">
      <c r="A19" s="265" t="s">
        <v>551</v>
      </c>
      <c r="B19" s="266" t="s">
        <v>413</v>
      </c>
      <c r="C19" s="231" t="s">
        <v>960</v>
      </c>
      <c r="D19" s="231" t="s">
        <v>1412</v>
      </c>
      <c r="E19" s="86">
        <f>SUM(E16:E18)</f>
        <v>0</v>
      </c>
      <c r="F19" s="86">
        <f>SUM(F16:F18)</f>
        <v>0</v>
      </c>
      <c r="G19" s="86">
        <f>SUM(G16:G18)</f>
        <v>0</v>
      </c>
      <c r="H19" s="86">
        <f>SUM(H16:H18)</f>
        <v>0</v>
      </c>
      <c r="I19" s="86">
        <f>SUM(I16:I18)</f>
        <v>0</v>
      </c>
      <c r="J19" s="706"/>
    </row>
    <row r="20" spans="1:10" s="617" customFormat="1" x14ac:dyDescent="0.25">
      <c r="A20" s="755" t="s">
        <v>402</v>
      </c>
      <c r="B20" s="262" t="s">
        <v>92</v>
      </c>
      <c r="C20" s="199"/>
      <c r="D20" s="199"/>
      <c r="E20" s="503"/>
      <c r="F20" s="503"/>
      <c r="G20" s="501"/>
      <c r="H20" s="503"/>
      <c r="I20" s="503"/>
      <c r="J20" s="616"/>
    </row>
    <row r="21" spans="1:10" s="615" customFormat="1" x14ac:dyDescent="0.25">
      <c r="A21" s="248" t="s">
        <v>546</v>
      </c>
      <c r="B21" s="267" t="s">
        <v>414</v>
      </c>
      <c r="C21" s="200" t="s">
        <v>408</v>
      </c>
      <c r="D21" s="200" t="s">
        <v>1412</v>
      </c>
      <c r="E21" s="1133">
        <v>0</v>
      </c>
      <c r="F21" s="1133">
        <v>0</v>
      </c>
      <c r="G21" s="1133">
        <v>0</v>
      </c>
      <c r="H21" s="264">
        <f>IFERROR(AVERAGEA(E21:G21),0)</f>
        <v>0</v>
      </c>
      <c r="I21" s="509">
        <v>0</v>
      </c>
      <c r="J21" s="1101"/>
    </row>
    <row r="22" spans="1:10" s="615" customFormat="1" x14ac:dyDescent="0.25">
      <c r="A22" s="248" t="s">
        <v>547</v>
      </c>
      <c r="B22" s="267" t="s">
        <v>415</v>
      </c>
      <c r="C22" s="200" t="s">
        <v>408</v>
      </c>
      <c r="D22" s="200" t="s">
        <v>1412</v>
      </c>
      <c r="E22" s="510">
        <v>0</v>
      </c>
      <c r="F22" s="510">
        <v>0</v>
      </c>
      <c r="G22" s="510">
        <v>0</v>
      </c>
      <c r="H22" s="264">
        <f>IFERROR(AVERAGEA(E22:G22),0)</f>
        <v>0</v>
      </c>
      <c r="I22" s="510">
        <v>0</v>
      </c>
      <c r="J22" s="1101"/>
    </row>
    <row r="23" spans="1:10" s="615" customFormat="1" x14ac:dyDescent="0.25">
      <c r="A23" s="248" t="s">
        <v>549</v>
      </c>
      <c r="B23" s="267" t="s">
        <v>416</v>
      </c>
      <c r="C23" s="200" t="s">
        <v>408</v>
      </c>
      <c r="D23" s="200" t="s">
        <v>1412</v>
      </c>
      <c r="E23" s="1133">
        <v>0</v>
      </c>
      <c r="F23" s="1133">
        <v>0</v>
      </c>
      <c r="G23" s="1133">
        <v>0</v>
      </c>
      <c r="H23" s="264">
        <f>IFERROR(AVERAGEA(E23:G23),0)</f>
        <v>0</v>
      </c>
      <c r="I23" s="509">
        <v>0</v>
      </c>
      <c r="J23" s="1101"/>
    </row>
    <row r="24" spans="1:10" s="615" customFormat="1" x14ac:dyDescent="0.25">
      <c r="A24" s="265" t="s">
        <v>551</v>
      </c>
      <c r="B24" s="266" t="s">
        <v>417</v>
      </c>
      <c r="C24" s="231" t="s">
        <v>960</v>
      </c>
      <c r="D24" s="231" t="s">
        <v>1412</v>
      </c>
      <c r="E24" s="86">
        <f>SUM(E21:E23)</f>
        <v>0</v>
      </c>
      <c r="F24" s="86">
        <f>SUM(F21:F23)</f>
        <v>0</v>
      </c>
      <c r="G24" s="86">
        <f>SUM(G21:G23)</f>
        <v>0</v>
      </c>
      <c r="H24" s="86">
        <f>SUM(H21:H23)</f>
        <v>0</v>
      </c>
      <c r="I24" s="86">
        <f>SUM(I21:I23)</f>
        <v>0</v>
      </c>
      <c r="J24" s="706"/>
    </row>
    <row r="25" spans="1:10" s="615" customFormat="1" x14ac:dyDescent="0.25">
      <c r="A25" s="269" t="s">
        <v>403</v>
      </c>
      <c r="B25" s="266" t="s">
        <v>911</v>
      </c>
      <c r="C25" s="231" t="s">
        <v>1382</v>
      </c>
      <c r="D25" s="86" t="s">
        <v>489</v>
      </c>
      <c r="E25" s="86">
        <f>IFERROR(E19/E12*100,0)</f>
        <v>0</v>
      </c>
      <c r="F25" s="86">
        <f>IFERROR(F19/F12*100,0)</f>
        <v>0</v>
      </c>
      <c r="G25" s="86">
        <f>IFERROR(G19/G12*100,0)</f>
        <v>0</v>
      </c>
      <c r="H25" s="86">
        <f>IFERROR(H19/H12*100,0)</f>
        <v>0</v>
      </c>
      <c r="I25" s="86">
        <f>IFERROR(I19/I12*100,0)</f>
        <v>0</v>
      </c>
      <c r="J25" s="706"/>
    </row>
    <row r="26" spans="1:10" s="615" customFormat="1" x14ac:dyDescent="0.25">
      <c r="A26" s="755" t="s">
        <v>405</v>
      </c>
      <c r="B26" s="259" t="s">
        <v>93</v>
      </c>
      <c r="C26" s="232"/>
      <c r="D26" s="232"/>
      <c r="E26" s="508"/>
      <c r="F26" s="508"/>
      <c r="G26" s="506"/>
      <c r="H26" s="508"/>
      <c r="I26" s="508"/>
      <c r="J26" s="317"/>
    </row>
    <row r="27" spans="1:10" s="615" customFormat="1" x14ac:dyDescent="0.25">
      <c r="A27" s="248" t="s">
        <v>546</v>
      </c>
      <c r="B27" s="267" t="s">
        <v>668</v>
      </c>
      <c r="C27" s="197" t="s">
        <v>408</v>
      </c>
      <c r="D27" s="197" t="s">
        <v>1412</v>
      </c>
      <c r="E27" s="512">
        <v>0</v>
      </c>
      <c r="F27" s="512">
        <v>0</v>
      </c>
      <c r="G27" s="512">
        <v>0</v>
      </c>
      <c r="H27" s="264">
        <f t="shared" ref="H27:H32" si="0">IFERROR(AVERAGEA(E27:G27),0)</f>
        <v>0</v>
      </c>
      <c r="I27" s="512">
        <v>0</v>
      </c>
      <c r="J27" s="1101"/>
    </row>
    <row r="28" spans="1:10" s="615" customFormat="1" x14ac:dyDescent="0.25">
      <c r="A28" s="248" t="s">
        <v>547</v>
      </c>
      <c r="B28" s="267" t="s">
        <v>669</v>
      </c>
      <c r="C28" s="197" t="s">
        <v>408</v>
      </c>
      <c r="D28" s="197" t="s">
        <v>1412</v>
      </c>
      <c r="E28" s="512">
        <v>0</v>
      </c>
      <c r="F28" s="512">
        <v>0</v>
      </c>
      <c r="G28" s="512">
        <v>0</v>
      </c>
      <c r="H28" s="264">
        <f t="shared" si="0"/>
        <v>0</v>
      </c>
      <c r="I28" s="512">
        <v>0</v>
      </c>
      <c r="J28" s="1101"/>
    </row>
    <row r="29" spans="1:10" s="615" customFormat="1" x14ac:dyDescent="0.25">
      <c r="A29" s="248" t="s">
        <v>549</v>
      </c>
      <c r="B29" s="267" t="s">
        <v>670</v>
      </c>
      <c r="C29" s="197" t="s">
        <v>408</v>
      </c>
      <c r="D29" s="197" t="s">
        <v>1412</v>
      </c>
      <c r="E29" s="512">
        <v>0</v>
      </c>
      <c r="F29" s="512">
        <v>0</v>
      </c>
      <c r="G29" s="512">
        <v>0</v>
      </c>
      <c r="H29" s="264">
        <f t="shared" si="0"/>
        <v>0</v>
      </c>
      <c r="I29" s="512">
        <v>0</v>
      </c>
      <c r="J29" s="1101"/>
    </row>
    <row r="30" spans="1:10" s="615" customFormat="1" x14ac:dyDescent="0.25">
      <c r="A30" s="248" t="s">
        <v>551</v>
      </c>
      <c r="B30" s="267" t="s">
        <v>665</v>
      </c>
      <c r="C30" s="197" t="s">
        <v>408</v>
      </c>
      <c r="D30" s="197" t="s">
        <v>1412</v>
      </c>
      <c r="E30" s="512">
        <v>0</v>
      </c>
      <c r="F30" s="512">
        <v>0</v>
      </c>
      <c r="G30" s="512">
        <v>0</v>
      </c>
      <c r="H30" s="264">
        <f t="shared" si="0"/>
        <v>0</v>
      </c>
      <c r="I30" s="512">
        <v>0</v>
      </c>
      <c r="J30" s="1101"/>
    </row>
    <row r="31" spans="1:10" s="615" customFormat="1" x14ac:dyDescent="0.25">
      <c r="A31" s="248" t="s">
        <v>552</v>
      </c>
      <c r="B31" s="267" t="s">
        <v>666</v>
      </c>
      <c r="C31" s="197" t="s">
        <v>408</v>
      </c>
      <c r="D31" s="197" t="s">
        <v>1412</v>
      </c>
      <c r="E31" s="512">
        <v>0</v>
      </c>
      <c r="F31" s="512">
        <v>0</v>
      </c>
      <c r="G31" s="512">
        <v>0</v>
      </c>
      <c r="H31" s="264">
        <f t="shared" si="0"/>
        <v>0</v>
      </c>
      <c r="I31" s="512">
        <v>0</v>
      </c>
      <c r="J31" s="1102"/>
    </row>
    <row r="32" spans="1:10" s="615" customFormat="1" x14ac:dyDescent="0.25">
      <c r="A32" s="248" t="s">
        <v>569</v>
      </c>
      <c r="B32" s="267" t="s">
        <v>667</v>
      </c>
      <c r="C32" s="197" t="s">
        <v>408</v>
      </c>
      <c r="D32" s="197" t="s">
        <v>1412</v>
      </c>
      <c r="E32" s="512">
        <v>0</v>
      </c>
      <c r="F32" s="512">
        <v>0</v>
      </c>
      <c r="G32" s="512">
        <v>0</v>
      </c>
      <c r="H32" s="264">
        <f t="shared" si="0"/>
        <v>0</v>
      </c>
      <c r="I32" s="512">
        <v>0</v>
      </c>
      <c r="J32" s="1102"/>
    </row>
    <row r="33" spans="1:10" s="617" customFormat="1" x14ac:dyDescent="0.25">
      <c r="A33" s="755" t="s">
        <v>406</v>
      </c>
      <c r="B33" s="259" t="s">
        <v>94</v>
      </c>
      <c r="C33" s="199"/>
      <c r="D33" s="199"/>
      <c r="E33" s="513"/>
      <c r="F33" s="514"/>
      <c r="G33" s="513"/>
      <c r="H33" s="513"/>
      <c r="I33" s="514"/>
      <c r="J33" s="616"/>
    </row>
    <row r="34" spans="1:10" s="615" customFormat="1" x14ac:dyDescent="0.25">
      <c r="A34" s="248" t="s">
        <v>546</v>
      </c>
      <c r="B34" s="267" t="s">
        <v>104</v>
      </c>
      <c r="C34" s="197" t="s">
        <v>408</v>
      </c>
      <c r="D34" s="197" t="s">
        <v>1412</v>
      </c>
      <c r="E34" s="512">
        <v>0</v>
      </c>
      <c r="F34" s="512">
        <v>0</v>
      </c>
      <c r="G34" s="512">
        <v>0</v>
      </c>
      <c r="H34" s="251">
        <f t="shared" ref="H34:H39" si="1">IFERROR(AVERAGEA(E34:G34),0)</f>
        <v>0</v>
      </c>
      <c r="I34" s="512">
        <v>0</v>
      </c>
      <c r="J34" s="1101"/>
    </row>
    <row r="35" spans="1:10" s="615" customFormat="1" x14ac:dyDescent="0.25">
      <c r="A35" s="248" t="s">
        <v>547</v>
      </c>
      <c r="B35" s="267" t="s">
        <v>99</v>
      </c>
      <c r="C35" s="197" t="s">
        <v>408</v>
      </c>
      <c r="D35" s="197" t="s">
        <v>1412</v>
      </c>
      <c r="E35" s="512">
        <v>0</v>
      </c>
      <c r="F35" s="512">
        <v>0</v>
      </c>
      <c r="G35" s="512">
        <v>0</v>
      </c>
      <c r="H35" s="251">
        <f t="shared" si="1"/>
        <v>0</v>
      </c>
      <c r="I35" s="512">
        <v>0</v>
      </c>
      <c r="J35" s="1101"/>
    </row>
    <row r="36" spans="1:10" s="615" customFormat="1" x14ac:dyDescent="0.25">
      <c r="A36" s="248" t="s">
        <v>549</v>
      </c>
      <c r="B36" s="267" t="s">
        <v>100</v>
      </c>
      <c r="C36" s="197" t="s">
        <v>408</v>
      </c>
      <c r="D36" s="197" t="s">
        <v>1412</v>
      </c>
      <c r="E36" s="512">
        <v>0</v>
      </c>
      <c r="F36" s="512">
        <v>0</v>
      </c>
      <c r="G36" s="512">
        <v>0</v>
      </c>
      <c r="H36" s="251">
        <f t="shared" si="1"/>
        <v>0</v>
      </c>
      <c r="I36" s="512">
        <v>0</v>
      </c>
      <c r="J36" s="1101"/>
    </row>
    <row r="37" spans="1:10" s="615" customFormat="1" x14ac:dyDescent="0.25">
      <c r="A37" s="248" t="s">
        <v>551</v>
      </c>
      <c r="B37" s="267" t="s">
        <v>101</v>
      </c>
      <c r="C37" s="197" t="s">
        <v>408</v>
      </c>
      <c r="D37" s="197" t="s">
        <v>1412</v>
      </c>
      <c r="E37" s="512">
        <v>0</v>
      </c>
      <c r="F37" s="512">
        <v>0</v>
      </c>
      <c r="G37" s="512">
        <v>0</v>
      </c>
      <c r="H37" s="251">
        <f t="shared" si="1"/>
        <v>0</v>
      </c>
      <c r="I37" s="512">
        <v>0</v>
      </c>
      <c r="J37" s="1101"/>
    </row>
    <row r="38" spans="1:10" s="615" customFormat="1" x14ac:dyDescent="0.25">
      <c r="A38" s="248" t="s">
        <v>552</v>
      </c>
      <c r="B38" s="267" t="s">
        <v>102</v>
      </c>
      <c r="C38" s="197" t="s">
        <v>408</v>
      </c>
      <c r="D38" s="197" t="s">
        <v>1412</v>
      </c>
      <c r="E38" s="512">
        <v>0</v>
      </c>
      <c r="F38" s="512">
        <v>0</v>
      </c>
      <c r="G38" s="512">
        <v>0</v>
      </c>
      <c r="H38" s="251">
        <f t="shared" si="1"/>
        <v>0</v>
      </c>
      <c r="I38" s="512">
        <v>0</v>
      </c>
      <c r="J38" s="1101"/>
    </row>
    <row r="39" spans="1:10" s="615" customFormat="1" x14ac:dyDescent="0.25">
      <c r="A39" s="248" t="s">
        <v>195</v>
      </c>
      <c r="B39" s="267" t="s">
        <v>103</v>
      </c>
      <c r="C39" s="197" t="s">
        <v>408</v>
      </c>
      <c r="D39" s="197" t="s">
        <v>1412</v>
      </c>
      <c r="E39" s="512">
        <v>0</v>
      </c>
      <c r="F39" s="512">
        <v>0</v>
      </c>
      <c r="G39" s="512">
        <v>0</v>
      </c>
      <c r="H39" s="251">
        <f t="shared" si="1"/>
        <v>0</v>
      </c>
      <c r="I39" s="512">
        <v>0</v>
      </c>
      <c r="J39" s="1101"/>
    </row>
    <row r="40" spans="1:10" s="615" customFormat="1" x14ac:dyDescent="0.25">
      <c r="A40" s="255"/>
      <c r="B40" s="255"/>
      <c r="C40" s="255"/>
      <c r="D40" s="861"/>
      <c r="E40" s="675"/>
      <c r="F40" s="676"/>
      <c r="G40" s="676"/>
      <c r="H40" s="676"/>
      <c r="I40" s="677"/>
      <c r="J40" s="337"/>
    </row>
    <row r="41" spans="1:10" s="617" customFormat="1" ht="42.75" x14ac:dyDescent="0.25">
      <c r="A41" s="270" t="s">
        <v>468</v>
      </c>
      <c r="B41" s="271" t="s">
        <v>1343</v>
      </c>
      <c r="C41" s="233"/>
      <c r="D41" s="233"/>
      <c r="E41" s="515"/>
      <c r="F41" s="515"/>
      <c r="G41" s="516"/>
      <c r="H41" s="515"/>
      <c r="I41" s="517"/>
      <c r="J41" s="618"/>
    </row>
    <row r="42" spans="1:10" s="615" customFormat="1" x14ac:dyDescent="0.25">
      <c r="A42" s="248" t="s">
        <v>546</v>
      </c>
      <c r="B42" s="249" t="s">
        <v>927</v>
      </c>
      <c r="C42" s="200" t="s">
        <v>408</v>
      </c>
      <c r="D42" s="200" t="s">
        <v>1412</v>
      </c>
      <c r="E42" s="504">
        <v>0</v>
      </c>
      <c r="F42" s="504">
        <v>0</v>
      </c>
      <c r="G42" s="504">
        <v>0</v>
      </c>
      <c r="H42" s="251">
        <f>MAX(E42:G42)</f>
        <v>0</v>
      </c>
      <c r="I42" s="504">
        <v>0</v>
      </c>
      <c r="J42" s="1101"/>
    </row>
    <row r="43" spans="1:10" s="617" customFormat="1" x14ac:dyDescent="0.25">
      <c r="A43" s="755" t="s">
        <v>418</v>
      </c>
      <c r="B43" s="262" t="s">
        <v>223</v>
      </c>
      <c r="C43" s="199"/>
      <c r="D43" s="199"/>
      <c r="E43" s="503"/>
      <c r="F43" s="503"/>
      <c r="G43" s="501"/>
      <c r="H43" s="503"/>
      <c r="I43" s="503"/>
      <c r="J43" s="616"/>
    </row>
    <row r="44" spans="1:10" s="615" customFormat="1" x14ac:dyDescent="0.25">
      <c r="A44" s="248" t="s">
        <v>546</v>
      </c>
      <c r="B44" s="249" t="s">
        <v>224</v>
      </c>
      <c r="C44" s="200" t="s">
        <v>400</v>
      </c>
      <c r="D44" s="200" t="s">
        <v>1412</v>
      </c>
      <c r="E44" s="504">
        <v>0</v>
      </c>
      <c r="F44" s="504">
        <v>0</v>
      </c>
      <c r="G44" s="504">
        <v>0</v>
      </c>
      <c r="H44" s="251">
        <f>MAX(E44:G44)</f>
        <v>0</v>
      </c>
      <c r="I44" s="502">
        <v>0</v>
      </c>
      <c r="J44" s="252"/>
    </row>
    <row r="45" spans="1:10" s="615" customFormat="1" x14ac:dyDescent="0.25">
      <c r="A45" s="248" t="s">
        <v>547</v>
      </c>
      <c r="B45" s="249" t="s">
        <v>815</v>
      </c>
      <c r="C45" s="200" t="s">
        <v>400</v>
      </c>
      <c r="D45" s="200" t="s">
        <v>1412</v>
      </c>
      <c r="E45" s="502">
        <v>0</v>
      </c>
      <c r="F45" s="502">
        <v>0</v>
      </c>
      <c r="G45" s="502">
        <v>0</v>
      </c>
      <c r="H45" s="251">
        <f>MAX(E45:G45)</f>
        <v>0</v>
      </c>
      <c r="I45" s="502">
        <v>0</v>
      </c>
      <c r="J45" s="252"/>
    </row>
    <row r="46" spans="1:10" s="615" customFormat="1" x14ac:dyDescent="0.25">
      <c r="A46" s="248" t="s">
        <v>549</v>
      </c>
      <c r="B46" s="249" t="s">
        <v>421</v>
      </c>
      <c r="C46" s="200" t="s">
        <v>400</v>
      </c>
      <c r="D46" s="200" t="s">
        <v>1412</v>
      </c>
      <c r="E46" s="502">
        <v>0</v>
      </c>
      <c r="F46" s="502">
        <v>0</v>
      </c>
      <c r="G46" s="502">
        <v>0</v>
      </c>
      <c r="H46" s="251">
        <f>MAX(E46:G46)</f>
        <v>0</v>
      </c>
      <c r="I46" s="502">
        <v>0</v>
      </c>
      <c r="J46" s="1101"/>
    </row>
    <row r="47" spans="1:10" s="619" customFormat="1" x14ac:dyDescent="0.25">
      <c r="A47" s="248" t="s">
        <v>551</v>
      </c>
      <c r="B47" s="268" t="s">
        <v>423</v>
      </c>
      <c r="C47" s="197" t="s">
        <v>400</v>
      </c>
      <c r="D47" s="197" t="s">
        <v>1412</v>
      </c>
      <c r="E47" s="518">
        <v>0</v>
      </c>
      <c r="F47" s="518">
        <v>0</v>
      </c>
      <c r="G47" s="518">
        <v>0</v>
      </c>
      <c r="H47" s="251">
        <f>MAX(E47:G47)</f>
        <v>0</v>
      </c>
      <c r="I47" s="518">
        <v>0</v>
      </c>
      <c r="J47" s="1103"/>
    </row>
    <row r="48" spans="1:10" s="619" customFormat="1" ht="28.5" x14ac:dyDescent="0.25">
      <c r="A48" s="86" t="s">
        <v>552</v>
      </c>
      <c r="B48" s="87" t="s">
        <v>97</v>
      </c>
      <c r="C48" s="86" t="s">
        <v>1383</v>
      </c>
      <c r="D48" s="86" t="s">
        <v>1412</v>
      </c>
      <c r="E48" s="86">
        <f>SUM(E44:E47)</f>
        <v>0</v>
      </c>
      <c r="F48" s="86">
        <f>SUM(F44:F47)</f>
        <v>0</v>
      </c>
      <c r="G48" s="86">
        <f>SUM(G44:G47)</f>
        <v>0</v>
      </c>
      <c r="H48" s="86">
        <f>SUM(H44:H47)</f>
        <v>0</v>
      </c>
      <c r="I48" s="86">
        <f>SUM(I44:I47)</f>
        <v>0</v>
      </c>
      <c r="J48" s="355"/>
    </row>
    <row r="49" spans="1:11" s="615" customFormat="1" ht="15" x14ac:dyDescent="0.25">
      <c r="A49" s="234" t="s">
        <v>419</v>
      </c>
      <c r="B49" s="272" t="s">
        <v>425</v>
      </c>
      <c r="C49" s="234"/>
      <c r="D49" s="208"/>
      <c r="E49" s="186"/>
      <c r="F49" s="520"/>
      <c r="G49" s="521"/>
      <c r="H49" s="186"/>
      <c r="I49" s="520"/>
      <c r="J49" s="620"/>
      <c r="K49" s="621"/>
    </row>
    <row r="50" spans="1:11" s="615" customFormat="1" ht="15" x14ac:dyDescent="0.25">
      <c r="A50" s="208" t="s">
        <v>546</v>
      </c>
      <c r="B50" s="249" t="s">
        <v>225</v>
      </c>
      <c r="C50" s="200" t="s">
        <v>408</v>
      </c>
      <c r="D50" s="200" t="s">
        <v>1412</v>
      </c>
      <c r="E50" s="1140">
        <v>0</v>
      </c>
      <c r="F50" s="1140">
        <v>0</v>
      </c>
      <c r="G50" s="1140">
        <v>0</v>
      </c>
      <c r="H50" s="251">
        <f>IFERROR(AVERAGEA(E50:G50),0)</f>
        <v>0</v>
      </c>
      <c r="I50" s="522">
        <v>0</v>
      </c>
      <c r="J50" s="1104"/>
      <c r="K50" s="622"/>
    </row>
    <row r="51" spans="1:11" s="615" customFormat="1" ht="15" x14ac:dyDescent="0.25">
      <c r="A51" s="208" t="s">
        <v>547</v>
      </c>
      <c r="B51" s="249" t="s">
        <v>816</v>
      </c>
      <c r="C51" s="200" t="s">
        <v>408</v>
      </c>
      <c r="D51" s="200" t="s">
        <v>1412</v>
      </c>
      <c r="E51" s="545">
        <v>0</v>
      </c>
      <c r="F51" s="545">
        <v>0</v>
      </c>
      <c r="G51" s="545">
        <v>0</v>
      </c>
      <c r="H51" s="251">
        <f>IFERROR(AVERAGEA(E51:G51),0)</f>
        <v>0</v>
      </c>
      <c r="I51" s="523">
        <v>0</v>
      </c>
      <c r="J51" s="1104"/>
      <c r="K51" s="622"/>
    </row>
    <row r="52" spans="1:11" s="615" customFormat="1" ht="15" x14ac:dyDescent="0.25">
      <c r="A52" s="208" t="s">
        <v>549</v>
      </c>
      <c r="B52" s="249" t="s">
        <v>426</v>
      </c>
      <c r="C52" s="200" t="s">
        <v>408</v>
      </c>
      <c r="D52" s="200" t="s">
        <v>1412</v>
      </c>
      <c r="E52" s="545">
        <v>0</v>
      </c>
      <c r="F52" s="545">
        <v>0</v>
      </c>
      <c r="G52" s="545">
        <v>0</v>
      </c>
      <c r="H52" s="251">
        <f>IFERROR(AVERAGEA(E52:G52),0)</f>
        <v>0</v>
      </c>
      <c r="I52" s="523">
        <v>0</v>
      </c>
      <c r="J52" s="1104"/>
      <c r="K52" s="621"/>
    </row>
    <row r="53" spans="1:11" s="615" customFormat="1" ht="15" x14ac:dyDescent="0.25">
      <c r="A53" s="208" t="s">
        <v>551</v>
      </c>
      <c r="B53" s="249" t="s">
        <v>427</v>
      </c>
      <c r="C53" s="200" t="s">
        <v>408</v>
      </c>
      <c r="D53" s="200" t="s">
        <v>1412</v>
      </c>
      <c r="E53" s="545">
        <v>0</v>
      </c>
      <c r="F53" s="545">
        <v>0</v>
      </c>
      <c r="G53" s="545">
        <v>0</v>
      </c>
      <c r="H53" s="251">
        <f>IFERROR(AVERAGEA(E53:G53),0)</f>
        <v>0</v>
      </c>
      <c r="I53" s="523">
        <v>0</v>
      </c>
      <c r="J53" s="1104"/>
      <c r="K53" s="621"/>
    </row>
    <row r="54" spans="1:11" s="619" customFormat="1" ht="28.5" x14ac:dyDescent="0.25">
      <c r="A54" s="86" t="s">
        <v>552</v>
      </c>
      <c r="B54" s="87" t="s">
        <v>226</v>
      </c>
      <c r="C54" s="86" t="s">
        <v>1383</v>
      </c>
      <c r="D54" s="86" t="s">
        <v>1412</v>
      </c>
      <c r="E54" s="86">
        <f>E53+E52+E51+E50</f>
        <v>0</v>
      </c>
      <c r="F54" s="86">
        <f>F53+F52+F51+F50</f>
        <v>0</v>
      </c>
      <c r="G54" s="86">
        <f>G53+G52+G51+G50</f>
        <v>0</v>
      </c>
      <c r="H54" s="86">
        <f>H53+H52+H51+H50</f>
        <v>0</v>
      </c>
      <c r="I54" s="86">
        <f>I53+I52+I51+I50</f>
        <v>0</v>
      </c>
      <c r="J54" s="355"/>
    </row>
    <row r="55" spans="1:11" s="619" customFormat="1" x14ac:dyDescent="0.25">
      <c r="A55" s="86" t="s">
        <v>420</v>
      </c>
      <c r="B55" s="87" t="s">
        <v>96</v>
      </c>
      <c r="C55" s="86" t="s">
        <v>1384</v>
      </c>
      <c r="D55" s="86" t="s">
        <v>1412</v>
      </c>
      <c r="E55" s="86">
        <f>IFERROR(E54*100/E48,0)</f>
        <v>0</v>
      </c>
      <c r="F55" s="86">
        <f>IFERROR(F54*100/F48,0)</f>
        <v>0</v>
      </c>
      <c r="G55" s="86">
        <f>IFERROR(G54*100/G48,0)</f>
        <v>0</v>
      </c>
      <c r="H55" s="86">
        <f>IFERROR(H54*100/H48,0)</f>
        <v>0</v>
      </c>
      <c r="I55" s="86">
        <f>IFERROR(I54*100/I48,0)</f>
        <v>0</v>
      </c>
      <c r="J55" s="355"/>
    </row>
    <row r="56" spans="1:11" s="619" customFormat="1" ht="37.5" customHeight="1" x14ac:dyDescent="0.25">
      <c r="A56" s="274" t="s">
        <v>422</v>
      </c>
      <c r="B56" s="275" t="s">
        <v>227</v>
      </c>
      <c r="C56" s="199"/>
      <c r="D56" s="199"/>
      <c r="E56" s="587"/>
      <c r="F56" s="768"/>
      <c r="G56" s="769"/>
      <c r="H56" s="587"/>
      <c r="I56" s="768"/>
      <c r="J56" s="623"/>
      <c r="K56" s="624"/>
    </row>
    <row r="57" spans="1:11" s="615" customFormat="1" ht="39" customHeight="1" x14ac:dyDescent="0.25">
      <c r="A57" s="274" t="s">
        <v>228</v>
      </c>
      <c r="B57" s="262" t="s">
        <v>428</v>
      </c>
      <c r="C57" s="235"/>
      <c r="D57" s="235"/>
      <c r="E57" s="770"/>
      <c r="F57" s="771"/>
      <c r="G57" s="772"/>
      <c r="H57" s="770"/>
      <c r="I57" s="771"/>
      <c r="J57" s="623"/>
      <c r="K57" s="621"/>
    </row>
    <row r="58" spans="1:11" s="652" customFormat="1" ht="39.75" customHeight="1" x14ac:dyDescent="0.25">
      <c r="A58" s="274" t="s">
        <v>277</v>
      </c>
      <c r="B58" s="262" t="s">
        <v>1080</v>
      </c>
      <c r="C58" s="235"/>
      <c r="D58" s="235"/>
      <c r="E58" s="770"/>
      <c r="F58" s="771"/>
      <c r="G58" s="772"/>
      <c r="H58" s="770"/>
      <c r="I58" s="771"/>
      <c r="J58" s="623"/>
      <c r="K58" s="653"/>
    </row>
    <row r="59" spans="1:11" s="615" customFormat="1" ht="15" x14ac:dyDescent="0.25">
      <c r="A59" s="208" t="s">
        <v>546</v>
      </c>
      <c r="B59" s="268" t="s">
        <v>429</v>
      </c>
      <c r="C59" s="197" t="s">
        <v>408</v>
      </c>
      <c r="D59" s="197" t="s">
        <v>1412</v>
      </c>
      <c r="E59" s="1134">
        <v>0</v>
      </c>
      <c r="F59" s="1134">
        <v>0</v>
      </c>
      <c r="G59" s="1134">
        <v>0</v>
      </c>
      <c r="H59" s="251">
        <f>IFERROR(AVERAGEA(E59:G59),0)</f>
        <v>0</v>
      </c>
      <c r="I59" s="525">
        <v>0</v>
      </c>
      <c r="J59" s="1104"/>
      <c r="K59" s="621"/>
    </row>
    <row r="60" spans="1:11" s="615" customFormat="1" ht="15" x14ac:dyDescent="0.25">
      <c r="A60" s="208" t="s">
        <v>547</v>
      </c>
      <c r="B60" s="268" t="s">
        <v>727</v>
      </c>
      <c r="C60" s="197" t="s">
        <v>408</v>
      </c>
      <c r="D60" s="197" t="s">
        <v>395</v>
      </c>
      <c r="E60" s="1414"/>
      <c r="F60" s="1414"/>
      <c r="G60" s="1414"/>
      <c r="H60" s="276">
        <f>IFERROR(AVERAGEIF(E60:G60,"&gt;0",E60:G60),0)</f>
        <v>0</v>
      </c>
      <c r="I60" s="527"/>
      <c r="J60" s="1104"/>
      <c r="K60" s="621"/>
    </row>
    <row r="61" spans="1:11" s="615" customFormat="1" ht="15" x14ac:dyDescent="0.25">
      <c r="A61" s="208" t="s">
        <v>549</v>
      </c>
      <c r="B61" s="268" t="s">
        <v>430</v>
      </c>
      <c r="C61" s="197" t="s">
        <v>408</v>
      </c>
      <c r="D61" s="197" t="s">
        <v>1412</v>
      </c>
      <c r="E61" s="1134">
        <v>0</v>
      </c>
      <c r="F61" s="1134">
        <v>0</v>
      </c>
      <c r="G61" s="1134">
        <v>0</v>
      </c>
      <c r="H61" s="251">
        <f>IFERROR(AVERAGEA(E61:G61),0)</f>
        <v>0</v>
      </c>
      <c r="I61" s="525">
        <v>0</v>
      </c>
      <c r="J61" s="1104"/>
      <c r="K61" s="621"/>
    </row>
    <row r="62" spans="1:11" s="615" customFormat="1" ht="15" x14ac:dyDescent="0.25">
      <c r="A62" s="208" t="s">
        <v>551</v>
      </c>
      <c r="B62" s="268" t="s">
        <v>728</v>
      </c>
      <c r="C62" s="197" t="s">
        <v>408</v>
      </c>
      <c r="D62" s="197" t="s">
        <v>395</v>
      </c>
      <c r="E62" s="1414"/>
      <c r="F62" s="1414"/>
      <c r="G62" s="1414"/>
      <c r="H62" s="276">
        <f>IFERROR(AVERAGEIF(E62:G62,"&gt;0",E62:G62),0)</f>
        <v>0</v>
      </c>
      <c r="I62" s="527"/>
      <c r="J62" s="1104"/>
      <c r="K62" s="621"/>
    </row>
    <row r="63" spans="1:11" s="615" customFormat="1" ht="15" x14ac:dyDescent="0.25">
      <c r="A63" s="208" t="s">
        <v>552</v>
      </c>
      <c r="B63" s="268" t="s">
        <v>431</v>
      </c>
      <c r="C63" s="197" t="s">
        <v>408</v>
      </c>
      <c r="D63" s="197" t="s">
        <v>1412</v>
      </c>
      <c r="E63" s="1134">
        <v>0</v>
      </c>
      <c r="F63" s="1134">
        <v>0</v>
      </c>
      <c r="G63" s="1134">
        <v>0</v>
      </c>
      <c r="H63" s="251">
        <f>IFERROR(AVERAGEA(E63:G63),0)</f>
        <v>0</v>
      </c>
      <c r="I63" s="525">
        <v>0</v>
      </c>
      <c r="J63" s="1104"/>
      <c r="K63" s="621"/>
    </row>
    <row r="64" spans="1:11" s="615" customFormat="1" ht="15" x14ac:dyDescent="0.25">
      <c r="A64" s="208" t="s">
        <v>569</v>
      </c>
      <c r="B64" s="268" t="s">
        <v>729</v>
      </c>
      <c r="C64" s="197" t="s">
        <v>408</v>
      </c>
      <c r="D64" s="197" t="s">
        <v>395</v>
      </c>
      <c r="E64" s="1139"/>
      <c r="F64" s="1139"/>
      <c r="G64" s="1139"/>
      <c r="H64" s="276">
        <f>IFERROR(AVERAGEIF(E64:G64,"&gt;0",E64:G64),0)</f>
        <v>0</v>
      </c>
      <c r="I64" s="527"/>
      <c r="J64" s="1104"/>
      <c r="K64" s="621"/>
    </row>
    <row r="65" spans="1:11" s="615" customFormat="1" ht="15" x14ac:dyDescent="0.25">
      <c r="A65" s="208" t="s">
        <v>571</v>
      </c>
      <c r="B65" s="268" t="s">
        <v>432</v>
      </c>
      <c r="C65" s="197" t="s">
        <v>408</v>
      </c>
      <c r="D65" s="197" t="s">
        <v>1412</v>
      </c>
      <c r="E65" s="525">
        <v>0</v>
      </c>
      <c r="F65" s="525">
        <v>0</v>
      </c>
      <c r="G65" s="525">
        <v>0</v>
      </c>
      <c r="H65" s="251">
        <f>IFERROR(AVERAGEA(E65:G65),0)</f>
        <v>0</v>
      </c>
      <c r="I65" s="525">
        <v>0</v>
      </c>
      <c r="J65" s="1104"/>
      <c r="K65" s="621"/>
    </row>
    <row r="66" spans="1:11" s="615" customFormat="1" ht="15" x14ac:dyDescent="0.25">
      <c r="A66" s="208" t="s">
        <v>601</v>
      </c>
      <c r="B66" s="268" t="s">
        <v>730</v>
      </c>
      <c r="C66" s="197" t="s">
        <v>408</v>
      </c>
      <c r="D66" s="197" t="s">
        <v>395</v>
      </c>
      <c r="E66" s="527"/>
      <c r="F66" s="527"/>
      <c r="G66" s="527"/>
      <c r="H66" s="276">
        <f>IFERROR(AVERAGEIF(E66:G66,"&gt;0",E66:G66),0)</f>
        <v>0</v>
      </c>
      <c r="I66" s="527"/>
      <c r="J66" s="1104"/>
      <c r="K66" s="621"/>
    </row>
    <row r="67" spans="1:11" s="615" customFormat="1" ht="15" x14ac:dyDescent="0.25">
      <c r="A67" s="208" t="s">
        <v>603</v>
      </c>
      <c r="B67" s="268" t="s">
        <v>433</v>
      </c>
      <c r="C67" s="197" t="s">
        <v>408</v>
      </c>
      <c r="D67" s="197" t="s">
        <v>1412</v>
      </c>
      <c r="E67" s="525">
        <v>0</v>
      </c>
      <c r="F67" s="525">
        <v>0</v>
      </c>
      <c r="G67" s="525">
        <v>0</v>
      </c>
      <c r="H67" s="251">
        <f>IFERROR(AVERAGEA(E67:G67),0)</f>
        <v>0</v>
      </c>
      <c r="I67" s="525">
        <v>0</v>
      </c>
      <c r="J67" s="1104"/>
      <c r="K67" s="621"/>
    </row>
    <row r="68" spans="1:11" s="615" customFormat="1" ht="15" x14ac:dyDescent="0.25">
      <c r="A68" s="208" t="s">
        <v>605</v>
      </c>
      <c r="B68" s="268" t="s">
        <v>731</v>
      </c>
      <c r="C68" s="197" t="s">
        <v>408</v>
      </c>
      <c r="D68" s="197" t="s">
        <v>395</v>
      </c>
      <c r="E68" s="527"/>
      <c r="F68" s="527"/>
      <c r="G68" s="527"/>
      <c r="H68" s="276">
        <f>IFERROR(AVERAGEIF(E68:G68,"&gt;0",E68:G68),0)</f>
        <v>0</v>
      </c>
      <c r="I68" s="527"/>
      <c r="J68" s="1104"/>
      <c r="K68" s="621"/>
    </row>
    <row r="69" spans="1:11" s="615" customFormat="1" ht="15" x14ac:dyDescent="0.25">
      <c r="A69" s="208" t="s">
        <v>683</v>
      </c>
      <c r="B69" s="268" t="s">
        <v>434</v>
      </c>
      <c r="C69" s="197" t="s">
        <v>408</v>
      </c>
      <c r="D69" s="197" t="s">
        <v>1412</v>
      </c>
      <c r="E69" s="525">
        <v>0</v>
      </c>
      <c r="F69" s="525">
        <v>0</v>
      </c>
      <c r="G69" s="525">
        <v>0</v>
      </c>
      <c r="H69" s="251">
        <f>IFERROR(AVERAGEA(E69:G69),0)</f>
        <v>0</v>
      </c>
      <c r="I69" s="525">
        <v>0</v>
      </c>
      <c r="J69" s="1104"/>
      <c r="K69" s="621"/>
    </row>
    <row r="70" spans="1:11" s="615" customFormat="1" ht="15" x14ac:dyDescent="0.25">
      <c r="A70" s="208" t="s">
        <v>698</v>
      </c>
      <c r="B70" s="268" t="s">
        <v>732</v>
      </c>
      <c r="C70" s="197" t="s">
        <v>408</v>
      </c>
      <c r="D70" s="197" t="s">
        <v>395</v>
      </c>
      <c r="E70" s="527"/>
      <c r="F70" s="527"/>
      <c r="G70" s="527"/>
      <c r="H70" s="276">
        <f>IFERROR(AVERAGEIF(E70:G70,"&gt;0",E70:G70),0)</f>
        <v>0</v>
      </c>
      <c r="I70" s="527"/>
      <c r="J70" s="1104"/>
      <c r="K70" s="621"/>
    </row>
    <row r="71" spans="1:11" s="615" customFormat="1" ht="15" x14ac:dyDescent="0.25">
      <c r="A71" s="208" t="s">
        <v>699</v>
      </c>
      <c r="B71" s="268" t="s">
        <v>435</v>
      </c>
      <c r="C71" s="197" t="s">
        <v>408</v>
      </c>
      <c r="D71" s="197" t="s">
        <v>1412</v>
      </c>
      <c r="E71" s="525">
        <v>0</v>
      </c>
      <c r="F71" s="525">
        <v>0</v>
      </c>
      <c r="G71" s="525">
        <v>0</v>
      </c>
      <c r="H71" s="251">
        <f>IFERROR(AVERAGEA(E71:G71),0)</f>
        <v>0</v>
      </c>
      <c r="I71" s="525">
        <v>0</v>
      </c>
      <c r="J71" s="1104"/>
      <c r="K71" s="621"/>
    </row>
    <row r="72" spans="1:11" s="615" customFormat="1" ht="15" x14ac:dyDescent="0.25">
      <c r="A72" s="208" t="s">
        <v>700</v>
      </c>
      <c r="B72" s="268" t="s">
        <v>733</v>
      </c>
      <c r="C72" s="197" t="s">
        <v>408</v>
      </c>
      <c r="D72" s="197" t="s">
        <v>395</v>
      </c>
      <c r="E72" s="527"/>
      <c r="F72" s="527"/>
      <c r="G72" s="527"/>
      <c r="H72" s="276">
        <f>IFERROR(AVERAGEIF(E72:G72,"&gt;0",E72:G72),0)</f>
        <v>0</v>
      </c>
      <c r="I72" s="527"/>
      <c r="J72" s="1104"/>
      <c r="K72" s="621"/>
    </row>
    <row r="73" spans="1:11" s="615" customFormat="1" ht="15" x14ac:dyDescent="0.25">
      <c r="A73" s="208" t="s">
        <v>701</v>
      </c>
      <c r="B73" s="268" t="s">
        <v>436</v>
      </c>
      <c r="C73" s="197" t="s">
        <v>408</v>
      </c>
      <c r="D73" s="197" t="s">
        <v>1412</v>
      </c>
      <c r="E73" s="525">
        <v>0</v>
      </c>
      <c r="F73" s="525">
        <v>0</v>
      </c>
      <c r="G73" s="525">
        <v>0</v>
      </c>
      <c r="H73" s="251">
        <f>IFERROR(AVERAGEA(E73:G73),0)</f>
        <v>0</v>
      </c>
      <c r="I73" s="525">
        <v>0</v>
      </c>
      <c r="J73" s="1104"/>
      <c r="K73" s="621"/>
    </row>
    <row r="74" spans="1:11" s="615" customFormat="1" ht="15" x14ac:dyDescent="0.25">
      <c r="A74" s="208" t="s">
        <v>721</v>
      </c>
      <c r="B74" s="268" t="s">
        <v>734</v>
      </c>
      <c r="C74" s="197" t="s">
        <v>408</v>
      </c>
      <c r="D74" s="197" t="s">
        <v>395</v>
      </c>
      <c r="E74" s="527"/>
      <c r="F74" s="527"/>
      <c r="G74" s="527"/>
      <c r="H74" s="276">
        <f t="shared" ref="H74:H80" si="2">IFERROR(AVERAGEIF(E74:G74,"&gt;0",E74:G74),0)</f>
        <v>0</v>
      </c>
      <c r="I74" s="527"/>
      <c r="J74" s="1104"/>
      <c r="K74" s="621"/>
    </row>
    <row r="75" spans="1:11" s="652" customFormat="1" ht="36" customHeight="1" x14ac:dyDescent="0.25">
      <c r="A75" s="203" t="s">
        <v>722</v>
      </c>
      <c r="B75" s="268" t="s">
        <v>1072</v>
      </c>
      <c r="C75" s="197" t="s">
        <v>408</v>
      </c>
      <c r="D75" s="197" t="s">
        <v>1412</v>
      </c>
      <c r="E75" s="525">
        <v>0</v>
      </c>
      <c r="F75" s="525">
        <v>0</v>
      </c>
      <c r="G75" s="525">
        <v>0</v>
      </c>
      <c r="H75" s="276">
        <f t="shared" si="2"/>
        <v>0</v>
      </c>
      <c r="I75" s="525">
        <v>0</v>
      </c>
      <c r="J75" s="1104"/>
      <c r="K75" s="651"/>
    </row>
    <row r="76" spans="1:11" s="652" customFormat="1" ht="22.5" customHeight="1" x14ac:dyDescent="0.25">
      <c r="A76" s="203" t="s">
        <v>723</v>
      </c>
      <c r="B76" s="268" t="s">
        <v>1073</v>
      </c>
      <c r="C76" s="197" t="s">
        <v>408</v>
      </c>
      <c r="D76" s="197" t="s">
        <v>395</v>
      </c>
      <c r="E76" s="527"/>
      <c r="F76" s="527"/>
      <c r="G76" s="527"/>
      <c r="H76" s="276">
        <f t="shared" si="2"/>
        <v>0</v>
      </c>
      <c r="I76" s="527"/>
      <c r="J76" s="1104"/>
      <c r="K76" s="651"/>
    </row>
    <row r="77" spans="1:11" s="652" customFormat="1" ht="30" customHeight="1" x14ac:dyDescent="0.25">
      <c r="A77" s="203" t="s">
        <v>724</v>
      </c>
      <c r="B77" s="268" t="s">
        <v>1072</v>
      </c>
      <c r="C77" s="197" t="s">
        <v>408</v>
      </c>
      <c r="D77" s="197" t="s">
        <v>1412</v>
      </c>
      <c r="E77" s="525">
        <v>0</v>
      </c>
      <c r="F77" s="525">
        <v>0</v>
      </c>
      <c r="G77" s="525">
        <v>0</v>
      </c>
      <c r="H77" s="276">
        <f t="shared" si="2"/>
        <v>0</v>
      </c>
      <c r="I77" s="525">
        <v>0</v>
      </c>
      <c r="J77" s="1104"/>
      <c r="K77" s="651"/>
    </row>
    <row r="78" spans="1:11" s="652" customFormat="1" ht="35.25" customHeight="1" x14ac:dyDescent="0.25">
      <c r="A78" s="203" t="s">
        <v>725</v>
      </c>
      <c r="B78" s="268" t="s">
        <v>1073</v>
      </c>
      <c r="C78" s="197" t="s">
        <v>408</v>
      </c>
      <c r="D78" s="197" t="s">
        <v>395</v>
      </c>
      <c r="E78" s="527"/>
      <c r="F78" s="527"/>
      <c r="G78" s="527"/>
      <c r="H78" s="276">
        <f t="shared" si="2"/>
        <v>0</v>
      </c>
      <c r="I78" s="527"/>
      <c r="J78" s="1104"/>
      <c r="K78" s="651"/>
    </row>
    <row r="79" spans="1:11" s="652" customFormat="1" ht="45" customHeight="1" x14ac:dyDescent="0.25">
      <c r="A79" s="203" t="s">
        <v>726</v>
      </c>
      <c r="B79" s="268" t="s">
        <v>1072</v>
      </c>
      <c r="C79" s="197" t="s">
        <v>408</v>
      </c>
      <c r="D79" s="197" t="s">
        <v>1412</v>
      </c>
      <c r="E79" s="525">
        <v>0</v>
      </c>
      <c r="F79" s="525">
        <v>0</v>
      </c>
      <c r="G79" s="525">
        <v>0</v>
      </c>
      <c r="H79" s="276">
        <f t="shared" si="2"/>
        <v>0</v>
      </c>
      <c r="I79" s="525">
        <v>0</v>
      </c>
      <c r="J79" s="1104"/>
      <c r="K79" s="651"/>
    </row>
    <row r="80" spans="1:11" s="652" customFormat="1" ht="30" customHeight="1" x14ac:dyDescent="0.25">
      <c r="A80" s="203" t="s">
        <v>235</v>
      </c>
      <c r="B80" s="268" t="s">
        <v>1073</v>
      </c>
      <c r="C80" s="197" t="s">
        <v>408</v>
      </c>
      <c r="D80" s="197" t="s">
        <v>395</v>
      </c>
      <c r="E80" s="527"/>
      <c r="F80" s="527"/>
      <c r="G80" s="527"/>
      <c r="H80" s="276">
        <f t="shared" si="2"/>
        <v>0</v>
      </c>
      <c r="I80" s="527"/>
      <c r="J80" s="1104"/>
      <c r="K80" s="651"/>
    </row>
    <row r="81" spans="1:11" s="619" customFormat="1" ht="83.25" customHeight="1" x14ac:dyDescent="0.25">
      <c r="A81" s="86" t="s">
        <v>238</v>
      </c>
      <c r="B81" s="87" t="s">
        <v>229</v>
      </c>
      <c r="C81" s="498" t="s">
        <v>1289</v>
      </c>
      <c r="D81" s="86" t="s">
        <v>395</v>
      </c>
      <c r="E81" s="86">
        <f>IFERROR(((E59*E60)+(E61*E62)+(E63*E64)+(E65*E66)+(E67*E68)+(E69*E70)+(E71*E72)+(E73*E74)+(E75*E76)+(E77*E78)+(E79*E80))/(E59+E61+E63+E65+E67+E69+E71+E73+E75+E77+E79),0)</f>
        <v>0</v>
      </c>
      <c r="F81" s="86">
        <f>IFERROR(((F59*F60)+(F61*F62)+(F63*F64)+(F65*F66)+(F67*F68)+(F69*F70)+(F71*F72)+(F73*F74)+(F75*F76)+(F77*F78)+(F79*F80))/(F59+F61+F63+F65+F67+F69+F71+F73+F75+F77+F79),0)</f>
        <v>0</v>
      </c>
      <c r="G81" s="86">
        <f>IFERROR(((G59*G60)+(G61*G62)+(G63*G64)+(G65*G66)+(G67*G68)+(G69*G70)+(G71*G72)+(G73*G74)+(G75*G76)+(G77*G78)+(G79*G80))/(G59+G61+G63+G65+G67+G69+G71+G73+G75+G77+G79),0)</f>
        <v>0</v>
      </c>
      <c r="H81" s="86">
        <f>IFERROR(((H59*H60)+(H61*H62)+(H63*H64)+(H65*H66)+(H67*H68)+(H69*H70)+(H71*H72)+(H73*H74)+(H75*H76)+(H77*H78)+(H79*H80))/(H59+H61+H63+H65+H67+H69+H71+H73+H75+H77+H79),0)</f>
        <v>0</v>
      </c>
      <c r="I81" s="86">
        <f>IFERROR(((I59*I60)+(I61*I62)+(I63*I64)+(I65*I66)+(I67*I68)+(I69*I70)+(I71*I72)+(I73*I74)+(I75*I76)+(I77*I78)+(I79*I80))/(I59+I61+I63+I65+I67+I69+I71+I73+I75+I77+I79),0)</f>
        <v>0</v>
      </c>
      <c r="J81" s="355"/>
    </row>
    <row r="82" spans="1:11" s="619" customFormat="1" ht="33" customHeight="1" x14ac:dyDescent="0.25">
      <c r="A82" s="86" t="s">
        <v>1023</v>
      </c>
      <c r="B82" s="87" t="s">
        <v>437</v>
      </c>
      <c r="C82" s="86" t="s">
        <v>1290</v>
      </c>
      <c r="D82" s="86" t="s">
        <v>1412</v>
      </c>
      <c r="E82" s="86">
        <f>E73+E71+E69+E63+E61+E59+E65+E67+E75+E77+E79</f>
        <v>0</v>
      </c>
      <c r="F82" s="86">
        <f>F73+F71+F69+F63+F61+F59+F65+F67+F75+F77+F79</f>
        <v>0</v>
      </c>
      <c r="G82" s="86">
        <f>G73+G71+G69+G63+G61+G59+G65+G67+G75+G77+G79</f>
        <v>0</v>
      </c>
      <c r="H82" s="86">
        <f>H73+H71+H69+H63+H61+H59+H65+H67+H75+H77+H79</f>
        <v>0</v>
      </c>
      <c r="I82" s="86">
        <f>I73+I71+I69+I63+I61+I59+I65+I67+I75+I77+I79</f>
        <v>0</v>
      </c>
      <c r="J82" s="355"/>
    </row>
    <row r="83" spans="1:11" s="615" customFormat="1" ht="15" x14ac:dyDescent="0.25">
      <c r="A83" s="274" t="s">
        <v>278</v>
      </c>
      <c r="B83" s="277" t="s">
        <v>954</v>
      </c>
      <c r="C83" s="232"/>
      <c r="D83" s="232"/>
      <c r="E83" s="770"/>
      <c r="F83" s="771"/>
      <c r="G83" s="554"/>
      <c r="H83" s="770"/>
      <c r="I83" s="771"/>
      <c r="J83" s="623"/>
      <c r="K83" s="621"/>
    </row>
    <row r="84" spans="1:11" s="615" customFormat="1" ht="15" x14ac:dyDescent="0.25">
      <c r="A84" s="208" t="s">
        <v>546</v>
      </c>
      <c r="B84" s="268" t="s">
        <v>233</v>
      </c>
      <c r="C84" s="197" t="s">
        <v>408</v>
      </c>
      <c r="D84" s="197" t="s">
        <v>1412</v>
      </c>
      <c r="E84" s="1141">
        <v>0</v>
      </c>
      <c r="F84" s="1141">
        <v>0</v>
      </c>
      <c r="G84" s="1141">
        <v>0</v>
      </c>
      <c r="H84" s="251">
        <f>IFERROR(AVERAGEA(E84:G84),0)</f>
        <v>0</v>
      </c>
      <c r="I84" s="525">
        <v>0</v>
      </c>
      <c r="J84" s="1104"/>
      <c r="K84" s="621"/>
    </row>
    <row r="85" spans="1:11" s="615" customFormat="1" ht="15" x14ac:dyDescent="0.25">
      <c r="A85" s="208" t="s">
        <v>547</v>
      </c>
      <c r="B85" s="268" t="s">
        <v>234</v>
      </c>
      <c r="C85" s="197" t="s">
        <v>408</v>
      </c>
      <c r="D85" s="197" t="s">
        <v>395</v>
      </c>
      <c r="E85" s="1139"/>
      <c r="F85" s="1139"/>
      <c r="G85" s="1139"/>
      <c r="H85" s="276">
        <f>IFERROR(AVERAGEIF(E85:G85,"&gt;0",E85:G85),0)</f>
        <v>0</v>
      </c>
      <c r="I85" s="527"/>
      <c r="J85" s="1104"/>
      <c r="K85" s="621"/>
    </row>
    <row r="86" spans="1:11" s="615" customFormat="1" ht="15" x14ac:dyDescent="0.25">
      <c r="A86" s="208" t="s">
        <v>549</v>
      </c>
      <c r="B86" s="268" t="s">
        <v>237</v>
      </c>
      <c r="C86" s="197" t="s">
        <v>408</v>
      </c>
      <c r="D86" s="197" t="s">
        <v>1412</v>
      </c>
      <c r="E86" s="1141">
        <v>0</v>
      </c>
      <c r="F86" s="1141">
        <v>0</v>
      </c>
      <c r="G86" s="1141">
        <v>0</v>
      </c>
      <c r="H86" s="251">
        <f>IFERROR(AVERAGEA(E86:G86),0)</f>
        <v>0</v>
      </c>
      <c r="I86" s="525">
        <v>0</v>
      </c>
      <c r="J86" s="1104"/>
      <c r="K86" s="621"/>
    </row>
    <row r="87" spans="1:11" s="615" customFormat="1" ht="15" x14ac:dyDescent="0.25">
      <c r="A87" s="208" t="s">
        <v>551</v>
      </c>
      <c r="B87" s="268" t="s">
        <v>236</v>
      </c>
      <c r="C87" s="197" t="s">
        <v>408</v>
      </c>
      <c r="D87" s="197" t="s">
        <v>395</v>
      </c>
      <c r="E87" s="1139"/>
      <c r="F87" s="1139"/>
      <c r="G87" s="1139"/>
      <c r="H87" s="276">
        <f>IFERROR(AVERAGEIF(E87:G87,"&gt;0",E87:G87),0)</f>
        <v>0</v>
      </c>
      <c r="I87" s="527"/>
      <c r="J87" s="1104"/>
      <c r="K87" s="621"/>
    </row>
    <row r="88" spans="1:11" s="615" customFormat="1" ht="15" x14ac:dyDescent="0.25">
      <c r="A88" s="208" t="s">
        <v>552</v>
      </c>
      <c r="B88" s="268" t="s">
        <v>230</v>
      </c>
      <c r="C88" s="197" t="s">
        <v>408</v>
      </c>
      <c r="D88" s="197" t="s">
        <v>1412</v>
      </c>
      <c r="E88" s="1141">
        <v>0</v>
      </c>
      <c r="F88" s="1141">
        <v>0</v>
      </c>
      <c r="G88" s="1141">
        <v>0</v>
      </c>
      <c r="H88" s="251">
        <f>IFERROR(AVERAGEA(E88:G88),0)</f>
        <v>0</v>
      </c>
      <c r="I88" s="525">
        <v>0</v>
      </c>
      <c r="J88" s="1104"/>
      <c r="K88" s="621"/>
    </row>
    <row r="89" spans="1:11" s="615" customFormat="1" ht="15" x14ac:dyDescent="0.25">
      <c r="A89" s="208" t="s">
        <v>569</v>
      </c>
      <c r="B89" s="268" t="s">
        <v>231</v>
      </c>
      <c r="C89" s="197" t="s">
        <v>408</v>
      </c>
      <c r="D89" s="197" t="s">
        <v>395</v>
      </c>
      <c r="E89" s="1139"/>
      <c r="F89" s="1139"/>
      <c r="G89" s="1139"/>
      <c r="H89" s="276">
        <f>IFERROR(AVERAGEIF(E89:G89,"&gt;0",E89:G89),0)</f>
        <v>0</v>
      </c>
      <c r="I89" s="527"/>
      <c r="J89" s="1104"/>
      <c r="K89" s="621"/>
    </row>
    <row r="90" spans="1:11" s="615" customFormat="1" ht="15" x14ac:dyDescent="0.25">
      <c r="A90" s="208" t="s">
        <v>571</v>
      </c>
      <c r="B90" s="268" t="s">
        <v>230</v>
      </c>
      <c r="C90" s="197" t="s">
        <v>408</v>
      </c>
      <c r="D90" s="197" t="s">
        <v>1412</v>
      </c>
      <c r="E90" s="1141">
        <v>0</v>
      </c>
      <c r="F90" s="1141">
        <v>0</v>
      </c>
      <c r="G90" s="1141">
        <v>0</v>
      </c>
      <c r="H90" s="251">
        <f>IFERROR(AVERAGEA(E90:G90),0)</f>
        <v>0</v>
      </c>
      <c r="I90" s="525">
        <v>0</v>
      </c>
      <c r="J90" s="1104"/>
      <c r="K90" s="621"/>
    </row>
    <row r="91" spans="1:11" s="615" customFormat="1" ht="15" x14ac:dyDescent="0.25">
      <c r="A91" s="208" t="s">
        <v>601</v>
      </c>
      <c r="B91" s="268" t="s">
        <v>231</v>
      </c>
      <c r="C91" s="197" t="s">
        <v>408</v>
      </c>
      <c r="D91" s="197" t="s">
        <v>395</v>
      </c>
      <c r="E91" s="1139"/>
      <c r="F91" s="1139"/>
      <c r="G91" s="1139"/>
      <c r="H91" s="276">
        <f>IFERROR(AVERAGEIF(E91:G91,"&gt;0",E91:G91),0)</f>
        <v>0</v>
      </c>
      <c r="I91" s="527"/>
      <c r="J91" s="1104"/>
      <c r="K91" s="621"/>
    </row>
    <row r="92" spans="1:11" s="619" customFormat="1" ht="28.5" x14ac:dyDescent="0.25">
      <c r="A92" s="86" t="s">
        <v>603</v>
      </c>
      <c r="B92" s="87" t="s">
        <v>1344</v>
      </c>
      <c r="C92" s="86" t="s">
        <v>1385</v>
      </c>
      <c r="D92" s="86" t="s">
        <v>395</v>
      </c>
      <c r="E92" s="86">
        <f>IFERROR((E84*E85+E86*E87+E88*E89+E90*E91)/(E84+E86+E88+E90),0)</f>
        <v>0</v>
      </c>
      <c r="F92" s="86">
        <f>IFERROR((F84*F85+F86*F87+F88*F89+F90*F91)/(F84+F86+F88+F90),0)</f>
        <v>0</v>
      </c>
      <c r="G92" s="86">
        <f>IFERROR((G84*G85+G86*G87+G88*G89+G90*G91)/(G84+G86+G88+G90),0)</f>
        <v>0</v>
      </c>
      <c r="H92" s="86">
        <f>IFERROR((H84*H85+H86*H87+H88*H89+H90*H91)/(H84+H86+H88+H90),0)</f>
        <v>0</v>
      </c>
      <c r="I92" s="86">
        <f>IFERROR((I84*I85+I86*I87+I88*I89+I90*I91)/(I84+I86+I88+I90),0)</f>
        <v>0</v>
      </c>
      <c r="J92" s="355"/>
    </row>
    <row r="93" spans="1:11" s="619" customFormat="1" ht="28.5" x14ac:dyDescent="0.25">
      <c r="A93" s="86" t="s">
        <v>605</v>
      </c>
      <c r="B93" s="87" t="s">
        <v>928</v>
      </c>
      <c r="C93" s="86" t="s">
        <v>1386</v>
      </c>
      <c r="D93" s="86" t="s">
        <v>1412</v>
      </c>
      <c r="E93" s="86">
        <f>E84+E86+E88+E90</f>
        <v>0</v>
      </c>
      <c r="F93" s="86">
        <f>F84+F86+F88+F90</f>
        <v>0</v>
      </c>
      <c r="G93" s="86">
        <f>G84+G86+G88+G90</f>
        <v>0</v>
      </c>
      <c r="H93" s="86">
        <f>H84+H86+H88+H90</f>
        <v>0</v>
      </c>
      <c r="I93" s="86">
        <f>I84+I86+I88+I90</f>
        <v>0</v>
      </c>
      <c r="J93" s="355"/>
    </row>
    <row r="94" spans="1:11" s="626" customFormat="1" ht="15" x14ac:dyDescent="0.25">
      <c r="A94" s="274" t="s">
        <v>232</v>
      </c>
      <c r="B94" s="262" t="s">
        <v>817</v>
      </c>
      <c r="C94" s="199"/>
      <c r="D94" s="199"/>
      <c r="E94" s="587"/>
      <c r="F94" s="768"/>
      <c r="G94" s="769"/>
      <c r="H94" s="587"/>
      <c r="I94" s="768"/>
      <c r="J94" s="623"/>
      <c r="K94" s="625"/>
    </row>
    <row r="95" spans="1:11" s="652" customFormat="1" ht="15" x14ac:dyDescent="0.25">
      <c r="A95" s="274" t="s">
        <v>283</v>
      </c>
      <c r="B95" s="262" t="s">
        <v>1141</v>
      </c>
      <c r="C95" s="199"/>
      <c r="D95" s="199"/>
      <c r="E95" s="587"/>
      <c r="F95" s="768"/>
      <c r="G95" s="769"/>
      <c r="H95" s="587"/>
      <c r="I95" s="768"/>
      <c r="J95" s="623"/>
      <c r="K95" s="654"/>
    </row>
    <row r="96" spans="1:11" s="615" customFormat="1" ht="15" x14ac:dyDescent="0.25">
      <c r="A96" s="208" t="s">
        <v>546</v>
      </c>
      <c r="B96" s="268" t="s">
        <v>818</v>
      </c>
      <c r="C96" s="197" t="s">
        <v>408</v>
      </c>
      <c r="D96" s="197" t="s">
        <v>1412</v>
      </c>
      <c r="E96" s="1136">
        <v>0</v>
      </c>
      <c r="F96" s="1136">
        <v>0</v>
      </c>
      <c r="G96" s="1136">
        <v>0</v>
      </c>
      <c r="H96" s="251">
        <f>IFERROR(AVERAGEA(E96:G96),0)</f>
        <v>0</v>
      </c>
      <c r="I96" s="261">
        <v>0</v>
      </c>
      <c r="J96" s="1104"/>
      <c r="K96" s="621"/>
    </row>
    <row r="97" spans="1:11" s="615" customFormat="1" ht="15" x14ac:dyDescent="0.25">
      <c r="A97" s="208" t="s">
        <v>547</v>
      </c>
      <c r="B97" s="268" t="s">
        <v>819</v>
      </c>
      <c r="C97" s="197" t="s">
        <v>408</v>
      </c>
      <c r="D97" s="197" t="s">
        <v>395</v>
      </c>
      <c r="E97" s="1139"/>
      <c r="F97" s="1139"/>
      <c r="G97" s="1139"/>
      <c r="H97" s="276">
        <f>IFERROR(AVERAGEIF(E97:G97,"&gt;0",E97:G97),0)</f>
        <v>0</v>
      </c>
      <c r="I97" s="527"/>
      <c r="J97" s="1104"/>
      <c r="K97" s="621"/>
    </row>
    <row r="98" spans="1:11" s="615" customFormat="1" ht="15" x14ac:dyDescent="0.25">
      <c r="A98" s="208" t="s">
        <v>549</v>
      </c>
      <c r="B98" s="268" t="s">
        <v>438</v>
      </c>
      <c r="C98" s="197" t="s">
        <v>408</v>
      </c>
      <c r="D98" s="197" t="s">
        <v>1412</v>
      </c>
      <c r="E98" s="1136">
        <v>0</v>
      </c>
      <c r="F98" s="1136">
        <v>0</v>
      </c>
      <c r="G98" s="1136">
        <v>0</v>
      </c>
      <c r="H98" s="251">
        <f>IFERROR(AVERAGEA(E98:G98),0)</f>
        <v>0</v>
      </c>
      <c r="I98" s="261">
        <v>0</v>
      </c>
      <c r="J98" s="1104"/>
      <c r="K98" s="621"/>
    </row>
    <row r="99" spans="1:11" s="615" customFormat="1" ht="15" x14ac:dyDescent="0.25">
      <c r="A99" s="208" t="s">
        <v>551</v>
      </c>
      <c r="B99" s="268" t="s">
        <v>736</v>
      </c>
      <c r="C99" s="197" t="s">
        <v>408</v>
      </c>
      <c r="D99" s="197" t="s">
        <v>395</v>
      </c>
      <c r="E99" s="1139"/>
      <c r="F99" s="1139"/>
      <c r="G99" s="1139"/>
      <c r="H99" s="276">
        <f>IFERROR(AVERAGEIF(E99:G99,"&gt;0",E99:G99),0)</f>
        <v>0</v>
      </c>
      <c r="I99" s="527"/>
      <c r="J99" s="1104"/>
      <c r="K99" s="621"/>
    </row>
    <row r="100" spans="1:11" s="615" customFormat="1" ht="15" x14ac:dyDescent="0.25">
      <c r="A100" s="208" t="s">
        <v>552</v>
      </c>
      <c r="B100" s="268" t="s">
        <v>439</v>
      </c>
      <c r="C100" s="197" t="s">
        <v>408</v>
      </c>
      <c r="D100" s="197" t="s">
        <v>1412</v>
      </c>
      <c r="E100" s="1136">
        <v>0</v>
      </c>
      <c r="F100" s="1136">
        <v>0</v>
      </c>
      <c r="G100" s="1136">
        <v>0</v>
      </c>
      <c r="H100" s="251">
        <f>IFERROR(AVERAGEA(E100:G100),0)</f>
        <v>0</v>
      </c>
      <c r="I100" s="261">
        <v>0</v>
      </c>
      <c r="J100" s="1104"/>
      <c r="K100" s="621"/>
    </row>
    <row r="101" spans="1:11" s="615" customFormat="1" ht="15" x14ac:dyDescent="0.25">
      <c r="A101" s="208" t="s">
        <v>569</v>
      </c>
      <c r="B101" s="268" t="s">
        <v>737</v>
      </c>
      <c r="C101" s="197" t="s">
        <v>408</v>
      </c>
      <c r="D101" s="197" t="s">
        <v>395</v>
      </c>
      <c r="E101" s="1139"/>
      <c r="F101" s="1139"/>
      <c r="G101" s="1139"/>
      <c r="H101" s="276">
        <f>IFERROR(AVERAGEIF(E101:G101,"&gt;0",E101:G101),0)</f>
        <v>0</v>
      </c>
      <c r="I101" s="527"/>
      <c r="J101" s="1104"/>
      <c r="K101" s="621"/>
    </row>
    <row r="102" spans="1:11" s="615" customFormat="1" ht="15" x14ac:dyDescent="0.25">
      <c r="A102" s="208" t="s">
        <v>571</v>
      </c>
      <c r="B102" s="268" t="s">
        <v>440</v>
      </c>
      <c r="C102" s="197" t="s">
        <v>408</v>
      </c>
      <c r="D102" s="197" t="s">
        <v>1412</v>
      </c>
      <c r="E102" s="1136">
        <v>0</v>
      </c>
      <c r="F102" s="1136">
        <v>0</v>
      </c>
      <c r="G102" s="1136">
        <v>0</v>
      </c>
      <c r="H102" s="251">
        <f>IFERROR(AVERAGEA(E102:G102),0)</f>
        <v>0</v>
      </c>
      <c r="I102" s="261">
        <v>0</v>
      </c>
      <c r="J102" s="1104"/>
      <c r="K102" s="621"/>
    </row>
    <row r="103" spans="1:11" s="615" customFormat="1" ht="15" x14ac:dyDescent="0.25">
      <c r="A103" s="208" t="s">
        <v>601</v>
      </c>
      <c r="B103" s="268" t="s">
        <v>738</v>
      </c>
      <c r="C103" s="197" t="s">
        <v>408</v>
      </c>
      <c r="D103" s="197" t="s">
        <v>395</v>
      </c>
      <c r="E103" s="1139"/>
      <c r="F103" s="1139"/>
      <c r="G103" s="1139"/>
      <c r="H103" s="276">
        <f>IFERROR(AVERAGEIF(E103:G103,"&gt;0",E103:G103),0)</f>
        <v>0</v>
      </c>
      <c r="I103" s="527"/>
      <c r="J103" s="1104"/>
      <c r="K103" s="621"/>
    </row>
    <row r="104" spans="1:11" s="615" customFormat="1" ht="15" x14ac:dyDescent="0.25">
      <c r="A104" s="208" t="s">
        <v>603</v>
      </c>
      <c r="B104" s="268" t="s">
        <v>440</v>
      </c>
      <c r="C104" s="197" t="s">
        <v>408</v>
      </c>
      <c r="D104" s="197" t="s">
        <v>1412</v>
      </c>
      <c r="E104" s="1136">
        <v>0</v>
      </c>
      <c r="F104" s="1136">
        <v>0</v>
      </c>
      <c r="G104" s="1136">
        <v>0</v>
      </c>
      <c r="H104" s="251">
        <f>IFERROR(AVERAGEA(E104:G104),0)</f>
        <v>0</v>
      </c>
      <c r="I104" s="261">
        <v>0</v>
      </c>
      <c r="J104" s="1104"/>
      <c r="K104" s="621"/>
    </row>
    <row r="105" spans="1:11" s="615" customFormat="1" ht="15" x14ac:dyDescent="0.25">
      <c r="A105" s="208" t="s">
        <v>605</v>
      </c>
      <c r="B105" s="268" t="s">
        <v>738</v>
      </c>
      <c r="C105" s="197" t="s">
        <v>408</v>
      </c>
      <c r="D105" s="197" t="s">
        <v>395</v>
      </c>
      <c r="E105" s="1139"/>
      <c r="F105" s="1139"/>
      <c r="G105" s="1139"/>
      <c r="H105" s="276">
        <f>IFERROR(AVERAGEIF(E105:G105,"&gt;0",E105:G105),0)</f>
        <v>0</v>
      </c>
      <c r="I105" s="527"/>
      <c r="J105" s="1104"/>
      <c r="K105" s="621"/>
    </row>
    <row r="106" spans="1:11" s="615" customFormat="1" ht="15" x14ac:dyDescent="0.25">
      <c r="A106" s="208" t="s">
        <v>683</v>
      </c>
      <c r="B106" s="268" t="s">
        <v>440</v>
      </c>
      <c r="C106" s="197" t="s">
        <v>408</v>
      </c>
      <c r="D106" s="197" t="s">
        <v>1412</v>
      </c>
      <c r="E106" s="1136">
        <v>0</v>
      </c>
      <c r="F106" s="1136">
        <v>0</v>
      </c>
      <c r="G106" s="1136">
        <v>0</v>
      </c>
      <c r="H106" s="251">
        <f>IFERROR(AVERAGEA(E106:G106),0)</f>
        <v>0</v>
      </c>
      <c r="I106" s="261">
        <v>0</v>
      </c>
      <c r="J106" s="1104"/>
      <c r="K106" s="621"/>
    </row>
    <row r="107" spans="1:11" s="615" customFormat="1" ht="15" x14ac:dyDescent="0.25">
      <c r="A107" s="208" t="s">
        <v>698</v>
      </c>
      <c r="B107" s="268" t="s">
        <v>738</v>
      </c>
      <c r="C107" s="197" t="s">
        <v>408</v>
      </c>
      <c r="D107" s="197" t="s">
        <v>395</v>
      </c>
      <c r="E107" s="1139"/>
      <c r="F107" s="1139"/>
      <c r="G107" s="1139"/>
      <c r="H107" s="276">
        <f>IFERROR(AVERAGEIF(E107:G107,"&gt;0",E107:G107),0)</f>
        <v>0</v>
      </c>
      <c r="I107" s="527"/>
      <c r="J107" s="1104"/>
      <c r="K107" s="621"/>
    </row>
    <row r="108" spans="1:11" s="652" customFormat="1" ht="15" x14ac:dyDescent="0.25">
      <c r="A108" s="203" t="s">
        <v>699</v>
      </c>
      <c r="B108" s="268" t="s">
        <v>1075</v>
      </c>
      <c r="C108" s="197" t="s">
        <v>408</v>
      </c>
      <c r="D108" s="197" t="s">
        <v>1412</v>
      </c>
      <c r="E108" s="1136">
        <v>0</v>
      </c>
      <c r="F108" s="1136">
        <v>0</v>
      </c>
      <c r="G108" s="1136">
        <v>0</v>
      </c>
      <c r="H108" s="251">
        <f>IFERROR(AVERAGEA(E108:G108),0)</f>
        <v>0</v>
      </c>
      <c r="I108" s="261">
        <v>0</v>
      </c>
      <c r="J108" s="1104"/>
      <c r="K108" s="651"/>
    </row>
    <row r="109" spans="1:11" s="652" customFormat="1" ht="15" x14ac:dyDescent="0.25">
      <c r="A109" s="203" t="s">
        <v>700</v>
      </c>
      <c r="B109" s="268" t="s">
        <v>1074</v>
      </c>
      <c r="C109" s="197" t="s">
        <v>408</v>
      </c>
      <c r="D109" s="197" t="s">
        <v>395</v>
      </c>
      <c r="E109" s="1139"/>
      <c r="F109" s="1139"/>
      <c r="G109" s="1139"/>
      <c r="H109" s="276">
        <f>IFERROR(AVERAGEIF(E109:G109,"&gt;0",E109:G109),0)</f>
        <v>0</v>
      </c>
      <c r="I109" s="527"/>
      <c r="J109" s="1104"/>
      <c r="K109" s="651"/>
    </row>
    <row r="110" spans="1:11" s="652" customFormat="1" ht="15" x14ac:dyDescent="0.25">
      <c r="A110" s="203" t="s">
        <v>701</v>
      </c>
      <c r="B110" s="268" t="s">
        <v>1076</v>
      </c>
      <c r="C110" s="197" t="s">
        <v>408</v>
      </c>
      <c r="D110" s="197" t="s">
        <v>1412</v>
      </c>
      <c r="E110" s="1136">
        <v>0</v>
      </c>
      <c r="F110" s="1136">
        <v>0</v>
      </c>
      <c r="G110" s="1136">
        <v>0</v>
      </c>
      <c r="H110" s="251">
        <f>IFERROR(AVERAGEA(E110:G110),0)</f>
        <v>0</v>
      </c>
      <c r="I110" s="261">
        <v>0</v>
      </c>
      <c r="J110" s="1104"/>
      <c r="K110" s="651"/>
    </row>
    <row r="111" spans="1:11" s="652" customFormat="1" ht="15" x14ac:dyDescent="0.25">
      <c r="A111" s="203" t="s">
        <v>721</v>
      </c>
      <c r="B111" s="268" t="s">
        <v>1077</v>
      </c>
      <c r="C111" s="197" t="s">
        <v>408</v>
      </c>
      <c r="D111" s="197" t="s">
        <v>395</v>
      </c>
      <c r="E111" s="1139"/>
      <c r="F111" s="1139"/>
      <c r="G111" s="1139"/>
      <c r="H111" s="276">
        <f>IFERROR(AVERAGEIF(E111:G111,"&gt;0",E111:G111),0)</f>
        <v>0</v>
      </c>
      <c r="I111" s="527"/>
      <c r="J111" s="1104"/>
      <c r="K111" s="651"/>
    </row>
    <row r="112" spans="1:11" s="652" customFormat="1" ht="15" x14ac:dyDescent="0.25">
      <c r="A112" s="203" t="s">
        <v>722</v>
      </c>
      <c r="B112" s="268" t="s">
        <v>1078</v>
      </c>
      <c r="C112" s="197" t="s">
        <v>408</v>
      </c>
      <c r="D112" s="197" t="s">
        <v>1412</v>
      </c>
      <c r="E112" s="1136">
        <v>0</v>
      </c>
      <c r="F112" s="1136">
        <v>0</v>
      </c>
      <c r="G112" s="1136">
        <v>0</v>
      </c>
      <c r="H112" s="251">
        <f>IFERROR(AVERAGEA(E112:G112),0)</f>
        <v>0</v>
      </c>
      <c r="I112" s="261">
        <v>0</v>
      </c>
      <c r="J112" s="1104"/>
      <c r="K112" s="651"/>
    </row>
    <row r="113" spans="1:11" s="652" customFormat="1" ht="15" x14ac:dyDescent="0.25">
      <c r="A113" s="203" t="s">
        <v>723</v>
      </c>
      <c r="B113" s="268" t="s">
        <v>1079</v>
      </c>
      <c r="C113" s="197" t="s">
        <v>408</v>
      </c>
      <c r="D113" s="197" t="s">
        <v>395</v>
      </c>
      <c r="E113" s="1139"/>
      <c r="F113" s="1139"/>
      <c r="G113" s="1139"/>
      <c r="H113" s="276">
        <f>IFERROR(AVERAGEIF(E113:G113,"&gt;0",E113:G113),0)</f>
        <v>0</v>
      </c>
      <c r="I113" s="527"/>
      <c r="J113" s="1104"/>
      <c r="K113" s="651"/>
    </row>
    <row r="114" spans="1:11" s="619" customFormat="1" ht="57" x14ac:dyDescent="0.25">
      <c r="A114" s="86" t="s">
        <v>724</v>
      </c>
      <c r="B114" s="87" t="s">
        <v>735</v>
      </c>
      <c r="C114" s="86" t="s">
        <v>1291</v>
      </c>
      <c r="D114" s="86" t="s">
        <v>395</v>
      </c>
      <c r="E114" s="86">
        <f>IFERROR(((E98*E99)+(E100*E101)+(E102*E103)+(E104*E105)+(E106*E107)+(E96*E97)+(E108*E109)+(E110*E111)+(E112*E113))/(E96+E98+E100+E102+E104+E106+E108+E110+E112),0)</f>
        <v>0</v>
      </c>
      <c r="F114" s="86">
        <f>IFERROR(((F98*F99)+(F100*F101)+(F102*F103)+(F104*F105)+(F106*F107)+(F96*F97)+(F108*F109)+(F110*F111)+(F112*F113))/(F96+F98+F100+F102+F104+F106+F108+F110+F112),0)</f>
        <v>0</v>
      </c>
      <c r="G114" s="86">
        <f>IFERROR(((G98*G99)+(G100*G101)+(G102*G103)+(G104*G105)+(G106*G107)+(G96*G97)+(G108*G109)+(G110*G111)+(G112*G113))/(G96+G98+G100+G102+G104+G106+G108+G110+G112),0)</f>
        <v>0</v>
      </c>
      <c r="H114" s="86">
        <f>IFERROR(((H98*H99)+(H100*H101)+(H102*H103)+(H104*H105)+(H106*H107)+(H96*H97)+(H108*H109)+(H110*H111)+(H112*H113))/(H96+H98+H100+H102+H104+H106+H108+H110+H112),0)</f>
        <v>0</v>
      </c>
      <c r="I114" s="86">
        <f>IFERROR(((I98*I99)+(I100*I101)+(I102*I103)+(I104*I105)+(I106*I107)+(I96*I97)+(I108*I109)+(I110*I111)+(I112*I113))/(I96+I98+I100+I102+I104+I106+I108+I110+I112),0)</f>
        <v>0</v>
      </c>
      <c r="J114" s="355"/>
    </row>
    <row r="115" spans="1:11" s="619" customFormat="1" ht="28.5" x14ac:dyDescent="0.25">
      <c r="A115" s="86" t="s">
        <v>725</v>
      </c>
      <c r="B115" s="87" t="s">
        <v>441</v>
      </c>
      <c r="C115" s="86" t="s">
        <v>1292</v>
      </c>
      <c r="D115" s="86" t="s">
        <v>1412</v>
      </c>
      <c r="E115" s="86">
        <f>E96+E98+E100+E102+E104+E106+E108+E110+E112</f>
        <v>0</v>
      </c>
      <c r="F115" s="86">
        <f>F96+F98+F100+F102+F104+F106+F108+F110+F112</f>
        <v>0</v>
      </c>
      <c r="G115" s="86">
        <f>G96+G98+G100+G102+G104+G106+G108+G110+G112</f>
        <v>0</v>
      </c>
      <c r="H115" s="86">
        <f>H96+H98+H100+H102+H104+H106+H108+H110+H112</f>
        <v>0</v>
      </c>
      <c r="I115" s="86">
        <f>I96+I98+I100+I102+I104+I106+I108+I110+I112</f>
        <v>0</v>
      </c>
      <c r="J115" s="355"/>
    </row>
    <row r="116" spans="1:11" s="615" customFormat="1" x14ac:dyDescent="0.25">
      <c r="A116" s="755" t="s">
        <v>284</v>
      </c>
      <c r="B116" s="259" t="s">
        <v>955</v>
      </c>
      <c r="C116" s="199"/>
      <c r="D116" s="199"/>
      <c r="E116" s="773"/>
      <c r="F116" s="773"/>
      <c r="G116" s="774"/>
      <c r="H116" s="773"/>
      <c r="I116" s="773"/>
      <c r="J116" s="616"/>
    </row>
    <row r="117" spans="1:11" s="619" customFormat="1" ht="15" x14ac:dyDescent="0.25">
      <c r="A117" s="208" t="s">
        <v>546</v>
      </c>
      <c r="B117" s="268" t="s">
        <v>285</v>
      </c>
      <c r="C117" s="197" t="s">
        <v>408</v>
      </c>
      <c r="D117" s="197" t="s">
        <v>1412</v>
      </c>
      <c r="E117" s="261">
        <v>0</v>
      </c>
      <c r="F117" s="261">
        <v>0</v>
      </c>
      <c r="G117" s="526">
        <v>0</v>
      </c>
      <c r="H117" s="251">
        <f>IFERROR(AVERAGEA(E117:G117),0)</f>
        <v>0</v>
      </c>
      <c r="I117" s="528">
        <v>0</v>
      </c>
      <c r="J117" s="1104"/>
      <c r="K117" s="624"/>
    </row>
    <row r="118" spans="1:11" s="619" customFormat="1" ht="15" x14ac:dyDescent="0.25">
      <c r="A118" s="208" t="s">
        <v>547</v>
      </c>
      <c r="B118" s="268" t="s">
        <v>286</v>
      </c>
      <c r="C118" s="197" t="s">
        <v>408</v>
      </c>
      <c r="D118" s="197" t="s">
        <v>395</v>
      </c>
      <c r="E118" s="527"/>
      <c r="F118" s="527"/>
      <c r="G118" s="527"/>
      <c r="H118" s="276">
        <f>IFERROR(AVERAGEIF(E118:G118,"&gt;0",E118:G118),0)</f>
        <v>0</v>
      </c>
      <c r="I118" s="527"/>
      <c r="J118" s="1104"/>
      <c r="K118" s="624"/>
    </row>
    <row r="119" spans="1:11" s="619" customFormat="1" ht="15" x14ac:dyDescent="0.25">
      <c r="A119" s="208" t="s">
        <v>549</v>
      </c>
      <c r="B119" s="268" t="s">
        <v>287</v>
      </c>
      <c r="C119" s="197" t="s">
        <v>408</v>
      </c>
      <c r="D119" s="197" t="s">
        <v>1412</v>
      </c>
      <c r="E119" s="261">
        <v>0</v>
      </c>
      <c r="F119" s="261">
        <v>0</v>
      </c>
      <c r="G119" s="526">
        <v>0</v>
      </c>
      <c r="H119" s="251">
        <f>IFERROR(AVERAGEA(E119:G119),0)</f>
        <v>0</v>
      </c>
      <c r="I119" s="528">
        <v>0</v>
      </c>
      <c r="J119" s="1104"/>
      <c r="K119" s="624"/>
    </row>
    <row r="120" spans="1:11" s="619" customFormat="1" ht="15" x14ac:dyDescent="0.25">
      <c r="A120" s="208" t="s">
        <v>551</v>
      </c>
      <c r="B120" s="268" t="s">
        <v>288</v>
      </c>
      <c r="C120" s="197" t="s">
        <v>408</v>
      </c>
      <c r="D120" s="197" t="s">
        <v>395</v>
      </c>
      <c r="E120" s="527"/>
      <c r="F120" s="527"/>
      <c r="G120" s="527"/>
      <c r="H120" s="276">
        <f>IFERROR(AVERAGEIF(E120:G120,"&gt;0",E120:G120),0)</f>
        <v>0</v>
      </c>
      <c r="I120" s="527"/>
      <c r="J120" s="1104"/>
      <c r="K120" s="624"/>
    </row>
    <row r="121" spans="1:11" s="619" customFormat="1" ht="15" x14ac:dyDescent="0.25">
      <c r="A121" s="208" t="s">
        <v>552</v>
      </c>
      <c r="B121" s="268" t="s">
        <v>289</v>
      </c>
      <c r="C121" s="197" t="s">
        <v>408</v>
      </c>
      <c r="D121" s="197" t="s">
        <v>1412</v>
      </c>
      <c r="E121" s="261">
        <v>0</v>
      </c>
      <c r="F121" s="261">
        <v>0</v>
      </c>
      <c r="G121" s="526">
        <v>0</v>
      </c>
      <c r="H121" s="251">
        <f>IFERROR(AVERAGEA(E121:G121),0)</f>
        <v>0</v>
      </c>
      <c r="I121" s="528">
        <v>0</v>
      </c>
      <c r="J121" s="1104"/>
      <c r="K121" s="624"/>
    </row>
    <row r="122" spans="1:11" s="619" customFormat="1" ht="15" x14ac:dyDescent="0.25">
      <c r="A122" s="208" t="s">
        <v>569</v>
      </c>
      <c r="B122" s="268" t="s">
        <v>290</v>
      </c>
      <c r="C122" s="197" t="s">
        <v>408</v>
      </c>
      <c r="D122" s="197" t="s">
        <v>395</v>
      </c>
      <c r="E122" s="527"/>
      <c r="F122" s="527"/>
      <c r="G122" s="527"/>
      <c r="H122" s="276">
        <f>IFERROR(AVERAGEIF(E122:G122,"&gt;0",E122:G122),0)</f>
        <v>0</v>
      </c>
      <c r="I122" s="527"/>
      <c r="J122" s="1104"/>
      <c r="K122" s="624"/>
    </row>
    <row r="123" spans="1:11" s="619" customFormat="1" ht="28.5" x14ac:dyDescent="0.25">
      <c r="A123" s="86" t="s">
        <v>571</v>
      </c>
      <c r="B123" s="87" t="s">
        <v>820</v>
      </c>
      <c r="C123" s="86" t="s">
        <v>969</v>
      </c>
      <c r="D123" s="86" t="s">
        <v>395</v>
      </c>
      <c r="E123" s="86">
        <f>IFERROR((E117*E118+E119*E120+E121*E122)/(E117+E119+E121),0)</f>
        <v>0</v>
      </c>
      <c r="F123" s="86">
        <f>IFERROR((F117*F118+F119*F120+F121*F122)/(F117+F119+F121),0)</f>
        <v>0</v>
      </c>
      <c r="G123" s="86">
        <f>IFERROR((G117*G118+G119*G120+G121*G122)/(G117+G119+G121),0)</f>
        <v>0</v>
      </c>
      <c r="H123" s="86">
        <f>IFERROR((H117*H118+H119*H120+H121*H122)/(H117+H119+H121),0)</f>
        <v>0</v>
      </c>
      <c r="I123" s="86">
        <f>IFERROR((I117*I118+I119*I120+I121*I122)/(I117+I119+I121),0)</f>
        <v>0</v>
      </c>
      <c r="J123" s="355"/>
    </row>
    <row r="124" spans="1:11" s="619" customFormat="1" x14ac:dyDescent="0.25">
      <c r="A124" s="86" t="s">
        <v>601</v>
      </c>
      <c r="B124" s="87" t="s">
        <v>821</v>
      </c>
      <c r="C124" s="86" t="s">
        <v>970</v>
      </c>
      <c r="D124" s="86" t="s">
        <v>1412</v>
      </c>
      <c r="E124" s="86">
        <f>E117+E119+E121</f>
        <v>0</v>
      </c>
      <c r="F124" s="86">
        <f>F117+F119+F121</f>
        <v>0</v>
      </c>
      <c r="G124" s="86">
        <f>G117+G119+G121</f>
        <v>0</v>
      </c>
      <c r="H124" s="86">
        <f>H117+H119+H121</f>
        <v>0</v>
      </c>
      <c r="I124" s="86">
        <f>I117+I119+I121</f>
        <v>0</v>
      </c>
      <c r="J124" s="355"/>
    </row>
    <row r="125" spans="1:11" s="615" customFormat="1" x14ac:dyDescent="0.25">
      <c r="A125" s="755" t="s">
        <v>239</v>
      </c>
      <c r="B125" s="259" t="s">
        <v>442</v>
      </c>
      <c r="C125" s="199"/>
      <c r="D125" s="199"/>
      <c r="E125" s="773"/>
      <c r="F125" s="773"/>
      <c r="G125" s="774"/>
      <c r="H125" s="773"/>
      <c r="I125" s="773"/>
      <c r="J125" s="616"/>
    </row>
    <row r="126" spans="1:11" s="615" customFormat="1" ht="15" x14ac:dyDescent="0.25">
      <c r="A126" s="208" t="s">
        <v>546</v>
      </c>
      <c r="B126" s="268" t="s">
        <v>443</v>
      </c>
      <c r="C126" s="197" t="s">
        <v>408</v>
      </c>
      <c r="D126" s="197" t="s">
        <v>1412</v>
      </c>
      <c r="E126" s="525">
        <v>0</v>
      </c>
      <c r="F126" s="525">
        <v>0</v>
      </c>
      <c r="G126" s="525">
        <v>0</v>
      </c>
      <c r="H126" s="251">
        <f>IFERROR(AVERAGEA(E126:G126),0)</f>
        <v>0</v>
      </c>
      <c r="I126" s="525">
        <v>0</v>
      </c>
      <c r="J126" s="1104"/>
      <c r="K126" s="621"/>
    </row>
    <row r="127" spans="1:11" s="615" customFormat="1" ht="15" x14ac:dyDescent="0.25">
      <c r="A127" s="208" t="s">
        <v>547</v>
      </c>
      <c r="B127" s="268" t="s">
        <v>739</v>
      </c>
      <c r="C127" s="197" t="s">
        <v>408</v>
      </c>
      <c r="D127" s="197" t="s">
        <v>395</v>
      </c>
      <c r="E127" s="527"/>
      <c r="F127" s="527"/>
      <c r="G127" s="527"/>
      <c r="H127" s="276">
        <f>IFERROR(AVERAGEIF(E127:G127,"&gt;0",E127:G127),0)</f>
        <v>0</v>
      </c>
      <c r="I127" s="527"/>
      <c r="J127" s="1104"/>
      <c r="K127" s="621"/>
    </row>
    <row r="128" spans="1:11" s="615" customFormat="1" ht="15" x14ac:dyDescent="0.25">
      <c r="A128" s="208" t="s">
        <v>549</v>
      </c>
      <c r="B128" s="268" t="s">
        <v>444</v>
      </c>
      <c r="C128" s="197" t="s">
        <v>408</v>
      </c>
      <c r="D128" s="197" t="s">
        <v>1412</v>
      </c>
      <c r="E128" s="525">
        <v>0</v>
      </c>
      <c r="F128" s="525">
        <v>0</v>
      </c>
      <c r="G128" s="525">
        <v>0</v>
      </c>
      <c r="H128" s="251">
        <f>IFERROR(AVERAGEA(E128:G128),0)</f>
        <v>0</v>
      </c>
      <c r="I128" s="525">
        <v>0</v>
      </c>
      <c r="J128" s="1104"/>
      <c r="K128" s="621"/>
    </row>
    <row r="129" spans="1:11" s="615" customFormat="1" ht="15" x14ac:dyDescent="0.25">
      <c r="A129" s="208" t="s">
        <v>551</v>
      </c>
      <c r="B129" s="268" t="s">
        <v>740</v>
      </c>
      <c r="C129" s="197" t="s">
        <v>408</v>
      </c>
      <c r="D129" s="197" t="s">
        <v>395</v>
      </c>
      <c r="E129" s="527"/>
      <c r="F129" s="527"/>
      <c r="G129" s="527"/>
      <c r="H129" s="276">
        <f>IFERROR(AVERAGEIF(E129:G129,"&gt;0",E129:G129),0)</f>
        <v>0</v>
      </c>
      <c r="I129" s="527"/>
      <c r="J129" s="1104"/>
      <c r="K129" s="621"/>
    </row>
    <row r="130" spans="1:11" s="615" customFormat="1" ht="15" x14ac:dyDescent="0.25">
      <c r="A130" s="208" t="s">
        <v>552</v>
      </c>
      <c r="B130" s="268" t="s">
        <v>445</v>
      </c>
      <c r="C130" s="197" t="s">
        <v>408</v>
      </c>
      <c r="D130" s="197" t="s">
        <v>1412</v>
      </c>
      <c r="E130" s="525">
        <v>0</v>
      </c>
      <c r="F130" s="525">
        <v>0</v>
      </c>
      <c r="G130" s="525">
        <v>0</v>
      </c>
      <c r="H130" s="251">
        <f>IFERROR(AVERAGEA(E130:G130),0)</f>
        <v>0</v>
      </c>
      <c r="I130" s="525">
        <v>0</v>
      </c>
      <c r="J130" s="1104"/>
      <c r="K130" s="621"/>
    </row>
    <row r="131" spans="1:11" s="615" customFormat="1" ht="15" x14ac:dyDescent="0.25">
      <c r="A131" s="208" t="s">
        <v>569</v>
      </c>
      <c r="B131" s="268" t="s">
        <v>741</v>
      </c>
      <c r="C131" s="197" t="s">
        <v>408</v>
      </c>
      <c r="D131" s="197" t="s">
        <v>395</v>
      </c>
      <c r="E131" s="527"/>
      <c r="F131" s="527"/>
      <c r="G131" s="527"/>
      <c r="H131" s="276">
        <f>IFERROR(AVERAGEIF(E131:G131,"&gt;0",E131:G131),0)</f>
        <v>0</v>
      </c>
      <c r="I131" s="527"/>
      <c r="J131" s="1104"/>
      <c r="K131" s="621"/>
    </row>
    <row r="132" spans="1:11" s="615" customFormat="1" ht="15" x14ac:dyDescent="0.25">
      <c r="A132" s="208" t="s">
        <v>571</v>
      </c>
      <c r="B132" s="268" t="s">
        <v>445</v>
      </c>
      <c r="C132" s="197" t="s">
        <v>408</v>
      </c>
      <c r="D132" s="197" t="s">
        <v>1412</v>
      </c>
      <c r="E132" s="525">
        <v>0</v>
      </c>
      <c r="F132" s="525">
        <v>0</v>
      </c>
      <c r="G132" s="525">
        <v>0</v>
      </c>
      <c r="H132" s="251">
        <f>IFERROR(AVERAGEA(E132:G132),0)</f>
        <v>0</v>
      </c>
      <c r="I132" s="525">
        <v>0</v>
      </c>
      <c r="J132" s="1104"/>
      <c r="K132" s="621"/>
    </row>
    <row r="133" spans="1:11" s="615" customFormat="1" ht="15" x14ac:dyDescent="0.25">
      <c r="A133" s="208" t="s">
        <v>601</v>
      </c>
      <c r="B133" s="268" t="s">
        <v>741</v>
      </c>
      <c r="C133" s="197" t="s">
        <v>408</v>
      </c>
      <c r="D133" s="197" t="s">
        <v>395</v>
      </c>
      <c r="E133" s="527"/>
      <c r="F133" s="527"/>
      <c r="G133" s="527"/>
      <c r="H133" s="276">
        <f>IFERROR(AVERAGEIF(E133:G133,"&gt;0",E133:G133),0)</f>
        <v>0</v>
      </c>
      <c r="I133" s="527"/>
      <c r="J133" s="1104"/>
      <c r="K133" s="621"/>
    </row>
    <row r="134" spans="1:11" s="615" customFormat="1" ht="15" x14ac:dyDescent="0.25">
      <c r="A134" s="208" t="s">
        <v>603</v>
      </c>
      <c r="B134" s="268" t="s">
        <v>445</v>
      </c>
      <c r="C134" s="197" t="s">
        <v>408</v>
      </c>
      <c r="D134" s="197" t="s">
        <v>1412</v>
      </c>
      <c r="E134" s="322">
        <v>0</v>
      </c>
      <c r="F134" s="322">
        <v>0</v>
      </c>
      <c r="G134" s="322">
        <v>0</v>
      </c>
      <c r="H134" s="251">
        <f>IFERROR(AVERAGEA(E134:G134),0)</f>
        <v>0</v>
      </c>
      <c r="I134" s="525">
        <v>0</v>
      </c>
      <c r="J134" s="1104"/>
      <c r="K134" s="621"/>
    </row>
    <row r="135" spans="1:11" s="615" customFormat="1" ht="15" x14ac:dyDescent="0.25">
      <c r="A135" s="208" t="s">
        <v>605</v>
      </c>
      <c r="B135" s="268" t="s">
        <v>741</v>
      </c>
      <c r="C135" s="197" t="s">
        <v>408</v>
      </c>
      <c r="D135" s="197" t="s">
        <v>395</v>
      </c>
      <c r="E135" s="527"/>
      <c r="F135" s="527"/>
      <c r="G135" s="527"/>
      <c r="H135" s="276">
        <f>IFERROR(AVERAGEIF(E135:G135,"&gt;0",E135:G135),0)</f>
        <v>0</v>
      </c>
      <c r="I135" s="527"/>
      <c r="J135" s="1104"/>
      <c r="K135" s="621"/>
    </row>
    <row r="136" spans="1:11" s="619" customFormat="1" ht="28.5" x14ac:dyDescent="0.25">
      <c r="A136" s="86" t="s">
        <v>683</v>
      </c>
      <c r="B136" s="87" t="s">
        <v>735</v>
      </c>
      <c r="C136" s="86" t="s">
        <v>971</v>
      </c>
      <c r="D136" s="86" t="s">
        <v>395</v>
      </c>
      <c r="E136" s="86">
        <f>IFERROR(((E126*E127)+(E128*E129)+(E130*E131)+(E132*E133)+(E134*E135))/(E126+E128+E130+E132+E134),0)</f>
        <v>0</v>
      </c>
      <c r="F136" s="86">
        <f>IFERROR(((F126*F127)+(F128*F129)+(F130*F131)+(F132*F133)+(F134*F135))/(F126+F128+F130+F132+F134),0)</f>
        <v>0</v>
      </c>
      <c r="G136" s="86">
        <f>IFERROR(((G126*G127)+(G128*G129)+(G130*G131)+(G132*G133)+(G134*G135))/(G126+G128+G130+G132+G134),0)</f>
        <v>0</v>
      </c>
      <c r="H136" s="86">
        <f>IFERROR(((H126*H127)+(H128*H129)+(H130*H131)+(H132*H133)+(H134*H135))/(H126+H128+H130+H132+H134),0)</f>
        <v>0</v>
      </c>
      <c r="I136" s="86">
        <f>IFERROR(((I126*I127)+(I128*I129)+(I130*I131)+(I132*I133)+(I134*I135))/(I126+I128+I130+I132+I134),0)</f>
        <v>0</v>
      </c>
      <c r="J136" s="355"/>
    </row>
    <row r="137" spans="1:11" s="619" customFormat="1" x14ac:dyDescent="0.25">
      <c r="A137" s="86" t="s">
        <v>698</v>
      </c>
      <c r="B137" s="87" t="s">
        <v>446</v>
      </c>
      <c r="C137" s="86" t="s">
        <v>972</v>
      </c>
      <c r="D137" s="86" t="s">
        <v>1412</v>
      </c>
      <c r="E137" s="86">
        <f>E126+E128+E130+E132+E134</f>
        <v>0</v>
      </c>
      <c r="F137" s="86">
        <f>F126+F128+F130+F132+F134</f>
        <v>0</v>
      </c>
      <c r="G137" s="86">
        <f>G126+G128+G130+G132+G134</f>
        <v>0</v>
      </c>
      <c r="H137" s="86">
        <f>H126+H128+H130+H132+H134</f>
        <v>0</v>
      </c>
      <c r="I137" s="86">
        <f>I126+I128+I130+I132+I134</f>
        <v>0</v>
      </c>
      <c r="J137" s="355"/>
    </row>
    <row r="138" spans="1:11" s="615" customFormat="1" x14ac:dyDescent="0.25">
      <c r="A138" s="755" t="s">
        <v>240</v>
      </c>
      <c r="B138" s="259" t="s">
        <v>447</v>
      </c>
      <c r="C138" s="199"/>
      <c r="D138" s="199"/>
      <c r="E138" s="773"/>
      <c r="F138" s="773"/>
      <c r="G138" s="774"/>
      <c r="H138" s="773"/>
      <c r="I138" s="773"/>
      <c r="J138" s="616"/>
    </row>
    <row r="139" spans="1:11" s="615" customFormat="1" ht="15" x14ac:dyDescent="0.25">
      <c r="A139" s="208" t="s">
        <v>546</v>
      </c>
      <c r="B139" s="268" t="s">
        <v>447</v>
      </c>
      <c r="C139" s="197" t="s">
        <v>408</v>
      </c>
      <c r="D139" s="197" t="s">
        <v>1412</v>
      </c>
      <c r="E139" s="525">
        <v>0</v>
      </c>
      <c r="F139" s="525">
        <v>0</v>
      </c>
      <c r="G139" s="525">
        <v>0</v>
      </c>
      <c r="H139" s="251">
        <f>IFERROR(AVERAGEA(E139:G139),0)</f>
        <v>0</v>
      </c>
      <c r="I139" s="525">
        <v>0</v>
      </c>
      <c r="J139" s="1104"/>
      <c r="K139" s="621"/>
    </row>
    <row r="140" spans="1:11" s="615" customFormat="1" ht="15" x14ac:dyDescent="0.25">
      <c r="A140" s="208" t="s">
        <v>547</v>
      </c>
      <c r="B140" s="268" t="s">
        <v>742</v>
      </c>
      <c r="C140" s="197" t="s">
        <v>408</v>
      </c>
      <c r="D140" s="197" t="s">
        <v>395</v>
      </c>
      <c r="E140" s="1137"/>
      <c r="F140" s="1137"/>
      <c r="G140" s="1137"/>
      <c r="H140" s="86">
        <f>IFERROR(AVERAGEIF(E140:G140,"&gt;0",E140:G140),0)</f>
        <v>0</v>
      </c>
      <c r="I140" s="1137">
        <v>0</v>
      </c>
      <c r="J140" s="1104"/>
      <c r="K140" s="621"/>
    </row>
    <row r="141" spans="1:11" s="619" customFormat="1" x14ac:dyDescent="0.25">
      <c r="A141" s="86" t="s">
        <v>549</v>
      </c>
      <c r="B141" s="87" t="s">
        <v>735</v>
      </c>
      <c r="C141" s="86" t="s">
        <v>973</v>
      </c>
      <c r="D141" s="86"/>
      <c r="E141" s="86">
        <f>IFERROR((E139*E140)/E139,0)</f>
        <v>0</v>
      </c>
      <c r="F141" s="86">
        <f>IFERROR((F139*F140)/F139,0)</f>
        <v>0</v>
      </c>
      <c r="G141" s="86">
        <f>IFERROR((G139*G140)/G139,0)</f>
        <v>0</v>
      </c>
      <c r="H141" s="86">
        <f>IFERROR((H139*H140)/H139,0)</f>
        <v>0</v>
      </c>
      <c r="I141" s="86">
        <f>IFERROR((I139*I140)/I139,0)</f>
        <v>0</v>
      </c>
      <c r="J141" s="355"/>
    </row>
    <row r="142" spans="1:11" s="619" customFormat="1" ht="28.5" x14ac:dyDescent="0.25">
      <c r="A142" s="86" t="s">
        <v>551</v>
      </c>
      <c r="B142" s="87" t="s">
        <v>448</v>
      </c>
      <c r="C142" s="86" t="s">
        <v>1704</v>
      </c>
      <c r="D142" s="86" t="s">
        <v>1412</v>
      </c>
      <c r="E142" s="86">
        <f>E139+E137+E115+E82</f>
        <v>0</v>
      </c>
      <c r="F142" s="86">
        <f>F139+F137+F115+F82</f>
        <v>0</v>
      </c>
      <c r="G142" s="86">
        <f>G139+G137+G115+G82</f>
        <v>0</v>
      </c>
      <c r="H142" s="86">
        <f>H139+H137+H115+H82</f>
        <v>0</v>
      </c>
      <c r="I142" s="86">
        <f>I139+I137+I115+I82</f>
        <v>0</v>
      </c>
      <c r="J142" s="355"/>
    </row>
    <row r="143" spans="1:11" s="615" customFormat="1" x14ac:dyDescent="0.25">
      <c r="A143" s="755" t="s">
        <v>424</v>
      </c>
      <c r="B143" s="259" t="s">
        <v>95</v>
      </c>
      <c r="C143" s="199"/>
      <c r="D143" s="199"/>
      <c r="E143" s="503"/>
      <c r="F143" s="503"/>
      <c r="G143" s="501"/>
      <c r="H143" s="503"/>
      <c r="I143" s="503"/>
      <c r="J143" s="616"/>
    </row>
    <row r="144" spans="1:11" s="615" customFormat="1" ht="15" x14ac:dyDescent="0.25">
      <c r="A144" s="208" t="s">
        <v>546</v>
      </c>
      <c r="B144" s="280" t="s">
        <v>671</v>
      </c>
      <c r="C144" s="197" t="s">
        <v>408</v>
      </c>
      <c r="D144" s="281" t="s">
        <v>1412</v>
      </c>
      <c r="E144" s="322">
        <v>0</v>
      </c>
      <c r="F144" s="322">
        <v>0</v>
      </c>
      <c r="G144" s="322">
        <v>0</v>
      </c>
      <c r="H144" s="251">
        <f>IFERROR(AVERAGEA(E144:G144),0)</f>
        <v>0</v>
      </c>
      <c r="I144" s="322">
        <v>0</v>
      </c>
      <c r="J144" s="1104"/>
    </row>
    <row r="145" spans="1:10" s="615" customFormat="1" ht="15" x14ac:dyDescent="0.25">
      <c r="A145" s="208" t="s">
        <v>547</v>
      </c>
      <c r="B145" s="280" t="s">
        <v>672</v>
      </c>
      <c r="C145" s="197" t="s">
        <v>408</v>
      </c>
      <c r="D145" s="281" t="s">
        <v>1412</v>
      </c>
      <c r="E145" s="322">
        <v>0</v>
      </c>
      <c r="F145" s="322">
        <v>0</v>
      </c>
      <c r="G145" s="322">
        <v>0</v>
      </c>
      <c r="H145" s="251">
        <f>IFERROR(AVERAGEA(E145:G145),0)</f>
        <v>0</v>
      </c>
      <c r="I145" s="322">
        <v>0</v>
      </c>
      <c r="J145" s="1104"/>
    </row>
    <row r="146" spans="1:10" s="615" customFormat="1" ht="16.5" x14ac:dyDescent="0.25">
      <c r="A146" s="703"/>
      <c r="B146" s="704"/>
      <c r="C146" s="704"/>
      <c r="D146" s="889"/>
      <c r="E146" s="704"/>
      <c r="F146" s="704"/>
      <c r="G146" s="704"/>
      <c r="H146" s="704"/>
      <c r="I146" s="705"/>
      <c r="J146" s="252"/>
    </row>
    <row r="147" spans="1:10" s="615" customFormat="1" x14ac:dyDescent="0.25">
      <c r="A147" s="270" t="s">
        <v>478</v>
      </c>
      <c r="B147" s="271" t="s">
        <v>105</v>
      </c>
      <c r="C147" s="702"/>
      <c r="D147" s="702"/>
      <c r="E147" s="530"/>
      <c r="F147" s="516"/>
      <c r="G147" s="531"/>
      <c r="H147" s="530"/>
      <c r="I147" s="516"/>
      <c r="J147" s="342"/>
    </row>
    <row r="148" spans="1:10" s="615" customFormat="1" ht="15" x14ac:dyDescent="0.25">
      <c r="A148" s="208" t="s">
        <v>360</v>
      </c>
      <c r="B148" s="282" t="s">
        <v>449</v>
      </c>
      <c r="C148" s="198" t="s">
        <v>408</v>
      </c>
      <c r="D148" s="283" t="s">
        <v>720</v>
      </c>
      <c r="E148" s="1121"/>
      <c r="F148" s="1121"/>
      <c r="G148" s="1121"/>
      <c r="H148" s="276">
        <f>IFERROR(AVERAGEIF(E148:G148,"&gt;0",E148:G148),0)</f>
        <v>0</v>
      </c>
      <c r="I148" s="512"/>
      <c r="J148" s="1104"/>
    </row>
    <row r="149" spans="1:10" s="615" customFormat="1" ht="15" x14ac:dyDescent="0.25">
      <c r="A149" s="208" t="s">
        <v>361</v>
      </c>
      <c r="B149" s="282" t="s">
        <v>450</v>
      </c>
      <c r="C149" s="198" t="s">
        <v>408</v>
      </c>
      <c r="D149" s="283" t="s">
        <v>720</v>
      </c>
      <c r="E149" s="1121"/>
      <c r="F149" s="1121"/>
      <c r="G149" s="1121"/>
      <c r="H149" s="276">
        <f>IFERROR(AVERAGEIF(E149:G149,"&gt;0",E149:G149),0)</f>
        <v>0</v>
      </c>
      <c r="I149" s="526">
        <v>0</v>
      </c>
      <c r="J149" s="1104"/>
    </row>
    <row r="150" spans="1:10" s="615" customFormat="1" ht="15" x14ac:dyDescent="0.25">
      <c r="A150" s="208" t="s">
        <v>362</v>
      </c>
      <c r="B150" s="282" t="s">
        <v>106</v>
      </c>
      <c r="C150" s="198" t="s">
        <v>408</v>
      </c>
      <c r="D150" s="283" t="s">
        <v>561</v>
      </c>
      <c r="E150" s="532">
        <f>E777</f>
        <v>0</v>
      </c>
      <c r="F150" s="532">
        <f>F777</f>
        <v>0</v>
      </c>
      <c r="G150" s="532">
        <f>G777</f>
        <v>0</v>
      </c>
      <c r="H150" s="276">
        <f>IFERROR(AVERAGEIF(E150:G150,"&gt;0",E150:G150),0)</f>
        <v>0</v>
      </c>
      <c r="I150" s="532">
        <f>I777</f>
        <v>0</v>
      </c>
      <c r="J150" s="1104"/>
    </row>
    <row r="151" spans="1:10" s="619" customFormat="1" x14ac:dyDescent="0.25">
      <c r="A151" s="255"/>
      <c r="B151" s="255"/>
      <c r="C151" s="255"/>
      <c r="D151" s="861"/>
      <c r="E151" s="675"/>
      <c r="F151" s="676"/>
      <c r="G151" s="676"/>
      <c r="H151" s="676"/>
      <c r="I151" s="677"/>
      <c r="J151" s="337"/>
    </row>
    <row r="152" spans="1:10" s="615" customFormat="1" ht="15" x14ac:dyDescent="0.25">
      <c r="A152" s="284" t="s">
        <v>542</v>
      </c>
      <c r="B152" s="285" t="s">
        <v>453</v>
      </c>
      <c r="C152" s="702"/>
      <c r="D152" s="702"/>
      <c r="E152" s="533"/>
      <c r="F152" s="533"/>
      <c r="G152" s="531"/>
      <c r="H152" s="533"/>
      <c r="I152" s="533"/>
      <c r="J152" s="342"/>
    </row>
    <row r="153" spans="1:10" s="617" customFormat="1" ht="45" x14ac:dyDescent="0.25">
      <c r="A153" s="274" t="s">
        <v>482</v>
      </c>
      <c r="B153" s="275" t="s">
        <v>1345</v>
      </c>
      <c r="C153" s="199"/>
      <c r="D153" s="199"/>
      <c r="E153" s="769"/>
      <c r="F153" s="769"/>
      <c r="G153" s="769"/>
      <c r="H153" s="769"/>
      <c r="I153" s="769"/>
      <c r="J153" s="616"/>
    </row>
    <row r="154" spans="1:10" s="615" customFormat="1" ht="15" x14ac:dyDescent="0.25">
      <c r="A154" s="208" t="s">
        <v>546</v>
      </c>
      <c r="B154" s="280" t="s">
        <v>459</v>
      </c>
      <c r="C154" s="197" t="s">
        <v>460</v>
      </c>
      <c r="D154" s="197" t="s">
        <v>1578</v>
      </c>
      <c r="E154" s="261">
        <v>0</v>
      </c>
      <c r="F154" s="261">
        <v>0</v>
      </c>
      <c r="G154" s="261">
        <v>0</v>
      </c>
      <c r="H154" s="276">
        <f>IFERROR(AVERAGEIF(E154:G154,"&gt;0",E154:G154),0)</f>
        <v>0</v>
      </c>
      <c r="I154" s="261">
        <v>0</v>
      </c>
      <c r="J154" s="1104"/>
    </row>
    <row r="155" spans="1:10" s="615" customFormat="1" ht="15" x14ac:dyDescent="0.25">
      <c r="A155" s="208" t="s">
        <v>547</v>
      </c>
      <c r="B155" s="280" t="s">
        <v>461</v>
      </c>
      <c r="C155" s="197" t="s">
        <v>460</v>
      </c>
      <c r="D155" s="197" t="s">
        <v>1579</v>
      </c>
      <c r="E155" s="261">
        <v>0</v>
      </c>
      <c r="F155" s="261">
        <v>0</v>
      </c>
      <c r="G155" s="261">
        <v>0</v>
      </c>
      <c r="H155" s="276">
        <f>IFERROR(AVERAGEIF(E155:G155,"&gt;0",E155:G155),0)</f>
        <v>0</v>
      </c>
      <c r="I155" s="261">
        <v>0</v>
      </c>
      <c r="J155" s="1104"/>
    </row>
    <row r="156" spans="1:10" s="615" customFormat="1" ht="15" x14ac:dyDescent="0.25">
      <c r="A156" s="208" t="s">
        <v>549</v>
      </c>
      <c r="B156" s="280" t="s">
        <v>462</v>
      </c>
      <c r="C156" s="197" t="s">
        <v>460</v>
      </c>
      <c r="D156" s="197" t="s">
        <v>1586</v>
      </c>
      <c r="E156" s="261">
        <v>0</v>
      </c>
      <c r="F156" s="261">
        <v>0</v>
      </c>
      <c r="G156" s="261">
        <v>0</v>
      </c>
      <c r="H156" s="276">
        <f>IFERROR(AVERAGEIF(E156:G156,"&gt;0",E156:G156),0)</f>
        <v>0</v>
      </c>
      <c r="I156" s="261">
        <v>0</v>
      </c>
      <c r="J156" s="1104"/>
    </row>
    <row r="157" spans="1:10" s="617" customFormat="1" ht="30" x14ac:dyDescent="0.25">
      <c r="A157" s="274" t="s">
        <v>483</v>
      </c>
      <c r="B157" s="275" t="s">
        <v>107</v>
      </c>
      <c r="C157" s="199"/>
      <c r="D157" s="199"/>
      <c r="E157" s="769"/>
      <c r="F157" s="769"/>
      <c r="G157" s="769"/>
      <c r="H157" s="769"/>
      <c r="I157" s="769"/>
      <c r="J157" s="616"/>
    </row>
    <row r="158" spans="1:10" s="627" customFormat="1" x14ac:dyDescent="0.25">
      <c r="A158" s="195" t="s">
        <v>546</v>
      </c>
      <c r="B158" s="286" t="s">
        <v>455</v>
      </c>
      <c r="C158" s="195" t="s">
        <v>408</v>
      </c>
      <c r="D158" s="195" t="s">
        <v>1412</v>
      </c>
      <c r="E158" s="86">
        <f>E16</f>
        <v>0</v>
      </c>
      <c r="F158" s="86">
        <f>F16</f>
        <v>0</v>
      </c>
      <c r="G158" s="86">
        <f>G16</f>
        <v>0</v>
      </c>
      <c r="H158" s="86">
        <f>H16</f>
        <v>0</v>
      </c>
      <c r="I158" s="86">
        <f>I16</f>
        <v>0</v>
      </c>
      <c r="J158" s="304"/>
    </row>
    <row r="159" spans="1:10" s="615" customFormat="1" ht="15" x14ac:dyDescent="0.25">
      <c r="A159" s="208" t="s">
        <v>547</v>
      </c>
      <c r="B159" s="273" t="s">
        <v>456</v>
      </c>
      <c r="C159" s="200" t="s">
        <v>408</v>
      </c>
      <c r="D159" s="200" t="s">
        <v>1580</v>
      </c>
      <c r="E159" s="1136">
        <v>0</v>
      </c>
      <c r="F159" s="1136">
        <v>0</v>
      </c>
      <c r="G159" s="1136">
        <v>0</v>
      </c>
      <c r="H159" s="251">
        <f>IFERROR(AVERAGEA(E159:G159),0)</f>
        <v>0</v>
      </c>
      <c r="I159" s="261">
        <v>0</v>
      </c>
      <c r="J159" s="1104"/>
    </row>
    <row r="160" spans="1:10" s="615" customFormat="1" ht="15" x14ac:dyDescent="0.25">
      <c r="A160" s="208" t="s">
        <v>549</v>
      </c>
      <c r="B160" s="273" t="s">
        <v>456</v>
      </c>
      <c r="C160" s="200" t="s">
        <v>408</v>
      </c>
      <c r="D160" s="200" t="s">
        <v>1581</v>
      </c>
      <c r="E160" s="1136">
        <v>0</v>
      </c>
      <c r="F160" s="1136">
        <v>0</v>
      </c>
      <c r="G160" s="1136">
        <v>0</v>
      </c>
      <c r="H160" s="251">
        <f>IFERROR(AVERAGEA(E160:G160),0)</f>
        <v>0</v>
      </c>
      <c r="I160" s="261">
        <v>0</v>
      </c>
      <c r="J160" s="1104"/>
    </row>
    <row r="161" spans="1:10" s="615" customFormat="1" ht="15" x14ac:dyDescent="0.25">
      <c r="A161" s="208" t="s">
        <v>551</v>
      </c>
      <c r="B161" s="273" t="s">
        <v>457</v>
      </c>
      <c r="C161" s="200" t="s">
        <v>408</v>
      </c>
      <c r="D161" s="200" t="s">
        <v>458</v>
      </c>
      <c r="E161" s="1136">
        <v>0</v>
      </c>
      <c r="F161" s="1136">
        <v>0</v>
      </c>
      <c r="G161" s="1136">
        <v>0</v>
      </c>
      <c r="H161" s="251">
        <f>IFERROR(AVERAGEA(E161:G161),0)</f>
        <v>0</v>
      </c>
      <c r="I161" s="261">
        <v>0</v>
      </c>
      <c r="J161" s="1104"/>
    </row>
    <row r="162" spans="1:10" s="627" customFormat="1" x14ac:dyDescent="0.25">
      <c r="A162" s="195" t="s">
        <v>552</v>
      </c>
      <c r="B162" s="286" t="s">
        <v>459</v>
      </c>
      <c r="C162" s="195" t="s">
        <v>974</v>
      </c>
      <c r="D162" s="195" t="s">
        <v>1578</v>
      </c>
      <c r="E162" s="86">
        <f>IFERROR(E159/E158,0)</f>
        <v>0</v>
      </c>
      <c r="F162" s="86">
        <f>IFERROR(F159/F158,0)</f>
        <v>0</v>
      </c>
      <c r="G162" s="86">
        <f>IFERROR(G159/G158,0)</f>
        <v>0</v>
      </c>
      <c r="H162" s="86">
        <f>IFERROR(H159/H158,0)</f>
        <v>0</v>
      </c>
      <c r="I162" s="86">
        <f>IFERROR(I159/I158,0)</f>
        <v>0</v>
      </c>
      <c r="J162" s="304"/>
    </row>
    <row r="163" spans="1:10" s="627" customFormat="1" x14ac:dyDescent="0.25">
      <c r="A163" s="195" t="s">
        <v>569</v>
      </c>
      <c r="B163" s="286" t="s">
        <v>461</v>
      </c>
      <c r="C163" s="195" t="s">
        <v>975</v>
      </c>
      <c r="D163" s="195" t="s">
        <v>1579</v>
      </c>
      <c r="E163" s="86">
        <f>IFERROR(E160/E158,0)</f>
        <v>0</v>
      </c>
      <c r="F163" s="86">
        <f>IFERROR(F160/F158,0)</f>
        <v>0</v>
      </c>
      <c r="G163" s="86">
        <f>IFERROR(G160/G158,0)</f>
        <v>0</v>
      </c>
      <c r="H163" s="86">
        <f>IFERROR(H160/H158,0)</f>
        <v>0</v>
      </c>
      <c r="I163" s="86">
        <f>IFERROR(I160/I158,0)</f>
        <v>0</v>
      </c>
      <c r="J163" s="304"/>
    </row>
    <row r="164" spans="1:10" s="627" customFormat="1" x14ac:dyDescent="0.25">
      <c r="A164" s="195" t="s">
        <v>571</v>
      </c>
      <c r="B164" s="286" t="s">
        <v>462</v>
      </c>
      <c r="C164" s="195" t="s">
        <v>976</v>
      </c>
      <c r="D164" s="195" t="s">
        <v>1586</v>
      </c>
      <c r="E164" s="86">
        <f>IFERROR(E161/E158,0)</f>
        <v>0</v>
      </c>
      <c r="F164" s="86">
        <f>IFERROR(F161/F158,0)</f>
        <v>0</v>
      </c>
      <c r="G164" s="86">
        <f>IFERROR(G161/G158,0)</f>
        <v>0</v>
      </c>
      <c r="H164" s="86">
        <f>IFERROR(H161/H158,0)</f>
        <v>0</v>
      </c>
      <c r="I164" s="86">
        <f>IFERROR(I161/I158,0)</f>
        <v>0</v>
      </c>
      <c r="J164" s="304"/>
    </row>
    <row r="165" spans="1:10" s="617" customFormat="1" ht="30" x14ac:dyDescent="0.25">
      <c r="A165" s="274" t="s">
        <v>484</v>
      </c>
      <c r="B165" s="275" t="s">
        <v>108</v>
      </c>
      <c r="C165" s="199"/>
      <c r="D165" s="199"/>
      <c r="E165" s="769"/>
      <c r="F165" s="769"/>
      <c r="G165" s="769"/>
      <c r="H165" s="769"/>
      <c r="I165" s="769"/>
      <c r="J165" s="616"/>
    </row>
    <row r="166" spans="1:10" s="627" customFormat="1" x14ac:dyDescent="0.25">
      <c r="A166" s="195" t="s">
        <v>546</v>
      </c>
      <c r="B166" s="286" t="s">
        <v>455</v>
      </c>
      <c r="C166" s="195" t="s">
        <v>408</v>
      </c>
      <c r="D166" s="195" t="s">
        <v>1412</v>
      </c>
      <c r="E166" s="86">
        <f>E17</f>
        <v>0</v>
      </c>
      <c r="F166" s="86">
        <f>F17</f>
        <v>0</v>
      </c>
      <c r="G166" s="86">
        <f>G17</f>
        <v>0</v>
      </c>
      <c r="H166" s="86">
        <f>H17</f>
        <v>0</v>
      </c>
      <c r="I166" s="86">
        <f>I17</f>
        <v>0</v>
      </c>
      <c r="J166" s="304"/>
    </row>
    <row r="167" spans="1:10" s="615" customFormat="1" ht="15" x14ac:dyDescent="0.25">
      <c r="A167" s="208" t="s">
        <v>547</v>
      </c>
      <c r="B167" s="273" t="s">
        <v>456</v>
      </c>
      <c r="C167" s="200" t="s">
        <v>408</v>
      </c>
      <c r="D167" s="200" t="s">
        <v>1582</v>
      </c>
      <c r="E167" s="1136">
        <v>0</v>
      </c>
      <c r="F167" s="1136">
        <v>0</v>
      </c>
      <c r="G167" s="1136">
        <v>0</v>
      </c>
      <c r="H167" s="251">
        <f>IFERROR(AVERAGEA(E167:G167),0)</f>
        <v>0</v>
      </c>
      <c r="I167" s="261">
        <v>0</v>
      </c>
      <c r="J167" s="1104"/>
    </row>
    <row r="168" spans="1:10" s="615" customFormat="1" ht="15" x14ac:dyDescent="0.25">
      <c r="A168" s="208" t="s">
        <v>549</v>
      </c>
      <c r="B168" s="273" t="s">
        <v>456</v>
      </c>
      <c r="C168" s="200" t="s">
        <v>408</v>
      </c>
      <c r="D168" s="200" t="s">
        <v>1581</v>
      </c>
      <c r="E168" s="1136">
        <v>0</v>
      </c>
      <c r="F168" s="1136">
        <v>0</v>
      </c>
      <c r="G168" s="1136">
        <v>0</v>
      </c>
      <c r="H168" s="251">
        <f>IFERROR(AVERAGEA(E168:G168),0)</f>
        <v>0</v>
      </c>
      <c r="I168" s="261">
        <v>0</v>
      </c>
      <c r="J168" s="1104"/>
    </row>
    <row r="169" spans="1:10" s="615" customFormat="1" ht="15" x14ac:dyDescent="0.25">
      <c r="A169" s="208" t="s">
        <v>551</v>
      </c>
      <c r="B169" s="273" t="s">
        <v>457</v>
      </c>
      <c r="C169" s="200" t="s">
        <v>408</v>
      </c>
      <c r="D169" s="200" t="s">
        <v>458</v>
      </c>
      <c r="E169" s="1136">
        <v>0</v>
      </c>
      <c r="F169" s="1136">
        <v>0</v>
      </c>
      <c r="G169" s="1136">
        <v>0</v>
      </c>
      <c r="H169" s="251">
        <f>IFERROR(AVERAGEA(E169:G169),0)</f>
        <v>0</v>
      </c>
      <c r="I169" s="261">
        <v>0</v>
      </c>
      <c r="J169" s="1104"/>
    </row>
    <row r="170" spans="1:10" s="627" customFormat="1" x14ac:dyDescent="0.25">
      <c r="A170" s="195" t="s">
        <v>552</v>
      </c>
      <c r="B170" s="286" t="s">
        <v>459</v>
      </c>
      <c r="C170" s="195" t="s">
        <v>974</v>
      </c>
      <c r="D170" s="195" t="s">
        <v>1578</v>
      </c>
      <c r="E170" s="86">
        <f>IFERROR(E167/E166,0)</f>
        <v>0</v>
      </c>
      <c r="F170" s="86">
        <f>IFERROR(F167/F166,0)</f>
        <v>0</v>
      </c>
      <c r="G170" s="86">
        <f>IFERROR(G167/G166,0)</f>
        <v>0</v>
      </c>
      <c r="H170" s="86">
        <f>IFERROR(H167/H166,0)</f>
        <v>0</v>
      </c>
      <c r="I170" s="86">
        <f>IFERROR(I167/I166,0)</f>
        <v>0</v>
      </c>
      <c r="J170" s="304"/>
    </row>
    <row r="171" spans="1:10" s="627" customFormat="1" x14ac:dyDescent="0.25">
      <c r="A171" s="195" t="s">
        <v>569</v>
      </c>
      <c r="B171" s="286" t="s">
        <v>461</v>
      </c>
      <c r="C171" s="195" t="s">
        <v>975</v>
      </c>
      <c r="D171" s="195" t="s">
        <v>1579</v>
      </c>
      <c r="E171" s="86">
        <f>IFERROR(E168/E166,0)</f>
        <v>0</v>
      </c>
      <c r="F171" s="86">
        <f>IFERROR(F168/F166,0)</f>
        <v>0</v>
      </c>
      <c r="G171" s="86">
        <f>IFERROR(G168/G166,0)</f>
        <v>0</v>
      </c>
      <c r="H171" s="86">
        <f>IFERROR(H168/H166,0)</f>
        <v>0</v>
      </c>
      <c r="I171" s="86">
        <f>IFERROR(I168/I166,0)</f>
        <v>0</v>
      </c>
      <c r="J171" s="304"/>
    </row>
    <row r="172" spans="1:10" s="627" customFormat="1" x14ac:dyDescent="0.25">
      <c r="A172" s="195" t="s">
        <v>571</v>
      </c>
      <c r="B172" s="286" t="s">
        <v>462</v>
      </c>
      <c r="C172" s="195" t="s">
        <v>976</v>
      </c>
      <c r="D172" s="195" t="s">
        <v>1586</v>
      </c>
      <c r="E172" s="86">
        <f>IFERROR(E169/E166,0)</f>
        <v>0</v>
      </c>
      <c r="F172" s="86">
        <f>IFERROR(F169/F166,0)</f>
        <v>0</v>
      </c>
      <c r="G172" s="86">
        <f>IFERROR(G169/G166,0)</f>
        <v>0</v>
      </c>
      <c r="H172" s="86">
        <f>IFERROR(H169/H166,0)</f>
        <v>0</v>
      </c>
      <c r="I172" s="86">
        <f>IFERROR(I169/I166,0)</f>
        <v>0</v>
      </c>
      <c r="J172" s="304"/>
    </row>
    <row r="173" spans="1:10" s="617" customFormat="1" ht="30" x14ac:dyDescent="0.25">
      <c r="A173" s="274" t="s">
        <v>485</v>
      </c>
      <c r="B173" s="275" t="s">
        <v>1346</v>
      </c>
      <c r="C173" s="199"/>
      <c r="D173" s="199"/>
      <c r="E173" s="769"/>
      <c r="F173" s="769"/>
      <c r="G173" s="769"/>
      <c r="H173" s="769"/>
      <c r="I173" s="769"/>
      <c r="J173" s="616"/>
    </row>
    <row r="174" spans="1:10" s="619" customFormat="1" x14ac:dyDescent="0.25">
      <c r="A174" s="86" t="s">
        <v>546</v>
      </c>
      <c r="B174" s="87" t="s">
        <v>455</v>
      </c>
      <c r="C174" s="86" t="s">
        <v>408</v>
      </c>
      <c r="D174" s="86" t="s">
        <v>1412</v>
      </c>
      <c r="E174" s="86">
        <f>E18</f>
        <v>0</v>
      </c>
      <c r="F174" s="86">
        <f>F18</f>
        <v>0</v>
      </c>
      <c r="G174" s="86">
        <f>G18</f>
        <v>0</v>
      </c>
      <c r="H174" s="86">
        <f>H18</f>
        <v>0</v>
      </c>
      <c r="I174" s="86">
        <f>I18</f>
        <v>0</v>
      </c>
      <c r="J174" s="355"/>
    </row>
    <row r="175" spans="1:10" s="615" customFormat="1" ht="15" x14ac:dyDescent="0.25">
      <c r="A175" s="208" t="s">
        <v>547</v>
      </c>
      <c r="B175" s="273" t="s">
        <v>456</v>
      </c>
      <c r="C175" s="200" t="s">
        <v>408</v>
      </c>
      <c r="D175" s="200" t="s">
        <v>1583</v>
      </c>
      <c r="E175" s="1136">
        <v>0</v>
      </c>
      <c r="F175" s="1136">
        <v>0</v>
      </c>
      <c r="G175" s="1136">
        <v>0</v>
      </c>
      <c r="H175" s="251">
        <f>IFERROR(AVERAGEA(E175:G175),0)</f>
        <v>0</v>
      </c>
      <c r="I175" s="261">
        <v>0</v>
      </c>
      <c r="J175" s="1104"/>
    </row>
    <row r="176" spans="1:10" s="615" customFormat="1" ht="15" x14ac:dyDescent="0.25">
      <c r="A176" s="208" t="s">
        <v>549</v>
      </c>
      <c r="B176" s="273" t="s">
        <v>456</v>
      </c>
      <c r="C176" s="200" t="s">
        <v>408</v>
      </c>
      <c r="D176" s="200" t="s">
        <v>1584</v>
      </c>
      <c r="E176" s="1136">
        <v>0</v>
      </c>
      <c r="F176" s="1136">
        <v>0</v>
      </c>
      <c r="G176" s="1136">
        <v>0</v>
      </c>
      <c r="H176" s="251">
        <f>IFERROR(AVERAGEA(E176:G176),0)</f>
        <v>0</v>
      </c>
      <c r="I176" s="261">
        <v>0</v>
      </c>
      <c r="J176" s="1104"/>
    </row>
    <row r="177" spans="1:11" s="615" customFormat="1" ht="15" x14ac:dyDescent="0.25">
      <c r="A177" s="208" t="s">
        <v>551</v>
      </c>
      <c r="B177" s="273" t="s">
        <v>457</v>
      </c>
      <c r="C177" s="200" t="s">
        <v>408</v>
      </c>
      <c r="D177" s="200" t="s">
        <v>458</v>
      </c>
      <c r="E177" s="1136">
        <v>0</v>
      </c>
      <c r="F177" s="1136">
        <v>0</v>
      </c>
      <c r="G177" s="1136">
        <v>0</v>
      </c>
      <c r="H177" s="251">
        <f>IFERROR(AVERAGEA(E177:G177),0)</f>
        <v>0</v>
      </c>
      <c r="I177" s="261">
        <v>0</v>
      </c>
      <c r="J177" s="1104"/>
    </row>
    <row r="178" spans="1:11" s="627" customFormat="1" x14ac:dyDescent="0.25">
      <c r="A178" s="195" t="s">
        <v>552</v>
      </c>
      <c r="B178" s="286" t="s">
        <v>459</v>
      </c>
      <c r="C178" s="195" t="s">
        <v>974</v>
      </c>
      <c r="D178" s="195" t="s">
        <v>1578</v>
      </c>
      <c r="E178" s="86">
        <f>IFERROR(E175/E174,0)</f>
        <v>0</v>
      </c>
      <c r="F178" s="86">
        <f>IFERROR(F175/F174,0)</f>
        <v>0</v>
      </c>
      <c r="G178" s="86">
        <f>IFERROR(G175/G174,0)</f>
        <v>0</v>
      </c>
      <c r="H178" s="86">
        <f>IFERROR(H175/H174,0)</f>
        <v>0</v>
      </c>
      <c r="I178" s="86">
        <f>IFERROR(I175/I174,0)</f>
        <v>0</v>
      </c>
      <c r="J178" s="304"/>
    </row>
    <row r="179" spans="1:11" s="627" customFormat="1" x14ac:dyDescent="0.25">
      <c r="A179" s="195" t="s">
        <v>569</v>
      </c>
      <c r="B179" s="286" t="s">
        <v>461</v>
      </c>
      <c r="C179" s="195" t="s">
        <v>975</v>
      </c>
      <c r="D179" s="195" t="s">
        <v>1579</v>
      </c>
      <c r="E179" s="86">
        <f>IFERROR(E176/E174,0)</f>
        <v>0</v>
      </c>
      <c r="F179" s="86">
        <f>IFERROR(F176/F174,0)</f>
        <v>0</v>
      </c>
      <c r="G179" s="86">
        <f>IFERROR(G176/G174,0)</f>
        <v>0</v>
      </c>
      <c r="H179" s="86">
        <f>IFERROR(H176/H174,0)</f>
        <v>0</v>
      </c>
      <c r="I179" s="86">
        <f>IFERROR(I176/I174,0)</f>
        <v>0</v>
      </c>
      <c r="J179" s="304"/>
    </row>
    <row r="180" spans="1:11" s="627" customFormat="1" x14ac:dyDescent="0.25">
      <c r="A180" s="195" t="s">
        <v>571</v>
      </c>
      <c r="B180" s="286" t="s">
        <v>462</v>
      </c>
      <c r="C180" s="195" t="s">
        <v>976</v>
      </c>
      <c r="D180" s="195" t="s">
        <v>1586</v>
      </c>
      <c r="E180" s="86">
        <f>IFERROR(E177/E174,0)</f>
        <v>0</v>
      </c>
      <c r="F180" s="86">
        <f>IFERROR(F177/F174,0)</f>
        <v>0</v>
      </c>
      <c r="G180" s="86">
        <f>IFERROR(G177/G174,0)</f>
        <v>0</v>
      </c>
      <c r="H180" s="86">
        <f>IFERROR(H177/H174,0)</f>
        <v>0</v>
      </c>
      <c r="I180" s="86">
        <f>IFERROR(I177/I174,0)</f>
        <v>0</v>
      </c>
      <c r="J180" s="304"/>
    </row>
    <row r="181" spans="1:11" s="627" customFormat="1" x14ac:dyDescent="0.25">
      <c r="A181" s="195" t="s">
        <v>1588</v>
      </c>
      <c r="B181" s="286" t="s">
        <v>467</v>
      </c>
      <c r="C181" s="195" t="s">
        <v>1016</v>
      </c>
      <c r="D181" s="195" t="s">
        <v>1412</v>
      </c>
      <c r="E181" s="86">
        <f>SUM(E174+E166+E158)</f>
        <v>0</v>
      </c>
      <c r="F181" s="86">
        <f>SUM(F174+F166+F158)</f>
        <v>0</v>
      </c>
      <c r="G181" s="86">
        <f>SUM(G174+G166+G158)</f>
        <v>0</v>
      </c>
      <c r="H181" s="86">
        <f>SUM(H174+H166+H158)</f>
        <v>0</v>
      </c>
      <c r="I181" s="86">
        <f>SUM(I174+I166+I158)</f>
        <v>0</v>
      </c>
      <c r="J181" s="304"/>
    </row>
    <row r="182" spans="1:11" s="615" customFormat="1" x14ac:dyDescent="0.25">
      <c r="A182" s="255"/>
      <c r="B182" s="255"/>
      <c r="C182" s="255"/>
      <c r="D182" s="861"/>
      <c r="E182" s="675"/>
      <c r="F182" s="676"/>
      <c r="G182" s="676"/>
      <c r="H182" s="676"/>
      <c r="I182" s="677"/>
      <c r="J182" s="337"/>
    </row>
    <row r="183" spans="1:11" s="619" customFormat="1" x14ac:dyDescent="0.25">
      <c r="A183" s="86" t="s">
        <v>486</v>
      </c>
      <c r="B183" s="87" t="s">
        <v>797</v>
      </c>
      <c r="C183" s="86" t="s">
        <v>408</v>
      </c>
      <c r="D183" s="86" t="s">
        <v>1412</v>
      </c>
      <c r="E183" s="86"/>
      <c r="F183" s="86"/>
      <c r="G183" s="86"/>
      <c r="H183" s="86">
        <f>'N1-Eq. Product'!E46</f>
        <v>0</v>
      </c>
      <c r="I183" s="86">
        <f>'N1-Eq. Product'!F46</f>
        <v>0</v>
      </c>
      <c r="J183" s="355"/>
    </row>
    <row r="184" spans="1:11" s="615" customFormat="1" x14ac:dyDescent="0.25">
      <c r="A184" s="255"/>
      <c r="B184" s="255"/>
      <c r="C184" s="255"/>
      <c r="D184" s="861"/>
      <c r="E184" s="675"/>
      <c r="F184" s="676"/>
      <c r="G184" s="676"/>
      <c r="H184" s="676"/>
      <c r="I184" s="677"/>
      <c r="J184" s="337"/>
    </row>
    <row r="185" spans="1:11" s="615" customFormat="1" ht="15" x14ac:dyDescent="0.25">
      <c r="A185" s="234" t="s">
        <v>487</v>
      </c>
      <c r="B185" s="288" t="s">
        <v>465</v>
      </c>
      <c r="C185" s="127"/>
      <c r="D185" s="127"/>
      <c r="E185" s="261"/>
      <c r="F185" s="261"/>
      <c r="G185" s="511"/>
      <c r="H185" s="539"/>
      <c r="I185" s="539"/>
      <c r="J185" s="629"/>
    </row>
    <row r="186" spans="1:11" s="627" customFormat="1" x14ac:dyDescent="0.25">
      <c r="A186" s="195" t="s">
        <v>546</v>
      </c>
      <c r="B186" s="286" t="s">
        <v>190</v>
      </c>
      <c r="C186" s="195" t="s">
        <v>408</v>
      </c>
      <c r="D186" s="195" t="s">
        <v>1412</v>
      </c>
      <c r="E186" s="86">
        <f>E24</f>
        <v>0</v>
      </c>
      <c r="F186" s="86">
        <f>F24</f>
        <v>0</v>
      </c>
      <c r="G186" s="86">
        <f>G24</f>
        <v>0</v>
      </c>
      <c r="H186" s="86">
        <f>H24</f>
        <v>0</v>
      </c>
      <c r="I186" s="86">
        <f>I24</f>
        <v>0</v>
      </c>
      <c r="J186" s="304"/>
    </row>
    <row r="187" spans="1:11" s="615" customFormat="1" ht="15.75" thickBot="1" x14ac:dyDescent="0.3">
      <c r="A187" s="208" t="s">
        <v>547</v>
      </c>
      <c r="B187" s="280" t="s">
        <v>466</v>
      </c>
      <c r="C187" s="127" t="s">
        <v>408</v>
      </c>
      <c r="D187" s="197" t="s">
        <v>1581</v>
      </c>
      <c r="E187" s="1138">
        <v>0</v>
      </c>
      <c r="F187" s="1138">
        <v>0</v>
      </c>
      <c r="G187" s="1138">
        <v>0</v>
      </c>
      <c r="H187" s="251">
        <f>IFERROR(AVERAGEA(E187:G187),0)</f>
        <v>0</v>
      </c>
      <c r="I187" s="539">
        <v>0</v>
      </c>
      <c r="J187" s="1104"/>
    </row>
    <row r="188" spans="1:11" s="631" customFormat="1" ht="15" x14ac:dyDescent="0.25">
      <c r="A188" s="208" t="s">
        <v>549</v>
      </c>
      <c r="B188" s="280" t="s">
        <v>109</v>
      </c>
      <c r="C188" s="127" t="s">
        <v>408</v>
      </c>
      <c r="D188" s="197" t="s">
        <v>458</v>
      </c>
      <c r="E188" s="1138">
        <v>0</v>
      </c>
      <c r="F188" s="1138">
        <v>0</v>
      </c>
      <c r="G188" s="1138">
        <v>0</v>
      </c>
      <c r="H188" s="251">
        <f>IFERROR(AVERAGEA(E188:G188),0)</f>
        <v>0</v>
      </c>
      <c r="I188" s="539">
        <v>0</v>
      </c>
      <c r="J188" s="1104"/>
      <c r="K188" s="630"/>
    </row>
    <row r="189" spans="1:11" s="627" customFormat="1" x14ac:dyDescent="0.25">
      <c r="A189" s="195" t="s">
        <v>551</v>
      </c>
      <c r="B189" s="286" t="s">
        <v>466</v>
      </c>
      <c r="C189" s="195" t="s">
        <v>977</v>
      </c>
      <c r="D189" s="195" t="s">
        <v>1697</v>
      </c>
      <c r="E189" s="86">
        <f t="shared" ref="E189:I190" si="3">E187*E149</f>
        <v>0</v>
      </c>
      <c r="F189" s="86">
        <f t="shared" si="3"/>
        <v>0</v>
      </c>
      <c r="G189" s="86">
        <f t="shared" si="3"/>
        <v>0</v>
      </c>
      <c r="H189" s="86">
        <f t="shared" si="3"/>
        <v>0</v>
      </c>
      <c r="I189" s="86">
        <f t="shared" si="3"/>
        <v>0</v>
      </c>
      <c r="J189" s="304"/>
    </row>
    <row r="190" spans="1:11" s="627" customFormat="1" x14ac:dyDescent="0.25">
      <c r="A190" s="195" t="s">
        <v>552</v>
      </c>
      <c r="B190" s="286" t="s">
        <v>457</v>
      </c>
      <c r="C190" s="195" t="s">
        <v>978</v>
      </c>
      <c r="D190" s="195" t="s">
        <v>1697</v>
      </c>
      <c r="E190" s="86">
        <f t="shared" si="3"/>
        <v>0</v>
      </c>
      <c r="F190" s="86">
        <f t="shared" si="3"/>
        <v>0</v>
      </c>
      <c r="G190" s="86">
        <f t="shared" si="3"/>
        <v>0</v>
      </c>
      <c r="H190" s="86">
        <f t="shared" si="3"/>
        <v>0</v>
      </c>
      <c r="I190" s="86">
        <f t="shared" si="3"/>
        <v>0</v>
      </c>
      <c r="J190" s="304"/>
    </row>
    <row r="191" spans="1:11" s="627" customFormat="1" x14ac:dyDescent="0.25">
      <c r="A191" s="195" t="s">
        <v>569</v>
      </c>
      <c r="B191" s="286" t="s">
        <v>710</v>
      </c>
      <c r="C191" s="195" t="s">
        <v>979</v>
      </c>
      <c r="D191" s="195" t="s">
        <v>1697</v>
      </c>
      <c r="E191" s="86">
        <f>E190+E189</f>
        <v>0</v>
      </c>
      <c r="F191" s="86">
        <f>F190+F189</f>
        <v>0</v>
      </c>
      <c r="G191" s="86">
        <f>G190+G189</f>
        <v>0</v>
      </c>
      <c r="H191" s="86">
        <f>H190+H189</f>
        <v>0</v>
      </c>
      <c r="I191" s="86">
        <f>I190+I189</f>
        <v>0</v>
      </c>
      <c r="J191" s="304"/>
    </row>
    <row r="192" spans="1:11" s="627" customFormat="1" x14ac:dyDescent="0.25">
      <c r="A192" s="195" t="s">
        <v>571</v>
      </c>
      <c r="B192" s="286" t="s">
        <v>709</v>
      </c>
      <c r="C192" s="195" t="s">
        <v>980</v>
      </c>
      <c r="D192" s="195" t="s">
        <v>1694</v>
      </c>
      <c r="E192" s="86">
        <f>IFERROR(E191/E186,0)</f>
        <v>0</v>
      </c>
      <c r="F192" s="86">
        <f>IFERROR(F191/F186,0)</f>
        <v>0</v>
      </c>
      <c r="G192" s="86">
        <f>IFERROR(G191/G186,0)</f>
        <v>0</v>
      </c>
      <c r="H192" s="86">
        <f>IFERROR(H191/H186,0)</f>
        <v>0</v>
      </c>
      <c r="I192" s="86">
        <f>IFERROR(I191/I186,0)</f>
        <v>0</v>
      </c>
      <c r="J192" s="304"/>
    </row>
    <row r="193" spans="1:10" s="615" customFormat="1" x14ac:dyDescent="0.25">
      <c r="A193" s="255"/>
      <c r="B193" s="255"/>
      <c r="C193" s="255"/>
      <c r="D193" s="861"/>
      <c r="E193" s="675"/>
      <c r="F193" s="676"/>
      <c r="G193" s="676"/>
      <c r="H193" s="676"/>
      <c r="I193" s="677"/>
      <c r="J193" s="337"/>
    </row>
    <row r="194" spans="1:10" s="619" customFormat="1" x14ac:dyDescent="0.25">
      <c r="A194" s="86" t="s">
        <v>488</v>
      </c>
      <c r="B194" s="87" t="s">
        <v>711</v>
      </c>
      <c r="C194" s="86" t="s">
        <v>1017</v>
      </c>
      <c r="D194" s="86" t="s">
        <v>1412</v>
      </c>
      <c r="E194" s="86">
        <f>E186</f>
        <v>0</v>
      </c>
      <c r="F194" s="86">
        <f>F186</f>
        <v>0</v>
      </c>
      <c r="G194" s="86">
        <f>G186</f>
        <v>0</v>
      </c>
      <c r="H194" s="86">
        <f>H186</f>
        <v>0</v>
      </c>
      <c r="I194" s="86">
        <f>I186</f>
        <v>0</v>
      </c>
      <c r="J194" s="355"/>
    </row>
    <row r="195" spans="1:10" s="615" customFormat="1" x14ac:dyDescent="0.25">
      <c r="A195" s="255"/>
      <c r="B195" s="255"/>
      <c r="C195" s="255"/>
      <c r="D195" s="861"/>
      <c r="E195" s="675"/>
      <c r="F195" s="676"/>
      <c r="G195" s="676"/>
      <c r="H195" s="676"/>
      <c r="I195" s="677"/>
      <c r="J195" s="337"/>
    </row>
    <row r="196" spans="1:10" s="615" customFormat="1" ht="31.5" customHeight="1" x14ac:dyDescent="0.25">
      <c r="A196" s="284" t="s">
        <v>490</v>
      </c>
      <c r="B196" s="1315" t="s">
        <v>111</v>
      </c>
      <c r="C196" s="1316"/>
      <c r="D196" s="1317"/>
      <c r="E196" s="540"/>
      <c r="F196" s="540"/>
      <c r="G196" s="541"/>
      <c r="H196" s="540"/>
      <c r="I196" s="540"/>
      <c r="J196" s="775"/>
    </row>
    <row r="197" spans="1:10" s="615" customFormat="1" ht="15" x14ac:dyDescent="0.25">
      <c r="A197" s="274" t="s">
        <v>491</v>
      </c>
      <c r="B197" s="1318" t="s">
        <v>112</v>
      </c>
      <c r="C197" s="1319"/>
      <c r="D197" s="1320"/>
      <c r="E197" s="770"/>
      <c r="F197" s="770"/>
      <c r="G197" s="776"/>
      <c r="H197" s="770"/>
      <c r="I197" s="770"/>
      <c r="J197" s="305"/>
    </row>
    <row r="198" spans="1:10" s="615" customFormat="1" ht="15" x14ac:dyDescent="0.25">
      <c r="A198" s="274" t="s">
        <v>242</v>
      </c>
      <c r="B198" s="754" t="s">
        <v>469</v>
      </c>
      <c r="C198" s="201"/>
      <c r="D198" s="291"/>
      <c r="E198" s="777"/>
      <c r="F198" s="778"/>
      <c r="G198" s="779"/>
      <c r="H198" s="777"/>
      <c r="I198" s="778"/>
      <c r="J198" s="305"/>
    </row>
    <row r="199" spans="1:10" s="615" customFormat="1" ht="35.25" customHeight="1" x14ac:dyDescent="0.25">
      <c r="A199" s="292" t="s">
        <v>546</v>
      </c>
      <c r="B199" s="293" t="s">
        <v>470</v>
      </c>
      <c r="C199" s="202" t="s">
        <v>113</v>
      </c>
      <c r="D199" s="635" t="s">
        <v>110</v>
      </c>
      <c r="E199" s="635" t="s">
        <v>110</v>
      </c>
      <c r="F199" s="635" t="s">
        <v>110</v>
      </c>
      <c r="G199" s="635" t="s">
        <v>110</v>
      </c>
      <c r="H199" s="635" t="s">
        <v>110</v>
      </c>
      <c r="I199" s="635" t="s">
        <v>110</v>
      </c>
      <c r="J199" s="632"/>
    </row>
    <row r="200" spans="1:10" s="615" customFormat="1" ht="15" x14ac:dyDescent="0.25">
      <c r="A200" s="208" t="s">
        <v>547</v>
      </c>
      <c r="B200" s="294" t="s">
        <v>471</v>
      </c>
      <c r="C200" s="197" t="s">
        <v>408</v>
      </c>
      <c r="D200" s="203" t="s">
        <v>1412</v>
      </c>
      <c r="E200" s="1134">
        <v>0</v>
      </c>
      <c r="F200" s="1134">
        <v>0</v>
      </c>
      <c r="G200" s="1134">
        <v>0</v>
      </c>
      <c r="H200" s="251">
        <f>IFERROR(AVERAGEA(E200:G200),0)</f>
        <v>0</v>
      </c>
      <c r="I200" s="523">
        <v>0</v>
      </c>
      <c r="J200" s="1104"/>
    </row>
    <row r="201" spans="1:10" s="615" customFormat="1" ht="15" x14ac:dyDescent="0.25">
      <c r="A201" s="208" t="s">
        <v>549</v>
      </c>
      <c r="B201" s="294" t="s">
        <v>35</v>
      </c>
      <c r="C201" s="197" t="s">
        <v>408</v>
      </c>
      <c r="D201" s="203" t="s">
        <v>1412</v>
      </c>
      <c r="E201" s="1134">
        <v>0</v>
      </c>
      <c r="F201" s="1134">
        <v>0</v>
      </c>
      <c r="G201" s="1134">
        <v>0</v>
      </c>
      <c r="H201" s="251">
        <f>IFERROR(AVERAGEA(E201:G201),0)</f>
        <v>0</v>
      </c>
      <c r="I201" s="523">
        <v>0</v>
      </c>
      <c r="J201" s="1104"/>
    </row>
    <row r="202" spans="1:10" s="615" customFormat="1" ht="15" x14ac:dyDescent="0.25">
      <c r="A202" s="208" t="s">
        <v>551</v>
      </c>
      <c r="B202" s="294" t="s">
        <v>472</v>
      </c>
      <c r="C202" s="197" t="s">
        <v>408</v>
      </c>
      <c r="D202" s="197" t="s">
        <v>1583</v>
      </c>
      <c r="E202" s="1134">
        <v>0</v>
      </c>
      <c r="F202" s="1134">
        <v>0</v>
      </c>
      <c r="G202" s="1134">
        <v>0</v>
      </c>
      <c r="H202" s="251">
        <f>IFERROR(AVERAGEA(E202:G202),0)</f>
        <v>0</v>
      </c>
      <c r="I202" s="261">
        <v>0</v>
      </c>
      <c r="J202" s="1104"/>
    </row>
    <row r="203" spans="1:10" s="615" customFormat="1" ht="15" x14ac:dyDescent="0.25">
      <c r="A203" s="208" t="s">
        <v>552</v>
      </c>
      <c r="B203" s="294" t="s">
        <v>473</v>
      </c>
      <c r="C203" s="197" t="s">
        <v>408</v>
      </c>
      <c r="D203" s="197" t="s">
        <v>1584</v>
      </c>
      <c r="E203" s="1134">
        <v>0</v>
      </c>
      <c r="F203" s="1134">
        <v>0</v>
      </c>
      <c r="G203" s="1134">
        <v>0</v>
      </c>
      <c r="H203" s="251">
        <f>IFERROR(AVERAGEA(E203:G203),0)</f>
        <v>0</v>
      </c>
      <c r="I203" s="261">
        <v>0</v>
      </c>
      <c r="J203" s="1104"/>
    </row>
    <row r="204" spans="1:10" s="615" customFormat="1" ht="15" x14ac:dyDescent="0.25">
      <c r="A204" s="208" t="s">
        <v>569</v>
      </c>
      <c r="B204" s="294" t="s">
        <v>474</v>
      </c>
      <c r="C204" s="197" t="s">
        <v>408</v>
      </c>
      <c r="D204" s="197" t="s">
        <v>458</v>
      </c>
      <c r="E204" s="1134">
        <v>0</v>
      </c>
      <c r="F204" s="1134">
        <v>0</v>
      </c>
      <c r="G204" s="1134">
        <v>0</v>
      </c>
      <c r="H204" s="251">
        <f>IFERROR(AVERAGEA(E204:G204),0)</f>
        <v>0</v>
      </c>
      <c r="I204" s="261">
        <v>0</v>
      </c>
      <c r="J204" s="1104"/>
    </row>
    <row r="205" spans="1:10" s="615" customFormat="1" ht="15" x14ac:dyDescent="0.25">
      <c r="A205" s="274" t="s">
        <v>243</v>
      </c>
      <c r="B205" s="754" t="s">
        <v>475</v>
      </c>
      <c r="C205" s="201"/>
      <c r="D205" s="291"/>
      <c r="E205" s="542"/>
      <c r="F205" s="543"/>
      <c r="G205" s="544"/>
      <c r="H205" s="542"/>
      <c r="I205" s="543"/>
      <c r="J205" s="305"/>
    </row>
    <row r="206" spans="1:10" s="615" customFormat="1" ht="26.25" customHeight="1" x14ac:dyDescent="0.25">
      <c r="A206" s="292" t="s">
        <v>546</v>
      </c>
      <c r="B206" s="293" t="s">
        <v>470</v>
      </c>
      <c r="C206" s="202" t="s">
        <v>113</v>
      </c>
      <c r="D206" s="635" t="s">
        <v>110</v>
      </c>
      <c r="E206" s="635" t="s">
        <v>110</v>
      </c>
      <c r="F206" s="635" t="s">
        <v>110</v>
      </c>
      <c r="G206" s="635" t="s">
        <v>110</v>
      </c>
      <c r="H206" s="635" t="s">
        <v>110</v>
      </c>
      <c r="I206" s="635" t="s">
        <v>110</v>
      </c>
      <c r="J206" s="632"/>
    </row>
    <row r="207" spans="1:10" s="615" customFormat="1" ht="15" x14ac:dyDescent="0.25">
      <c r="A207" s="208" t="s">
        <v>547</v>
      </c>
      <c r="B207" s="294" t="s">
        <v>471</v>
      </c>
      <c r="C207" s="197" t="s">
        <v>408</v>
      </c>
      <c r="D207" s="203" t="s">
        <v>1412</v>
      </c>
      <c r="E207" s="1134">
        <v>0</v>
      </c>
      <c r="F207" s="1134">
        <v>0</v>
      </c>
      <c r="G207" s="1134">
        <v>0</v>
      </c>
      <c r="H207" s="251">
        <f>IFERROR(AVERAGEA(E207:G207),0)</f>
        <v>0</v>
      </c>
      <c r="I207" s="523">
        <v>0</v>
      </c>
      <c r="J207" s="1104"/>
    </row>
    <row r="208" spans="1:10" s="615" customFormat="1" ht="15" x14ac:dyDescent="0.25">
      <c r="A208" s="208" t="s">
        <v>549</v>
      </c>
      <c r="B208" s="294" t="s">
        <v>455</v>
      </c>
      <c r="C208" s="197" t="s">
        <v>408</v>
      </c>
      <c r="D208" s="203" t="s">
        <v>1412</v>
      </c>
      <c r="E208" s="1134">
        <v>0</v>
      </c>
      <c r="F208" s="1134">
        <v>0</v>
      </c>
      <c r="G208" s="1134">
        <v>0</v>
      </c>
      <c r="H208" s="251">
        <f>IFERROR(AVERAGEA(E208:G208),0)</f>
        <v>0</v>
      </c>
      <c r="I208" s="261">
        <v>0</v>
      </c>
      <c r="J208" s="1104"/>
    </row>
    <row r="209" spans="1:10" s="615" customFormat="1" ht="15" x14ac:dyDescent="0.25">
      <c r="A209" s="208" t="s">
        <v>551</v>
      </c>
      <c r="B209" s="294" t="s">
        <v>472</v>
      </c>
      <c r="C209" s="197" t="s">
        <v>408</v>
      </c>
      <c r="D209" s="197" t="s">
        <v>1583</v>
      </c>
      <c r="E209" s="1134">
        <v>0</v>
      </c>
      <c r="F209" s="1134">
        <v>0</v>
      </c>
      <c r="G209" s="1134">
        <v>0</v>
      </c>
      <c r="H209" s="251">
        <f>IFERROR(AVERAGEA(E209:G209),0)</f>
        <v>0</v>
      </c>
      <c r="I209" s="261">
        <v>0</v>
      </c>
      <c r="J209" s="1104"/>
    </row>
    <row r="210" spans="1:10" s="615" customFormat="1" ht="15" x14ac:dyDescent="0.25">
      <c r="A210" s="208" t="s">
        <v>552</v>
      </c>
      <c r="B210" s="294" t="s">
        <v>473</v>
      </c>
      <c r="C210" s="197" t="s">
        <v>408</v>
      </c>
      <c r="D210" s="197" t="s">
        <v>1584</v>
      </c>
      <c r="E210" s="1134">
        <v>0</v>
      </c>
      <c r="F210" s="1134">
        <v>0</v>
      </c>
      <c r="G210" s="1134">
        <v>0</v>
      </c>
      <c r="H210" s="251">
        <f>IFERROR(AVERAGEA(E210:G210),0)</f>
        <v>0</v>
      </c>
      <c r="I210" s="261">
        <v>0</v>
      </c>
      <c r="J210" s="1104"/>
    </row>
    <row r="211" spans="1:10" s="615" customFormat="1" ht="15" x14ac:dyDescent="0.25">
      <c r="A211" s="208" t="s">
        <v>569</v>
      </c>
      <c r="B211" s="294" t="s">
        <v>474</v>
      </c>
      <c r="C211" s="197" t="s">
        <v>408</v>
      </c>
      <c r="D211" s="197" t="s">
        <v>458</v>
      </c>
      <c r="E211" s="1134">
        <v>0</v>
      </c>
      <c r="F211" s="1134">
        <v>0</v>
      </c>
      <c r="G211" s="1134">
        <v>0</v>
      </c>
      <c r="H211" s="251">
        <f>IFERROR(AVERAGEA(E211:G211),0)</f>
        <v>0</v>
      </c>
      <c r="I211" s="261">
        <v>0</v>
      </c>
      <c r="J211" s="1104"/>
    </row>
    <row r="212" spans="1:10" s="615" customFormat="1" ht="15" x14ac:dyDescent="0.25">
      <c r="A212" s="274" t="s">
        <v>244</v>
      </c>
      <c r="B212" s="754" t="s">
        <v>476</v>
      </c>
      <c r="C212" s="201"/>
      <c r="D212" s="291"/>
      <c r="E212" s="542"/>
      <c r="F212" s="543"/>
      <c r="G212" s="544"/>
      <c r="H212" s="542"/>
      <c r="I212" s="543"/>
      <c r="J212" s="305"/>
    </row>
    <row r="213" spans="1:10" s="615" customFormat="1" ht="37.5" customHeight="1" x14ac:dyDescent="0.25">
      <c r="A213" s="292" t="s">
        <v>546</v>
      </c>
      <c r="B213" s="293" t="s">
        <v>470</v>
      </c>
      <c r="C213" s="202" t="s">
        <v>113</v>
      </c>
      <c r="D213" s="635" t="s">
        <v>110</v>
      </c>
      <c r="E213" s="635" t="s">
        <v>110</v>
      </c>
      <c r="F213" s="635" t="s">
        <v>110</v>
      </c>
      <c r="G213" s="635" t="s">
        <v>110</v>
      </c>
      <c r="H213" s="635" t="s">
        <v>110</v>
      </c>
      <c r="I213" s="635" t="s">
        <v>110</v>
      </c>
      <c r="J213" s="632"/>
    </row>
    <row r="214" spans="1:10" s="615" customFormat="1" ht="15" x14ac:dyDescent="0.25">
      <c r="A214" s="208" t="s">
        <v>547</v>
      </c>
      <c r="B214" s="294" t="s">
        <v>471</v>
      </c>
      <c r="C214" s="197" t="s">
        <v>408</v>
      </c>
      <c r="D214" s="203" t="s">
        <v>1412</v>
      </c>
      <c r="E214" s="1134">
        <v>0</v>
      </c>
      <c r="F214" s="1134">
        <v>0</v>
      </c>
      <c r="G214" s="1134">
        <v>0</v>
      </c>
      <c r="H214" s="251">
        <f>IFERROR(AVERAGEA(E214:G214),0)</f>
        <v>0</v>
      </c>
      <c r="I214" s="261">
        <v>0</v>
      </c>
      <c r="J214" s="1104"/>
    </row>
    <row r="215" spans="1:10" s="615" customFormat="1" ht="15" x14ac:dyDescent="0.25">
      <c r="A215" s="208" t="s">
        <v>549</v>
      </c>
      <c r="B215" s="294" t="s">
        <v>455</v>
      </c>
      <c r="C215" s="197" t="s">
        <v>408</v>
      </c>
      <c r="D215" s="203" t="s">
        <v>1412</v>
      </c>
      <c r="E215" s="1134">
        <v>0</v>
      </c>
      <c r="F215" s="1134">
        <v>0</v>
      </c>
      <c r="G215" s="1134">
        <v>0</v>
      </c>
      <c r="H215" s="251">
        <f>IFERROR(AVERAGEA(E215:G215),0)</f>
        <v>0</v>
      </c>
      <c r="I215" s="261">
        <v>0</v>
      </c>
      <c r="J215" s="1104"/>
    </row>
    <row r="216" spans="1:10" s="615" customFormat="1" ht="15" x14ac:dyDescent="0.25">
      <c r="A216" s="208" t="s">
        <v>551</v>
      </c>
      <c r="B216" s="294" t="s">
        <v>472</v>
      </c>
      <c r="C216" s="197" t="s">
        <v>408</v>
      </c>
      <c r="D216" s="197" t="s">
        <v>1583</v>
      </c>
      <c r="E216" s="1134">
        <v>0</v>
      </c>
      <c r="F216" s="1134">
        <v>0</v>
      </c>
      <c r="G216" s="1134">
        <v>0</v>
      </c>
      <c r="H216" s="251">
        <f>IFERROR(AVERAGEA(E216:G216),0)</f>
        <v>0</v>
      </c>
      <c r="I216" s="261">
        <v>0</v>
      </c>
      <c r="J216" s="1104"/>
    </row>
    <row r="217" spans="1:10" s="615" customFormat="1" ht="15" x14ac:dyDescent="0.25">
      <c r="A217" s="208" t="s">
        <v>552</v>
      </c>
      <c r="B217" s="294" t="s">
        <v>473</v>
      </c>
      <c r="C217" s="197" t="s">
        <v>408</v>
      </c>
      <c r="D217" s="197" t="s">
        <v>1584</v>
      </c>
      <c r="E217" s="1134">
        <v>0</v>
      </c>
      <c r="F217" s="1134">
        <v>0</v>
      </c>
      <c r="G217" s="1134">
        <v>0</v>
      </c>
      <c r="H217" s="251">
        <f>IFERROR(AVERAGEA(E217:G217),0)</f>
        <v>0</v>
      </c>
      <c r="I217" s="261">
        <v>0</v>
      </c>
      <c r="J217" s="1104"/>
    </row>
    <row r="218" spans="1:10" s="615" customFormat="1" ht="15" x14ac:dyDescent="0.25">
      <c r="A218" s="208" t="s">
        <v>569</v>
      </c>
      <c r="B218" s="294" t="s">
        <v>474</v>
      </c>
      <c r="C218" s="197" t="s">
        <v>408</v>
      </c>
      <c r="D218" s="197" t="s">
        <v>458</v>
      </c>
      <c r="E218" s="1134">
        <v>0</v>
      </c>
      <c r="F218" s="1134">
        <v>0</v>
      </c>
      <c r="G218" s="1134">
        <v>0</v>
      </c>
      <c r="H218" s="251">
        <f>IFERROR(AVERAGEA(E218:G218),0)</f>
        <v>0</v>
      </c>
      <c r="I218" s="261">
        <v>0</v>
      </c>
      <c r="J218" s="1104"/>
    </row>
    <row r="219" spans="1:10" s="615" customFormat="1" ht="15" x14ac:dyDescent="0.25">
      <c r="A219" s="274" t="s">
        <v>245</v>
      </c>
      <c r="B219" s="754" t="s">
        <v>115</v>
      </c>
      <c r="C219" s="201"/>
      <c r="D219" s="291"/>
      <c r="E219" s="542"/>
      <c r="F219" s="543"/>
      <c r="G219" s="544"/>
      <c r="H219" s="542"/>
      <c r="I219" s="543"/>
      <c r="J219" s="305"/>
    </row>
    <row r="220" spans="1:10" s="615" customFormat="1" ht="33.75" customHeight="1" x14ac:dyDescent="0.25">
      <c r="A220" s="292" t="s">
        <v>546</v>
      </c>
      <c r="B220" s="293" t="s">
        <v>470</v>
      </c>
      <c r="C220" s="202" t="s">
        <v>113</v>
      </c>
      <c r="D220" s="635" t="s">
        <v>1333</v>
      </c>
      <c r="E220" s="634" t="s">
        <v>1333</v>
      </c>
      <c r="F220" s="634" t="s">
        <v>1333</v>
      </c>
      <c r="G220" s="634" t="s">
        <v>1333</v>
      </c>
      <c r="H220" s="634" t="s">
        <v>1333</v>
      </c>
      <c r="I220" s="634" t="s">
        <v>1333</v>
      </c>
      <c r="J220" s="632"/>
    </row>
    <row r="221" spans="1:10" s="615" customFormat="1" ht="15" x14ac:dyDescent="0.25">
      <c r="A221" s="208" t="s">
        <v>547</v>
      </c>
      <c r="B221" s="294" t="s">
        <v>471</v>
      </c>
      <c r="C221" s="197" t="s">
        <v>408</v>
      </c>
      <c r="D221" s="203" t="s">
        <v>1412</v>
      </c>
      <c r="E221" s="523">
        <v>0</v>
      </c>
      <c r="F221" s="523">
        <v>0</v>
      </c>
      <c r="G221" s="523">
        <v>0</v>
      </c>
      <c r="H221" s="251">
        <f>IFERROR(AVERAGEA(E221:G221),0)</f>
        <v>0</v>
      </c>
      <c r="I221" s="523">
        <v>0</v>
      </c>
      <c r="J221" s="1104"/>
    </row>
    <row r="222" spans="1:10" s="615" customFormat="1" ht="15" x14ac:dyDescent="0.25">
      <c r="A222" s="208" t="s">
        <v>549</v>
      </c>
      <c r="B222" s="294" t="s">
        <v>455</v>
      </c>
      <c r="C222" s="197" t="s">
        <v>408</v>
      </c>
      <c r="D222" s="203" t="s">
        <v>1412</v>
      </c>
      <c r="E222" s="523">
        <v>0</v>
      </c>
      <c r="F222" s="523">
        <v>0</v>
      </c>
      <c r="G222" s="523">
        <v>0</v>
      </c>
      <c r="H222" s="251">
        <f>IFERROR(AVERAGEA(E222:G222),0)</f>
        <v>0</v>
      </c>
      <c r="I222" s="523">
        <v>0</v>
      </c>
      <c r="J222" s="1104"/>
    </row>
    <row r="223" spans="1:10" s="615" customFormat="1" ht="15" x14ac:dyDescent="0.25">
      <c r="A223" s="208" t="s">
        <v>551</v>
      </c>
      <c r="B223" s="294" t="s">
        <v>472</v>
      </c>
      <c r="C223" s="197" t="s">
        <v>408</v>
      </c>
      <c r="D223" s="197" t="s">
        <v>1583</v>
      </c>
      <c r="E223" s="1123">
        <v>0</v>
      </c>
      <c r="F223" s="1123">
        <v>0</v>
      </c>
      <c r="G223" s="1123">
        <v>0</v>
      </c>
      <c r="H223" s="251">
        <f>IFERROR(AVERAGEA(E223:G223),0)</f>
        <v>0</v>
      </c>
      <c r="I223" s="523">
        <v>0</v>
      </c>
      <c r="J223" s="1104"/>
    </row>
    <row r="224" spans="1:10" s="615" customFormat="1" ht="15" x14ac:dyDescent="0.25">
      <c r="A224" s="208" t="s">
        <v>552</v>
      </c>
      <c r="B224" s="294" t="s">
        <v>473</v>
      </c>
      <c r="C224" s="197" t="s">
        <v>408</v>
      </c>
      <c r="D224" s="197" t="s">
        <v>1584</v>
      </c>
      <c r="E224" s="1123">
        <v>0</v>
      </c>
      <c r="F224" s="1123">
        <v>0</v>
      </c>
      <c r="G224" s="1123">
        <v>0</v>
      </c>
      <c r="H224" s="251">
        <f>IFERROR(AVERAGEA(E224:G224),0)</f>
        <v>0</v>
      </c>
      <c r="I224" s="523">
        <v>0</v>
      </c>
      <c r="J224" s="1104"/>
    </row>
    <row r="225" spans="1:10" s="615" customFormat="1" ht="15" x14ac:dyDescent="0.25">
      <c r="A225" s="208" t="s">
        <v>569</v>
      </c>
      <c r="B225" s="294" t="s">
        <v>474</v>
      </c>
      <c r="C225" s="197" t="s">
        <v>408</v>
      </c>
      <c r="D225" s="197" t="s">
        <v>458</v>
      </c>
      <c r="E225" s="523">
        <v>0</v>
      </c>
      <c r="F225" s="523">
        <v>0</v>
      </c>
      <c r="G225" s="523">
        <v>0</v>
      </c>
      <c r="H225" s="251">
        <f>IFERROR(AVERAGEA(E225:G225),0)</f>
        <v>0</v>
      </c>
      <c r="I225" s="523">
        <v>0</v>
      </c>
      <c r="J225" s="1104"/>
    </row>
    <row r="226" spans="1:10" s="615" customFormat="1" ht="15" x14ac:dyDescent="0.25">
      <c r="A226" s="274" t="s">
        <v>246</v>
      </c>
      <c r="B226" s="754" t="s">
        <v>477</v>
      </c>
      <c r="C226" s="201"/>
      <c r="D226" s="291"/>
      <c r="E226" s="542"/>
      <c r="F226" s="543"/>
      <c r="G226" s="544"/>
      <c r="H226" s="542"/>
      <c r="I226" s="543"/>
      <c r="J226" s="305"/>
    </row>
    <row r="227" spans="1:10" s="615" customFormat="1" ht="15" x14ac:dyDescent="0.25">
      <c r="A227" s="292" t="s">
        <v>546</v>
      </c>
      <c r="B227" s="293" t="s">
        <v>470</v>
      </c>
      <c r="C227" s="202" t="s">
        <v>113</v>
      </c>
      <c r="D227" s="635" t="s">
        <v>2861</v>
      </c>
      <c r="E227" s="635" t="s">
        <v>2861</v>
      </c>
      <c r="F227" s="635" t="s">
        <v>2861</v>
      </c>
      <c r="G227" s="635" t="s">
        <v>2861</v>
      </c>
      <c r="H227" s="635" t="s">
        <v>2861</v>
      </c>
      <c r="I227" s="635" t="s">
        <v>2861</v>
      </c>
      <c r="J227" s="632"/>
    </row>
    <row r="228" spans="1:10" s="615" customFormat="1" ht="15" x14ac:dyDescent="0.25">
      <c r="A228" s="208" t="s">
        <v>547</v>
      </c>
      <c r="B228" s="294" t="s">
        <v>471</v>
      </c>
      <c r="C228" s="197" t="s">
        <v>408</v>
      </c>
      <c r="D228" s="203" t="s">
        <v>1412</v>
      </c>
      <c r="E228" s="1136">
        <v>0</v>
      </c>
      <c r="F228" s="1136">
        <v>0</v>
      </c>
      <c r="G228" s="1136">
        <v>0</v>
      </c>
      <c r="H228" s="251">
        <f>IFERROR(AVERAGEA(E228:G228),0)</f>
        <v>0</v>
      </c>
      <c r="I228" s="261">
        <v>0</v>
      </c>
      <c r="J228" s="1104"/>
    </row>
    <row r="229" spans="1:10" s="615" customFormat="1" ht="15" x14ac:dyDescent="0.25">
      <c r="A229" s="208" t="s">
        <v>549</v>
      </c>
      <c r="B229" s="294" t="s">
        <v>455</v>
      </c>
      <c r="C229" s="197" t="s">
        <v>408</v>
      </c>
      <c r="D229" s="203" t="s">
        <v>1412</v>
      </c>
      <c r="E229" s="1136">
        <v>0</v>
      </c>
      <c r="F229" s="1136">
        <v>0</v>
      </c>
      <c r="G229" s="1136">
        <v>0</v>
      </c>
      <c r="H229" s="251">
        <f>IFERROR(AVERAGEA(E229:G229),0)</f>
        <v>0</v>
      </c>
      <c r="I229" s="261">
        <v>0</v>
      </c>
      <c r="J229" s="1104"/>
    </row>
    <row r="230" spans="1:10" s="615" customFormat="1" ht="15" x14ac:dyDescent="0.25">
      <c r="A230" s="208" t="s">
        <v>551</v>
      </c>
      <c r="B230" s="294" t="s">
        <v>472</v>
      </c>
      <c r="C230" s="197" t="s">
        <v>408</v>
      </c>
      <c r="D230" s="197" t="s">
        <v>1583</v>
      </c>
      <c r="E230" s="1136">
        <v>0</v>
      </c>
      <c r="F230" s="1136">
        <v>0</v>
      </c>
      <c r="G230" s="1136">
        <v>0</v>
      </c>
      <c r="H230" s="251">
        <f>IFERROR(AVERAGEA(E230:G230),0)</f>
        <v>0</v>
      </c>
      <c r="I230" s="261">
        <v>0</v>
      </c>
      <c r="J230" s="1104"/>
    </row>
    <row r="231" spans="1:10" s="615" customFormat="1" ht="15" x14ac:dyDescent="0.25">
      <c r="A231" s="208" t="s">
        <v>552</v>
      </c>
      <c r="B231" s="294" t="s">
        <v>473</v>
      </c>
      <c r="C231" s="197" t="s">
        <v>408</v>
      </c>
      <c r="D231" s="197" t="s">
        <v>1584</v>
      </c>
      <c r="E231" s="1136">
        <v>0</v>
      </c>
      <c r="F231" s="1136">
        <v>0</v>
      </c>
      <c r="G231" s="1136">
        <v>0</v>
      </c>
      <c r="H231" s="251">
        <f>IFERROR(AVERAGEA(E231:G231),0)</f>
        <v>0</v>
      </c>
      <c r="I231" s="261">
        <v>0</v>
      </c>
      <c r="J231" s="1104"/>
    </row>
    <row r="232" spans="1:10" s="615" customFormat="1" ht="15" x14ac:dyDescent="0.25">
      <c r="A232" s="208" t="s">
        <v>569</v>
      </c>
      <c r="B232" s="294" t="s">
        <v>474</v>
      </c>
      <c r="C232" s="197" t="s">
        <v>408</v>
      </c>
      <c r="D232" s="197" t="s">
        <v>458</v>
      </c>
      <c r="E232" s="1136">
        <v>0</v>
      </c>
      <c r="F232" s="1136">
        <v>0</v>
      </c>
      <c r="G232" s="1136">
        <v>0</v>
      </c>
      <c r="H232" s="251">
        <f>IFERROR(AVERAGEA(E232:G232),0)</f>
        <v>0</v>
      </c>
      <c r="I232" s="261">
        <v>0</v>
      </c>
      <c r="J232" s="1104"/>
    </row>
    <row r="233" spans="1:10" s="615" customFormat="1" ht="15" x14ac:dyDescent="0.25">
      <c r="A233" s="274" t="s">
        <v>247</v>
      </c>
      <c r="B233" s="754" t="s">
        <v>114</v>
      </c>
      <c r="C233" s="201"/>
      <c r="D233" s="291"/>
      <c r="E233" s="542"/>
      <c r="F233" s="543"/>
      <c r="G233" s="544"/>
      <c r="H233" s="542"/>
      <c r="I233" s="543"/>
      <c r="J233" s="305"/>
    </row>
    <row r="234" spans="1:10" s="633" customFormat="1" ht="15" x14ac:dyDescent="0.25">
      <c r="A234" s="292" t="s">
        <v>546</v>
      </c>
      <c r="B234" s="293" t="s">
        <v>470</v>
      </c>
      <c r="C234" s="202" t="s">
        <v>113</v>
      </c>
      <c r="D234" s="635" t="s">
        <v>110</v>
      </c>
      <c r="E234" s="634" t="s">
        <v>110</v>
      </c>
      <c r="F234" s="634" t="s">
        <v>110</v>
      </c>
      <c r="G234" s="634" t="s">
        <v>110</v>
      </c>
      <c r="H234" s="634" t="s">
        <v>110</v>
      </c>
      <c r="I234" s="634" t="s">
        <v>110</v>
      </c>
      <c r="J234" s="632"/>
    </row>
    <row r="235" spans="1:10" s="615" customFormat="1" ht="15" x14ac:dyDescent="0.25">
      <c r="A235" s="208" t="s">
        <v>547</v>
      </c>
      <c r="B235" s="294" t="s">
        <v>471</v>
      </c>
      <c r="C235" s="197" t="s">
        <v>408</v>
      </c>
      <c r="D235" s="203" t="s">
        <v>1412</v>
      </c>
      <c r="E235" s="523">
        <v>0</v>
      </c>
      <c r="F235" s="523">
        <v>0</v>
      </c>
      <c r="G235" s="523">
        <v>0</v>
      </c>
      <c r="H235" s="251">
        <f>IFERROR(AVERAGEA(E235:G235),0)</f>
        <v>0</v>
      </c>
      <c r="I235" s="523">
        <v>0</v>
      </c>
      <c r="J235" s="1104"/>
    </row>
    <row r="236" spans="1:10" s="615" customFormat="1" ht="15" x14ac:dyDescent="0.25">
      <c r="A236" s="208" t="s">
        <v>549</v>
      </c>
      <c r="B236" s="294" t="s">
        <v>455</v>
      </c>
      <c r="C236" s="197" t="s">
        <v>408</v>
      </c>
      <c r="D236" s="203" t="s">
        <v>1412</v>
      </c>
      <c r="E236" s="523">
        <v>0</v>
      </c>
      <c r="F236" s="523">
        <v>0</v>
      </c>
      <c r="G236" s="523">
        <v>0</v>
      </c>
      <c r="H236" s="251">
        <f>IFERROR(AVERAGEA(E236:G236),0)</f>
        <v>0</v>
      </c>
      <c r="I236" s="523">
        <v>0</v>
      </c>
      <c r="J236" s="1104"/>
    </row>
    <row r="237" spans="1:10" s="615" customFormat="1" ht="15" x14ac:dyDescent="0.25">
      <c r="A237" s="208" t="s">
        <v>551</v>
      </c>
      <c r="B237" s="294" t="s">
        <v>472</v>
      </c>
      <c r="C237" s="197" t="s">
        <v>408</v>
      </c>
      <c r="D237" s="197" t="s">
        <v>1583</v>
      </c>
      <c r="E237" s="523">
        <v>0</v>
      </c>
      <c r="F237" s="523">
        <v>0</v>
      </c>
      <c r="G237" s="523">
        <v>0</v>
      </c>
      <c r="H237" s="251">
        <f>IFERROR(AVERAGEA(E237:G237),0)</f>
        <v>0</v>
      </c>
      <c r="I237" s="523">
        <v>0</v>
      </c>
      <c r="J237" s="1104"/>
    </row>
    <row r="238" spans="1:10" s="615" customFormat="1" ht="15" x14ac:dyDescent="0.25">
      <c r="A238" s="208" t="s">
        <v>552</v>
      </c>
      <c r="B238" s="294" t="s">
        <v>473</v>
      </c>
      <c r="C238" s="197" t="s">
        <v>408</v>
      </c>
      <c r="D238" s="197" t="s">
        <v>1584</v>
      </c>
      <c r="E238" s="523">
        <v>0</v>
      </c>
      <c r="F238" s="523">
        <v>0</v>
      </c>
      <c r="G238" s="523">
        <v>0</v>
      </c>
      <c r="H238" s="251">
        <f>IFERROR(AVERAGEA(E238:G238),0)</f>
        <v>0</v>
      </c>
      <c r="I238" s="523">
        <v>0</v>
      </c>
      <c r="J238" s="1104"/>
    </row>
    <row r="239" spans="1:10" s="615" customFormat="1" ht="15" x14ac:dyDescent="0.25">
      <c r="A239" s="208" t="s">
        <v>569</v>
      </c>
      <c r="B239" s="294" t="s">
        <v>474</v>
      </c>
      <c r="C239" s="197" t="s">
        <v>408</v>
      </c>
      <c r="D239" s="197" t="s">
        <v>458</v>
      </c>
      <c r="E239" s="523">
        <v>0</v>
      </c>
      <c r="F239" s="523">
        <v>0</v>
      </c>
      <c r="G239" s="523">
        <v>0</v>
      </c>
      <c r="H239" s="251">
        <f>IFERROR(AVERAGEA(E239:G239),0)</f>
        <v>0</v>
      </c>
      <c r="I239" s="523">
        <v>0</v>
      </c>
      <c r="J239" s="1104"/>
    </row>
    <row r="240" spans="1:10" s="615" customFormat="1" ht="15" x14ac:dyDescent="0.25">
      <c r="A240" s="274" t="s">
        <v>248</v>
      </c>
      <c r="B240" s="754" t="s">
        <v>116</v>
      </c>
      <c r="C240" s="201"/>
      <c r="D240" s="291"/>
      <c r="E240" s="542"/>
      <c r="F240" s="543"/>
      <c r="G240" s="544"/>
      <c r="H240" s="542"/>
      <c r="I240" s="543"/>
      <c r="J240" s="305"/>
    </row>
    <row r="241" spans="1:10" s="633" customFormat="1" ht="15" x14ac:dyDescent="0.25">
      <c r="A241" s="292" t="s">
        <v>546</v>
      </c>
      <c r="B241" s="293" t="s">
        <v>470</v>
      </c>
      <c r="C241" s="202" t="s">
        <v>113</v>
      </c>
      <c r="D241" s="635" t="s">
        <v>110</v>
      </c>
      <c r="E241" s="634" t="s">
        <v>110</v>
      </c>
      <c r="F241" s="634" t="s">
        <v>110</v>
      </c>
      <c r="G241" s="634" t="s">
        <v>110</v>
      </c>
      <c r="H241" s="634" t="s">
        <v>110</v>
      </c>
      <c r="I241" s="634" t="s">
        <v>110</v>
      </c>
      <c r="J241" s="632"/>
    </row>
    <row r="242" spans="1:10" s="615" customFormat="1" ht="15" x14ac:dyDescent="0.25">
      <c r="A242" s="208" t="s">
        <v>547</v>
      </c>
      <c r="B242" s="294" t="s">
        <v>471</v>
      </c>
      <c r="C242" s="197" t="s">
        <v>408</v>
      </c>
      <c r="D242" s="203" t="s">
        <v>1412</v>
      </c>
      <c r="E242" s="523">
        <v>0</v>
      </c>
      <c r="F242" s="523">
        <v>0</v>
      </c>
      <c r="G242" s="523">
        <v>0</v>
      </c>
      <c r="H242" s="251">
        <f>IFERROR(AVERAGEA(E242:G242),0)</f>
        <v>0</v>
      </c>
      <c r="I242" s="523">
        <v>0</v>
      </c>
      <c r="J242" s="1104"/>
    </row>
    <row r="243" spans="1:10" s="615" customFormat="1" ht="15" x14ac:dyDescent="0.25">
      <c r="A243" s="208" t="s">
        <v>549</v>
      </c>
      <c r="B243" s="294" t="s">
        <v>455</v>
      </c>
      <c r="C243" s="197" t="s">
        <v>408</v>
      </c>
      <c r="D243" s="203" t="s">
        <v>1412</v>
      </c>
      <c r="E243" s="523">
        <v>0</v>
      </c>
      <c r="F243" s="523">
        <v>0</v>
      </c>
      <c r="G243" s="523">
        <v>0</v>
      </c>
      <c r="H243" s="251">
        <f>IFERROR(AVERAGEA(E243:G243),0)</f>
        <v>0</v>
      </c>
      <c r="I243" s="261">
        <v>0</v>
      </c>
      <c r="J243" s="1104"/>
    </row>
    <row r="244" spans="1:10" s="615" customFormat="1" ht="15" x14ac:dyDescent="0.25">
      <c r="A244" s="208" t="s">
        <v>551</v>
      </c>
      <c r="B244" s="294" t="s">
        <v>472</v>
      </c>
      <c r="C244" s="197" t="s">
        <v>408</v>
      </c>
      <c r="D244" s="197" t="s">
        <v>1583</v>
      </c>
      <c r="E244" s="523">
        <v>0</v>
      </c>
      <c r="F244" s="523">
        <v>0</v>
      </c>
      <c r="G244" s="523">
        <v>0</v>
      </c>
      <c r="H244" s="251">
        <f>IFERROR(AVERAGEA(E244:G244),0)</f>
        <v>0</v>
      </c>
      <c r="I244" s="261">
        <v>0</v>
      </c>
      <c r="J244" s="1104"/>
    </row>
    <row r="245" spans="1:10" s="615" customFormat="1" ht="15" x14ac:dyDescent="0.25">
      <c r="A245" s="208" t="s">
        <v>552</v>
      </c>
      <c r="B245" s="294" t="s">
        <v>473</v>
      </c>
      <c r="C245" s="197" t="s">
        <v>408</v>
      </c>
      <c r="D245" s="197" t="s">
        <v>1584</v>
      </c>
      <c r="E245" s="523">
        <v>0</v>
      </c>
      <c r="F245" s="523">
        <v>0</v>
      </c>
      <c r="G245" s="523">
        <v>0</v>
      </c>
      <c r="H245" s="251">
        <f>IFERROR(AVERAGEA(E245:G245),0)</f>
        <v>0</v>
      </c>
      <c r="I245" s="261">
        <v>0</v>
      </c>
      <c r="J245" s="1104"/>
    </row>
    <row r="246" spans="1:10" s="615" customFormat="1" ht="15" x14ac:dyDescent="0.25">
      <c r="A246" s="208" t="s">
        <v>569</v>
      </c>
      <c r="B246" s="294" t="s">
        <v>474</v>
      </c>
      <c r="C246" s="197" t="s">
        <v>408</v>
      </c>
      <c r="D246" s="197" t="s">
        <v>458</v>
      </c>
      <c r="E246" s="523">
        <v>0</v>
      </c>
      <c r="F246" s="523">
        <v>0</v>
      </c>
      <c r="G246" s="523">
        <v>0</v>
      </c>
      <c r="H246" s="251">
        <f>IFERROR(AVERAGEA(E246:G246),0)</f>
        <v>0</v>
      </c>
      <c r="I246" s="261">
        <v>0</v>
      </c>
      <c r="J246" s="1104"/>
    </row>
    <row r="247" spans="1:10" s="615" customFormat="1" ht="15" x14ac:dyDescent="0.25">
      <c r="A247" s="274" t="s">
        <v>249</v>
      </c>
      <c r="B247" s="754" t="s">
        <v>117</v>
      </c>
      <c r="C247" s="204"/>
      <c r="D247" s="204"/>
      <c r="E247" s="543"/>
      <c r="F247" s="543"/>
      <c r="G247" s="543"/>
      <c r="H247" s="543"/>
      <c r="I247" s="543"/>
      <c r="J247" s="305"/>
    </row>
    <row r="248" spans="1:10" s="633" customFormat="1" ht="15" x14ac:dyDescent="0.25">
      <c r="A248" s="292" t="s">
        <v>546</v>
      </c>
      <c r="B248" s="293" t="s">
        <v>470</v>
      </c>
      <c r="C248" s="202" t="s">
        <v>113</v>
      </c>
      <c r="D248" s="635" t="s">
        <v>1333</v>
      </c>
      <c r="E248" s="634" t="s">
        <v>1333</v>
      </c>
      <c r="F248" s="634" t="s">
        <v>1333</v>
      </c>
      <c r="G248" s="634" t="s">
        <v>1333</v>
      </c>
      <c r="H248" s="634" t="s">
        <v>1333</v>
      </c>
      <c r="I248" s="634" t="s">
        <v>1333</v>
      </c>
      <c r="J248" s="632"/>
    </row>
    <row r="249" spans="1:10" s="615" customFormat="1" ht="15" x14ac:dyDescent="0.25">
      <c r="A249" s="208" t="s">
        <v>547</v>
      </c>
      <c r="B249" s="294" t="s">
        <v>471</v>
      </c>
      <c r="C249" s="205" t="s">
        <v>408</v>
      </c>
      <c r="D249" s="203" t="s">
        <v>1412</v>
      </c>
      <c r="E249" s="523">
        <v>0</v>
      </c>
      <c r="F249" s="523">
        <v>0</v>
      </c>
      <c r="G249" s="523">
        <v>0</v>
      </c>
      <c r="H249" s="251">
        <f>IFERROR(AVERAGEA(E249:G249),0)</f>
        <v>0</v>
      </c>
      <c r="I249" s="261">
        <v>0</v>
      </c>
      <c r="J249" s="1104"/>
    </row>
    <row r="250" spans="1:10" s="615" customFormat="1" ht="15" x14ac:dyDescent="0.25">
      <c r="A250" s="208" t="s">
        <v>549</v>
      </c>
      <c r="B250" s="294" t="s">
        <v>455</v>
      </c>
      <c r="C250" s="205" t="s">
        <v>408</v>
      </c>
      <c r="D250" s="203" t="s">
        <v>1412</v>
      </c>
      <c r="E250" s="261">
        <v>0</v>
      </c>
      <c r="F250" s="261">
        <v>0</v>
      </c>
      <c r="G250" s="261">
        <v>0</v>
      </c>
      <c r="H250" s="251">
        <f>IFERROR(AVERAGEA(E250:G250),0)</f>
        <v>0</v>
      </c>
      <c r="I250" s="261">
        <v>0</v>
      </c>
      <c r="J250" s="1104"/>
    </row>
    <row r="251" spans="1:10" s="615" customFormat="1" ht="15" x14ac:dyDescent="0.25">
      <c r="A251" s="208" t="s">
        <v>551</v>
      </c>
      <c r="B251" s="294" t="s">
        <v>472</v>
      </c>
      <c r="C251" s="205" t="s">
        <v>408</v>
      </c>
      <c r="D251" s="197" t="s">
        <v>1583</v>
      </c>
      <c r="E251" s="261">
        <v>0</v>
      </c>
      <c r="F251" s="261">
        <v>0</v>
      </c>
      <c r="G251" s="261">
        <v>0</v>
      </c>
      <c r="H251" s="251">
        <f>IFERROR(AVERAGEA(E251:G251),0)</f>
        <v>0</v>
      </c>
      <c r="I251" s="261">
        <v>0</v>
      </c>
      <c r="J251" s="1104"/>
    </row>
    <row r="252" spans="1:10" s="615" customFormat="1" ht="15" x14ac:dyDescent="0.25">
      <c r="A252" s="208" t="s">
        <v>552</v>
      </c>
      <c r="B252" s="294" t="s">
        <v>473</v>
      </c>
      <c r="C252" s="205" t="s">
        <v>408</v>
      </c>
      <c r="D252" s="197" t="s">
        <v>1584</v>
      </c>
      <c r="E252" s="261">
        <v>0</v>
      </c>
      <c r="F252" s="261">
        <v>0</v>
      </c>
      <c r="G252" s="261">
        <v>0</v>
      </c>
      <c r="H252" s="251">
        <f>IFERROR(AVERAGEA(E252:G252),0)</f>
        <v>0</v>
      </c>
      <c r="I252" s="261">
        <v>0</v>
      </c>
      <c r="J252" s="1104"/>
    </row>
    <row r="253" spans="1:10" s="615" customFormat="1" ht="15" x14ac:dyDescent="0.25">
      <c r="A253" s="208" t="s">
        <v>569</v>
      </c>
      <c r="B253" s="294" t="s">
        <v>474</v>
      </c>
      <c r="C253" s="205" t="s">
        <v>408</v>
      </c>
      <c r="D253" s="197" t="s">
        <v>458</v>
      </c>
      <c r="E253" s="261">
        <v>0</v>
      </c>
      <c r="F253" s="261">
        <v>0</v>
      </c>
      <c r="G253" s="261">
        <v>0</v>
      </c>
      <c r="H253" s="251">
        <f>IFERROR(AVERAGEA(E253:G253),0)</f>
        <v>0</v>
      </c>
      <c r="I253" s="261">
        <v>0</v>
      </c>
      <c r="J253" s="1104"/>
    </row>
    <row r="254" spans="1:10" s="615" customFormat="1" ht="15" x14ac:dyDescent="0.25">
      <c r="A254" s="274" t="s">
        <v>492</v>
      </c>
      <c r="B254" s="754" t="s">
        <v>279</v>
      </c>
      <c r="C254" s="201"/>
      <c r="D254" s="291"/>
      <c r="E254" s="777"/>
      <c r="F254" s="778"/>
      <c r="G254" s="779"/>
      <c r="H254" s="777"/>
      <c r="I254" s="778"/>
      <c r="J254" s="305"/>
    </row>
    <row r="255" spans="1:10" s="615" customFormat="1" ht="15" x14ac:dyDescent="0.25">
      <c r="A255" s="274" t="s">
        <v>280</v>
      </c>
      <c r="B255" s="754" t="s">
        <v>292</v>
      </c>
      <c r="C255" s="201"/>
      <c r="D255" s="291"/>
      <c r="E255" s="777"/>
      <c r="F255" s="778"/>
      <c r="G255" s="779"/>
      <c r="H255" s="777"/>
      <c r="I255" s="778"/>
      <c r="J255" s="305"/>
    </row>
    <row r="256" spans="1:10" s="615" customFormat="1" ht="15" x14ac:dyDescent="0.25">
      <c r="A256" s="274" t="s">
        <v>291</v>
      </c>
      <c r="B256" s="754" t="s">
        <v>281</v>
      </c>
      <c r="C256" s="201"/>
      <c r="D256" s="291"/>
      <c r="E256" s="777"/>
      <c r="F256" s="778"/>
      <c r="G256" s="779"/>
      <c r="H256" s="777"/>
      <c r="I256" s="778"/>
      <c r="J256" s="305"/>
    </row>
    <row r="257" spans="1:10" s="615" customFormat="1" ht="15" x14ac:dyDescent="0.25">
      <c r="A257" s="208" t="s">
        <v>546</v>
      </c>
      <c r="B257" s="294" t="s">
        <v>472</v>
      </c>
      <c r="C257" s="205" t="s">
        <v>408</v>
      </c>
      <c r="D257" s="197" t="s">
        <v>1583</v>
      </c>
      <c r="E257" s="545">
        <v>0</v>
      </c>
      <c r="F257" s="545">
        <v>0</v>
      </c>
      <c r="G257" s="545">
        <v>0</v>
      </c>
      <c r="H257" s="251">
        <f>IFERROR(AVERAGEA(E257:G257),0)</f>
        <v>0</v>
      </c>
      <c r="I257" s="523">
        <v>0</v>
      </c>
      <c r="J257" s="1104"/>
    </row>
    <row r="258" spans="1:10" s="615" customFormat="1" ht="15" x14ac:dyDescent="0.25">
      <c r="A258" s="208" t="s">
        <v>547</v>
      </c>
      <c r="B258" s="294" t="s">
        <v>473</v>
      </c>
      <c r="C258" s="205" t="s">
        <v>408</v>
      </c>
      <c r="D258" s="197" t="s">
        <v>1584</v>
      </c>
      <c r="E258" s="1136">
        <v>0</v>
      </c>
      <c r="F258" s="1136">
        <v>0</v>
      </c>
      <c r="G258" s="1136">
        <v>0</v>
      </c>
      <c r="H258" s="251">
        <f>IFERROR(AVERAGEA(E258:G258),0)</f>
        <v>0</v>
      </c>
      <c r="I258" s="261">
        <v>0</v>
      </c>
      <c r="J258" s="1104"/>
    </row>
    <row r="259" spans="1:10" s="615" customFormat="1" ht="15" x14ac:dyDescent="0.25">
      <c r="A259" s="208" t="s">
        <v>549</v>
      </c>
      <c r="B259" s="294" t="s">
        <v>474</v>
      </c>
      <c r="C259" s="205" t="s">
        <v>408</v>
      </c>
      <c r="D259" s="197" t="s">
        <v>458</v>
      </c>
      <c r="E259" s="1136">
        <v>0</v>
      </c>
      <c r="F259" s="1136">
        <v>0</v>
      </c>
      <c r="G259" s="1136">
        <v>0</v>
      </c>
      <c r="H259" s="251">
        <f>IFERROR(AVERAGEA(E259:G259),0)</f>
        <v>0</v>
      </c>
      <c r="I259" s="261">
        <v>0</v>
      </c>
      <c r="J259" s="1104"/>
    </row>
    <row r="260" spans="1:10" s="615" customFormat="1" ht="15" x14ac:dyDescent="0.25">
      <c r="A260" s="274" t="s">
        <v>293</v>
      </c>
      <c r="B260" s="754" t="s">
        <v>298</v>
      </c>
      <c r="C260" s="201"/>
      <c r="D260" s="291"/>
      <c r="E260" s="542"/>
      <c r="F260" s="543"/>
      <c r="G260" s="544"/>
      <c r="H260" s="542"/>
      <c r="I260" s="543"/>
      <c r="J260" s="305"/>
    </row>
    <row r="261" spans="1:10" s="615" customFormat="1" ht="15" x14ac:dyDescent="0.25">
      <c r="A261" s="208" t="s">
        <v>546</v>
      </c>
      <c r="B261" s="294" t="s">
        <v>472</v>
      </c>
      <c r="C261" s="205" t="s">
        <v>408</v>
      </c>
      <c r="D261" s="197" t="s">
        <v>1583</v>
      </c>
      <c r="E261" s="523">
        <v>0</v>
      </c>
      <c r="F261" s="523">
        <v>0</v>
      </c>
      <c r="G261" s="523">
        <v>0</v>
      </c>
      <c r="H261" s="251">
        <f>IFERROR(AVERAGEA(E261:G261),0)</f>
        <v>0</v>
      </c>
      <c r="I261" s="523">
        <v>0</v>
      </c>
      <c r="J261" s="1104"/>
    </row>
    <row r="262" spans="1:10" s="615" customFormat="1" ht="15" x14ac:dyDescent="0.25">
      <c r="A262" s="208" t="s">
        <v>547</v>
      </c>
      <c r="B262" s="294" t="s">
        <v>473</v>
      </c>
      <c r="C262" s="205" t="s">
        <v>408</v>
      </c>
      <c r="D262" s="197" t="s">
        <v>1584</v>
      </c>
      <c r="E262" s="261">
        <v>0</v>
      </c>
      <c r="F262" s="261">
        <v>0</v>
      </c>
      <c r="G262" s="261">
        <v>0</v>
      </c>
      <c r="H262" s="251">
        <f>IFERROR(AVERAGEA(E262:G262),0)</f>
        <v>0</v>
      </c>
      <c r="I262" s="261">
        <v>0</v>
      </c>
      <c r="J262" s="1104"/>
    </row>
    <row r="263" spans="1:10" s="615" customFormat="1" ht="15" x14ac:dyDescent="0.25">
      <c r="A263" s="208" t="s">
        <v>549</v>
      </c>
      <c r="B263" s="294" t="s">
        <v>474</v>
      </c>
      <c r="C263" s="205" t="s">
        <v>408</v>
      </c>
      <c r="D263" s="197" t="s">
        <v>458</v>
      </c>
      <c r="E263" s="261">
        <v>0</v>
      </c>
      <c r="F263" s="261">
        <v>0</v>
      </c>
      <c r="G263" s="261">
        <v>0</v>
      </c>
      <c r="H263" s="251">
        <f>IFERROR(AVERAGEA(E263:G263),0)</f>
        <v>0</v>
      </c>
      <c r="I263" s="261">
        <v>0</v>
      </c>
      <c r="J263" s="1104"/>
    </row>
    <row r="264" spans="1:10" s="615" customFormat="1" ht="16.5" x14ac:dyDescent="0.25">
      <c r="A264" s="703"/>
      <c r="B264" s="704"/>
      <c r="C264" s="704"/>
      <c r="D264" s="889"/>
      <c r="E264" s="704"/>
      <c r="F264" s="704"/>
      <c r="G264" s="704"/>
      <c r="H264" s="704"/>
      <c r="I264" s="705"/>
      <c r="J264" s="252"/>
    </row>
    <row r="265" spans="1:10" s="615" customFormat="1" ht="15" x14ac:dyDescent="0.25">
      <c r="A265" s="274" t="s">
        <v>282</v>
      </c>
      <c r="B265" s="754" t="s">
        <v>294</v>
      </c>
      <c r="C265" s="201"/>
      <c r="D265" s="291"/>
      <c r="E265" s="777"/>
      <c r="F265" s="778"/>
      <c r="G265" s="779"/>
      <c r="H265" s="777"/>
      <c r="I265" s="778"/>
      <c r="J265" s="305"/>
    </row>
    <row r="266" spans="1:10" s="615" customFormat="1" ht="15" x14ac:dyDescent="0.25">
      <c r="A266" s="274" t="s">
        <v>295</v>
      </c>
      <c r="B266" s="754" t="s">
        <v>296</v>
      </c>
      <c r="C266" s="201"/>
      <c r="D266" s="291"/>
      <c r="E266" s="777"/>
      <c r="F266" s="778"/>
      <c r="G266" s="779"/>
      <c r="H266" s="777"/>
      <c r="I266" s="778"/>
      <c r="J266" s="305"/>
    </row>
    <row r="267" spans="1:10" s="615" customFormat="1" ht="15" x14ac:dyDescent="0.25">
      <c r="A267" s="208" t="s">
        <v>546</v>
      </c>
      <c r="B267" s="294" t="s">
        <v>472</v>
      </c>
      <c r="C267" s="205" t="s">
        <v>408</v>
      </c>
      <c r="D267" s="197" t="s">
        <v>1583</v>
      </c>
      <c r="E267" s="523">
        <v>0</v>
      </c>
      <c r="F267" s="523">
        <v>0</v>
      </c>
      <c r="G267" s="523">
        <v>0</v>
      </c>
      <c r="H267" s="251">
        <f>IFERROR(AVERAGEA(E267:G267),0)</f>
        <v>0</v>
      </c>
      <c r="I267" s="523">
        <v>0</v>
      </c>
      <c r="J267" s="1104"/>
    </row>
    <row r="268" spans="1:10" s="615" customFormat="1" ht="15" x14ac:dyDescent="0.25">
      <c r="A268" s="208" t="s">
        <v>547</v>
      </c>
      <c r="B268" s="294" t="s">
        <v>473</v>
      </c>
      <c r="C268" s="205" t="s">
        <v>408</v>
      </c>
      <c r="D268" s="197" t="s">
        <v>1584</v>
      </c>
      <c r="E268" s="261">
        <v>0</v>
      </c>
      <c r="F268" s="261">
        <v>0</v>
      </c>
      <c r="G268" s="261">
        <v>0</v>
      </c>
      <c r="H268" s="251">
        <f>IFERROR(AVERAGEA(E268:G268),0)</f>
        <v>0</v>
      </c>
      <c r="I268" s="261">
        <v>0</v>
      </c>
      <c r="J268" s="1104"/>
    </row>
    <row r="269" spans="1:10" s="615" customFormat="1" ht="15" x14ac:dyDescent="0.25">
      <c r="A269" s="208" t="s">
        <v>549</v>
      </c>
      <c r="B269" s="294" t="s">
        <v>474</v>
      </c>
      <c r="C269" s="205" t="s">
        <v>408</v>
      </c>
      <c r="D269" s="197" t="s">
        <v>458</v>
      </c>
      <c r="E269" s="261">
        <v>0</v>
      </c>
      <c r="F269" s="261">
        <v>0</v>
      </c>
      <c r="G269" s="261">
        <v>0</v>
      </c>
      <c r="H269" s="251">
        <f>IFERROR(AVERAGEA(E269:G269),0)</f>
        <v>0</v>
      </c>
      <c r="I269" s="261">
        <v>0</v>
      </c>
      <c r="J269" s="1104"/>
    </row>
    <row r="270" spans="1:10" s="615" customFormat="1" ht="15" x14ac:dyDescent="0.25">
      <c r="A270" s="274" t="s">
        <v>297</v>
      </c>
      <c r="B270" s="754" t="s">
        <v>1142</v>
      </c>
      <c r="C270" s="201"/>
      <c r="D270" s="291"/>
      <c r="E270" s="542"/>
      <c r="F270" s="543"/>
      <c r="G270" s="544"/>
      <c r="H270" s="542"/>
      <c r="I270" s="543"/>
      <c r="J270" s="305"/>
    </row>
    <row r="271" spans="1:10" s="615" customFormat="1" ht="15" x14ac:dyDescent="0.25">
      <c r="A271" s="208" t="s">
        <v>546</v>
      </c>
      <c r="B271" s="294" t="s">
        <v>472</v>
      </c>
      <c r="C271" s="205" t="s">
        <v>408</v>
      </c>
      <c r="D271" s="197" t="s">
        <v>1583</v>
      </c>
      <c r="E271" s="523">
        <v>0</v>
      </c>
      <c r="F271" s="523">
        <v>0</v>
      </c>
      <c r="G271" s="523">
        <v>0</v>
      </c>
      <c r="H271" s="251">
        <f>IFERROR(AVERAGEA(E271:G271),0)</f>
        <v>0</v>
      </c>
      <c r="I271" s="523">
        <v>0</v>
      </c>
      <c r="J271" s="1104"/>
    </row>
    <row r="272" spans="1:10" s="615" customFormat="1" ht="15" x14ac:dyDescent="0.25">
      <c r="A272" s="208" t="s">
        <v>547</v>
      </c>
      <c r="B272" s="294" t="s">
        <v>473</v>
      </c>
      <c r="C272" s="205" t="s">
        <v>408</v>
      </c>
      <c r="D272" s="197" t="s">
        <v>1584</v>
      </c>
      <c r="E272" s="261">
        <v>0</v>
      </c>
      <c r="F272" s="261">
        <v>0</v>
      </c>
      <c r="G272" s="261">
        <v>0</v>
      </c>
      <c r="H272" s="251">
        <f>IFERROR(AVERAGEA(E272:G272),0)</f>
        <v>0</v>
      </c>
      <c r="I272" s="261">
        <v>0</v>
      </c>
      <c r="J272" s="1104"/>
    </row>
    <row r="273" spans="1:256" s="615" customFormat="1" ht="15" x14ac:dyDescent="0.25">
      <c r="A273" s="208" t="s">
        <v>549</v>
      </c>
      <c r="B273" s="294" t="s">
        <v>474</v>
      </c>
      <c r="C273" s="205" t="s">
        <v>408</v>
      </c>
      <c r="D273" s="197" t="s">
        <v>458</v>
      </c>
      <c r="E273" s="261">
        <v>0</v>
      </c>
      <c r="F273" s="261">
        <v>0</v>
      </c>
      <c r="G273" s="261">
        <v>0</v>
      </c>
      <c r="H273" s="251">
        <f>IFERROR(AVERAGEA(E273:G273),0)</f>
        <v>0</v>
      </c>
      <c r="I273" s="261">
        <v>0</v>
      </c>
      <c r="J273" s="1104"/>
    </row>
    <row r="274" spans="1:256" s="615" customFormat="1" x14ac:dyDescent="0.25">
      <c r="A274" s="255"/>
      <c r="B274" s="255"/>
      <c r="C274" s="255"/>
      <c r="D274" s="861"/>
      <c r="E274" s="675"/>
      <c r="F274" s="676"/>
      <c r="G274" s="676"/>
      <c r="H274" s="676"/>
      <c r="I274" s="677"/>
      <c r="J274" s="337"/>
    </row>
    <row r="275" spans="1:256" ht="15" x14ac:dyDescent="0.25">
      <c r="A275" s="284" t="s">
        <v>494</v>
      </c>
      <c r="B275" s="296" t="s">
        <v>250</v>
      </c>
      <c r="C275" s="236"/>
      <c r="D275" s="1311"/>
      <c r="E275" s="1312"/>
      <c r="F275" s="1312"/>
      <c r="G275" s="1312"/>
      <c r="H275" s="1312"/>
      <c r="I275" s="1313"/>
      <c r="J275" s="731"/>
      <c r="K275" s="253"/>
      <c r="L275" s="253"/>
    </row>
    <row r="276" spans="1:256" x14ac:dyDescent="0.25">
      <c r="A276" s="255"/>
      <c r="B276" s="255"/>
      <c r="C276" s="255"/>
      <c r="D276" s="861"/>
      <c r="E276" s="675"/>
      <c r="F276" s="676"/>
      <c r="G276" s="676"/>
      <c r="H276" s="676"/>
      <c r="I276" s="677"/>
      <c r="J276" s="337"/>
      <c r="K276" s="253"/>
      <c r="L276" s="253"/>
    </row>
    <row r="277" spans="1:256" ht="15" x14ac:dyDescent="0.25">
      <c r="A277" s="274" t="s">
        <v>495</v>
      </c>
      <c r="B277" s="754" t="s">
        <v>479</v>
      </c>
      <c r="C277" s="201"/>
      <c r="D277" s="291"/>
      <c r="E277" s="542"/>
      <c r="F277" s="543"/>
      <c r="G277" s="544"/>
      <c r="H277" s="542"/>
      <c r="I277" s="543"/>
      <c r="J277" s="305"/>
      <c r="K277" s="253"/>
      <c r="L277" s="253"/>
    </row>
    <row r="278" spans="1:256" ht="15" x14ac:dyDescent="0.25">
      <c r="A278" s="298" t="s">
        <v>546</v>
      </c>
      <c r="B278" s="299" t="s">
        <v>455</v>
      </c>
      <c r="C278" s="206" t="s">
        <v>408</v>
      </c>
      <c r="D278" s="207" t="s">
        <v>1412</v>
      </c>
      <c r="E278" s="301">
        <f>IF($E$199="Writing Printing Paper",$E$201,0)+IF($E$206="Writing Printing Paper",$E$208,0)+IF($E$213="Writing Printing Paper",$E$215,0)+IF($E$220="Writing Printing Paper",$E$222,0)+IF($E$227="Writing Printing Paper",$E$229,0)+IF($E$234="Writing Printing Paper",$E$236,0)+IF($E$241="Writing Printing Paper",$E$243,0)+IF($E$248="Writing Printing Paper",$E$250,0)</f>
        <v>0</v>
      </c>
      <c r="F278" s="301">
        <f>IF($F$199="Writing Printing Paper",$F$201,0)+IF($F$206="Writing Printing Paper",$F$208,0)+IF($F$213="Writing Printing Paper",$F$215,0)+IF($F$220="Writing Printing Paper",$F$222,0)+IF($F$227="Writing Printing Paper",$F$229,0)+IF($F$234="Writing Printing Paper",$F$236,0)+IF($F$241="Writing Printing Paper",$F$243,0)+IF($F$248="Writing Printing Paper",$F$250,0)</f>
        <v>0</v>
      </c>
      <c r="G278" s="301">
        <f>IF($G$199="Writing Printing Paper",$G$201,0)+IF($G$206="Writing Printing Paper",$G$208,0)+IF($G$213="Writing Printing Paper",$G$215,0)+IF($G$220="Writing Printing Paper",$G$222,0)+IF($G$227="Writing Printing Paper",$G$229,0)+IF($G$234="Writing Printing Paper",$G$236,0)+IF($G$241="Writing Printing Paper",$G$243,0)+IF($G$248="Writing Printing Paper",$G$250,0)</f>
        <v>0</v>
      </c>
      <c r="H278" s="301">
        <f>IF($H$199="Writing Printing Paper",$H$201,0)+IF($H$206="Writing Printing Paper",$H$208,0)+IF($H$213="Writing Printing Paper",$H$215,0)+IF($H$220="Writing Printing Paper",$H$222,0)+IF($H$227="Writing Printing Paper",$H$229,0)+IF($H$234="Writing Printing Paper",$H$236,0)+IF($H$241="Writing Printing Paper",$H$243,0)+IF($H$248="Writing Printing Paper",$H$250,0)</f>
        <v>0</v>
      </c>
      <c r="I278" s="301">
        <f>IF($I$199="Writing Printing Paper",$I$201,0)+IF($I$206="Writing Printing Paper",$I$208,0)+IF($I$213="Writing Printing Paper",$I$215,0)+IF($I$220="Writing Printing Paper",$I$222,0)+IF($I$227="Writing Printing Paper",$I$229,0)+IF($I$234="Writing Printing Paper",$I$236,0)+IF($I$241="Writing Printing Paper",$I$243,0)+IF($I$248="Writing Printing Paper",$I$250,0)</f>
        <v>0</v>
      </c>
      <c r="J278" s="302"/>
      <c r="K278" s="253"/>
      <c r="L278" s="253"/>
    </row>
    <row r="279" spans="1:256" ht="15" x14ac:dyDescent="0.25">
      <c r="A279" s="298" t="s">
        <v>547</v>
      </c>
      <c r="B279" s="299" t="s">
        <v>472</v>
      </c>
      <c r="C279" s="206" t="s">
        <v>408</v>
      </c>
      <c r="D279" s="207" t="s">
        <v>1583</v>
      </c>
      <c r="E279" s="301">
        <f>IF($E$199="Writing Printing Paper",$E$202,0)+IF($E$206="Writing Printing Paper",$E$209,0)+IF($E$213="Writing Printing Paper",$E$216,0)+IF($E$220="Writing Printing Paper",$E$223,0)+IF($E$227="Writing Printing Paper",$E$230,0)+IF($E$234="Writing Printing Paper",$E$237,0)+IF($E$241="Writing Printing Paper",$E$244,0)+IF($E$248="Writing Printing Paper",$E$251,0)</f>
        <v>0</v>
      </c>
      <c r="F279" s="301">
        <f>IF($F$199="Writing Printing Paper",$F$202,0)+IF($F$206="Writing Printing Paper",$F$209,0)+IF($F$213="Writing Printing Paper",$F$216,0)+IF($F$220="Writing Printing Paper",$F$223,0)+IF($F$227="Writing Printing Paper",$F$230,0)+IF($F$234="Writing Printing Paper",$F$237,0)+IF($F$241="Writing Printing Paper",$F$244,0)+IF($F$248="Writing Printing Paper",$F$251,0)</f>
        <v>0</v>
      </c>
      <c r="G279" s="301">
        <f>IF($G$199="Writing Printing Paper",$G$202,0)+IF($G$206="Writing Printing Paper",$G$209,0)+IF($G$213="Writing Printing Paper",$G$216,0)+IF($G$220="Writing Printing Paper",$G$223,0)+IF($G$227="Writing Printing Paper",$G$230,0)+IF($G$234="Writing Printing Paper",$G$237,0)+IF($G$241="Writing Printing Paper",$G$244,0)+IF($G$248="Writing Printing Paper",$G$251,0)</f>
        <v>0</v>
      </c>
      <c r="H279" s="301">
        <f>IF($H$199="Writing Printing Paper",$H$202,0)+IF($H$206="Writing Printing Paper",$H$209,0)+IF($H$213="Writing Printing Paper",$H$216,0)+IF($H$220="Writing Printing Paper",$H$223,0)+IF($H$227="Writing Printing Paper",$H$230,0)+IF($H$234="Writing Printing Paper",$H$237,0)+IF($H$241="Writing Printing Paper",$H$244,0)+IF($H$248="Writing Printing Paper",$H$251,0)</f>
        <v>0</v>
      </c>
      <c r="I279" s="301">
        <f>IF($I$199="Writing Printing Paper",$I$202,0)+IF($I$206="Writing Printing Paper",$I$209,0)+IF($I$213="Writing Printing Paper",$I$216,0)+IF($I$220="Writing Printing Paper",$I$223,0)+IF($I$227="Writing Printing Paper",$I$230,0)+IF($I$234="Writing Printing Paper",$I$237,0)+IF($I$241="Writing Printing Paper",$I$244,0)+IF($I$248="Writing Printing Paper",$I$251,0)</f>
        <v>0</v>
      </c>
      <c r="J279" s="302"/>
      <c r="K279" s="253"/>
      <c r="L279" s="253"/>
    </row>
    <row r="280" spans="1:256" ht="15" x14ac:dyDescent="0.25">
      <c r="A280" s="298" t="s">
        <v>549</v>
      </c>
      <c r="B280" s="299" t="s">
        <v>473</v>
      </c>
      <c r="C280" s="207" t="s">
        <v>408</v>
      </c>
      <c r="D280" s="207" t="s">
        <v>1584</v>
      </c>
      <c r="E280" s="301">
        <f>IF($E$199="Writing Printing Paper",$E$203,0)+IF($E$206="Writing Printing Paper",$E$210,0)+IF($E$213="Writing Printing Paper",$E$217,0)+IF($E$220="Writing Printing Paper",$E$224,0)+IF($E$227="Writing Printing Paper",$E$231,0)+IF($E$234="Writing Printing Paper",E238,0)+IF($E$241="Writing Printing Paper",$E$245,0)+IF($E$248="Writing Printing Paper",$E$252,0)</f>
        <v>0</v>
      </c>
      <c r="F280" s="301">
        <f>IF($F$199="Writing Printing Paper",$F$203,0)+IF($F$206="Writing Printing Paper",$F$210,0)+IF($F$213="Writing Printing Paper",$F$217,0)+IF($F$220="Writing Printing Paper",$F$224,0)+IF($F$227="Writing Printing Paper",$F$231,0)+IF($F$234="Writing Printing Paper",$F$238,0)+IF($F$241="Writing Printing Paper",$F$245,0)+IF($F$248="Writing Printing Paper",$F$252,0)</f>
        <v>0</v>
      </c>
      <c r="G280" s="301">
        <f>IF($G$199="Writing Printing Paper",$G$203,0)+IF($G$206="Writing Printing Paper",$G$210,0)+IF($G$213="Writing Printing Paper",$G$217,0)+IF($G$220="Writing Printing Paper",$G$224,0)+IF($G$227="Writing Printing Paper",$G$231,0)+IF($G$234="Writing Printing Paper",$G$238,0)+IF($G$241="Writing Printing Paper",$G$245,0)+IF($G$248="Writing Printing Paper",$G$252,0)</f>
        <v>0</v>
      </c>
      <c r="H280" s="301">
        <f>IF($H$199="Writing Printing Paper",$H$203,0)+IF($H$206="Writing Printing Paper",$H$210,0)+IF($H$213="Writing Printing Paper",$H$217,0)+IF($H$220="Writing Printing Paper",$H$224,0)+IF($H$227="Writing Printing Paper",$H$231,0)+IF($H$234="Writing Printing Paper",H238,0)+IF($H$241="Writing Printing Paper",$H$245,0)+IF($H$248="Writing Printing Paper",$H$252,0)</f>
        <v>0</v>
      </c>
      <c r="I280" s="301">
        <f>IF($I$199="Writing Printing Paper",$I$203,0)+IF($I$206="Writing Printing Paper",$I$210,0)+IF($I$213="Writing Printing Paper",$I$217,0)+IF($I$220="Writing Printing Paper",$I$224,0)+IF($I$227="Writing Printing Paper",$I$231,0)+IF($I$234="Writing Printing Paper",$I$238,0)+IF($I$241="Writing Printing Paper",$I$245,0)+IF($I$248="Writing Printing Paper",$I$252,0)</f>
        <v>0</v>
      </c>
      <c r="J280" s="303"/>
      <c r="K280" s="253"/>
      <c r="L280" s="253"/>
    </row>
    <row r="281" spans="1:256" ht="15" x14ac:dyDescent="0.25">
      <c r="A281" s="298" t="s">
        <v>551</v>
      </c>
      <c r="B281" s="299" t="s">
        <v>457</v>
      </c>
      <c r="C281" s="207" t="s">
        <v>408</v>
      </c>
      <c r="D281" s="207" t="s">
        <v>458</v>
      </c>
      <c r="E281" s="301">
        <f>IF($E$199="Writing Printing Paper",$E$204,0)+IF($E$206="Writing Printing Paper",$E$211,0)+IF($E$213="Writing Printing Paper",$E$218,0)+IF($E$220="Writing Printing Paper",$E$225,0)+IF($E$227="Writing Printing Paper",$E$232,0)+IF($E$234="Writing Printing Paper",$E$239,0)+IF($E$241="Writing Printing Paper",$E$246,0)+IF($E$248="Writing Printing Paper",$E$253,0)</f>
        <v>0</v>
      </c>
      <c r="F281" s="301">
        <f>IF($F$199="Writing Printing Paper",$F$204,0)+IF($F$206="Writing Printing Paper",$F$211,0)+IF($F$213="Writing Printing Paper",$F$218,0)+IF($F$220="Writing Printing Paper",$F$225,0)+IF($F$227="Writing Printing Paper",$F$232,0)+IF($F$234="Writing Printing Paper",$F$239,0)+IF($F$241="Writing Printing Paper",$F$246,0)+IF($F$248="Writing Printing Paper",$F$253,0)</f>
        <v>0</v>
      </c>
      <c r="G281" s="301">
        <f>IF($G$199="Writing Printing Paper",$G$204,0)+IF($G$206="Writing Printing Paper",$G$211,0)+IF($G$213="Writing Printing Paper",$G$218,0)+IF($G$220="Writing Printing Paper",$G$225,0)+IF($G$227="Writing Printing Paper",$G$232,0)+IF($G$234="Writing Printing Paper",$G$239,0)+IF($G$241="Writing Printing Paper",$G$246,0)+IF($G$248="Writing Printing Paper",$G$253,0)</f>
        <v>0</v>
      </c>
      <c r="H281" s="301">
        <f>IF($H$199="Writing Printing Paper",$H$204,0)+IF($H$206="Writing Printing Paper",$H$211,0)+IF($H$213="Writing Printing Paper",$H$218,0)+IF($H$220="Writing Printing Paper",$H$225,0)+IF($H$227="Writing Printing Paper",$H$232,0)+IF($H$234="Writing Printing Paper",$H$239,0)+IF($H$241="Writing Printing Paper",$H$246,0)+IF($H$248="Writing Printing Paper",$H$253,0)</f>
        <v>0</v>
      </c>
      <c r="I281" s="301">
        <f>IF($I$199="Writing Printing Paper",$I$204,0)+IF($I$206="Writing Printing Paper",$I$211,0)+IF($I$213="Writing Printing Paper",$I$218,0)+IF($I$220="Writing Printing Paper",$I$225,0)+IF($I$227="Writing Printing Paper",$I$232,0)+IF($I$234="Writing Printing Paper",$I$239,0)+IF($I$241="Writing Printing Paper",$I$246,0)+IF($I$248="Writing Printing Paper",$I$253,0)</f>
        <v>0</v>
      </c>
      <c r="J281" s="303"/>
      <c r="K281" s="253"/>
      <c r="L281" s="253"/>
    </row>
    <row r="282" spans="1:256" s="287" customFormat="1" x14ac:dyDescent="0.25">
      <c r="A282" s="195" t="s">
        <v>552</v>
      </c>
      <c r="B282" s="286" t="s">
        <v>459</v>
      </c>
      <c r="C282" s="195" t="s">
        <v>974</v>
      </c>
      <c r="D282" s="195" t="s">
        <v>1585</v>
      </c>
      <c r="E282" s="86">
        <f>IFERROR(E279/E278,0)</f>
        <v>0</v>
      </c>
      <c r="F282" s="86">
        <f>IFERROR(F279/F278,0)</f>
        <v>0</v>
      </c>
      <c r="G282" s="86">
        <f>IFERROR(G279/G278,0)</f>
        <v>0</v>
      </c>
      <c r="H282" s="86">
        <f>IFERROR(H279/H278,0)</f>
        <v>0</v>
      </c>
      <c r="I282" s="86">
        <f>IFERROR(I279/I278,0)</f>
        <v>0</v>
      </c>
      <c r="J282" s="304"/>
    </row>
    <row r="283" spans="1:256" s="287" customFormat="1" x14ac:dyDescent="0.25">
      <c r="A283" s="195" t="s">
        <v>569</v>
      </c>
      <c r="B283" s="286" t="s">
        <v>461</v>
      </c>
      <c r="C283" s="195" t="s">
        <v>975</v>
      </c>
      <c r="D283" s="195" t="s">
        <v>1585</v>
      </c>
      <c r="E283" s="86">
        <f>IFERROR(E280/E278,0)</f>
        <v>0</v>
      </c>
      <c r="F283" s="86">
        <f>IFERROR(F280/F278,0)</f>
        <v>0</v>
      </c>
      <c r="G283" s="86">
        <f>IFERROR(G280/G278,0)</f>
        <v>0</v>
      </c>
      <c r="H283" s="86">
        <f>IFERROR(H280/H278,0)</f>
        <v>0</v>
      </c>
      <c r="I283" s="86">
        <f>IFERROR(I280/I278,0)</f>
        <v>0</v>
      </c>
      <c r="J283" s="304"/>
    </row>
    <row r="284" spans="1:256" s="287" customFormat="1" x14ac:dyDescent="0.25">
      <c r="A284" s="195" t="s">
        <v>571</v>
      </c>
      <c r="B284" s="286" t="s">
        <v>462</v>
      </c>
      <c r="C284" s="195" t="s">
        <v>976</v>
      </c>
      <c r="D284" s="195" t="s">
        <v>1586</v>
      </c>
      <c r="E284" s="86">
        <f>IFERROR(E281/E278,0)</f>
        <v>0</v>
      </c>
      <c r="F284" s="86">
        <f>IFERROR(F281/F278,0)</f>
        <v>0</v>
      </c>
      <c r="G284" s="86">
        <f>IFERROR(G281/G278,0)</f>
        <v>0</v>
      </c>
      <c r="H284" s="86">
        <f>IFERROR(H281/H278,0)</f>
        <v>0</v>
      </c>
      <c r="I284" s="86">
        <f>IFERROR(I281/I278,0)</f>
        <v>0</v>
      </c>
      <c r="J284" s="304"/>
    </row>
    <row r="285" spans="1:256" ht="15" x14ac:dyDescent="0.25">
      <c r="A285" s="274" t="s">
        <v>496</v>
      </c>
      <c r="B285" s="754" t="s">
        <v>480</v>
      </c>
      <c r="C285" s="201"/>
      <c r="D285" s="291"/>
      <c r="E285" s="542"/>
      <c r="F285" s="543"/>
      <c r="G285" s="544"/>
      <c r="H285" s="542"/>
      <c r="I285" s="543"/>
      <c r="J285" s="305"/>
      <c r="K285" s="253"/>
      <c r="L285" s="253"/>
    </row>
    <row r="286" spans="1:256" ht="15" x14ac:dyDescent="0.25">
      <c r="A286" s="298" t="s">
        <v>546</v>
      </c>
      <c r="B286" s="299" t="s">
        <v>455</v>
      </c>
      <c r="C286" s="206" t="s">
        <v>408</v>
      </c>
      <c r="D286" s="207" t="s">
        <v>1412</v>
      </c>
      <c r="E286" s="301">
        <f>IF($E$199="Packing Paper &amp; Board",$E$201,0)+IF($E$206="Packing Paper &amp; Board",$E$208,0)+IF($E$213="Packing Paper &amp; Board",$E$215,0)+IF($E$220="Packing Paper &amp; Board",$E$222,0)+IF($E$227="Packing Paper &amp; Board",$E$229,0)+IF($E$234="Packing Paper &amp; Board",$E$236,0)+IF($E$241="Packing Paper &amp; Board",$E$243,0)+IF($E$248="Packing Paper &amp; Board",$E$250,0)</f>
        <v>0</v>
      </c>
      <c r="F286" s="301">
        <f>IF($F$199="Packing Paper &amp; Board",$F$201,0)+IF($F$206="Packing Paper &amp; Board",$F$208,0)+IF($F$213="Packing Paper &amp; Board",$F$215,0)+IF($F$220="Packing Paper &amp; Board",$F$222,0)+IF($F$227="Packing Paper &amp; Board",$F$229,0)+IF($F$234="Packing Paper &amp; Board",$F$236,0)+IF($F$241="Packing Paper &amp; Board",$F$243,0)+IF($F$248="Packing Paper &amp; Board",$F$250,0)</f>
        <v>0</v>
      </c>
      <c r="G286" s="301">
        <f>IF($G$199="Packing Paper &amp; Board",$G$201,0)+IF($G$206="Packing Paper &amp; Board",$G$208,0)+IF($G$213="Packing Paper &amp; Board",$G$215,0)+IF($G$220="Packing Paper &amp; Board",$G$222,0)+IF($G$227="Packing Paper &amp; Board",$G$229,0)+IF($G$234="Packing Paper &amp; Board",$G$236,0)+IF($G$241="Packing Paper &amp; Board",$G$243,0)+IF($G$248="Packing Paper &amp; Board",$G$250,0)</f>
        <v>0</v>
      </c>
      <c r="H286" s="301">
        <f>IF($H$199="Packing Paper &amp; Board",$H$201,0)+IF($H$206="Packing Paper &amp; Board",$H$208,0)+IF($H$213="Packing Paper &amp; Board",$H$215,0)+IF($H$220="Packing Paper &amp; Board",$H$222,0)+IF($H$227="Packing Paper &amp; Board",$H$229,0)+IF($H$234="Packing Paper &amp; Board",$H$236,0)+IF($H$241="Packing Paper &amp; Board",$H$243,0)+IF($H$248="Packing Paper &amp; Board",$H$250,0)</f>
        <v>0</v>
      </c>
      <c r="I286" s="301">
        <f>IF($I$199="Packing Paper &amp; Board",$I$201,0)+IF($I$206="Packing Paper &amp; Board",$I$208,0)+IF($I$213="Packing Paper &amp; Board",$I$215,0)+IF($I$220="Packing Paper &amp; Board",$I$222,0)+IF($I$227="Packing Paper &amp; Board",$I$229,0)+IF($I$234="Packing Paper &amp; Board",$I$236,0)+IF($I$241="Packing Paper &amp; Board",$I$243,0)+IF($I$248="Packing Paper &amp; Board",$I$250,0)</f>
        <v>0</v>
      </c>
      <c r="J286" s="302"/>
      <c r="K286" s="298"/>
      <c r="L286" s="299"/>
      <c r="M286" s="206"/>
      <c r="N286" s="207"/>
      <c r="O286" s="300"/>
      <c r="P286" s="300"/>
      <c r="Q286" s="300"/>
      <c r="R286" s="300"/>
      <c r="S286" s="300"/>
      <c r="T286" s="306"/>
      <c r="U286" s="298"/>
      <c r="V286" s="299"/>
      <c r="W286" s="206"/>
      <c r="X286" s="207"/>
      <c r="Y286" s="300"/>
      <c r="Z286" s="300"/>
      <c r="AA286" s="300"/>
      <c r="AB286" s="300"/>
      <c r="AC286" s="300"/>
      <c r="AD286" s="306"/>
      <c r="AE286" s="298"/>
      <c r="AF286" s="299"/>
      <c r="AG286" s="206"/>
      <c r="AH286" s="207"/>
      <c r="AI286" s="300"/>
      <c r="AJ286" s="300"/>
      <c r="AK286" s="300"/>
      <c r="AL286" s="300"/>
      <c r="AM286" s="300"/>
      <c r="AN286" s="306"/>
      <c r="AO286" s="298"/>
      <c r="AP286" s="299"/>
      <c r="AQ286" s="206"/>
      <c r="AR286" s="207"/>
      <c r="AS286" s="300"/>
      <c r="AT286" s="300"/>
      <c r="AU286" s="300"/>
      <c r="AV286" s="300"/>
      <c r="AW286" s="300"/>
      <c r="AX286" s="306"/>
      <c r="AY286" s="298"/>
      <c r="AZ286" s="299"/>
      <c r="BA286" s="206"/>
      <c r="BB286" s="207"/>
      <c r="BC286" s="300"/>
      <c r="BD286" s="300"/>
      <c r="BE286" s="300"/>
      <c r="BF286" s="300"/>
      <c r="BG286" s="300"/>
      <c r="BH286" s="306"/>
      <c r="BI286" s="298"/>
      <c r="BJ286" s="299"/>
      <c r="BK286" s="206"/>
      <c r="BL286" s="207"/>
      <c r="BM286" s="300"/>
      <c r="BN286" s="300"/>
      <c r="BO286" s="300"/>
      <c r="BP286" s="300"/>
      <c r="BQ286" s="300"/>
      <c r="BR286" s="306"/>
      <c r="BS286" s="298"/>
      <c r="BT286" s="299"/>
      <c r="BU286" s="206"/>
      <c r="BV286" s="207"/>
      <c r="BW286" s="300"/>
      <c r="BX286" s="300"/>
      <c r="BY286" s="300"/>
      <c r="BZ286" s="300"/>
      <c r="CA286" s="300"/>
      <c r="CB286" s="306"/>
      <c r="CC286" s="298"/>
      <c r="CD286" s="299"/>
      <c r="CE286" s="206"/>
      <c r="CF286" s="207"/>
      <c r="CG286" s="300"/>
      <c r="CH286" s="300"/>
      <c r="CI286" s="300"/>
      <c r="CJ286" s="300"/>
      <c r="CK286" s="300"/>
      <c r="CL286" s="306"/>
      <c r="CM286" s="298"/>
      <c r="CN286" s="299"/>
      <c r="CO286" s="206"/>
      <c r="CP286" s="207"/>
      <c r="CQ286" s="300"/>
      <c r="CR286" s="300"/>
      <c r="CS286" s="300"/>
      <c r="CT286" s="300"/>
      <c r="CU286" s="300"/>
      <c r="CV286" s="306"/>
      <c r="CW286" s="298"/>
      <c r="CX286" s="299"/>
      <c r="CY286" s="206"/>
      <c r="CZ286" s="207"/>
      <c r="DA286" s="300"/>
      <c r="DB286" s="300"/>
      <c r="DC286" s="300"/>
      <c r="DD286" s="300"/>
      <c r="DE286" s="300"/>
      <c r="DF286" s="306"/>
      <c r="DG286" s="298"/>
      <c r="DH286" s="299"/>
      <c r="DI286" s="206"/>
      <c r="DJ286" s="207"/>
      <c r="DK286" s="300"/>
      <c r="DL286" s="300"/>
      <c r="DM286" s="300"/>
      <c r="DN286" s="300"/>
      <c r="DO286" s="300"/>
      <c r="DP286" s="306"/>
      <c r="DQ286" s="298"/>
      <c r="DR286" s="299"/>
      <c r="DS286" s="206"/>
      <c r="DT286" s="207"/>
      <c r="DU286" s="300"/>
      <c r="DV286" s="300"/>
      <c r="DW286" s="300"/>
      <c r="DX286" s="300"/>
      <c r="DY286" s="300"/>
      <c r="DZ286" s="306"/>
      <c r="EA286" s="298"/>
      <c r="EB286" s="299"/>
      <c r="EC286" s="206"/>
      <c r="ED286" s="207"/>
      <c r="EE286" s="300"/>
      <c r="EF286" s="300"/>
      <c r="EG286" s="300"/>
      <c r="EH286" s="300"/>
      <c r="EI286" s="300"/>
      <c r="EJ286" s="306"/>
      <c r="EK286" s="298"/>
      <c r="EL286" s="299"/>
      <c r="EM286" s="206"/>
      <c r="EN286" s="207"/>
      <c r="EO286" s="300"/>
      <c r="EP286" s="300"/>
      <c r="EQ286" s="300"/>
      <c r="ER286" s="300"/>
      <c r="ES286" s="300"/>
      <c r="ET286" s="306"/>
      <c r="EU286" s="298"/>
      <c r="EV286" s="299"/>
      <c r="EW286" s="206"/>
      <c r="EX286" s="207"/>
      <c r="EY286" s="300"/>
      <c r="EZ286" s="300"/>
      <c r="FA286" s="300"/>
      <c r="FB286" s="300"/>
      <c r="FC286" s="300"/>
      <c r="FD286" s="306"/>
      <c r="FE286" s="298"/>
      <c r="FF286" s="299"/>
      <c r="FG286" s="206"/>
      <c r="FH286" s="207"/>
      <c r="FI286" s="300"/>
      <c r="FJ286" s="300"/>
      <c r="FK286" s="300"/>
      <c r="FL286" s="300"/>
      <c r="FM286" s="300"/>
      <c r="FN286" s="306"/>
      <c r="FO286" s="298"/>
      <c r="FP286" s="299"/>
      <c r="FQ286" s="206"/>
      <c r="FR286" s="207"/>
      <c r="FS286" s="300"/>
      <c r="FT286" s="300"/>
      <c r="FU286" s="300"/>
      <c r="FV286" s="300"/>
      <c r="FW286" s="300"/>
      <c r="FX286" s="306"/>
      <c r="FY286" s="298"/>
      <c r="FZ286" s="299"/>
      <c r="GA286" s="206"/>
      <c r="GB286" s="207"/>
      <c r="GC286" s="300"/>
      <c r="GD286" s="300"/>
      <c r="GE286" s="300"/>
      <c r="GF286" s="300"/>
      <c r="GG286" s="300"/>
      <c r="GH286" s="306"/>
      <c r="GI286" s="298"/>
      <c r="GJ286" s="299"/>
      <c r="GK286" s="206"/>
      <c r="GL286" s="207"/>
      <c r="GM286" s="300"/>
      <c r="GN286" s="300"/>
      <c r="GO286" s="300"/>
      <c r="GP286" s="300"/>
      <c r="GQ286" s="300"/>
      <c r="GR286" s="306"/>
      <c r="GS286" s="298"/>
      <c r="GT286" s="299"/>
      <c r="GU286" s="206"/>
      <c r="GV286" s="207"/>
      <c r="GW286" s="300"/>
      <c r="GX286" s="300"/>
      <c r="GY286" s="300"/>
      <c r="GZ286" s="300"/>
      <c r="HA286" s="300"/>
      <c r="HB286" s="306"/>
      <c r="HC286" s="298"/>
      <c r="HD286" s="299"/>
      <c r="HE286" s="206"/>
      <c r="HF286" s="207"/>
      <c r="HG286" s="300"/>
      <c r="HH286" s="300"/>
      <c r="HI286" s="300"/>
      <c r="HJ286" s="300"/>
      <c r="HK286" s="300"/>
      <c r="HL286" s="306"/>
      <c r="HM286" s="298"/>
      <c r="HN286" s="299"/>
      <c r="HO286" s="206"/>
      <c r="HP286" s="207"/>
      <c r="HQ286" s="300"/>
      <c r="HR286" s="300"/>
      <c r="HS286" s="300"/>
      <c r="HT286" s="300"/>
      <c r="HU286" s="300"/>
      <c r="HV286" s="306"/>
      <c r="HW286" s="298"/>
      <c r="HX286" s="299"/>
      <c r="HY286" s="206"/>
      <c r="HZ286" s="207"/>
      <c r="IA286" s="300"/>
      <c r="IB286" s="300"/>
      <c r="IC286" s="300"/>
      <c r="ID286" s="300"/>
      <c r="IE286" s="300"/>
      <c r="IF286" s="306"/>
      <c r="IG286" s="298"/>
      <c r="IH286" s="299"/>
      <c r="II286" s="206"/>
      <c r="IJ286" s="207"/>
      <c r="IK286" s="300"/>
      <c r="IL286" s="300"/>
      <c r="IM286" s="300"/>
      <c r="IN286" s="300"/>
      <c r="IO286" s="300"/>
      <c r="IP286" s="306"/>
      <c r="IQ286" s="298"/>
      <c r="IR286" s="299"/>
      <c r="IS286" s="206"/>
      <c r="IT286" s="207"/>
      <c r="IU286" s="300"/>
      <c r="IV286" s="300"/>
    </row>
    <row r="287" spans="1:256" ht="15" x14ac:dyDescent="0.25">
      <c r="A287" s="298" t="s">
        <v>547</v>
      </c>
      <c r="B287" s="299" t="s">
        <v>472</v>
      </c>
      <c r="C287" s="206" t="s">
        <v>408</v>
      </c>
      <c r="D287" s="207" t="s">
        <v>1583</v>
      </c>
      <c r="E287" s="301">
        <f>IF($E$199="Packing Paper &amp; Board",$E$202,0)+IF($E$206="Packing Paper &amp; Board",$E$209,0)+IF($E$213="Packing Paper &amp; Board",$E$216,0)+IF($E$220="Packing Paper &amp; Board",$E$223,0)+IF($E$227="Packing Paper &amp; Board",$E$230,0)+IF($E$234="Packing Paper &amp; Board",$E$237,0)+IF($E$241="Packing Paper &amp; Board",$E$244,0)+IF($E$248="Packing Paper &amp; Board",$E$251,0)</f>
        <v>0</v>
      </c>
      <c r="F287" s="301">
        <f>IF($F$199="Packing Paper &amp; Board",$F$202,0)+IF($F$206="Packing Paper &amp; Board",$F$209,0)+IF($F$213="Packing Paper &amp; Board",$F$216,0)+IF($F$220="Packing Paper &amp; Board",$F$223,0)+IF($F$227="Packing Paper &amp; Board",$F$230,0)+IF($F$234="Packing Paper &amp; Board",$F$237,0)+IF($F$241="Packing Paper &amp; Board",$F$244,0)+IF($F$248="Packing Paper &amp; Board",$F$251,0)</f>
        <v>0</v>
      </c>
      <c r="G287" s="301">
        <f>IF($G$199="Packing Paper &amp; Board",$G$202,0)+IF($G$206="Packing Paper &amp; Board",$G$209,0)+IF($G$213="Packing Paper &amp; Board",$G$216,0)+IF($G$220="Packing Paper &amp; Board",$G$223,0)+IF($G$227="Packing Paper &amp; Board",$G$230,0)+IF($G$234="Packing Paper &amp; Board",$G$237,0)+IF($G$241="Packing Paper &amp; Board",$G$244,0)+IF($G$248="Packing Paper &amp; Board",$G$251,0)</f>
        <v>0</v>
      </c>
      <c r="H287" s="301">
        <f>IF($H$199="Packing Paper &amp; Board",$H$202,0)+IF($H$206="Packing Paper &amp; Board",$H$209,0)+IF($H$213="Packing Paper &amp; Board",$H$216,0)+IF($H$220="Packing Paper &amp; Board",$H$223,0)+IF($H$227="Packing Paper &amp; Board",$H$230,0)+IF($H$234="Packing Paper &amp; Board",$H$237,0)+IF($H$241="Packing Paper &amp; Board",$H$244,0)+IF($H$248="Packing Paper &amp; Board",$H$251,0)</f>
        <v>0</v>
      </c>
      <c r="I287" s="301">
        <f>IF($I$199="Packing Paper &amp; Board",$I$202,0)+IF($I$206="Packing Paper &amp; Board",$I$209,0)+IF($I$213="Packing Paper &amp; Board",$I$216,0)+IF($I$220="Packing Paper &amp; Board",$I$223,0)+IF($I$227="Packing Paper &amp; Board",$I$230,0)+IF($I$234="Packing Paper &amp; Board",$I$237,0)+IF($I$241="Packing Paper &amp; Board",$I$244,0)+IF($I$248="Packing Paper &amp; Board",$I$251,0)</f>
        <v>0</v>
      </c>
      <c r="J287" s="302"/>
      <c r="K287" s="298"/>
      <c r="L287" s="299"/>
      <c r="M287" s="206"/>
      <c r="N287" s="207"/>
      <c r="O287" s="300"/>
      <c r="P287" s="300"/>
      <c r="Q287" s="300"/>
      <c r="R287" s="300"/>
      <c r="S287" s="300"/>
      <c r="T287" s="306"/>
      <c r="U287" s="298"/>
      <c r="V287" s="299"/>
      <c r="W287" s="206"/>
      <c r="X287" s="207"/>
      <c r="Y287" s="300"/>
      <c r="Z287" s="300"/>
      <c r="AA287" s="300"/>
      <c r="AB287" s="300"/>
      <c r="AC287" s="300"/>
      <c r="AD287" s="306"/>
      <c r="AE287" s="298"/>
      <c r="AF287" s="299"/>
      <c r="AG287" s="206"/>
      <c r="AH287" s="207"/>
      <c r="AI287" s="300"/>
      <c r="AJ287" s="300"/>
      <c r="AK287" s="300"/>
      <c r="AL287" s="300"/>
      <c r="AM287" s="300"/>
      <c r="AN287" s="306"/>
      <c r="AO287" s="298"/>
      <c r="AP287" s="299"/>
      <c r="AQ287" s="206"/>
      <c r="AR287" s="207"/>
      <c r="AS287" s="300"/>
      <c r="AT287" s="300"/>
      <c r="AU287" s="300"/>
      <c r="AV287" s="300"/>
      <c r="AW287" s="300"/>
      <c r="AX287" s="306"/>
      <c r="AY287" s="298"/>
      <c r="AZ287" s="299"/>
      <c r="BA287" s="206"/>
      <c r="BB287" s="207"/>
      <c r="BC287" s="300"/>
      <c r="BD287" s="300"/>
      <c r="BE287" s="300"/>
      <c r="BF287" s="300"/>
      <c r="BG287" s="300"/>
      <c r="BH287" s="306"/>
      <c r="BI287" s="298"/>
      <c r="BJ287" s="299"/>
      <c r="BK287" s="206"/>
      <c r="BL287" s="207"/>
      <c r="BM287" s="300"/>
      <c r="BN287" s="300"/>
      <c r="BO287" s="300"/>
      <c r="BP287" s="300"/>
      <c r="BQ287" s="300"/>
      <c r="BR287" s="306"/>
      <c r="BS287" s="298"/>
      <c r="BT287" s="299"/>
      <c r="BU287" s="206"/>
      <c r="BV287" s="207"/>
      <c r="BW287" s="300"/>
      <c r="BX287" s="300"/>
      <c r="BY287" s="300"/>
      <c r="BZ287" s="300"/>
      <c r="CA287" s="300"/>
      <c r="CB287" s="306"/>
      <c r="CC287" s="298"/>
      <c r="CD287" s="299"/>
      <c r="CE287" s="206"/>
      <c r="CF287" s="207"/>
      <c r="CG287" s="300"/>
      <c r="CH287" s="300"/>
      <c r="CI287" s="300"/>
      <c r="CJ287" s="300"/>
      <c r="CK287" s="300"/>
      <c r="CL287" s="306"/>
      <c r="CM287" s="298"/>
      <c r="CN287" s="299"/>
      <c r="CO287" s="206"/>
      <c r="CP287" s="207"/>
      <c r="CQ287" s="300"/>
      <c r="CR287" s="300"/>
      <c r="CS287" s="300"/>
      <c r="CT287" s="300"/>
      <c r="CU287" s="300"/>
      <c r="CV287" s="306"/>
      <c r="CW287" s="298"/>
      <c r="CX287" s="299"/>
      <c r="CY287" s="206"/>
      <c r="CZ287" s="207"/>
      <c r="DA287" s="300"/>
      <c r="DB287" s="300"/>
      <c r="DC287" s="300"/>
      <c r="DD287" s="300"/>
      <c r="DE287" s="300"/>
      <c r="DF287" s="306"/>
      <c r="DG287" s="298"/>
      <c r="DH287" s="299"/>
      <c r="DI287" s="206"/>
      <c r="DJ287" s="207"/>
      <c r="DK287" s="300"/>
      <c r="DL287" s="300"/>
      <c r="DM287" s="300"/>
      <c r="DN287" s="300"/>
      <c r="DO287" s="300"/>
      <c r="DP287" s="306"/>
      <c r="DQ287" s="298"/>
      <c r="DR287" s="299"/>
      <c r="DS287" s="206"/>
      <c r="DT287" s="207"/>
      <c r="DU287" s="300"/>
      <c r="DV287" s="300"/>
      <c r="DW287" s="300"/>
      <c r="DX287" s="300"/>
      <c r="DY287" s="300"/>
      <c r="DZ287" s="306"/>
      <c r="EA287" s="298"/>
      <c r="EB287" s="299"/>
      <c r="EC287" s="206"/>
      <c r="ED287" s="207"/>
      <c r="EE287" s="300"/>
      <c r="EF287" s="300"/>
      <c r="EG287" s="300"/>
      <c r="EH287" s="300"/>
      <c r="EI287" s="300"/>
      <c r="EJ287" s="306"/>
      <c r="EK287" s="298"/>
      <c r="EL287" s="299"/>
      <c r="EM287" s="206"/>
      <c r="EN287" s="207"/>
      <c r="EO287" s="300"/>
      <c r="EP287" s="300"/>
      <c r="EQ287" s="300"/>
      <c r="ER287" s="300"/>
      <c r="ES287" s="300"/>
      <c r="ET287" s="306"/>
      <c r="EU287" s="298"/>
      <c r="EV287" s="299"/>
      <c r="EW287" s="206"/>
      <c r="EX287" s="207"/>
      <c r="EY287" s="300"/>
      <c r="EZ287" s="300"/>
      <c r="FA287" s="300"/>
      <c r="FB287" s="300"/>
      <c r="FC287" s="300"/>
      <c r="FD287" s="306"/>
      <c r="FE287" s="298"/>
      <c r="FF287" s="299"/>
      <c r="FG287" s="206"/>
      <c r="FH287" s="207"/>
      <c r="FI287" s="300"/>
      <c r="FJ287" s="300"/>
      <c r="FK287" s="300"/>
      <c r="FL287" s="300"/>
      <c r="FM287" s="300"/>
      <c r="FN287" s="306"/>
      <c r="FO287" s="298"/>
      <c r="FP287" s="299"/>
      <c r="FQ287" s="206"/>
      <c r="FR287" s="207"/>
      <c r="FS287" s="300"/>
      <c r="FT287" s="300"/>
      <c r="FU287" s="300"/>
      <c r="FV287" s="300"/>
      <c r="FW287" s="300"/>
      <c r="FX287" s="306"/>
      <c r="FY287" s="298"/>
      <c r="FZ287" s="299"/>
      <c r="GA287" s="206"/>
      <c r="GB287" s="207"/>
      <c r="GC287" s="300"/>
      <c r="GD287" s="300"/>
      <c r="GE287" s="300"/>
      <c r="GF287" s="300"/>
      <c r="GG287" s="300"/>
      <c r="GH287" s="306"/>
      <c r="GI287" s="298"/>
      <c r="GJ287" s="299"/>
      <c r="GK287" s="206"/>
      <c r="GL287" s="207"/>
      <c r="GM287" s="300"/>
      <c r="GN287" s="300"/>
      <c r="GO287" s="300"/>
      <c r="GP287" s="300"/>
      <c r="GQ287" s="300"/>
      <c r="GR287" s="306"/>
      <c r="GS287" s="298"/>
      <c r="GT287" s="299"/>
      <c r="GU287" s="206"/>
      <c r="GV287" s="207"/>
      <c r="GW287" s="300"/>
      <c r="GX287" s="300"/>
      <c r="GY287" s="300"/>
      <c r="GZ287" s="300"/>
      <c r="HA287" s="300"/>
      <c r="HB287" s="306"/>
      <c r="HC287" s="298"/>
      <c r="HD287" s="299"/>
      <c r="HE287" s="206"/>
      <c r="HF287" s="207"/>
      <c r="HG287" s="300"/>
      <c r="HH287" s="300"/>
      <c r="HI287" s="300"/>
      <c r="HJ287" s="300"/>
      <c r="HK287" s="300"/>
      <c r="HL287" s="306"/>
      <c r="HM287" s="298"/>
      <c r="HN287" s="299"/>
      <c r="HO287" s="206"/>
      <c r="HP287" s="207"/>
      <c r="HQ287" s="300"/>
      <c r="HR287" s="300"/>
      <c r="HS287" s="300"/>
      <c r="HT287" s="300"/>
      <c r="HU287" s="300"/>
      <c r="HV287" s="306"/>
      <c r="HW287" s="298"/>
      <c r="HX287" s="299"/>
      <c r="HY287" s="206"/>
      <c r="HZ287" s="207"/>
      <c r="IA287" s="300"/>
      <c r="IB287" s="300"/>
      <c r="IC287" s="300"/>
      <c r="ID287" s="300"/>
      <c r="IE287" s="300"/>
      <c r="IF287" s="306"/>
      <c r="IG287" s="298"/>
      <c r="IH287" s="299"/>
      <c r="II287" s="206"/>
      <c r="IJ287" s="207"/>
      <c r="IK287" s="300"/>
      <c r="IL287" s="300"/>
      <c r="IM287" s="300"/>
      <c r="IN287" s="300"/>
      <c r="IO287" s="300"/>
      <c r="IP287" s="306"/>
      <c r="IQ287" s="298"/>
      <c r="IR287" s="299"/>
      <c r="IS287" s="206"/>
      <c r="IT287" s="207"/>
      <c r="IU287" s="300"/>
      <c r="IV287" s="300"/>
    </row>
    <row r="288" spans="1:256" ht="15" x14ac:dyDescent="0.25">
      <c r="A288" s="298" t="s">
        <v>549</v>
      </c>
      <c r="B288" s="299" t="s">
        <v>473</v>
      </c>
      <c r="C288" s="207" t="s">
        <v>408</v>
      </c>
      <c r="D288" s="207" t="s">
        <v>1584</v>
      </c>
      <c r="E288" s="301">
        <f>IF($E$199="Packing Paper &amp; Board",$E$203,0)+IF($E$206="Packing Paper &amp; Board",$E$210,0)+IF($E$213="Packing Paper &amp; Board",$E$217,0)+IF($E$220="Packing Paper &amp; Board",$E$224,0)+IF($E$227="Packing Paper &amp; Board",$E$231,0)+IF($E$234="Packing Paper &amp; Board",E238,0)+IF($E$241="Packing Paper &amp; Board",$E$245,0)+IF($E$248="Packing Paper &amp; Board",$E$252,0)</f>
        <v>0</v>
      </c>
      <c r="F288" s="301">
        <f>IF($F$199="Packing Paper &amp; Board",$F$203,0)+IF($F$206="Packing Paper &amp; Board",$F$210,0)+IF($F$213="Packing Paper &amp; Board",$F$217,0)+IF($F$220="Packing Paper &amp; Board",$F$224,0)+IF($F$227="Packing Paper &amp; Board",$F$231,0)+IF($F$234="Packing Paper &amp; Board",$F$238,0)+IF($F$241="Packing Paper &amp; Board",$F$245,0)+IF($F$248="Packing Paper &amp; Board",$F$252,0)</f>
        <v>0</v>
      </c>
      <c r="G288" s="301">
        <f>IF($G$199="Packing Paper &amp; Board",$G$203,0)+IF($G$206="Packing Paper &amp; Board",$G$210,0)+IF($G$213="Packing Paper &amp; Board",$G$217,0)+IF($G$220="Packing Paper &amp; Board",$G$224,0)+IF($G$227="Packing Paper &amp; Board",$G$231,0)+IF($G$234="Packing Paper &amp; Board",$G$238,0)+IF($G$241="Packing Paper &amp; Board",$G$245,0)+IF($G$248="Packing Paper &amp; Board",$G$252,0)</f>
        <v>0</v>
      </c>
      <c r="H288" s="301">
        <f>IF($H$199="Packing Paper &amp; Board",$H$203,0)+IF($H$206="Packing Paper &amp; Board",$H$210,0)+IF($H$213="Packing Paper &amp; Board",$H$217,0)+IF($H$220="Packing Paper &amp; Board",$H$224,0)+IF($H$227="Packing Paper &amp; Board",$H$231,0)+IF($H$234="Packing Paper &amp; Board",H238,0)+IF($H$241="Packing Paper &amp; Board",$H$245,0)+IF($H$248="Packing Paper &amp; Board",$H$252,0)</f>
        <v>0</v>
      </c>
      <c r="I288" s="301">
        <f>IF($I$199="Packing Paper &amp; Board",$I$203,0)+IF($I$206="Packing Paper &amp; Board",$I$210,0)+IF($I$213="Packing Paper &amp; Board",$I$217,0)+IF($I$220="Packing Paper &amp; Board",$I$224,0)+IF($I$227="Packing Paper &amp; Board",$I$231,0)+IF($I$234="Packing Paper &amp; Board",$I$238,0)+IF($I$241="Packing Paper &amp; Board",$I$245,0)+IF($I$248="Packing Paper &amp; Board",$I$252,0)</f>
        <v>0</v>
      </c>
      <c r="J288" s="303"/>
      <c r="K288" s="298"/>
      <c r="L288" s="299"/>
      <c r="M288" s="207"/>
      <c r="N288" s="207"/>
      <c r="O288" s="300"/>
      <c r="P288" s="300"/>
      <c r="Q288" s="300"/>
      <c r="R288" s="300"/>
      <c r="S288" s="300"/>
      <c r="T288" s="307"/>
      <c r="U288" s="298"/>
      <c r="V288" s="299"/>
      <c r="W288" s="207"/>
      <c r="X288" s="207"/>
      <c r="Y288" s="300"/>
      <c r="Z288" s="300"/>
      <c r="AA288" s="300"/>
      <c r="AB288" s="300"/>
      <c r="AC288" s="300"/>
      <c r="AD288" s="307"/>
      <c r="AE288" s="298"/>
      <c r="AF288" s="299"/>
      <c r="AG288" s="207"/>
      <c r="AH288" s="207"/>
      <c r="AI288" s="300"/>
      <c r="AJ288" s="300"/>
      <c r="AK288" s="300"/>
      <c r="AL288" s="300"/>
      <c r="AM288" s="300"/>
      <c r="AN288" s="307"/>
      <c r="AO288" s="298"/>
      <c r="AP288" s="299"/>
      <c r="AQ288" s="207"/>
      <c r="AR288" s="207"/>
      <c r="AS288" s="300"/>
      <c r="AT288" s="300"/>
      <c r="AU288" s="300"/>
      <c r="AV288" s="300"/>
      <c r="AW288" s="300"/>
      <c r="AX288" s="307"/>
      <c r="AY288" s="298"/>
      <c r="AZ288" s="299"/>
      <c r="BA288" s="207"/>
      <c r="BB288" s="207"/>
      <c r="BC288" s="300"/>
      <c r="BD288" s="300"/>
      <c r="BE288" s="300"/>
      <c r="BF288" s="300"/>
      <c r="BG288" s="300"/>
      <c r="BH288" s="307"/>
      <c r="BI288" s="298"/>
      <c r="BJ288" s="299"/>
      <c r="BK288" s="207"/>
      <c r="BL288" s="207"/>
      <c r="BM288" s="300"/>
      <c r="BN288" s="300"/>
      <c r="BO288" s="300"/>
      <c r="BP288" s="300"/>
      <c r="BQ288" s="300"/>
      <c r="BR288" s="307"/>
      <c r="BS288" s="298"/>
      <c r="BT288" s="299"/>
      <c r="BU288" s="207"/>
      <c r="BV288" s="207"/>
      <c r="BW288" s="300"/>
      <c r="BX288" s="300"/>
      <c r="BY288" s="300"/>
      <c r="BZ288" s="300"/>
      <c r="CA288" s="300"/>
      <c r="CB288" s="307"/>
      <c r="CC288" s="298"/>
      <c r="CD288" s="299"/>
      <c r="CE288" s="207"/>
      <c r="CF288" s="207"/>
      <c r="CG288" s="300"/>
      <c r="CH288" s="300"/>
      <c r="CI288" s="300"/>
      <c r="CJ288" s="300"/>
      <c r="CK288" s="300"/>
      <c r="CL288" s="307"/>
      <c r="CM288" s="298"/>
      <c r="CN288" s="299"/>
      <c r="CO288" s="207"/>
      <c r="CP288" s="207"/>
      <c r="CQ288" s="300"/>
      <c r="CR288" s="300"/>
      <c r="CS288" s="300"/>
      <c r="CT288" s="300"/>
      <c r="CU288" s="300"/>
      <c r="CV288" s="307"/>
      <c r="CW288" s="298"/>
      <c r="CX288" s="299"/>
      <c r="CY288" s="207"/>
      <c r="CZ288" s="207"/>
      <c r="DA288" s="300"/>
      <c r="DB288" s="300"/>
      <c r="DC288" s="300"/>
      <c r="DD288" s="300"/>
      <c r="DE288" s="300"/>
      <c r="DF288" s="307"/>
      <c r="DG288" s="298"/>
      <c r="DH288" s="299"/>
      <c r="DI288" s="207"/>
      <c r="DJ288" s="207"/>
      <c r="DK288" s="300"/>
      <c r="DL288" s="300"/>
      <c r="DM288" s="300"/>
      <c r="DN288" s="300"/>
      <c r="DO288" s="300"/>
      <c r="DP288" s="307"/>
      <c r="DQ288" s="298"/>
      <c r="DR288" s="299"/>
      <c r="DS288" s="207"/>
      <c r="DT288" s="207"/>
      <c r="DU288" s="300"/>
      <c r="DV288" s="300"/>
      <c r="DW288" s="300"/>
      <c r="DX288" s="300"/>
      <c r="DY288" s="300"/>
      <c r="DZ288" s="307"/>
      <c r="EA288" s="298"/>
      <c r="EB288" s="299"/>
      <c r="EC288" s="207"/>
      <c r="ED288" s="207"/>
      <c r="EE288" s="300"/>
      <c r="EF288" s="300"/>
      <c r="EG288" s="300"/>
      <c r="EH288" s="300"/>
      <c r="EI288" s="300"/>
      <c r="EJ288" s="307"/>
      <c r="EK288" s="298"/>
      <c r="EL288" s="299"/>
      <c r="EM288" s="207"/>
      <c r="EN288" s="207"/>
      <c r="EO288" s="300"/>
      <c r="EP288" s="300"/>
      <c r="EQ288" s="300"/>
      <c r="ER288" s="300"/>
      <c r="ES288" s="300"/>
      <c r="ET288" s="307"/>
      <c r="EU288" s="298"/>
      <c r="EV288" s="299"/>
      <c r="EW288" s="207"/>
      <c r="EX288" s="207"/>
      <c r="EY288" s="300"/>
      <c r="EZ288" s="300"/>
      <c r="FA288" s="300"/>
      <c r="FB288" s="300"/>
      <c r="FC288" s="300"/>
      <c r="FD288" s="307"/>
      <c r="FE288" s="298"/>
      <c r="FF288" s="299"/>
      <c r="FG288" s="207"/>
      <c r="FH288" s="207"/>
      <c r="FI288" s="300"/>
      <c r="FJ288" s="300"/>
      <c r="FK288" s="300"/>
      <c r="FL288" s="300"/>
      <c r="FM288" s="300"/>
      <c r="FN288" s="307"/>
      <c r="FO288" s="298"/>
      <c r="FP288" s="299"/>
      <c r="FQ288" s="207"/>
      <c r="FR288" s="207"/>
      <c r="FS288" s="300"/>
      <c r="FT288" s="300"/>
      <c r="FU288" s="300"/>
      <c r="FV288" s="300"/>
      <c r="FW288" s="300"/>
      <c r="FX288" s="307"/>
      <c r="FY288" s="298"/>
      <c r="FZ288" s="299"/>
      <c r="GA288" s="207"/>
      <c r="GB288" s="207"/>
      <c r="GC288" s="300"/>
      <c r="GD288" s="300"/>
      <c r="GE288" s="300"/>
      <c r="GF288" s="300"/>
      <c r="GG288" s="300"/>
      <c r="GH288" s="307"/>
      <c r="GI288" s="298"/>
      <c r="GJ288" s="299"/>
      <c r="GK288" s="207"/>
      <c r="GL288" s="207"/>
      <c r="GM288" s="300"/>
      <c r="GN288" s="300"/>
      <c r="GO288" s="300"/>
      <c r="GP288" s="300"/>
      <c r="GQ288" s="300"/>
      <c r="GR288" s="307"/>
      <c r="GS288" s="298"/>
      <c r="GT288" s="299"/>
      <c r="GU288" s="207"/>
      <c r="GV288" s="207"/>
      <c r="GW288" s="300"/>
      <c r="GX288" s="300"/>
      <c r="GY288" s="300"/>
      <c r="GZ288" s="300"/>
      <c r="HA288" s="300"/>
      <c r="HB288" s="307"/>
      <c r="HC288" s="298"/>
      <c r="HD288" s="299"/>
      <c r="HE288" s="207"/>
      <c r="HF288" s="207"/>
      <c r="HG288" s="300"/>
      <c r="HH288" s="300"/>
      <c r="HI288" s="300"/>
      <c r="HJ288" s="300"/>
      <c r="HK288" s="300"/>
      <c r="HL288" s="307"/>
      <c r="HM288" s="298"/>
      <c r="HN288" s="299"/>
      <c r="HO288" s="207"/>
      <c r="HP288" s="207"/>
      <c r="HQ288" s="300"/>
      <c r="HR288" s="300"/>
      <c r="HS288" s="300"/>
      <c r="HT288" s="300"/>
      <c r="HU288" s="300"/>
      <c r="HV288" s="307"/>
      <c r="HW288" s="298"/>
      <c r="HX288" s="299"/>
      <c r="HY288" s="207"/>
      <c r="HZ288" s="207"/>
      <c r="IA288" s="300"/>
      <c r="IB288" s="300"/>
      <c r="IC288" s="300"/>
      <c r="ID288" s="300"/>
      <c r="IE288" s="300"/>
      <c r="IF288" s="307"/>
      <c r="IG288" s="298"/>
      <c r="IH288" s="299"/>
      <c r="II288" s="207"/>
      <c r="IJ288" s="207"/>
      <c r="IK288" s="300"/>
      <c r="IL288" s="300"/>
      <c r="IM288" s="300"/>
      <c r="IN288" s="300"/>
      <c r="IO288" s="300"/>
      <c r="IP288" s="307"/>
      <c r="IQ288" s="298"/>
      <c r="IR288" s="299"/>
      <c r="IS288" s="207"/>
      <c r="IT288" s="207"/>
      <c r="IU288" s="300"/>
      <c r="IV288" s="300"/>
    </row>
    <row r="289" spans="1:256" ht="15" x14ac:dyDescent="0.25">
      <c r="A289" s="298" t="s">
        <v>551</v>
      </c>
      <c r="B289" s="299" t="s">
        <v>457</v>
      </c>
      <c r="C289" s="207" t="s">
        <v>408</v>
      </c>
      <c r="D289" s="207" t="s">
        <v>458</v>
      </c>
      <c r="E289" s="301">
        <f>IF($E$199="Packing Paper &amp; Board",$E$204,0)+IF($E$206="Packing Paper &amp; Board",$E$211,0)+IF($E$213="Packing Paper &amp; Board",$E$218,0)+IF($E$220="Packing Paper &amp; Board",$E$225,0)+IF($E$227="Packing Paper &amp; Board",$E$232,0)+IF($E$234="Packing Paper &amp; Board",$E$239,0)+IF($E$241="Packing Paper &amp; Board",$E$246,0)+IF($E$248="Packing Paper &amp; Board",$E$253,0)</f>
        <v>0</v>
      </c>
      <c r="F289" s="301">
        <f>IF($F$199="Packing Paper &amp; Board",$F$204,0)+IF($F$206="Packing Paper &amp; Board",$F$211,0)+IF($F$213="Packing Paper &amp; Board",$F$218,0)+IF($F$220="Packing Paper &amp; Board",$F$225,0)+IF($F$227="Packing Paper &amp; Board",$F$232,0)+IF($F$234="Packing Paper &amp; Board",$F$239,0)+IF($F$241="Packing Paper &amp; Board",$F$246,0)+IF($F$248="Packing Paper &amp; Board",$F$253,0)</f>
        <v>0</v>
      </c>
      <c r="G289" s="301">
        <f>IF($G$199="Packing Paper &amp; Board",$G$204,0)+IF($G$206="Packing Paper &amp; Board",$G$211,0)+IF($G$213="Packing Paper &amp; Board",$G$218,0)+IF($G$220="Packing Paper &amp; Board",$G$225,0)+IF($G$227="Packing Paper &amp; Board",$G$232,0)+IF($G$234="Packing Paper &amp; Board",$G$239,0)+IF($G$241="Packing Paper &amp; Board",$G$246,0)+IF($G$248="Packing Paper &amp; Board",$G$253,0)</f>
        <v>0</v>
      </c>
      <c r="H289" s="301">
        <f>IF($H$199="Packing Paper &amp; Board",$H$204,0)+IF($H$206="Packing Paper &amp; Board",$H$211,0)+IF($H$213="Packing Paper &amp; Board",$H$218,0)+IF($H$220="Packing Paper &amp; Board",$H$225,0)+IF($H$227="Packing Paper &amp; Board",$H$232,0)+IF($H$234="Packing Paper &amp; Board",$H$239,0)+IF($H$241="Packing Paper &amp; Board",$H$246,0)+IF($H$248="Packing Paper &amp; Board",$H$253,0)</f>
        <v>0</v>
      </c>
      <c r="I289" s="301">
        <f>IF($I$199="Packing Paper &amp; Board",$I$204,0)+IF($I$206="Packing Paper &amp; Board",$I$211,0)+IF($I$213="Packing Paper &amp; Board",$I$218,0)+IF($I$220="Packing Paper &amp; Board",$I$225,0)+IF($I$227="Packing Paper &amp; Board",$I$232,0)+IF($I$234="Packing Paper &amp; Board",$I$239,0)+IF($I$241="Packing Paper &amp; Board",$I$246,0)+IF($I$248="Packing Paper &amp; Board",$I$253,0)</f>
        <v>0</v>
      </c>
      <c r="J289" s="303"/>
      <c r="K289" s="298"/>
      <c r="L289" s="299"/>
      <c r="M289" s="207"/>
      <c r="N289" s="207"/>
      <c r="O289" s="300"/>
      <c r="P289" s="300"/>
      <c r="Q289" s="300"/>
      <c r="R289" s="300"/>
      <c r="S289" s="300"/>
      <c r="T289" s="307"/>
      <c r="U289" s="298"/>
      <c r="V289" s="299"/>
      <c r="W289" s="207"/>
      <c r="X289" s="207"/>
      <c r="Y289" s="300"/>
      <c r="Z289" s="300"/>
      <c r="AA289" s="300"/>
      <c r="AB289" s="300"/>
      <c r="AC289" s="300"/>
      <c r="AD289" s="307"/>
      <c r="AE289" s="298"/>
      <c r="AF289" s="299"/>
      <c r="AG289" s="207"/>
      <c r="AH289" s="207"/>
      <c r="AI289" s="300"/>
      <c r="AJ289" s="300"/>
      <c r="AK289" s="300"/>
      <c r="AL289" s="300"/>
      <c r="AM289" s="300"/>
      <c r="AN289" s="307"/>
      <c r="AO289" s="298"/>
      <c r="AP289" s="299"/>
      <c r="AQ289" s="207"/>
      <c r="AR289" s="207"/>
      <c r="AS289" s="300"/>
      <c r="AT289" s="300"/>
      <c r="AU289" s="300"/>
      <c r="AV289" s="300"/>
      <c r="AW289" s="300"/>
      <c r="AX289" s="307"/>
      <c r="AY289" s="298"/>
      <c r="AZ289" s="299"/>
      <c r="BA289" s="207"/>
      <c r="BB289" s="207"/>
      <c r="BC289" s="300"/>
      <c r="BD289" s="300"/>
      <c r="BE289" s="300"/>
      <c r="BF289" s="300"/>
      <c r="BG289" s="300"/>
      <c r="BH289" s="307"/>
      <c r="BI289" s="298"/>
      <c r="BJ289" s="299"/>
      <c r="BK289" s="207"/>
      <c r="BL289" s="207"/>
      <c r="BM289" s="300"/>
      <c r="BN289" s="300"/>
      <c r="BO289" s="300"/>
      <c r="BP289" s="300"/>
      <c r="BQ289" s="300"/>
      <c r="BR289" s="307"/>
      <c r="BS289" s="298"/>
      <c r="BT289" s="299"/>
      <c r="BU289" s="207"/>
      <c r="BV289" s="207"/>
      <c r="BW289" s="300"/>
      <c r="BX289" s="300"/>
      <c r="BY289" s="300"/>
      <c r="BZ289" s="300"/>
      <c r="CA289" s="300"/>
      <c r="CB289" s="307"/>
      <c r="CC289" s="298"/>
      <c r="CD289" s="299"/>
      <c r="CE289" s="207"/>
      <c r="CF289" s="207"/>
      <c r="CG289" s="300"/>
      <c r="CH289" s="300"/>
      <c r="CI289" s="300"/>
      <c r="CJ289" s="300"/>
      <c r="CK289" s="300"/>
      <c r="CL289" s="307"/>
      <c r="CM289" s="298"/>
      <c r="CN289" s="299"/>
      <c r="CO289" s="207"/>
      <c r="CP289" s="207"/>
      <c r="CQ289" s="300"/>
      <c r="CR289" s="300"/>
      <c r="CS289" s="300"/>
      <c r="CT289" s="300"/>
      <c r="CU289" s="300"/>
      <c r="CV289" s="307"/>
      <c r="CW289" s="298"/>
      <c r="CX289" s="299"/>
      <c r="CY289" s="207"/>
      <c r="CZ289" s="207"/>
      <c r="DA289" s="300"/>
      <c r="DB289" s="300"/>
      <c r="DC289" s="300"/>
      <c r="DD289" s="300"/>
      <c r="DE289" s="300"/>
      <c r="DF289" s="307"/>
      <c r="DG289" s="298"/>
      <c r="DH289" s="299"/>
      <c r="DI289" s="207"/>
      <c r="DJ289" s="207"/>
      <c r="DK289" s="300"/>
      <c r="DL289" s="300"/>
      <c r="DM289" s="300"/>
      <c r="DN289" s="300"/>
      <c r="DO289" s="300"/>
      <c r="DP289" s="307"/>
      <c r="DQ289" s="298"/>
      <c r="DR289" s="299"/>
      <c r="DS289" s="207"/>
      <c r="DT289" s="207"/>
      <c r="DU289" s="300"/>
      <c r="DV289" s="300"/>
      <c r="DW289" s="300"/>
      <c r="DX289" s="300"/>
      <c r="DY289" s="300"/>
      <c r="DZ289" s="307"/>
      <c r="EA289" s="298"/>
      <c r="EB289" s="299"/>
      <c r="EC289" s="207"/>
      <c r="ED289" s="207"/>
      <c r="EE289" s="300"/>
      <c r="EF289" s="300"/>
      <c r="EG289" s="300"/>
      <c r="EH289" s="300"/>
      <c r="EI289" s="300"/>
      <c r="EJ289" s="307"/>
      <c r="EK289" s="298"/>
      <c r="EL289" s="299"/>
      <c r="EM289" s="207"/>
      <c r="EN289" s="207"/>
      <c r="EO289" s="300"/>
      <c r="EP289" s="300"/>
      <c r="EQ289" s="300"/>
      <c r="ER289" s="300"/>
      <c r="ES289" s="300"/>
      <c r="ET289" s="307"/>
      <c r="EU289" s="298"/>
      <c r="EV289" s="299"/>
      <c r="EW289" s="207"/>
      <c r="EX289" s="207"/>
      <c r="EY289" s="300"/>
      <c r="EZ289" s="300"/>
      <c r="FA289" s="300"/>
      <c r="FB289" s="300"/>
      <c r="FC289" s="300"/>
      <c r="FD289" s="307"/>
      <c r="FE289" s="298"/>
      <c r="FF289" s="299"/>
      <c r="FG289" s="207"/>
      <c r="FH289" s="207"/>
      <c r="FI289" s="300"/>
      <c r="FJ289" s="300"/>
      <c r="FK289" s="300"/>
      <c r="FL289" s="300"/>
      <c r="FM289" s="300"/>
      <c r="FN289" s="307"/>
      <c r="FO289" s="298"/>
      <c r="FP289" s="299"/>
      <c r="FQ289" s="207"/>
      <c r="FR289" s="207"/>
      <c r="FS289" s="300"/>
      <c r="FT289" s="300"/>
      <c r="FU289" s="300"/>
      <c r="FV289" s="300"/>
      <c r="FW289" s="300"/>
      <c r="FX289" s="307"/>
      <c r="FY289" s="298"/>
      <c r="FZ289" s="299"/>
      <c r="GA289" s="207"/>
      <c r="GB289" s="207"/>
      <c r="GC289" s="300"/>
      <c r="GD289" s="300"/>
      <c r="GE289" s="300"/>
      <c r="GF289" s="300"/>
      <c r="GG289" s="300"/>
      <c r="GH289" s="307"/>
      <c r="GI289" s="298"/>
      <c r="GJ289" s="299"/>
      <c r="GK289" s="207"/>
      <c r="GL289" s="207"/>
      <c r="GM289" s="300"/>
      <c r="GN289" s="300"/>
      <c r="GO289" s="300"/>
      <c r="GP289" s="300"/>
      <c r="GQ289" s="300"/>
      <c r="GR289" s="307"/>
      <c r="GS289" s="298"/>
      <c r="GT289" s="299"/>
      <c r="GU289" s="207"/>
      <c r="GV289" s="207"/>
      <c r="GW289" s="300"/>
      <c r="GX289" s="300"/>
      <c r="GY289" s="300"/>
      <c r="GZ289" s="300"/>
      <c r="HA289" s="300"/>
      <c r="HB289" s="307"/>
      <c r="HC289" s="298"/>
      <c r="HD289" s="299"/>
      <c r="HE289" s="207"/>
      <c r="HF289" s="207"/>
      <c r="HG289" s="300"/>
      <c r="HH289" s="300"/>
      <c r="HI289" s="300"/>
      <c r="HJ289" s="300"/>
      <c r="HK289" s="300"/>
      <c r="HL289" s="307"/>
      <c r="HM289" s="298"/>
      <c r="HN289" s="299"/>
      <c r="HO289" s="207"/>
      <c r="HP289" s="207"/>
      <c r="HQ289" s="300"/>
      <c r="HR289" s="300"/>
      <c r="HS289" s="300"/>
      <c r="HT289" s="300"/>
      <c r="HU289" s="300"/>
      <c r="HV289" s="307"/>
      <c r="HW289" s="298"/>
      <c r="HX289" s="299"/>
      <c r="HY289" s="207"/>
      <c r="HZ289" s="207"/>
      <c r="IA289" s="300"/>
      <c r="IB289" s="300"/>
      <c r="IC289" s="300"/>
      <c r="ID289" s="300"/>
      <c r="IE289" s="300"/>
      <c r="IF289" s="307"/>
      <c r="IG289" s="298"/>
      <c r="IH289" s="299"/>
      <c r="II289" s="207"/>
      <c r="IJ289" s="207"/>
      <c r="IK289" s="300"/>
      <c r="IL289" s="300"/>
      <c r="IM289" s="300"/>
      <c r="IN289" s="300"/>
      <c r="IO289" s="300"/>
      <c r="IP289" s="307"/>
      <c r="IQ289" s="298"/>
      <c r="IR289" s="299"/>
      <c r="IS289" s="207"/>
      <c r="IT289" s="207"/>
      <c r="IU289" s="300"/>
      <c r="IV289" s="300"/>
    </row>
    <row r="290" spans="1:256" s="287" customFormat="1" x14ac:dyDescent="0.25">
      <c r="A290" s="195" t="s">
        <v>552</v>
      </c>
      <c r="B290" s="286" t="s">
        <v>459</v>
      </c>
      <c r="C290" s="195" t="s">
        <v>974</v>
      </c>
      <c r="D290" s="195" t="s">
        <v>1585</v>
      </c>
      <c r="E290" s="86">
        <f>IFERROR(E287/E286,0)</f>
        <v>0</v>
      </c>
      <c r="F290" s="86">
        <f>IFERROR(F287/F286,0)</f>
        <v>0</v>
      </c>
      <c r="G290" s="86">
        <f>IFERROR(G287/G286,0)</f>
        <v>0</v>
      </c>
      <c r="H290" s="86">
        <f>IFERROR(H287/H286,0)</f>
        <v>0</v>
      </c>
      <c r="I290" s="86">
        <f>IFERROR(I287/I286,0)</f>
        <v>0</v>
      </c>
      <c r="J290" s="304"/>
    </row>
    <row r="291" spans="1:256" s="287" customFormat="1" x14ac:dyDescent="0.25">
      <c r="A291" s="195" t="s">
        <v>569</v>
      </c>
      <c r="B291" s="286" t="s">
        <v>461</v>
      </c>
      <c r="C291" s="195" t="s">
        <v>975</v>
      </c>
      <c r="D291" s="195" t="s">
        <v>1585</v>
      </c>
      <c r="E291" s="86">
        <f>IFERROR(E288/E286,0)</f>
        <v>0</v>
      </c>
      <c r="F291" s="86">
        <f>IFERROR(F288/F286,0)</f>
        <v>0</v>
      </c>
      <c r="G291" s="86">
        <f>IFERROR(G288/G286,0)</f>
        <v>0</v>
      </c>
      <c r="H291" s="86">
        <f>IFERROR(H288/H286,0)</f>
        <v>0</v>
      </c>
      <c r="I291" s="86">
        <f>IFERROR(I288/I286,0)</f>
        <v>0</v>
      </c>
      <c r="J291" s="304"/>
    </row>
    <row r="292" spans="1:256" s="287" customFormat="1" x14ac:dyDescent="0.25">
      <c r="A292" s="195" t="s">
        <v>571</v>
      </c>
      <c r="B292" s="286" t="s">
        <v>462</v>
      </c>
      <c r="C292" s="195" t="s">
        <v>976</v>
      </c>
      <c r="D292" s="195" t="s">
        <v>1586</v>
      </c>
      <c r="E292" s="86">
        <f>IFERROR(E289/E286,0)</f>
        <v>0</v>
      </c>
      <c r="F292" s="86">
        <f>IFERROR(F289/F286,0)</f>
        <v>0</v>
      </c>
      <c r="G292" s="86">
        <f>IFERROR(G289/G286,0)</f>
        <v>0</v>
      </c>
      <c r="H292" s="86">
        <f>IFERROR(H289/H286,0)</f>
        <v>0</v>
      </c>
      <c r="I292" s="86">
        <f>IFERROR(I289/I286,0)</f>
        <v>0</v>
      </c>
      <c r="J292" s="304"/>
    </row>
    <row r="293" spans="1:256" ht="15" x14ac:dyDescent="0.25">
      <c r="A293" s="234" t="s">
        <v>497</v>
      </c>
      <c r="B293" s="288" t="s">
        <v>493</v>
      </c>
      <c r="C293" s="208"/>
      <c r="D293" s="208"/>
      <c r="E293" s="186"/>
      <c r="F293" s="186"/>
      <c r="G293" s="521"/>
      <c r="H293" s="186"/>
      <c r="I293" s="186"/>
      <c r="J293" s="295"/>
      <c r="K293" s="253"/>
      <c r="L293" s="253"/>
    </row>
    <row r="294" spans="1:256" ht="15" x14ac:dyDescent="0.25">
      <c r="A294" s="298" t="s">
        <v>546</v>
      </c>
      <c r="B294" s="299" t="s">
        <v>455</v>
      </c>
      <c r="C294" s="206" t="s">
        <v>408</v>
      </c>
      <c r="D294" s="207" t="s">
        <v>1412</v>
      </c>
      <c r="E294" s="301">
        <f>IF($E$199="Speciality",$E$201,0)+IF($E$206="Speciality",$E$208,0)+IF($E$213="Speciality",$E$215,0)+IF($E$220="Speciality",$E$222,0)+IF($E$227="Speciality",$E$229,0)+IF($E$234="Speciality",$E$236,0)+IF($E$241="Speciality",$E$243,0)+IF($E$248="Speciality",$E$250,0)</f>
        <v>0</v>
      </c>
      <c r="F294" s="301">
        <f>IF($F$199="Speciality",$F$201,0)+IF($F$206="Speciality",$F$208,0)+IF($F$213="Speciality",$F$215,0)+IF($F$220="Speciality",$F$222,0)+IF($F$227="Speciality",$F$229,0)+IF($F$234="Speciality",$F$236,0)+IF($F$241="Speciality",$F$243,0)+IF($F$248="Speciality",$F$250,0)</f>
        <v>0</v>
      </c>
      <c r="G294" s="301">
        <f>IF($G$199="Speciality",$G$201,0)+IF($G$206="Speciality",$G$208,0)+IF($G$213="Speciality",$G$215,0)+IF($G$220="Speciality",$G$222,0)+IF($G$227="Speciality",$G$229,0)+IF($G$234="Speciality",$G$236,0)+IF($G$241="Speciality",$G$243,0)+IF($G$248="Speciality",$G$250,0)</f>
        <v>0</v>
      </c>
      <c r="H294" s="301">
        <f>IF($H$199="Speciality",$H$201,0)+IF($H$206="Speciality",$H$208,0)+IF($H$213="Speciality",$H$215,0)+IF($H$220="Speciality",$H$222,0)+IF($H$227="Speciality",$H$229,0)+IF($H$234="Speciality",$H$236,0)+IF($H$241="Speciality",$H$243,0)+IF($H$248="Speciality",$H$250,0)</f>
        <v>0</v>
      </c>
      <c r="I294" s="301">
        <f>IF($I$199="Speciality",$I$201,0)+IF($I$206="Speciality",$I$208,0)+IF($I$213="Speciality",$I$215,0)+IF($I$220="Speciality",$I$222,0)+IF($I$227="Speciality",$I$229,0)+IF($I$234="Speciality",$I$236,0)+IF($I$241="Speciality",$I$243,0)+IF($I$248="Speciality",$I$250,0)</f>
        <v>0</v>
      </c>
      <c r="J294" s="302"/>
      <c r="K294" s="298"/>
      <c r="L294" s="299"/>
      <c r="M294" s="206"/>
      <c r="N294" s="207"/>
      <c r="O294" s="300"/>
      <c r="P294" s="300"/>
      <c r="Q294" s="300"/>
      <c r="R294" s="300"/>
      <c r="S294" s="300"/>
      <c r="T294" s="306"/>
      <c r="U294" s="298"/>
      <c r="V294" s="299"/>
      <c r="W294" s="206"/>
      <c r="X294" s="207"/>
      <c r="Y294" s="300"/>
      <c r="Z294" s="300"/>
      <c r="AA294" s="300"/>
      <c r="AB294" s="300"/>
      <c r="AC294" s="300"/>
      <c r="AD294" s="306"/>
      <c r="AE294" s="298"/>
      <c r="AF294" s="299"/>
      <c r="AG294" s="206"/>
      <c r="AH294" s="207"/>
      <c r="AI294" s="300"/>
      <c r="AJ294" s="300"/>
      <c r="AK294" s="300"/>
      <c r="AL294" s="300"/>
      <c r="AM294" s="300"/>
      <c r="AN294" s="306"/>
      <c r="AO294" s="298"/>
      <c r="AP294" s="299"/>
      <c r="AQ294" s="206"/>
      <c r="AR294" s="207"/>
      <c r="AS294" s="300"/>
      <c r="AT294" s="300"/>
      <c r="AU294" s="300"/>
      <c r="AV294" s="300"/>
      <c r="AW294" s="300"/>
      <c r="AX294" s="306"/>
      <c r="AY294" s="298"/>
      <c r="AZ294" s="299"/>
      <c r="BA294" s="206"/>
      <c r="BB294" s="207"/>
      <c r="BC294" s="300"/>
      <c r="BD294" s="300"/>
      <c r="BE294" s="300"/>
      <c r="BF294" s="300"/>
      <c r="BG294" s="300"/>
      <c r="BH294" s="306"/>
      <c r="BI294" s="298"/>
      <c r="BJ294" s="299"/>
      <c r="BK294" s="206"/>
      <c r="BL294" s="207"/>
      <c r="BM294" s="300"/>
      <c r="BN294" s="300"/>
      <c r="BO294" s="300"/>
      <c r="BP294" s="300"/>
      <c r="BQ294" s="300"/>
      <c r="BR294" s="306"/>
      <c r="BS294" s="298"/>
      <c r="BT294" s="299"/>
      <c r="BU294" s="206"/>
      <c r="BV294" s="207"/>
      <c r="BW294" s="300"/>
      <c r="BX294" s="300"/>
      <c r="BY294" s="300"/>
      <c r="BZ294" s="300"/>
      <c r="CA294" s="300"/>
      <c r="CB294" s="306"/>
      <c r="CC294" s="298"/>
      <c r="CD294" s="299"/>
      <c r="CE294" s="206"/>
      <c r="CF294" s="207"/>
      <c r="CG294" s="300"/>
      <c r="CH294" s="300"/>
      <c r="CI294" s="300"/>
      <c r="CJ294" s="300"/>
      <c r="CK294" s="300"/>
      <c r="CL294" s="306"/>
      <c r="CM294" s="298"/>
      <c r="CN294" s="299"/>
      <c r="CO294" s="206"/>
      <c r="CP294" s="207"/>
      <c r="CQ294" s="300"/>
      <c r="CR294" s="300"/>
      <c r="CS294" s="300"/>
      <c r="CT294" s="300"/>
      <c r="CU294" s="300"/>
      <c r="CV294" s="306"/>
      <c r="CW294" s="298"/>
      <c r="CX294" s="299"/>
      <c r="CY294" s="206"/>
      <c r="CZ294" s="207"/>
      <c r="DA294" s="300"/>
      <c r="DB294" s="300"/>
      <c r="DC294" s="300"/>
      <c r="DD294" s="300"/>
      <c r="DE294" s="300"/>
      <c r="DF294" s="306"/>
      <c r="DG294" s="298"/>
      <c r="DH294" s="299"/>
      <c r="DI294" s="206"/>
      <c r="DJ294" s="207"/>
      <c r="DK294" s="300"/>
      <c r="DL294" s="300"/>
      <c r="DM294" s="300"/>
      <c r="DN294" s="300"/>
      <c r="DO294" s="300"/>
      <c r="DP294" s="306"/>
      <c r="DQ294" s="298"/>
      <c r="DR294" s="299"/>
      <c r="DS294" s="206"/>
      <c r="DT294" s="207"/>
      <c r="DU294" s="300"/>
      <c r="DV294" s="300"/>
      <c r="DW294" s="300"/>
      <c r="DX294" s="300"/>
      <c r="DY294" s="300"/>
      <c r="DZ294" s="306"/>
      <c r="EA294" s="298"/>
      <c r="EB294" s="299"/>
      <c r="EC294" s="206"/>
      <c r="ED294" s="207"/>
      <c r="EE294" s="300"/>
      <c r="EF294" s="300"/>
      <c r="EG294" s="300"/>
      <c r="EH294" s="300"/>
      <c r="EI294" s="300"/>
      <c r="EJ294" s="306"/>
      <c r="EK294" s="298"/>
      <c r="EL294" s="299"/>
      <c r="EM294" s="206"/>
      <c r="EN294" s="207"/>
      <c r="EO294" s="300"/>
      <c r="EP294" s="300"/>
      <c r="EQ294" s="300"/>
      <c r="ER294" s="300"/>
      <c r="ES294" s="300"/>
      <c r="ET294" s="306"/>
      <c r="EU294" s="298"/>
      <c r="EV294" s="299"/>
      <c r="EW294" s="206"/>
      <c r="EX294" s="207"/>
      <c r="EY294" s="300"/>
      <c r="EZ294" s="300"/>
      <c r="FA294" s="300"/>
      <c r="FB294" s="300"/>
      <c r="FC294" s="300"/>
      <c r="FD294" s="306"/>
      <c r="FE294" s="298"/>
      <c r="FF294" s="299"/>
      <c r="FG294" s="206"/>
      <c r="FH294" s="207"/>
      <c r="FI294" s="300"/>
      <c r="FJ294" s="300"/>
      <c r="FK294" s="300"/>
      <c r="FL294" s="300"/>
      <c r="FM294" s="300"/>
      <c r="FN294" s="306"/>
      <c r="FO294" s="298"/>
      <c r="FP294" s="299"/>
      <c r="FQ294" s="206"/>
      <c r="FR294" s="207"/>
      <c r="FS294" s="300"/>
      <c r="FT294" s="300"/>
      <c r="FU294" s="300"/>
      <c r="FV294" s="300"/>
      <c r="FW294" s="300"/>
      <c r="FX294" s="306"/>
      <c r="FY294" s="298"/>
      <c r="FZ294" s="299"/>
      <c r="GA294" s="206"/>
      <c r="GB294" s="207"/>
      <c r="GC294" s="300"/>
      <c r="GD294" s="300"/>
      <c r="GE294" s="300"/>
      <c r="GF294" s="300"/>
      <c r="GG294" s="300"/>
      <c r="GH294" s="306"/>
      <c r="GI294" s="298"/>
      <c r="GJ294" s="299"/>
      <c r="GK294" s="206"/>
      <c r="GL294" s="207"/>
      <c r="GM294" s="300"/>
      <c r="GN294" s="300"/>
      <c r="GO294" s="300"/>
      <c r="GP294" s="300"/>
      <c r="GQ294" s="300"/>
      <c r="GR294" s="306"/>
      <c r="GS294" s="298"/>
      <c r="GT294" s="299"/>
      <c r="GU294" s="206"/>
      <c r="GV294" s="207"/>
      <c r="GW294" s="300"/>
      <c r="GX294" s="300"/>
      <c r="GY294" s="300"/>
      <c r="GZ294" s="300"/>
      <c r="HA294" s="300"/>
      <c r="HB294" s="306"/>
      <c r="HC294" s="298"/>
      <c r="HD294" s="299"/>
      <c r="HE294" s="206"/>
      <c r="HF294" s="207"/>
      <c r="HG294" s="300"/>
      <c r="HH294" s="300"/>
      <c r="HI294" s="300"/>
      <c r="HJ294" s="300"/>
      <c r="HK294" s="300"/>
      <c r="HL294" s="306"/>
      <c r="HM294" s="298"/>
      <c r="HN294" s="299"/>
      <c r="HO294" s="206"/>
      <c r="HP294" s="207"/>
      <c r="HQ294" s="300"/>
      <c r="HR294" s="300"/>
      <c r="HS294" s="300"/>
      <c r="HT294" s="300"/>
      <c r="HU294" s="300"/>
      <c r="HV294" s="306"/>
      <c r="HW294" s="298"/>
      <c r="HX294" s="299"/>
      <c r="HY294" s="206"/>
      <c r="HZ294" s="207"/>
      <c r="IA294" s="300"/>
      <c r="IB294" s="300"/>
      <c r="IC294" s="300"/>
      <c r="ID294" s="300"/>
      <c r="IE294" s="300"/>
      <c r="IF294" s="306"/>
      <c r="IG294" s="298"/>
      <c r="IH294" s="299"/>
      <c r="II294" s="206"/>
      <c r="IJ294" s="207"/>
      <c r="IK294" s="300"/>
      <c r="IL294" s="300"/>
      <c r="IM294" s="300"/>
      <c r="IN294" s="300"/>
      <c r="IO294" s="300"/>
      <c r="IP294" s="306"/>
      <c r="IQ294" s="298"/>
      <c r="IR294" s="299"/>
      <c r="IS294" s="206"/>
      <c r="IT294" s="207"/>
      <c r="IU294" s="300"/>
      <c r="IV294" s="300"/>
    </row>
    <row r="295" spans="1:256" ht="15" x14ac:dyDescent="0.25">
      <c r="A295" s="298" t="s">
        <v>547</v>
      </c>
      <c r="B295" s="299" t="s">
        <v>472</v>
      </c>
      <c r="C295" s="206" t="s">
        <v>408</v>
      </c>
      <c r="D295" s="207" t="s">
        <v>1583</v>
      </c>
      <c r="E295" s="301">
        <f>IF($E$199="Speciality",$E$202,0)+IF($E$206="Speciality",$E$209,0)+IF($E$213="Speciality",$E$216,0)+IF($E$220="Speciality",$E$223,0)+IF($E$227="Speciality",$E$230,0)+IF($E$234="Speciality",$E$237,0)+IF($E$241="Speciality",$E$244,0)+IF($E$248="Speciality",$E$251,0)</f>
        <v>0</v>
      </c>
      <c r="F295" s="301">
        <f>IF($F$199="Speciality",$F$202,0)+IF($F$206="Speciality",$F$209,0)+IF($F$213="Speciality",$F$216,0)+IF($F$220="Speciality",$F$223,0)+IF($F$227="Speciality",$F$230,0)+IF($F$234="Speciality",$F$237,0)+IF($F$241="Speciality",$F$244,0)+IF($F$248="Speciality",$F$251,0)</f>
        <v>0</v>
      </c>
      <c r="G295" s="301">
        <f>IF($G$199="Speciality",$G$202,0)+IF($G$206="Speciality",$G$209,0)+IF($G$213="Speciality",$G$216,0)+IF($G$220="Speciality",$G$223,0)+IF($G$227="Speciality",$G$230,0)+IF($G$234="Speciality",$G$237,0)+IF($G$241="Speciality",$G$244,0)+IF($G$248="Speciality",$G$251,0)</f>
        <v>0</v>
      </c>
      <c r="H295" s="301">
        <f>IF($H$199="Speciality",$H$202,0)+IF($H$206="Speciality",$H$209,0)+IF($H$213="Speciality",$H$216,0)+IF($H$220="Speciality",$H$223,0)+IF($H$227="Speciality",$H$230,0)+IF($H$234="Speciality",$H$237,0)+IF($H$241="Speciality",$H$244,0)+IF($H$248="Speciality",$H$251,0)</f>
        <v>0</v>
      </c>
      <c r="I295" s="301">
        <f>IF($I$199="Speciality",$I$202,0)+IF($I$206="Speciality",$I$209,0)+IF($I$213="Speciality",$I$216,0)+IF($I$220="Speciality",$I$223,0)+IF($I$227="Speciality",$I$230,0)+IF($I$234="Speciality",$I$237,0)+IF($I$241="Speciality",$I$244,0)+IF($I$248="Speciality",$I$251,0)</f>
        <v>0</v>
      </c>
      <c r="J295" s="302"/>
      <c r="K295" s="298"/>
      <c r="L295" s="299"/>
      <c r="M295" s="206"/>
      <c r="N295" s="207"/>
      <c r="O295" s="300"/>
      <c r="P295" s="300"/>
      <c r="Q295" s="300"/>
      <c r="R295" s="300"/>
      <c r="S295" s="300"/>
      <c r="T295" s="306"/>
      <c r="U295" s="298"/>
      <c r="V295" s="299"/>
      <c r="W295" s="206"/>
      <c r="X295" s="207"/>
      <c r="Y295" s="300"/>
      <c r="Z295" s="300"/>
      <c r="AA295" s="300"/>
      <c r="AB295" s="300"/>
      <c r="AC295" s="300"/>
      <c r="AD295" s="306"/>
      <c r="AE295" s="298"/>
      <c r="AF295" s="299"/>
      <c r="AG295" s="206"/>
      <c r="AH295" s="207"/>
      <c r="AI295" s="300"/>
      <c r="AJ295" s="300"/>
      <c r="AK295" s="300"/>
      <c r="AL295" s="300"/>
      <c r="AM295" s="300"/>
      <c r="AN295" s="306"/>
      <c r="AO295" s="298"/>
      <c r="AP295" s="299"/>
      <c r="AQ295" s="206"/>
      <c r="AR295" s="207"/>
      <c r="AS295" s="300"/>
      <c r="AT295" s="300"/>
      <c r="AU295" s="300"/>
      <c r="AV295" s="300"/>
      <c r="AW295" s="300"/>
      <c r="AX295" s="306"/>
      <c r="AY295" s="298"/>
      <c r="AZ295" s="299"/>
      <c r="BA295" s="206"/>
      <c r="BB295" s="207"/>
      <c r="BC295" s="300"/>
      <c r="BD295" s="300"/>
      <c r="BE295" s="300"/>
      <c r="BF295" s="300"/>
      <c r="BG295" s="300"/>
      <c r="BH295" s="306"/>
      <c r="BI295" s="298"/>
      <c r="BJ295" s="299"/>
      <c r="BK295" s="206"/>
      <c r="BL295" s="207"/>
      <c r="BM295" s="300"/>
      <c r="BN295" s="300"/>
      <c r="BO295" s="300"/>
      <c r="BP295" s="300"/>
      <c r="BQ295" s="300"/>
      <c r="BR295" s="306"/>
      <c r="BS295" s="298"/>
      <c r="BT295" s="299"/>
      <c r="BU295" s="206"/>
      <c r="BV295" s="207"/>
      <c r="BW295" s="300"/>
      <c r="BX295" s="300"/>
      <c r="BY295" s="300"/>
      <c r="BZ295" s="300"/>
      <c r="CA295" s="300"/>
      <c r="CB295" s="306"/>
      <c r="CC295" s="298"/>
      <c r="CD295" s="299"/>
      <c r="CE295" s="206"/>
      <c r="CF295" s="207"/>
      <c r="CG295" s="300"/>
      <c r="CH295" s="300"/>
      <c r="CI295" s="300"/>
      <c r="CJ295" s="300"/>
      <c r="CK295" s="300"/>
      <c r="CL295" s="306"/>
      <c r="CM295" s="298"/>
      <c r="CN295" s="299"/>
      <c r="CO295" s="206"/>
      <c r="CP295" s="207"/>
      <c r="CQ295" s="300"/>
      <c r="CR295" s="300"/>
      <c r="CS295" s="300"/>
      <c r="CT295" s="300"/>
      <c r="CU295" s="300"/>
      <c r="CV295" s="306"/>
      <c r="CW295" s="298"/>
      <c r="CX295" s="299"/>
      <c r="CY295" s="206"/>
      <c r="CZ295" s="207"/>
      <c r="DA295" s="300"/>
      <c r="DB295" s="300"/>
      <c r="DC295" s="300"/>
      <c r="DD295" s="300"/>
      <c r="DE295" s="300"/>
      <c r="DF295" s="306"/>
      <c r="DG295" s="298"/>
      <c r="DH295" s="299"/>
      <c r="DI295" s="206"/>
      <c r="DJ295" s="207"/>
      <c r="DK295" s="300"/>
      <c r="DL295" s="300"/>
      <c r="DM295" s="300"/>
      <c r="DN295" s="300"/>
      <c r="DO295" s="300"/>
      <c r="DP295" s="306"/>
      <c r="DQ295" s="298"/>
      <c r="DR295" s="299"/>
      <c r="DS295" s="206"/>
      <c r="DT295" s="207"/>
      <c r="DU295" s="300"/>
      <c r="DV295" s="300"/>
      <c r="DW295" s="300"/>
      <c r="DX295" s="300"/>
      <c r="DY295" s="300"/>
      <c r="DZ295" s="306"/>
      <c r="EA295" s="298"/>
      <c r="EB295" s="299"/>
      <c r="EC295" s="206"/>
      <c r="ED295" s="207"/>
      <c r="EE295" s="300"/>
      <c r="EF295" s="300"/>
      <c r="EG295" s="300"/>
      <c r="EH295" s="300"/>
      <c r="EI295" s="300"/>
      <c r="EJ295" s="306"/>
      <c r="EK295" s="298"/>
      <c r="EL295" s="299"/>
      <c r="EM295" s="206"/>
      <c r="EN295" s="207"/>
      <c r="EO295" s="300"/>
      <c r="EP295" s="300"/>
      <c r="EQ295" s="300"/>
      <c r="ER295" s="300"/>
      <c r="ES295" s="300"/>
      <c r="ET295" s="306"/>
      <c r="EU295" s="298"/>
      <c r="EV295" s="299"/>
      <c r="EW295" s="206"/>
      <c r="EX295" s="207"/>
      <c r="EY295" s="300"/>
      <c r="EZ295" s="300"/>
      <c r="FA295" s="300"/>
      <c r="FB295" s="300"/>
      <c r="FC295" s="300"/>
      <c r="FD295" s="306"/>
      <c r="FE295" s="298"/>
      <c r="FF295" s="299"/>
      <c r="FG295" s="206"/>
      <c r="FH295" s="207"/>
      <c r="FI295" s="300"/>
      <c r="FJ295" s="300"/>
      <c r="FK295" s="300"/>
      <c r="FL295" s="300"/>
      <c r="FM295" s="300"/>
      <c r="FN295" s="306"/>
      <c r="FO295" s="298"/>
      <c r="FP295" s="299"/>
      <c r="FQ295" s="206"/>
      <c r="FR295" s="207"/>
      <c r="FS295" s="300"/>
      <c r="FT295" s="300"/>
      <c r="FU295" s="300"/>
      <c r="FV295" s="300"/>
      <c r="FW295" s="300"/>
      <c r="FX295" s="306"/>
      <c r="FY295" s="298"/>
      <c r="FZ295" s="299"/>
      <c r="GA295" s="206"/>
      <c r="GB295" s="207"/>
      <c r="GC295" s="300"/>
      <c r="GD295" s="300"/>
      <c r="GE295" s="300"/>
      <c r="GF295" s="300"/>
      <c r="GG295" s="300"/>
      <c r="GH295" s="306"/>
      <c r="GI295" s="298"/>
      <c r="GJ295" s="299"/>
      <c r="GK295" s="206"/>
      <c r="GL295" s="207"/>
      <c r="GM295" s="300"/>
      <c r="GN295" s="300"/>
      <c r="GO295" s="300"/>
      <c r="GP295" s="300"/>
      <c r="GQ295" s="300"/>
      <c r="GR295" s="306"/>
      <c r="GS295" s="298"/>
      <c r="GT295" s="299"/>
      <c r="GU295" s="206"/>
      <c r="GV295" s="207"/>
      <c r="GW295" s="300"/>
      <c r="GX295" s="300"/>
      <c r="GY295" s="300"/>
      <c r="GZ295" s="300"/>
      <c r="HA295" s="300"/>
      <c r="HB295" s="306"/>
      <c r="HC295" s="298"/>
      <c r="HD295" s="299"/>
      <c r="HE295" s="206"/>
      <c r="HF295" s="207"/>
      <c r="HG295" s="300"/>
      <c r="HH295" s="300"/>
      <c r="HI295" s="300"/>
      <c r="HJ295" s="300"/>
      <c r="HK295" s="300"/>
      <c r="HL295" s="306"/>
      <c r="HM295" s="298"/>
      <c r="HN295" s="299"/>
      <c r="HO295" s="206"/>
      <c r="HP295" s="207"/>
      <c r="HQ295" s="300"/>
      <c r="HR295" s="300"/>
      <c r="HS295" s="300"/>
      <c r="HT295" s="300"/>
      <c r="HU295" s="300"/>
      <c r="HV295" s="306"/>
      <c r="HW295" s="298"/>
      <c r="HX295" s="299"/>
      <c r="HY295" s="206"/>
      <c r="HZ295" s="207"/>
      <c r="IA295" s="300"/>
      <c r="IB295" s="300"/>
      <c r="IC295" s="300"/>
      <c r="ID295" s="300"/>
      <c r="IE295" s="300"/>
      <c r="IF295" s="306"/>
      <c r="IG295" s="298"/>
      <c r="IH295" s="299"/>
      <c r="II295" s="206"/>
      <c r="IJ295" s="207"/>
      <c r="IK295" s="300"/>
      <c r="IL295" s="300"/>
      <c r="IM295" s="300"/>
      <c r="IN295" s="300"/>
      <c r="IO295" s="300"/>
      <c r="IP295" s="306"/>
      <c r="IQ295" s="298"/>
      <c r="IR295" s="299"/>
      <c r="IS295" s="206"/>
      <c r="IT295" s="207"/>
      <c r="IU295" s="300"/>
      <c r="IV295" s="300"/>
    </row>
    <row r="296" spans="1:256" ht="15" x14ac:dyDescent="0.25">
      <c r="A296" s="298" t="s">
        <v>549</v>
      </c>
      <c r="B296" s="299" t="s">
        <v>473</v>
      </c>
      <c r="C296" s="207" t="s">
        <v>408</v>
      </c>
      <c r="D296" s="207" t="s">
        <v>1584</v>
      </c>
      <c r="E296" s="301">
        <f>IF($E$199="Speciality",$E$203,0)+IF($E$206="Speciality",$E$210,0)+IF($E$213="Speciality",$E$217,0)+IF($E$220="Speciality",$E$224,0)+IF($E$227="Speciality",$E$231,0)+IF($E$234="Speciality",E238,0)+IF($E$241="Speciality",$E$245,0)+IF($E$248="Speciality",$E$252,0)</f>
        <v>0</v>
      </c>
      <c r="F296" s="301">
        <f>IF($F$199="Speciality",$F$203,0)+IF($F$206="Speciality",$F$210,0)+IF($F$213="Speciality",$F$217,0)+IF($F$220="Speciality",$F$224,0)+IF($F$227="Speciality",$F$231,0)+IF($F$234="Speciality",$F$238,0)+IF($F$241="Speciality",$F$245,0)+IF($F$248="Speciality",$F$252,0)</f>
        <v>0</v>
      </c>
      <c r="G296" s="301">
        <f>IF($G$199="Speciality",$G$203,0)+IF($G$206="Speciality",$G$210,0)+IF($G$213="Speciality",$G$217,0)+IF($G$220="Speciality",$G$224,0)+IF($G$227="Speciality",$G$231,0)+IF($G$234="Speciality",$G$238,0)+IF($G$241="Speciality",$G$245,0)+IF($G$248="Speciality",$G$252,0)</f>
        <v>0</v>
      </c>
      <c r="H296" s="301">
        <f>IF($H$199="Speciality",$H$203,0)+IF($H$206="Speciality",$H$210,0)+IF($H$213="Speciality",$H$217,0)+IF($H$220="Speciality",$H$224,0)+IF($H$227="Speciality",$H$231,0)+IF($H$234="Speciality",H238,0)+IF($H$241="Speciality",$H$245,0)+IF($H$248="Speciality",$H$252,0)</f>
        <v>0</v>
      </c>
      <c r="I296" s="301">
        <f>IF($I$199="Speciality",$I$203,0)+IF($I$206="Speciality",$I$210,0)+IF($I$213="Speciality",$I$217,0)+IF($I$220="Speciality",$I$224,0)+IF($I$227="Speciality",$I$231,0)+IF($I$234="Speciality",$I$238,0)+IF($I$241="Speciality",$I$245,0)+IF($I$248="Speciality",$I$252,0)</f>
        <v>0</v>
      </c>
      <c r="J296" s="303"/>
      <c r="K296" s="298"/>
      <c r="L296" s="299"/>
      <c r="M296" s="207"/>
      <c r="N296" s="207"/>
      <c r="O296" s="300"/>
      <c r="P296" s="300"/>
      <c r="Q296" s="300"/>
      <c r="R296" s="300"/>
      <c r="S296" s="300"/>
      <c r="T296" s="307"/>
      <c r="U296" s="298"/>
      <c r="V296" s="299"/>
      <c r="W296" s="207"/>
      <c r="X296" s="207"/>
      <c r="Y296" s="300"/>
      <c r="Z296" s="300"/>
      <c r="AA296" s="300"/>
      <c r="AB296" s="300"/>
      <c r="AC296" s="300"/>
      <c r="AD296" s="307"/>
      <c r="AE296" s="298"/>
      <c r="AF296" s="299"/>
      <c r="AG296" s="207"/>
      <c r="AH296" s="207"/>
      <c r="AI296" s="300"/>
      <c r="AJ296" s="300"/>
      <c r="AK296" s="300"/>
      <c r="AL296" s="300"/>
      <c r="AM296" s="300"/>
      <c r="AN296" s="307"/>
      <c r="AO296" s="298"/>
      <c r="AP296" s="299"/>
      <c r="AQ296" s="207"/>
      <c r="AR296" s="207"/>
      <c r="AS296" s="300"/>
      <c r="AT296" s="300"/>
      <c r="AU296" s="300"/>
      <c r="AV296" s="300"/>
      <c r="AW296" s="300"/>
      <c r="AX296" s="307"/>
      <c r="AY296" s="298"/>
      <c r="AZ296" s="299"/>
      <c r="BA296" s="207"/>
      <c r="BB296" s="207"/>
      <c r="BC296" s="300"/>
      <c r="BD296" s="300"/>
      <c r="BE296" s="300"/>
      <c r="BF296" s="300"/>
      <c r="BG296" s="300"/>
      <c r="BH296" s="307"/>
      <c r="BI296" s="298"/>
      <c r="BJ296" s="299"/>
      <c r="BK296" s="207"/>
      <c r="BL296" s="207"/>
      <c r="BM296" s="300"/>
      <c r="BN296" s="300"/>
      <c r="BO296" s="300"/>
      <c r="BP296" s="300"/>
      <c r="BQ296" s="300"/>
      <c r="BR296" s="307"/>
      <c r="BS296" s="298"/>
      <c r="BT296" s="299"/>
      <c r="BU296" s="207"/>
      <c r="BV296" s="207"/>
      <c r="BW296" s="300"/>
      <c r="BX296" s="300"/>
      <c r="BY296" s="300"/>
      <c r="BZ296" s="300"/>
      <c r="CA296" s="300"/>
      <c r="CB296" s="307"/>
      <c r="CC296" s="298"/>
      <c r="CD296" s="299"/>
      <c r="CE296" s="207"/>
      <c r="CF296" s="207"/>
      <c r="CG296" s="300"/>
      <c r="CH296" s="300"/>
      <c r="CI296" s="300"/>
      <c r="CJ296" s="300"/>
      <c r="CK296" s="300"/>
      <c r="CL296" s="307"/>
      <c r="CM296" s="298"/>
      <c r="CN296" s="299"/>
      <c r="CO296" s="207"/>
      <c r="CP296" s="207"/>
      <c r="CQ296" s="300"/>
      <c r="CR296" s="300"/>
      <c r="CS296" s="300"/>
      <c r="CT296" s="300"/>
      <c r="CU296" s="300"/>
      <c r="CV296" s="307"/>
      <c r="CW296" s="298"/>
      <c r="CX296" s="299"/>
      <c r="CY296" s="207"/>
      <c r="CZ296" s="207"/>
      <c r="DA296" s="300"/>
      <c r="DB296" s="300"/>
      <c r="DC296" s="300"/>
      <c r="DD296" s="300"/>
      <c r="DE296" s="300"/>
      <c r="DF296" s="307"/>
      <c r="DG296" s="298"/>
      <c r="DH296" s="299"/>
      <c r="DI296" s="207"/>
      <c r="DJ296" s="207"/>
      <c r="DK296" s="300"/>
      <c r="DL296" s="300"/>
      <c r="DM296" s="300"/>
      <c r="DN296" s="300"/>
      <c r="DO296" s="300"/>
      <c r="DP296" s="307"/>
      <c r="DQ296" s="298"/>
      <c r="DR296" s="299"/>
      <c r="DS296" s="207"/>
      <c r="DT296" s="207"/>
      <c r="DU296" s="300"/>
      <c r="DV296" s="300"/>
      <c r="DW296" s="300"/>
      <c r="DX296" s="300"/>
      <c r="DY296" s="300"/>
      <c r="DZ296" s="307"/>
      <c r="EA296" s="298"/>
      <c r="EB296" s="299"/>
      <c r="EC296" s="207"/>
      <c r="ED296" s="207"/>
      <c r="EE296" s="300"/>
      <c r="EF296" s="300"/>
      <c r="EG296" s="300"/>
      <c r="EH296" s="300"/>
      <c r="EI296" s="300"/>
      <c r="EJ296" s="307"/>
      <c r="EK296" s="298"/>
      <c r="EL296" s="299"/>
      <c r="EM296" s="207"/>
      <c r="EN296" s="207"/>
      <c r="EO296" s="300"/>
      <c r="EP296" s="300"/>
      <c r="EQ296" s="300"/>
      <c r="ER296" s="300"/>
      <c r="ES296" s="300"/>
      <c r="ET296" s="307"/>
      <c r="EU296" s="298"/>
      <c r="EV296" s="299"/>
      <c r="EW296" s="207"/>
      <c r="EX296" s="207"/>
      <c r="EY296" s="300"/>
      <c r="EZ296" s="300"/>
      <c r="FA296" s="300"/>
      <c r="FB296" s="300"/>
      <c r="FC296" s="300"/>
      <c r="FD296" s="307"/>
      <c r="FE296" s="298"/>
      <c r="FF296" s="299"/>
      <c r="FG296" s="207"/>
      <c r="FH296" s="207"/>
      <c r="FI296" s="300"/>
      <c r="FJ296" s="300"/>
      <c r="FK296" s="300"/>
      <c r="FL296" s="300"/>
      <c r="FM296" s="300"/>
      <c r="FN296" s="307"/>
      <c r="FO296" s="298"/>
      <c r="FP296" s="299"/>
      <c r="FQ296" s="207"/>
      <c r="FR296" s="207"/>
      <c r="FS296" s="300"/>
      <c r="FT296" s="300"/>
      <c r="FU296" s="300"/>
      <c r="FV296" s="300"/>
      <c r="FW296" s="300"/>
      <c r="FX296" s="307"/>
      <c r="FY296" s="298"/>
      <c r="FZ296" s="299"/>
      <c r="GA296" s="207"/>
      <c r="GB296" s="207"/>
      <c r="GC296" s="300"/>
      <c r="GD296" s="300"/>
      <c r="GE296" s="300"/>
      <c r="GF296" s="300"/>
      <c r="GG296" s="300"/>
      <c r="GH296" s="307"/>
      <c r="GI296" s="298"/>
      <c r="GJ296" s="299"/>
      <c r="GK296" s="207"/>
      <c r="GL296" s="207"/>
      <c r="GM296" s="300"/>
      <c r="GN296" s="300"/>
      <c r="GO296" s="300"/>
      <c r="GP296" s="300"/>
      <c r="GQ296" s="300"/>
      <c r="GR296" s="307"/>
      <c r="GS296" s="298"/>
      <c r="GT296" s="299"/>
      <c r="GU296" s="207"/>
      <c r="GV296" s="207"/>
      <c r="GW296" s="300"/>
      <c r="GX296" s="300"/>
      <c r="GY296" s="300"/>
      <c r="GZ296" s="300"/>
      <c r="HA296" s="300"/>
      <c r="HB296" s="307"/>
      <c r="HC296" s="298"/>
      <c r="HD296" s="299"/>
      <c r="HE296" s="207"/>
      <c r="HF296" s="207"/>
      <c r="HG296" s="300"/>
      <c r="HH296" s="300"/>
      <c r="HI296" s="300"/>
      <c r="HJ296" s="300"/>
      <c r="HK296" s="300"/>
      <c r="HL296" s="307"/>
      <c r="HM296" s="298"/>
      <c r="HN296" s="299"/>
      <c r="HO296" s="207"/>
      <c r="HP296" s="207"/>
      <c r="HQ296" s="300"/>
      <c r="HR296" s="300"/>
      <c r="HS296" s="300"/>
      <c r="HT296" s="300"/>
      <c r="HU296" s="300"/>
      <c r="HV296" s="307"/>
      <c r="HW296" s="298"/>
      <c r="HX296" s="299"/>
      <c r="HY296" s="207"/>
      <c r="HZ296" s="207"/>
      <c r="IA296" s="300"/>
      <c r="IB296" s="300"/>
      <c r="IC296" s="300"/>
      <c r="ID296" s="300"/>
      <c r="IE296" s="300"/>
      <c r="IF296" s="307"/>
      <c r="IG296" s="298"/>
      <c r="IH296" s="299"/>
      <c r="II296" s="207"/>
      <c r="IJ296" s="207"/>
      <c r="IK296" s="300"/>
      <c r="IL296" s="300"/>
      <c r="IM296" s="300"/>
      <c r="IN296" s="300"/>
      <c r="IO296" s="300"/>
      <c r="IP296" s="307"/>
      <c r="IQ296" s="298"/>
      <c r="IR296" s="299"/>
      <c r="IS296" s="207"/>
      <c r="IT296" s="207"/>
      <c r="IU296" s="300"/>
      <c r="IV296" s="300"/>
    </row>
    <row r="297" spans="1:256" ht="15" x14ac:dyDescent="0.25">
      <c r="A297" s="298" t="s">
        <v>551</v>
      </c>
      <c r="B297" s="299" t="s">
        <v>457</v>
      </c>
      <c r="C297" s="207" t="s">
        <v>408</v>
      </c>
      <c r="D297" s="207" t="s">
        <v>458</v>
      </c>
      <c r="E297" s="301">
        <f>IF($E$199="Speciality",$E$204,0)+IF($E$206="Speciality",$E$211,0)+IF($E$213="Speciality",$E$218,0)+IF($E$220="Speciality",$E$225,0)+IF($E$227="Speciality",$E$232,0)+IF($E$234="Speciality",$E$239,0)+IF($E$241="Speciality",$E$246,0)+IF($E$248="Speciality",$E$253,0)</f>
        <v>0</v>
      </c>
      <c r="F297" s="301">
        <f>IF($F$199="Speciality",$F$204,0)+IF($F$206="Speciality",$F$211,0)+IF($F$213="Speciality",$F$218,0)+IF($F$220="Speciality",$F$225,0)+IF($F$227="Speciality",$F$232,0)+IF($F$234="Speciality",$F$239,0)+IF($F$241="Speciality",$F$246,0)+IF($F$248="Speciality",$F$253,0)</f>
        <v>0</v>
      </c>
      <c r="G297" s="301">
        <f>IF($G$199="Speciality",$G$204,0)+IF($G$206="Speciality",$G$211,0)+IF($G$213="Speciality",$G$218,0)+IF($G$220="Speciality",$G$225,0)+IF($G$227="Speciality",$G$232,0)+IF($G$234="Speciality",$G$239,0)+IF($G$241="Speciality",$G$246,0)+IF($G$248="Speciality",$G$253,0)</f>
        <v>0</v>
      </c>
      <c r="H297" s="301">
        <f>IF($H$199="Speciality",$H$204,0)+IF($H$206="Speciality",$H$211,0)+IF($H$213="Speciality",$H$218,0)+IF($H$220="Speciality",$H$225,0)+IF($H$227="Speciality",$H$232,0)+IF($H$234="Speciality",$H$239,0)+IF($H$241="Speciality",$H$246,0)+IF($H$248="Speciality",$H$253,0)</f>
        <v>0</v>
      </c>
      <c r="I297" s="301">
        <f>IF($I$199="Speciality",$I$204,0)+IF($I$206="Speciality",$I$211,0)+IF($I$213="Speciality",$I$218,0)+IF($I$220="Speciality",$I$225,0)+IF($I$227="Speciality",$I$232,0)+IF($I$234="Speciality",$I$239,0)+IF($I$241="Speciality",$I$246,0)+IF($I$248="Speciality",$I$253,0)</f>
        <v>0</v>
      </c>
      <c r="J297" s="303"/>
      <c r="K297" s="298"/>
      <c r="L297" s="299"/>
      <c r="M297" s="207"/>
      <c r="N297" s="207"/>
      <c r="O297" s="300"/>
      <c r="P297" s="300"/>
      <c r="Q297" s="300"/>
      <c r="R297" s="300"/>
      <c r="S297" s="300"/>
      <c r="T297" s="307"/>
      <c r="U297" s="298"/>
      <c r="V297" s="299"/>
      <c r="W297" s="207"/>
      <c r="X297" s="207"/>
      <c r="Y297" s="300"/>
      <c r="Z297" s="300"/>
      <c r="AA297" s="300"/>
      <c r="AB297" s="300"/>
      <c r="AC297" s="300"/>
      <c r="AD297" s="307"/>
      <c r="AE297" s="298"/>
      <c r="AF297" s="299"/>
      <c r="AG297" s="207"/>
      <c r="AH297" s="207"/>
      <c r="AI297" s="300"/>
      <c r="AJ297" s="300"/>
      <c r="AK297" s="300"/>
      <c r="AL297" s="300"/>
      <c r="AM297" s="300"/>
      <c r="AN297" s="307"/>
      <c r="AO297" s="298"/>
      <c r="AP297" s="299"/>
      <c r="AQ297" s="207"/>
      <c r="AR297" s="207"/>
      <c r="AS297" s="300"/>
      <c r="AT297" s="300"/>
      <c r="AU297" s="300"/>
      <c r="AV297" s="300"/>
      <c r="AW297" s="300"/>
      <c r="AX297" s="307"/>
      <c r="AY297" s="298"/>
      <c r="AZ297" s="299"/>
      <c r="BA297" s="207"/>
      <c r="BB297" s="207"/>
      <c r="BC297" s="300"/>
      <c r="BD297" s="300"/>
      <c r="BE297" s="300"/>
      <c r="BF297" s="300"/>
      <c r="BG297" s="300"/>
      <c r="BH297" s="307"/>
      <c r="BI297" s="298"/>
      <c r="BJ297" s="299"/>
      <c r="BK297" s="207"/>
      <c r="BL297" s="207"/>
      <c r="BM297" s="300"/>
      <c r="BN297" s="300"/>
      <c r="BO297" s="300"/>
      <c r="BP297" s="300"/>
      <c r="BQ297" s="300"/>
      <c r="BR297" s="307"/>
      <c r="BS297" s="298"/>
      <c r="BT297" s="299"/>
      <c r="BU297" s="207"/>
      <c r="BV297" s="207"/>
      <c r="BW297" s="300"/>
      <c r="BX297" s="300"/>
      <c r="BY297" s="300"/>
      <c r="BZ297" s="300"/>
      <c r="CA297" s="300"/>
      <c r="CB297" s="307"/>
      <c r="CC297" s="298"/>
      <c r="CD297" s="299"/>
      <c r="CE297" s="207"/>
      <c r="CF297" s="207"/>
      <c r="CG297" s="300"/>
      <c r="CH297" s="300"/>
      <c r="CI297" s="300"/>
      <c r="CJ297" s="300"/>
      <c r="CK297" s="300"/>
      <c r="CL297" s="307"/>
      <c r="CM297" s="298"/>
      <c r="CN297" s="299"/>
      <c r="CO297" s="207"/>
      <c r="CP297" s="207"/>
      <c r="CQ297" s="300"/>
      <c r="CR297" s="300"/>
      <c r="CS297" s="300"/>
      <c r="CT297" s="300"/>
      <c r="CU297" s="300"/>
      <c r="CV297" s="307"/>
      <c r="CW297" s="298"/>
      <c r="CX297" s="299"/>
      <c r="CY297" s="207"/>
      <c r="CZ297" s="207"/>
      <c r="DA297" s="300"/>
      <c r="DB297" s="300"/>
      <c r="DC297" s="300"/>
      <c r="DD297" s="300"/>
      <c r="DE297" s="300"/>
      <c r="DF297" s="307"/>
      <c r="DG297" s="298"/>
      <c r="DH297" s="299"/>
      <c r="DI297" s="207"/>
      <c r="DJ297" s="207"/>
      <c r="DK297" s="300"/>
      <c r="DL297" s="300"/>
      <c r="DM297" s="300"/>
      <c r="DN297" s="300"/>
      <c r="DO297" s="300"/>
      <c r="DP297" s="307"/>
      <c r="DQ297" s="298"/>
      <c r="DR297" s="299"/>
      <c r="DS297" s="207"/>
      <c r="DT297" s="207"/>
      <c r="DU297" s="300"/>
      <c r="DV297" s="300"/>
      <c r="DW297" s="300"/>
      <c r="DX297" s="300"/>
      <c r="DY297" s="300"/>
      <c r="DZ297" s="307"/>
      <c r="EA297" s="298"/>
      <c r="EB297" s="299"/>
      <c r="EC297" s="207"/>
      <c r="ED297" s="207"/>
      <c r="EE297" s="300"/>
      <c r="EF297" s="300"/>
      <c r="EG297" s="300"/>
      <c r="EH297" s="300"/>
      <c r="EI297" s="300"/>
      <c r="EJ297" s="307"/>
      <c r="EK297" s="298"/>
      <c r="EL297" s="299"/>
      <c r="EM297" s="207"/>
      <c r="EN297" s="207"/>
      <c r="EO297" s="300"/>
      <c r="EP297" s="300"/>
      <c r="EQ297" s="300"/>
      <c r="ER297" s="300"/>
      <c r="ES297" s="300"/>
      <c r="ET297" s="307"/>
      <c r="EU297" s="298"/>
      <c r="EV297" s="299"/>
      <c r="EW297" s="207"/>
      <c r="EX297" s="207"/>
      <c r="EY297" s="300"/>
      <c r="EZ297" s="300"/>
      <c r="FA297" s="300"/>
      <c r="FB297" s="300"/>
      <c r="FC297" s="300"/>
      <c r="FD297" s="307"/>
      <c r="FE297" s="298"/>
      <c r="FF297" s="299"/>
      <c r="FG297" s="207"/>
      <c r="FH297" s="207"/>
      <c r="FI297" s="300"/>
      <c r="FJ297" s="300"/>
      <c r="FK297" s="300"/>
      <c r="FL297" s="300"/>
      <c r="FM297" s="300"/>
      <c r="FN297" s="307"/>
      <c r="FO297" s="298"/>
      <c r="FP297" s="299"/>
      <c r="FQ297" s="207"/>
      <c r="FR297" s="207"/>
      <c r="FS297" s="300"/>
      <c r="FT297" s="300"/>
      <c r="FU297" s="300"/>
      <c r="FV297" s="300"/>
      <c r="FW297" s="300"/>
      <c r="FX297" s="307"/>
      <c r="FY297" s="298"/>
      <c r="FZ297" s="299"/>
      <c r="GA297" s="207"/>
      <c r="GB297" s="207"/>
      <c r="GC297" s="300"/>
      <c r="GD297" s="300"/>
      <c r="GE297" s="300"/>
      <c r="GF297" s="300"/>
      <c r="GG297" s="300"/>
      <c r="GH297" s="307"/>
      <c r="GI297" s="298"/>
      <c r="GJ297" s="299"/>
      <c r="GK297" s="207"/>
      <c r="GL297" s="207"/>
      <c r="GM297" s="300"/>
      <c r="GN297" s="300"/>
      <c r="GO297" s="300"/>
      <c r="GP297" s="300"/>
      <c r="GQ297" s="300"/>
      <c r="GR297" s="307"/>
      <c r="GS297" s="298"/>
      <c r="GT297" s="299"/>
      <c r="GU297" s="207"/>
      <c r="GV297" s="207"/>
      <c r="GW297" s="300"/>
      <c r="GX297" s="300"/>
      <c r="GY297" s="300"/>
      <c r="GZ297" s="300"/>
      <c r="HA297" s="300"/>
      <c r="HB297" s="307"/>
      <c r="HC297" s="298"/>
      <c r="HD297" s="299"/>
      <c r="HE297" s="207"/>
      <c r="HF297" s="207"/>
      <c r="HG297" s="300"/>
      <c r="HH297" s="300"/>
      <c r="HI297" s="300"/>
      <c r="HJ297" s="300"/>
      <c r="HK297" s="300"/>
      <c r="HL297" s="307"/>
      <c r="HM297" s="298"/>
      <c r="HN297" s="299"/>
      <c r="HO297" s="207"/>
      <c r="HP297" s="207"/>
      <c r="HQ297" s="300"/>
      <c r="HR297" s="300"/>
      <c r="HS297" s="300"/>
      <c r="HT297" s="300"/>
      <c r="HU297" s="300"/>
      <c r="HV297" s="307"/>
      <c r="HW297" s="298"/>
      <c r="HX297" s="299"/>
      <c r="HY297" s="207"/>
      <c r="HZ297" s="207"/>
      <c r="IA297" s="300"/>
      <c r="IB297" s="300"/>
      <c r="IC297" s="300"/>
      <c r="ID297" s="300"/>
      <c r="IE297" s="300"/>
      <c r="IF297" s="307"/>
      <c r="IG297" s="298"/>
      <c r="IH297" s="299"/>
      <c r="II297" s="207"/>
      <c r="IJ297" s="207"/>
      <c r="IK297" s="300"/>
      <c r="IL297" s="300"/>
      <c r="IM297" s="300"/>
      <c r="IN297" s="300"/>
      <c r="IO297" s="300"/>
      <c r="IP297" s="307"/>
      <c r="IQ297" s="298"/>
      <c r="IR297" s="299"/>
      <c r="IS297" s="207"/>
      <c r="IT297" s="207"/>
      <c r="IU297" s="300"/>
      <c r="IV297" s="300"/>
    </row>
    <row r="298" spans="1:256" s="287" customFormat="1" x14ac:dyDescent="0.25">
      <c r="A298" s="195" t="s">
        <v>552</v>
      </c>
      <c r="B298" s="286" t="s">
        <v>459</v>
      </c>
      <c r="C298" s="195" t="s">
        <v>974</v>
      </c>
      <c r="D298" s="195" t="s">
        <v>1585</v>
      </c>
      <c r="E298" s="86">
        <f>IFERROR(E295/E294,0)</f>
        <v>0</v>
      </c>
      <c r="F298" s="86">
        <f>IFERROR(F295/F294,0)</f>
        <v>0</v>
      </c>
      <c r="G298" s="86">
        <f>IFERROR(G295/G294,0)</f>
        <v>0</v>
      </c>
      <c r="H298" s="86">
        <f>IFERROR(H295/H294,0)</f>
        <v>0</v>
      </c>
      <c r="I298" s="86">
        <f>IFERROR(I295/I294,0)</f>
        <v>0</v>
      </c>
      <c r="J298" s="304"/>
    </row>
    <row r="299" spans="1:256" s="287" customFormat="1" x14ac:dyDescent="0.25">
      <c r="A299" s="195" t="s">
        <v>569</v>
      </c>
      <c r="B299" s="286" t="s">
        <v>461</v>
      </c>
      <c r="C299" s="195" t="s">
        <v>975</v>
      </c>
      <c r="D299" s="195" t="s">
        <v>1585</v>
      </c>
      <c r="E299" s="86">
        <f>IFERROR(E296/E294,0)</f>
        <v>0</v>
      </c>
      <c r="F299" s="86">
        <f>IFERROR(F296/F294,0)</f>
        <v>0</v>
      </c>
      <c r="G299" s="86">
        <f>IFERROR(G296/G294,0)</f>
        <v>0</v>
      </c>
      <c r="H299" s="86">
        <f>IFERROR(H296/H294,0)</f>
        <v>0</v>
      </c>
      <c r="I299" s="86">
        <f>IFERROR(I296/I294,0)</f>
        <v>0</v>
      </c>
      <c r="J299" s="304"/>
    </row>
    <row r="300" spans="1:256" s="287" customFormat="1" x14ac:dyDescent="0.25">
      <c r="A300" s="195" t="s">
        <v>571</v>
      </c>
      <c r="B300" s="286" t="s">
        <v>462</v>
      </c>
      <c r="C300" s="195" t="s">
        <v>976</v>
      </c>
      <c r="D300" s="195" t="s">
        <v>1586</v>
      </c>
      <c r="E300" s="86">
        <f>IFERROR(E297/E294,0)</f>
        <v>0</v>
      </c>
      <c r="F300" s="86">
        <f>IFERROR(F297/F294,0)</f>
        <v>0</v>
      </c>
      <c r="G300" s="86">
        <f>IFERROR(G297/G294,0)</f>
        <v>0</v>
      </c>
      <c r="H300" s="86">
        <f>IFERROR(H297/H294,0)</f>
        <v>0</v>
      </c>
      <c r="I300" s="86">
        <f>IFERROR(I297/I294,0)</f>
        <v>0</v>
      </c>
      <c r="J300" s="304"/>
    </row>
    <row r="301" spans="1:256" ht="15" x14ac:dyDescent="0.25">
      <c r="A301" s="234" t="s">
        <v>498</v>
      </c>
      <c r="B301" s="288" t="s">
        <v>481</v>
      </c>
      <c r="C301" s="208"/>
      <c r="D301" s="208"/>
      <c r="E301" s="186"/>
      <c r="F301" s="186"/>
      <c r="G301" s="521"/>
      <c r="H301" s="186"/>
      <c r="I301" s="186"/>
      <c r="J301" s="295"/>
      <c r="K301" s="253"/>
      <c r="L301" s="253"/>
    </row>
    <row r="302" spans="1:256" ht="15" x14ac:dyDescent="0.25">
      <c r="A302" s="298" t="s">
        <v>546</v>
      </c>
      <c r="B302" s="299" t="s">
        <v>455</v>
      </c>
      <c r="C302" s="206" t="s">
        <v>408</v>
      </c>
      <c r="D302" s="207" t="s">
        <v>1412</v>
      </c>
      <c r="E302" s="301">
        <f>IF($E$199="NewsPrint",$E$201,0)+IF($E$206="NewsPrint",$E$208,0)+IF($E$213="NewsPrint",$E$215,0)+IF($E$220="NewsPrint",$E$222,0)+IF($E$227="NewsPrint",$E$229,0)+IF($E$234="NewsPrint",$E$236,0)+IF($E$241="NewsPrint",$E$243,0)+IF($E$248="NewsPrint",$E$250,0)</f>
        <v>0</v>
      </c>
      <c r="F302" s="301">
        <f>IF($F$199="NewsPrint",$F$201,0)+IF($F$206="NewsPrint",$F$208,0)+IF($F$213="NewsPrint",$F$215,0)+IF($F$220="NewsPrint",$F$222,0)+IF($F$227="NewsPrint",$F$229,0)+IF($F$234="NewsPrint",$F$236,0)+IF($F$241="NewsPrint",$F$243,0)+IF($F$248="NewsPrint",$F$250,0)</f>
        <v>0</v>
      </c>
      <c r="G302" s="301">
        <f>IF($G$199="NewsPrint",$G$201,0)+IF($G$206="NewsPrint",$G$208,0)+IF($G$213="NewsPrint",$G$215,0)+IF($G$220="NewsPrint",$G$222,0)+IF($G$227="NewsPrint",$G$229,0)+IF($G$234="NewsPrint",$G$236,0)+IF($G$241="NewsPrint",$G$243,0)+IF($G$248="NewsPrint",$G$250,0)</f>
        <v>0</v>
      </c>
      <c r="H302" s="301">
        <f>IF($H$199="NewsPrint",$H$201,0)+IF($H$206="NewsPrint",$H$208,0)+IF($H$213="NewsPrint",$H$215,0)+IF($H$220="NewsPrint",$H$222,0)+IF($H$227="NewsPrint",$H$229,0)+IF($H$234="NewsPrint",$H$236,0)+IF($H$241="NewsPrint",$H$243,0)+IF($H$248="NewsPrint",$H$250,0)</f>
        <v>0</v>
      </c>
      <c r="I302" s="301">
        <f>IF($I$199="NewsPrint",$I$201,0)+IF($I$206="NewsPrint",$I$208,0)+IF($I$213="NewsPrint",$I$215,0)+IF($I$220="NewsPrint",$I$222,0)+IF($I$227="NewsPrint",$I$229,0)+IF($I$234="NewsPrint",$I$236,0)+IF($I$241="NewsPrint",$I$243,0)+IF($I$248="NewsPrint",$I$250,0)</f>
        <v>0</v>
      </c>
      <c r="J302" s="302"/>
      <c r="K302" s="298"/>
      <c r="L302" s="299"/>
      <c r="M302" s="206"/>
      <c r="N302" s="207"/>
      <c r="O302" s="300"/>
      <c r="P302" s="300"/>
      <c r="Q302" s="300"/>
      <c r="R302" s="300"/>
      <c r="S302" s="300"/>
      <c r="T302" s="306"/>
      <c r="U302" s="298"/>
      <c r="V302" s="299"/>
      <c r="W302" s="206"/>
      <c r="X302" s="207"/>
      <c r="Y302" s="300"/>
      <c r="Z302" s="300"/>
      <c r="AA302" s="300"/>
      <c r="AB302" s="300"/>
      <c r="AC302" s="300"/>
      <c r="AD302" s="306"/>
      <c r="AE302" s="298"/>
      <c r="AF302" s="299"/>
      <c r="AG302" s="206"/>
      <c r="AH302" s="207"/>
      <c r="AI302" s="300"/>
      <c r="AJ302" s="300"/>
      <c r="AK302" s="300"/>
      <c r="AL302" s="300"/>
      <c r="AM302" s="300"/>
      <c r="AN302" s="306"/>
      <c r="AO302" s="298"/>
      <c r="AP302" s="299"/>
      <c r="AQ302" s="206"/>
      <c r="AR302" s="207"/>
      <c r="AS302" s="300"/>
      <c r="AT302" s="300"/>
      <c r="AU302" s="300"/>
      <c r="AV302" s="300"/>
      <c r="AW302" s="300"/>
      <c r="AX302" s="306"/>
      <c r="AY302" s="298"/>
      <c r="AZ302" s="299"/>
      <c r="BA302" s="206"/>
      <c r="BB302" s="207"/>
      <c r="BC302" s="300"/>
      <c r="BD302" s="300"/>
      <c r="BE302" s="300"/>
      <c r="BF302" s="300"/>
      <c r="BG302" s="300"/>
      <c r="BH302" s="306"/>
      <c r="BI302" s="298"/>
      <c r="BJ302" s="299"/>
      <c r="BK302" s="206"/>
      <c r="BL302" s="207"/>
      <c r="BM302" s="300"/>
      <c r="BN302" s="300"/>
      <c r="BO302" s="300"/>
      <c r="BP302" s="300"/>
      <c r="BQ302" s="300"/>
      <c r="BR302" s="306"/>
      <c r="BS302" s="298"/>
      <c r="BT302" s="299"/>
      <c r="BU302" s="206"/>
      <c r="BV302" s="207"/>
      <c r="BW302" s="300"/>
      <c r="BX302" s="300"/>
      <c r="BY302" s="300"/>
      <c r="BZ302" s="300"/>
      <c r="CA302" s="300"/>
      <c r="CB302" s="306"/>
      <c r="CC302" s="298"/>
      <c r="CD302" s="299"/>
      <c r="CE302" s="206"/>
      <c r="CF302" s="207"/>
      <c r="CG302" s="300"/>
      <c r="CH302" s="300"/>
      <c r="CI302" s="300"/>
      <c r="CJ302" s="300"/>
      <c r="CK302" s="300"/>
      <c r="CL302" s="306"/>
      <c r="CM302" s="298"/>
      <c r="CN302" s="299"/>
      <c r="CO302" s="206"/>
      <c r="CP302" s="207"/>
      <c r="CQ302" s="300"/>
      <c r="CR302" s="300"/>
      <c r="CS302" s="300"/>
      <c r="CT302" s="300"/>
      <c r="CU302" s="300"/>
      <c r="CV302" s="306"/>
      <c r="CW302" s="298"/>
      <c r="CX302" s="299"/>
      <c r="CY302" s="206"/>
      <c r="CZ302" s="207"/>
      <c r="DA302" s="300"/>
      <c r="DB302" s="300"/>
      <c r="DC302" s="300"/>
      <c r="DD302" s="300"/>
      <c r="DE302" s="300"/>
      <c r="DF302" s="306"/>
      <c r="DG302" s="298"/>
      <c r="DH302" s="299"/>
      <c r="DI302" s="206"/>
      <c r="DJ302" s="207"/>
      <c r="DK302" s="300"/>
      <c r="DL302" s="300"/>
      <c r="DM302" s="300"/>
      <c r="DN302" s="300"/>
      <c r="DO302" s="300"/>
      <c r="DP302" s="306"/>
      <c r="DQ302" s="298"/>
      <c r="DR302" s="299"/>
      <c r="DS302" s="206"/>
      <c r="DT302" s="207"/>
      <c r="DU302" s="300"/>
      <c r="DV302" s="300"/>
      <c r="DW302" s="300"/>
      <c r="DX302" s="300"/>
      <c r="DY302" s="300"/>
      <c r="DZ302" s="306"/>
      <c r="EA302" s="298"/>
      <c r="EB302" s="299"/>
      <c r="EC302" s="206"/>
      <c r="ED302" s="207"/>
      <c r="EE302" s="300"/>
      <c r="EF302" s="300"/>
      <c r="EG302" s="300"/>
      <c r="EH302" s="300"/>
      <c r="EI302" s="300"/>
      <c r="EJ302" s="306"/>
      <c r="EK302" s="298"/>
      <c r="EL302" s="299"/>
      <c r="EM302" s="206"/>
      <c r="EN302" s="207"/>
      <c r="EO302" s="300"/>
      <c r="EP302" s="300"/>
      <c r="EQ302" s="300"/>
      <c r="ER302" s="300"/>
      <c r="ES302" s="300"/>
      <c r="ET302" s="306"/>
      <c r="EU302" s="298"/>
      <c r="EV302" s="299"/>
      <c r="EW302" s="206"/>
      <c r="EX302" s="207"/>
      <c r="EY302" s="300"/>
      <c r="EZ302" s="300"/>
      <c r="FA302" s="300"/>
      <c r="FB302" s="300"/>
      <c r="FC302" s="300"/>
      <c r="FD302" s="306"/>
      <c r="FE302" s="298"/>
      <c r="FF302" s="299"/>
      <c r="FG302" s="206"/>
      <c r="FH302" s="207"/>
      <c r="FI302" s="300"/>
      <c r="FJ302" s="300"/>
      <c r="FK302" s="300"/>
      <c r="FL302" s="300"/>
      <c r="FM302" s="300"/>
      <c r="FN302" s="306"/>
      <c r="FO302" s="298"/>
      <c r="FP302" s="299"/>
      <c r="FQ302" s="206"/>
      <c r="FR302" s="207"/>
      <c r="FS302" s="300"/>
      <c r="FT302" s="300"/>
      <c r="FU302" s="300"/>
      <c r="FV302" s="300"/>
      <c r="FW302" s="300"/>
      <c r="FX302" s="306"/>
      <c r="FY302" s="298"/>
      <c r="FZ302" s="299"/>
      <c r="GA302" s="206"/>
      <c r="GB302" s="207"/>
      <c r="GC302" s="300"/>
      <c r="GD302" s="300"/>
      <c r="GE302" s="300"/>
      <c r="GF302" s="300"/>
      <c r="GG302" s="300"/>
      <c r="GH302" s="306"/>
      <c r="GI302" s="298"/>
      <c r="GJ302" s="299"/>
      <c r="GK302" s="206"/>
      <c r="GL302" s="207"/>
      <c r="GM302" s="300"/>
      <c r="GN302" s="300"/>
      <c r="GO302" s="300"/>
      <c r="GP302" s="300"/>
      <c r="GQ302" s="300"/>
      <c r="GR302" s="306"/>
      <c r="GS302" s="298"/>
      <c r="GT302" s="299"/>
      <c r="GU302" s="206"/>
      <c r="GV302" s="207"/>
      <c r="GW302" s="300"/>
      <c r="GX302" s="300"/>
      <c r="GY302" s="300"/>
      <c r="GZ302" s="300"/>
      <c r="HA302" s="300"/>
      <c r="HB302" s="306"/>
      <c r="HC302" s="298"/>
      <c r="HD302" s="299"/>
      <c r="HE302" s="206"/>
      <c r="HF302" s="207"/>
      <c r="HG302" s="300"/>
      <c r="HH302" s="300"/>
      <c r="HI302" s="300"/>
      <c r="HJ302" s="300"/>
      <c r="HK302" s="300"/>
      <c r="HL302" s="306"/>
      <c r="HM302" s="298"/>
      <c r="HN302" s="299"/>
      <c r="HO302" s="206"/>
      <c r="HP302" s="207"/>
      <c r="HQ302" s="300"/>
      <c r="HR302" s="300"/>
      <c r="HS302" s="300"/>
      <c r="HT302" s="300"/>
      <c r="HU302" s="300"/>
      <c r="HV302" s="306"/>
      <c r="HW302" s="298"/>
      <c r="HX302" s="299"/>
      <c r="HY302" s="206"/>
      <c r="HZ302" s="207"/>
      <c r="IA302" s="300"/>
      <c r="IB302" s="300"/>
      <c r="IC302" s="300"/>
      <c r="ID302" s="300"/>
      <c r="IE302" s="300"/>
      <c r="IF302" s="306"/>
      <c r="IG302" s="298"/>
      <c r="IH302" s="299"/>
      <c r="II302" s="206"/>
      <c r="IJ302" s="207"/>
      <c r="IK302" s="300"/>
      <c r="IL302" s="300"/>
      <c r="IM302" s="300"/>
      <c r="IN302" s="300"/>
      <c r="IO302" s="300"/>
      <c r="IP302" s="306"/>
      <c r="IQ302" s="298"/>
      <c r="IR302" s="299"/>
      <c r="IS302" s="206"/>
      <c r="IT302" s="207"/>
      <c r="IU302" s="300"/>
      <c r="IV302" s="300"/>
    </row>
    <row r="303" spans="1:256" ht="15" x14ac:dyDescent="0.25">
      <c r="A303" s="298" t="s">
        <v>547</v>
      </c>
      <c r="B303" s="299" t="s">
        <v>472</v>
      </c>
      <c r="C303" s="206" t="s">
        <v>408</v>
      </c>
      <c r="D303" s="207" t="s">
        <v>1583</v>
      </c>
      <c r="E303" s="301">
        <f>IF($E$199="NewsPrint",$E$202,0)+IF($E$206="NewsPrint",$E$209,0)+IF($E$213="NewsPrint",$E$216,0)+IF($E$220="NewsPrint",$E$223,0)+IF($E$227="NewsPrint",$E$230,0)+IF($E$234="NewsPrint",$E$237,0)+IF($E$241="NewsPrint",$E$244,0)+IF($E$248="NewsPrint",$E$251,0)</f>
        <v>0</v>
      </c>
      <c r="F303" s="301">
        <f>IF($F$199="NewsPrint",$F$202,0)+IF($F$206="NewsPrint",$F$209,0)+IF($F$213="NewsPrint",$F$216,0)+IF($F$220="NewsPrint",$F$223,0)+IF($F$227="NewsPrint",$F$230,0)+IF($F$234="NewsPrint",$F$237,0)+IF($F$241="NewsPrint",$F$244,0)+IF($F$248="NewsPrint",$F$251,0)</f>
        <v>0</v>
      </c>
      <c r="G303" s="301">
        <f>IF($G$199="NewsPrint",$G$202,0)+IF($G$206="NewsPrint",$G$209,0)+IF($G$213="NewsPrint",$G$216,0)+IF($G$220="NewsPrint",$G$223,0)+IF($G$227="NewsPrint",$G$230,0)+IF($G$234="NewsPrint",$G$237,0)+IF($G$241="NewsPrint",$G$244,0)+IF($G$248="NewsPrint",$G$251,0)</f>
        <v>0</v>
      </c>
      <c r="H303" s="301">
        <f>IF($H$199="NewsPrint",$H$202,0)+IF($H$206="NewsPrint",$H$209,0)+IF($H$213="NewsPrint",$H$216,0)+IF($H$220="NewsPrint",$H$223,0)+IF($H$227="NewsPrint",$H$230,0)+IF($H$234="NewsPrint",$H$237,0)+IF($H$241="NewsPrint",$H$244,0)+IF($H$248="NewsPrint",$H$251,0)</f>
        <v>0</v>
      </c>
      <c r="I303" s="301">
        <f>IF($I$199="NewsPrint",$I$202,0)+IF($I$206="NewsPrint",$I$209,0)+IF($I$213="NewsPrint",$I$216,0)+IF($I$220="NewsPrint",$I$223,0)+IF($I$227="NewsPrint",$I$230,0)+IF($I$234="NewsPrint",$I$237,0)+IF($I$241="NewsPrint",$I$244,0)+IF($I$248="NewsPrint",$I$251,0)</f>
        <v>0</v>
      </c>
      <c r="J303" s="302"/>
      <c r="K303" s="298"/>
      <c r="L303" s="299"/>
      <c r="M303" s="206"/>
      <c r="N303" s="207"/>
      <c r="O303" s="300"/>
      <c r="P303" s="300"/>
      <c r="Q303" s="300"/>
      <c r="R303" s="300"/>
      <c r="S303" s="300"/>
      <c r="T303" s="306"/>
      <c r="U303" s="298"/>
      <c r="V303" s="299"/>
      <c r="W303" s="206"/>
      <c r="X303" s="207"/>
      <c r="Y303" s="300"/>
      <c r="Z303" s="300"/>
      <c r="AA303" s="300"/>
      <c r="AB303" s="300"/>
      <c r="AC303" s="300"/>
      <c r="AD303" s="306"/>
      <c r="AE303" s="298"/>
      <c r="AF303" s="299"/>
      <c r="AG303" s="206"/>
      <c r="AH303" s="207"/>
      <c r="AI303" s="300"/>
      <c r="AJ303" s="300"/>
      <c r="AK303" s="300"/>
      <c r="AL303" s="300"/>
      <c r="AM303" s="300"/>
      <c r="AN303" s="306"/>
      <c r="AO303" s="298"/>
      <c r="AP303" s="299"/>
      <c r="AQ303" s="206"/>
      <c r="AR303" s="207"/>
      <c r="AS303" s="300"/>
      <c r="AT303" s="300"/>
      <c r="AU303" s="300"/>
      <c r="AV303" s="300"/>
      <c r="AW303" s="300"/>
      <c r="AX303" s="306"/>
      <c r="AY303" s="298"/>
      <c r="AZ303" s="299"/>
      <c r="BA303" s="206"/>
      <c r="BB303" s="207"/>
      <c r="BC303" s="300"/>
      <c r="BD303" s="300"/>
      <c r="BE303" s="300"/>
      <c r="BF303" s="300"/>
      <c r="BG303" s="300"/>
      <c r="BH303" s="306"/>
      <c r="BI303" s="298"/>
      <c r="BJ303" s="299"/>
      <c r="BK303" s="206"/>
      <c r="BL303" s="207"/>
      <c r="BM303" s="300"/>
      <c r="BN303" s="300"/>
      <c r="BO303" s="300"/>
      <c r="BP303" s="300"/>
      <c r="BQ303" s="300"/>
      <c r="BR303" s="306"/>
      <c r="BS303" s="298"/>
      <c r="BT303" s="299"/>
      <c r="BU303" s="206"/>
      <c r="BV303" s="207"/>
      <c r="BW303" s="300"/>
      <c r="BX303" s="300"/>
      <c r="BY303" s="300"/>
      <c r="BZ303" s="300"/>
      <c r="CA303" s="300"/>
      <c r="CB303" s="306"/>
      <c r="CC303" s="298"/>
      <c r="CD303" s="299"/>
      <c r="CE303" s="206"/>
      <c r="CF303" s="207"/>
      <c r="CG303" s="300"/>
      <c r="CH303" s="300"/>
      <c r="CI303" s="300"/>
      <c r="CJ303" s="300"/>
      <c r="CK303" s="300"/>
      <c r="CL303" s="306"/>
      <c r="CM303" s="298"/>
      <c r="CN303" s="299"/>
      <c r="CO303" s="206"/>
      <c r="CP303" s="207"/>
      <c r="CQ303" s="300"/>
      <c r="CR303" s="300"/>
      <c r="CS303" s="300"/>
      <c r="CT303" s="300"/>
      <c r="CU303" s="300"/>
      <c r="CV303" s="306"/>
      <c r="CW303" s="298"/>
      <c r="CX303" s="299"/>
      <c r="CY303" s="206"/>
      <c r="CZ303" s="207"/>
      <c r="DA303" s="300"/>
      <c r="DB303" s="300"/>
      <c r="DC303" s="300"/>
      <c r="DD303" s="300"/>
      <c r="DE303" s="300"/>
      <c r="DF303" s="306"/>
      <c r="DG303" s="298"/>
      <c r="DH303" s="299"/>
      <c r="DI303" s="206"/>
      <c r="DJ303" s="207"/>
      <c r="DK303" s="300"/>
      <c r="DL303" s="300"/>
      <c r="DM303" s="300"/>
      <c r="DN303" s="300"/>
      <c r="DO303" s="300"/>
      <c r="DP303" s="306"/>
      <c r="DQ303" s="298"/>
      <c r="DR303" s="299"/>
      <c r="DS303" s="206"/>
      <c r="DT303" s="207"/>
      <c r="DU303" s="300"/>
      <c r="DV303" s="300"/>
      <c r="DW303" s="300"/>
      <c r="DX303" s="300"/>
      <c r="DY303" s="300"/>
      <c r="DZ303" s="306"/>
      <c r="EA303" s="298"/>
      <c r="EB303" s="299"/>
      <c r="EC303" s="206"/>
      <c r="ED303" s="207"/>
      <c r="EE303" s="300"/>
      <c r="EF303" s="300"/>
      <c r="EG303" s="300"/>
      <c r="EH303" s="300"/>
      <c r="EI303" s="300"/>
      <c r="EJ303" s="306"/>
      <c r="EK303" s="298"/>
      <c r="EL303" s="299"/>
      <c r="EM303" s="206"/>
      <c r="EN303" s="207"/>
      <c r="EO303" s="300"/>
      <c r="EP303" s="300"/>
      <c r="EQ303" s="300"/>
      <c r="ER303" s="300"/>
      <c r="ES303" s="300"/>
      <c r="ET303" s="306"/>
      <c r="EU303" s="298"/>
      <c r="EV303" s="299"/>
      <c r="EW303" s="206"/>
      <c r="EX303" s="207"/>
      <c r="EY303" s="300"/>
      <c r="EZ303" s="300"/>
      <c r="FA303" s="300"/>
      <c r="FB303" s="300"/>
      <c r="FC303" s="300"/>
      <c r="FD303" s="306"/>
      <c r="FE303" s="298"/>
      <c r="FF303" s="299"/>
      <c r="FG303" s="206"/>
      <c r="FH303" s="207"/>
      <c r="FI303" s="300"/>
      <c r="FJ303" s="300"/>
      <c r="FK303" s="300"/>
      <c r="FL303" s="300"/>
      <c r="FM303" s="300"/>
      <c r="FN303" s="306"/>
      <c r="FO303" s="298"/>
      <c r="FP303" s="299"/>
      <c r="FQ303" s="206"/>
      <c r="FR303" s="207"/>
      <c r="FS303" s="300"/>
      <c r="FT303" s="300"/>
      <c r="FU303" s="300"/>
      <c r="FV303" s="300"/>
      <c r="FW303" s="300"/>
      <c r="FX303" s="306"/>
      <c r="FY303" s="298"/>
      <c r="FZ303" s="299"/>
      <c r="GA303" s="206"/>
      <c r="GB303" s="207"/>
      <c r="GC303" s="300"/>
      <c r="GD303" s="300"/>
      <c r="GE303" s="300"/>
      <c r="GF303" s="300"/>
      <c r="GG303" s="300"/>
      <c r="GH303" s="306"/>
      <c r="GI303" s="298"/>
      <c r="GJ303" s="299"/>
      <c r="GK303" s="206"/>
      <c r="GL303" s="207"/>
      <c r="GM303" s="300"/>
      <c r="GN303" s="300"/>
      <c r="GO303" s="300"/>
      <c r="GP303" s="300"/>
      <c r="GQ303" s="300"/>
      <c r="GR303" s="306"/>
      <c r="GS303" s="298"/>
      <c r="GT303" s="299"/>
      <c r="GU303" s="206"/>
      <c r="GV303" s="207"/>
      <c r="GW303" s="300"/>
      <c r="GX303" s="300"/>
      <c r="GY303" s="300"/>
      <c r="GZ303" s="300"/>
      <c r="HA303" s="300"/>
      <c r="HB303" s="306"/>
      <c r="HC303" s="298"/>
      <c r="HD303" s="299"/>
      <c r="HE303" s="206"/>
      <c r="HF303" s="207"/>
      <c r="HG303" s="300"/>
      <c r="HH303" s="300"/>
      <c r="HI303" s="300"/>
      <c r="HJ303" s="300"/>
      <c r="HK303" s="300"/>
      <c r="HL303" s="306"/>
      <c r="HM303" s="298"/>
      <c r="HN303" s="299"/>
      <c r="HO303" s="206"/>
      <c r="HP303" s="207"/>
      <c r="HQ303" s="300"/>
      <c r="HR303" s="300"/>
      <c r="HS303" s="300"/>
      <c r="HT303" s="300"/>
      <c r="HU303" s="300"/>
      <c r="HV303" s="306"/>
      <c r="HW303" s="298"/>
      <c r="HX303" s="299"/>
      <c r="HY303" s="206"/>
      <c r="HZ303" s="207"/>
      <c r="IA303" s="300"/>
      <c r="IB303" s="300"/>
      <c r="IC303" s="300"/>
      <c r="ID303" s="300"/>
      <c r="IE303" s="300"/>
      <c r="IF303" s="306"/>
      <c r="IG303" s="298"/>
      <c r="IH303" s="299"/>
      <c r="II303" s="206"/>
      <c r="IJ303" s="207"/>
      <c r="IK303" s="300"/>
      <c r="IL303" s="300"/>
      <c r="IM303" s="300"/>
      <c r="IN303" s="300"/>
      <c r="IO303" s="300"/>
      <c r="IP303" s="306"/>
      <c r="IQ303" s="298"/>
      <c r="IR303" s="299"/>
      <c r="IS303" s="206"/>
      <c r="IT303" s="207"/>
      <c r="IU303" s="300"/>
      <c r="IV303" s="300"/>
    </row>
    <row r="304" spans="1:256" ht="15" x14ac:dyDescent="0.25">
      <c r="A304" s="298" t="s">
        <v>549</v>
      </c>
      <c r="B304" s="299" t="s">
        <v>473</v>
      </c>
      <c r="C304" s="207" t="s">
        <v>408</v>
      </c>
      <c r="D304" s="207" t="s">
        <v>1584</v>
      </c>
      <c r="E304" s="301">
        <f>IF($E$199="NewsPrint",$E$203,0)+IF($E$206="NewsPrint",$E$210,0)+IF($E$213="NewsPrint",$E$217,0)+IF($E$220="NewsPrint",$E$224,0)+IF($E$227="NewsPrint",$E$231,0)+IF($E$234="NewsPrint",E238,0)+IF($E$241="NewsPrint",$E$245,0)+IF($E$248="NewsPrint",$E$252,0)</f>
        <v>0</v>
      </c>
      <c r="F304" s="301">
        <f>IF($F$199="NewsPrint",$F$203,0)+IF($F$206="NewsPrint",$F$210,0)+IF($F$213="NewsPrint",$F$217,0)+IF($F$220="NewsPrint",$F$224,0)+IF($F$227="NewsPrint",$F$231,0)+IF($F$234="NewsPrint",$F$238,0)+IF($F$241="NewsPrint",$F$245,0)+IF($F$248="NewsPrint",$F$252,0)</f>
        <v>0</v>
      </c>
      <c r="G304" s="301">
        <f>IF($G$199="NewsPrint",$G$203,0)+IF($G$206="NewsPrint",$G$210,0)+IF($G$213="NewsPrint",$G$217,0)+IF($G$220="NewsPrint",$G$224,0)+IF($G$227="NewsPrint",$G$231,0)+IF($G$234="NewsPrint",$G$238,0)+IF($G$241="NewsPrint",$G$245,0)+IF($G$248="NewsPrint",$G$252,0)</f>
        <v>0</v>
      </c>
      <c r="H304" s="301">
        <f>IF($H$199="NewsPrint",$H$203,0)+IF($H$206="NewsPrint",$H$210,0)+IF($H$213="NewsPrint",$H$217,0)+IF($H$220="NewsPrint",$H$224,0)+IF($H$227="NewsPrint",$H$231,0)+IF($H$234="NewsPrint",H238,0)+IF($H$241="NewsPrint",$H$245,0)+IF($H$248="NewsPrint",$H$252,0)</f>
        <v>0</v>
      </c>
      <c r="I304" s="301">
        <f>IF($I$199="NewsPrint",$I$203,0)+IF($I$206="NewsPrint",$I$210,0)+IF($I$213="NewsPrint",$I$217,0)+IF($I$220="NewsPrint",$I$224,0)+IF($I$227="NewsPrint",$I$231,0)+IF($I$234="NewsPrint",$I$238,0)+IF($I$241="NewsPrint",$I$245,0)+IF($I$248="NewsPrint",$I$252,0)</f>
        <v>0</v>
      </c>
      <c r="J304" s="303"/>
      <c r="K304" s="298"/>
      <c r="L304" s="299"/>
      <c r="M304" s="207"/>
      <c r="N304" s="207"/>
      <c r="O304" s="300"/>
      <c r="P304" s="300"/>
      <c r="Q304" s="300"/>
      <c r="R304" s="300"/>
      <c r="S304" s="300"/>
      <c r="T304" s="307"/>
      <c r="U304" s="298"/>
      <c r="V304" s="299"/>
      <c r="W304" s="207"/>
      <c r="X304" s="207"/>
      <c r="Y304" s="300"/>
      <c r="Z304" s="300"/>
      <c r="AA304" s="300"/>
      <c r="AB304" s="300"/>
      <c r="AC304" s="300"/>
      <c r="AD304" s="307"/>
      <c r="AE304" s="298"/>
      <c r="AF304" s="299"/>
      <c r="AG304" s="207"/>
      <c r="AH304" s="207"/>
      <c r="AI304" s="300"/>
      <c r="AJ304" s="300"/>
      <c r="AK304" s="300"/>
      <c r="AL304" s="300"/>
      <c r="AM304" s="300"/>
      <c r="AN304" s="307"/>
      <c r="AO304" s="298"/>
      <c r="AP304" s="299"/>
      <c r="AQ304" s="207"/>
      <c r="AR304" s="207"/>
      <c r="AS304" s="300"/>
      <c r="AT304" s="300"/>
      <c r="AU304" s="300"/>
      <c r="AV304" s="300"/>
      <c r="AW304" s="300"/>
      <c r="AX304" s="307"/>
      <c r="AY304" s="298"/>
      <c r="AZ304" s="299"/>
      <c r="BA304" s="207"/>
      <c r="BB304" s="207"/>
      <c r="BC304" s="300"/>
      <c r="BD304" s="300"/>
      <c r="BE304" s="300"/>
      <c r="BF304" s="300"/>
      <c r="BG304" s="300"/>
      <c r="BH304" s="307"/>
      <c r="BI304" s="298"/>
      <c r="BJ304" s="299"/>
      <c r="BK304" s="207"/>
      <c r="BL304" s="207"/>
      <c r="BM304" s="300"/>
      <c r="BN304" s="300"/>
      <c r="BO304" s="300"/>
      <c r="BP304" s="300"/>
      <c r="BQ304" s="300"/>
      <c r="BR304" s="307"/>
      <c r="BS304" s="298"/>
      <c r="BT304" s="299"/>
      <c r="BU304" s="207"/>
      <c r="BV304" s="207"/>
      <c r="BW304" s="300"/>
      <c r="BX304" s="300"/>
      <c r="BY304" s="300"/>
      <c r="BZ304" s="300"/>
      <c r="CA304" s="300"/>
      <c r="CB304" s="307"/>
      <c r="CC304" s="298"/>
      <c r="CD304" s="299"/>
      <c r="CE304" s="207"/>
      <c r="CF304" s="207"/>
      <c r="CG304" s="300"/>
      <c r="CH304" s="300"/>
      <c r="CI304" s="300"/>
      <c r="CJ304" s="300"/>
      <c r="CK304" s="300"/>
      <c r="CL304" s="307"/>
      <c r="CM304" s="298"/>
      <c r="CN304" s="299"/>
      <c r="CO304" s="207"/>
      <c r="CP304" s="207"/>
      <c r="CQ304" s="300"/>
      <c r="CR304" s="300"/>
      <c r="CS304" s="300"/>
      <c r="CT304" s="300"/>
      <c r="CU304" s="300"/>
      <c r="CV304" s="307"/>
      <c r="CW304" s="298"/>
      <c r="CX304" s="299"/>
      <c r="CY304" s="207"/>
      <c r="CZ304" s="207"/>
      <c r="DA304" s="300"/>
      <c r="DB304" s="300"/>
      <c r="DC304" s="300"/>
      <c r="DD304" s="300"/>
      <c r="DE304" s="300"/>
      <c r="DF304" s="307"/>
      <c r="DG304" s="298"/>
      <c r="DH304" s="299"/>
      <c r="DI304" s="207"/>
      <c r="DJ304" s="207"/>
      <c r="DK304" s="300"/>
      <c r="DL304" s="300"/>
      <c r="DM304" s="300"/>
      <c r="DN304" s="300"/>
      <c r="DO304" s="300"/>
      <c r="DP304" s="307"/>
      <c r="DQ304" s="298"/>
      <c r="DR304" s="299"/>
      <c r="DS304" s="207"/>
      <c r="DT304" s="207"/>
      <c r="DU304" s="300"/>
      <c r="DV304" s="300"/>
      <c r="DW304" s="300"/>
      <c r="DX304" s="300"/>
      <c r="DY304" s="300"/>
      <c r="DZ304" s="307"/>
      <c r="EA304" s="298"/>
      <c r="EB304" s="299"/>
      <c r="EC304" s="207"/>
      <c r="ED304" s="207"/>
      <c r="EE304" s="300"/>
      <c r="EF304" s="300"/>
      <c r="EG304" s="300"/>
      <c r="EH304" s="300"/>
      <c r="EI304" s="300"/>
      <c r="EJ304" s="307"/>
      <c r="EK304" s="298"/>
      <c r="EL304" s="299"/>
      <c r="EM304" s="207"/>
      <c r="EN304" s="207"/>
      <c r="EO304" s="300"/>
      <c r="EP304" s="300"/>
      <c r="EQ304" s="300"/>
      <c r="ER304" s="300"/>
      <c r="ES304" s="300"/>
      <c r="ET304" s="307"/>
      <c r="EU304" s="298"/>
      <c r="EV304" s="299"/>
      <c r="EW304" s="207"/>
      <c r="EX304" s="207"/>
      <c r="EY304" s="300"/>
      <c r="EZ304" s="300"/>
      <c r="FA304" s="300"/>
      <c r="FB304" s="300"/>
      <c r="FC304" s="300"/>
      <c r="FD304" s="307"/>
      <c r="FE304" s="298"/>
      <c r="FF304" s="299"/>
      <c r="FG304" s="207"/>
      <c r="FH304" s="207"/>
      <c r="FI304" s="300"/>
      <c r="FJ304" s="300"/>
      <c r="FK304" s="300"/>
      <c r="FL304" s="300"/>
      <c r="FM304" s="300"/>
      <c r="FN304" s="307"/>
      <c r="FO304" s="298"/>
      <c r="FP304" s="299"/>
      <c r="FQ304" s="207"/>
      <c r="FR304" s="207"/>
      <c r="FS304" s="300"/>
      <c r="FT304" s="300"/>
      <c r="FU304" s="300"/>
      <c r="FV304" s="300"/>
      <c r="FW304" s="300"/>
      <c r="FX304" s="307"/>
      <c r="FY304" s="298"/>
      <c r="FZ304" s="299"/>
      <c r="GA304" s="207"/>
      <c r="GB304" s="207"/>
      <c r="GC304" s="300"/>
      <c r="GD304" s="300"/>
      <c r="GE304" s="300"/>
      <c r="GF304" s="300"/>
      <c r="GG304" s="300"/>
      <c r="GH304" s="307"/>
      <c r="GI304" s="298"/>
      <c r="GJ304" s="299"/>
      <c r="GK304" s="207"/>
      <c r="GL304" s="207"/>
      <c r="GM304" s="300"/>
      <c r="GN304" s="300"/>
      <c r="GO304" s="300"/>
      <c r="GP304" s="300"/>
      <c r="GQ304" s="300"/>
      <c r="GR304" s="307"/>
      <c r="GS304" s="298"/>
      <c r="GT304" s="299"/>
      <c r="GU304" s="207"/>
      <c r="GV304" s="207"/>
      <c r="GW304" s="300"/>
      <c r="GX304" s="300"/>
      <c r="GY304" s="300"/>
      <c r="GZ304" s="300"/>
      <c r="HA304" s="300"/>
      <c r="HB304" s="307"/>
      <c r="HC304" s="298"/>
      <c r="HD304" s="299"/>
      <c r="HE304" s="207"/>
      <c r="HF304" s="207"/>
      <c r="HG304" s="300"/>
      <c r="HH304" s="300"/>
      <c r="HI304" s="300"/>
      <c r="HJ304" s="300"/>
      <c r="HK304" s="300"/>
      <c r="HL304" s="307"/>
      <c r="HM304" s="298"/>
      <c r="HN304" s="299"/>
      <c r="HO304" s="207"/>
      <c r="HP304" s="207"/>
      <c r="HQ304" s="300"/>
      <c r="HR304" s="300"/>
      <c r="HS304" s="300"/>
      <c r="HT304" s="300"/>
      <c r="HU304" s="300"/>
      <c r="HV304" s="307"/>
      <c r="HW304" s="298"/>
      <c r="HX304" s="299"/>
      <c r="HY304" s="207"/>
      <c r="HZ304" s="207"/>
      <c r="IA304" s="300"/>
      <c r="IB304" s="300"/>
      <c r="IC304" s="300"/>
      <c r="ID304" s="300"/>
      <c r="IE304" s="300"/>
      <c r="IF304" s="307"/>
      <c r="IG304" s="298"/>
      <c r="IH304" s="299"/>
      <c r="II304" s="207"/>
      <c r="IJ304" s="207"/>
      <c r="IK304" s="300"/>
      <c r="IL304" s="300"/>
      <c r="IM304" s="300"/>
      <c r="IN304" s="300"/>
      <c r="IO304" s="300"/>
      <c r="IP304" s="307"/>
      <c r="IQ304" s="298"/>
      <c r="IR304" s="299"/>
      <c r="IS304" s="207"/>
      <c r="IT304" s="207"/>
      <c r="IU304" s="300"/>
      <c r="IV304" s="300"/>
    </row>
    <row r="305" spans="1:256" ht="15" x14ac:dyDescent="0.25">
      <c r="A305" s="298" t="s">
        <v>551</v>
      </c>
      <c r="B305" s="299" t="s">
        <v>457</v>
      </c>
      <c r="C305" s="207" t="s">
        <v>408</v>
      </c>
      <c r="D305" s="207" t="s">
        <v>458</v>
      </c>
      <c r="E305" s="301">
        <f>IF($E$199="NewsPrint",$E$204,0)+IF($E$206="NewsPrint",$E$211,0)+IF($E$213="NewsPrint",$E$218,0)+IF($E$220="NewsPrint",$E$225,0)+IF($E$227="NewsPrint",$E$232,0)+IF($E$234="NewsPrint",$E$239,0)+IF($E$241="NewsPrint",$E$246,0)+IF($E$248="NewsPrint",$E$253,0)</f>
        <v>0</v>
      </c>
      <c r="F305" s="301">
        <f>IF($F$199="NewsPrint",$F$204,0)+IF($F$206="NewsPrint",$F$211,0)+IF($F$213="NewsPrint",$F$218,0)+IF($F$220="NewsPrint",$F$225,0)+IF($F$227="NewsPrint",$F$232,0)+IF($F$234="NewsPrint",$F$239,0)+IF($F$241="NewsPrint",$F$246,0)+IF($F$248="NewsPrint",$F$253,0)</f>
        <v>0</v>
      </c>
      <c r="G305" s="301">
        <f>IF($G$199="NewsPrint",$G$204,0)+IF($G$206="NewsPrint",$G$211,0)+IF($G$213="NewsPrint",$G$218,0)+IF($G$220="NewsPrint",$G$225,0)+IF($G$227="NewsPrint",$G$232,0)+IF($G$234="NewsPrint",$G$239,0)+IF($G$241="NewsPrint",$G$246,0)+IF($G$248="NewsPrint",$G$253,0)</f>
        <v>0</v>
      </c>
      <c r="H305" s="301">
        <f>IF($H$199="NewsPrint",$H$204,0)+IF($H$206="NewsPrint",$H$211,0)+IF($H$213="NewsPrint",$H$218,0)+IF($H$220="NewsPrint",$H$225,0)+IF($H$227="NewsPrint",$H$232,0)+IF($H$234="NewsPrint",$H$239,0)+IF($H$241="NewsPrint",$H$246,0)+IF($H$248="NewsPrint",$H$253,0)</f>
        <v>0</v>
      </c>
      <c r="I305" s="301">
        <f>IF($I$199="NewsPrint",$I$204,0)+IF($I$206="NewsPrint",$I$211,0)+IF($I$213="NewsPrint",$I$218,0)+IF($I$220="NewsPrint",$I$225,0)+IF($I$227="NewsPrint",$I$232,0)+IF($I$234="NewsPrint",$I$239,0)+IF($I$241="NewsPrint",$I$246,0)+IF($I$248="NewsPrint",$I$253,0)</f>
        <v>0</v>
      </c>
      <c r="J305" s="303"/>
      <c r="K305" s="298"/>
      <c r="L305" s="299"/>
      <c r="M305" s="207"/>
      <c r="N305" s="207"/>
      <c r="O305" s="300"/>
      <c r="P305" s="300"/>
      <c r="Q305" s="300"/>
      <c r="R305" s="300"/>
      <c r="S305" s="300"/>
      <c r="T305" s="307"/>
      <c r="U305" s="298"/>
      <c r="V305" s="299"/>
      <c r="W305" s="207"/>
      <c r="X305" s="207"/>
      <c r="Y305" s="300"/>
      <c r="Z305" s="300"/>
      <c r="AA305" s="300"/>
      <c r="AB305" s="300"/>
      <c r="AC305" s="300"/>
      <c r="AD305" s="307"/>
      <c r="AE305" s="298"/>
      <c r="AF305" s="299"/>
      <c r="AG305" s="207"/>
      <c r="AH305" s="207"/>
      <c r="AI305" s="300"/>
      <c r="AJ305" s="300"/>
      <c r="AK305" s="300"/>
      <c r="AL305" s="300"/>
      <c r="AM305" s="300"/>
      <c r="AN305" s="307"/>
      <c r="AO305" s="298"/>
      <c r="AP305" s="299"/>
      <c r="AQ305" s="207"/>
      <c r="AR305" s="207"/>
      <c r="AS305" s="300"/>
      <c r="AT305" s="300"/>
      <c r="AU305" s="300"/>
      <c r="AV305" s="300"/>
      <c r="AW305" s="300"/>
      <c r="AX305" s="307"/>
      <c r="AY305" s="298"/>
      <c r="AZ305" s="299"/>
      <c r="BA305" s="207"/>
      <c r="BB305" s="207"/>
      <c r="BC305" s="300"/>
      <c r="BD305" s="300"/>
      <c r="BE305" s="300"/>
      <c r="BF305" s="300"/>
      <c r="BG305" s="300"/>
      <c r="BH305" s="307"/>
      <c r="BI305" s="298"/>
      <c r="BJ305" s="299"/>
      <c r="BK305" s="207"/>
      <c r="BL305" s="207"/>
      <c r="BM305" s="300"/>
      <c r="BN305" s="300"/>
      <c r="BO305" s="300"/>
      <c r="BP305" s="300"/>
      <c r="BQ305" s="300"/>
      <c r="BR305" s="307"/>
      <c r="BS305" s="298"/>
      <c r="BT305" s="299"/>
      <c r="BU305" s="207"/>
      <c r="BV305" s="207"/>
      <c r="BW305" s="300"/>
      <c r="BX305" s="300"/>
      <c r="BY305" s="300"/>
      <c r="BZ305" s="300"/>
      <c r="CA305" s="300"/>
      <c r="CB305" s="307"/>
      <c r="CC305" s="298"/>
      <c r="CD305" s="299"/>
      <c r="CE305" s="207"/>
      <c r="CF305" s="207"/>
      <c r="CG305" s="300"/>
      <c r="CH305" s="300"/>
      <c r="CI305" s="300"/>
      <c r="CJ305" s="300"/>
      <c r="CK305" s="300"/>
      <c r="CL305" s="307"/>
      <c r="CM305" s="298"/>
      <c r="CN305" s="299"/>
      <c r="CO305" s="207"/>
      <c r="CP305" s="207"/>
      <c r="CQ305" s="300"/>
      <c r="CR305" s="300"/>
      <c r="CS305" s="300"/>
      <c r="CT305" s="300"/>
      <c r="CU305" s="300"/>
      <c r="CV305" s="307"/>
      <c r="CW305" s="298"/>
      <c r="CX305" s="299"/>
      <c r="CY305" s="207"/>
      <c r="CZ305" s="207"/>
      <c r="DA305" s="300"/>
      <c r="DB305" s="300"/>
      <c r="DC305" s="300"/>
      <c r="DD305" s="300"/>
      <c r="DE305" s="300"/>
      <c r="DF305" s="307"/>
      <c r="DG305" s="298"/>
      <c r="DH305" s="299"/>
      <c r="DI305" s="207"/>
      <c r="DJ305" s="207"/>
      <c r="DK305" s="300"/>
      <c r="DL305" s="300"/>
      <c r="DM305" s="300"/>
      <c r="DN305" s="300"/>
      <c r="DO305" s="300"/>
      <c r="DP305" s="307"/>
      <c r="DQ305" s="298"/>
      <c r="DR305" s="299"/>
      <c r="DS305" s="207"/>
      <c r="DT305" s="207"/>
      <c r="DU305" s="300"/>
      <c r="DV305" s="300"/>
      <c r="DW305" s="300"/>
      <c r="DX305" s="300"/>
      <c r="DY305" s="300"/>
      <c r="DZ305" s="307"/>
      <c r="EA305" s="298"/>
      <c r="EB305" s="299"/>
      <c r="EC305" s="207"/>
      <c r="ED305" s="207"/>
      <c r="EE305" s="300"/>
      <c r="EF305" s="300"/>
      <c r="EG305" s="300"/>
      <c r="EH305" s="300"/>
      <c r="EI305" s="300"/>
      <c r="EJ305" s="307"/>
      <c r="EK305" s="298"/>
      <c r="EL305" s="299"/>
      <c r="EM305" s="207"/>
      <c r="EN305" s="207"/>
      <c r="EO305" s="300"/>
      <c r="EP305" s="300"/>
      <c r="EQ305" s="300"/>
      <c r="ER305" s="300"/>
      <c r="ES305" s="300"/>
      <c r="ET305" s="307"/>
      <c r="EU305" s="298"/>
      <c r="EV305" s="299"/>
      <c r="EW305" s="207"/>
      <c r="EX305" s="207"/>
      <c r="EY305" s="300"/>
      <c r="EZ305" s="300"/>
      <c r="FA305" s="300"/>
      <c r="FB305" s="300"/>
      <c r="FC305" s="300"/>
      <c r="FD305" s="307"/>
      <c r="FE305" s="298"/>
      <c r="FF305" s="299"/>
      <c r="FG305" s="207"/>
      <c r="FH305" s="207"/>
      <c r="FI305" s="300"/>
      <c r="FJ305" s="300"/>
      <c r="FK305" s="300"/>
      <c r="FL305" s="300"/>
      <c r="FM305" s="300"/>
      <c r="FN305" s="307"/>
      <c r="FO305" s="298"/>
      <c r="FP305" s="299"/>
      <c r="FQ305" s="207"/>
      <c r="FR305" s="207"/>
      <c r="FS305" s="300"/>
      <c r="FT305" s="300"/>
      <c r="FU305" s="300"/>
      <c r="FV305" s="300"/>
      <c r="FW305" s="300"/>
      <c r="FX305" s="307"/>
      <c r="FY305" s="298"/>
      <c r="FZ305" s="299"/>
      <c r="GA305" s="207"/>
      <c r="GB305" s="207"/>
      <c r="GC305" s="300"/>
      <c r="GD305" s="300"/>
      <c r="GE305" s="300"/>
      <c r="GF305" s="300"/>
      <c r="GG305" s="300"/>
      <c r="GH305" s="307"/>
      <c r="GI305" s="298"/>
      <c r="GJ305" s="299"/>
      <c r="GK305" s="207"/>
      <c r="GL305" s="207"/>
      <c r="GM305" s="300"/>
      <c r="GN305" s="300"/>
      <c r="GO305" s="300"/>
      <c r="GP305" s="300"/>
      <c r="GQ305" s="300"/>
      <c r="GR305" s="307"/>
      <c r="GS305" s="298"/>
      <c r="GT305" s="299"/>
      <c r="GU305" s="207"/>
      <c r="GV305" s="207"/>
      <c r="GW305" s="300"/>
      <c r="GX305" s="300"/>
      <c r="GY305" s="300"/>
      <c r="GZ305" s="300"/>
      <c r="HA305" s="300"/>
      <c r="HB305" s="307"/>
      <c r="HC305" s="298"/>
      <c r="HD305" s="299"/>
      <c r="HE305" s="207"/>
      <c r="HF305" s="207"/>
      <c r="HG305" s="300"/>
      <c r="HH305" s="300"/>
      <c r="HI305" s="300"/>
      <c r="HJ305" s="300"/>
      <c r="HK305" s="300"/>
      <c r="HL305" s="307"/>
      <c r="HM305" s="298"/>
      <c r="HN305" s="299"/>
      <c r="HO305" s="207"/>
      <c r="HP305" s="207"/>
      <c r="HQ305" s="300"/>
      <c r="HR305" s="300"/>
      <c r="HS305" s="300"/>
      <c r="HT305" s="300"/>
      <c r="HU305" s="300"/>
      <c r="HV305" s="307"/>
      <c r="HW305" s="298"/>
      <c r="HX305" s="299"/>
      <c r="HY305" s="207"/>
      <c r="HZ305" s="207"/>
      <c r="IA305" s="300"/>
      <c r="IB305" s="300"/>
      <c r="IC305" s="300"/>
      <c r="ID305" s="300"/>
      <c r="IE305" s="300"/>
      <c r="IF305" s="307"/>
      <c r="IG305" s="298"/>
      <c r="IH305" s="299"/>
      <c r="II305" s="207"/>
      <c r="IJ305" s="207"/>
      <c r="IK305" s="300"/>
      <c r="IL305" s="300"/>
      <c r="IM305" s="300"/>
      <c r="IN305" s="300"/>
      <c r="IO305" s="300"/>
      <c r="IP305" s="307"/>
      <c r="IQ305" s="298"/>
      <c r="IR305" s="299"/>
      <c r="IS305" s="207"/>
      <c r="IT305" s="207"/>
      <c r="IU305" s="300"/>
      <c r="IV305" s="300"/>
    </row>
    <row r="306" spans="1:256" s="287" customFormat="1" x14ac:dyDescent="0.25">
      <c r="A306" s="195" t="s">
        <v>552</v>
      </c>
      <c r="B306" s="286" t="s">
        <v>459</v>
      </c>
      <c r="C306" s="195" t="s">
        <v>974</v>
      </c>
      <c r="D306" s="195" t="s">
        <v>1585</v>
      </c>
      <c r="E306" s="86">
        <f>IFERROR(E303/E302,0)</f>
        <v>0</v>
      </c>
      <c r="F306" s="86">
        <f>IFERROR(F303/F302,0)</f>
        <v>0</v>
      </c>
      <c r="G306" s="86">
        <f>IFERROR(G303/G302,0)</f>
        <v>0</v>
      </c>
      <c r="H306" s="86">
        <f>IFERROR(H303/H302,0)</f>
        <v>0</v>
      </c>
      <c r="I306" s="86">
        <f>IFERROR(I303/I302,0)</f>
        <v>0</v>
      </c>
      <c r="J306" s="304"/>
    </row>
    <row r="307" spans="1:256" s="287" customFormat="1" x14ac:dyDescent="0.25">
      <c r="A307" s="195" t="s">
        <v>569</v>
      </c>
      <c r="B307" s="286" t="s">
        <v>461</v>
      </c>
      <c r="C307" s="195" t="s">
        <v>975</v>
      </c>
      <c r="D307" s="195" t="s">
        <v>1585</v>
      </c>
      <c r="E307" s="86">
        <f>IFERROR(E304/E302,0)</f>
        <v>0</v>
      </c>
      <c r="F307" s="86">
        <f>IFERROR(F304/F302,0)</f>
        <v>0</v>
      </c>
      <c r="G307" s="86">
        <f>IFERROR(G304/G302,0)</f>
        <v>0</v>
      </c>
      <c r="H307" s="86">
        <f>IFERROR(H304/H302,0)</f>
        <v>0</v>
      </c>
      <c r="I307" s="86">
        <f>IFERROR(I304/I302,0)</f>
        <v>0</v>
      </c>
      <c r="J307" s="304"/>
    </row>
    <row r="308" spans="1:256" s="287" customFormat="1" x14ac:dyDescent="0.25">
      <c r="A308" s="195" t="s">
        <v>571</v>
      </c>
      <c r="B308" s="286" t="s">
        <v>462</v>
      </c>
      <c r="C308" s="195" t="s">
        <v>976</v>
      </c>
      <c r="D308" s="195" t="s">
        <v>1586</v>
      </c>
      <c r="E308" s="86">
        <f>IFERROR(E305/E302,0)</f>
        <v>0</v>
      </c>
      <c r="F308" s="86">
        <f>IFERROR(F305/F302,0)</f>
        <v>0</v>
      </c>
      <c r="G308" s="86">
        <f>IFERROR(G305/G302,0)</f>
        <v>0</v>
      </c>
      <c r="H308" s="86">
        <f>IFERROR(H305/H302,0)</f>
        <v>0</v>
      </c>
      <c r="I308" s="86">
        <f>IFERROR(I305/I302,0)</f>
        <v>0</v>
      </c>
      <c r="J308" s="304"/>
    </row>
    <row r="309" spans="1:256" s="89" customFormat="1" ht="15" x14ac:dyDescent="0.25">
      <c r="A309" s="297" t="s">
        <v>499</v>
      </c>
      <c r="B309" s="288" t="s">
        <v>1347</v>
      </c>
      <c r="C309" s="127"/>
      <c r="D309" s="127"/>
      <c r="E309" s="538"/>
      <c r="F309" s="538"/>
      <c r="G309" s="333"/>
      <c r="H309" s="538"/>
      <c r="I309" s="538"/>
      <c r="J309" s="295"/>
    </row>
    <row r="310" spans="1:256" ht="15" x14ac:dyDescent="0.25">
      <c r="A310" s="298" t="s">
        <v>546</v>
      </c>
      <c r="B310" s="299" t="s">
        <v>455</v>
      </c>
      <c r="C310" s="206" t="s">
        <v>408</v>
      </c>
      <c r="D310" s="207" t="s">
        <v>1412</v>
      </c>
      <c r="E310" s="301">
        <f>E93</f>
        <v>0</v>
      </c>
      <c r="F310" s="301">
        <f>F93</f>
        <v>0</v>
      </c>
      <c r="G310" s="301">
        <f>G93</f>
        <v>0</v>
      </c>
      <c r="H310" s="301">
        <f>H93</f>
        <v>0</v>
      </c>
      <c r="I310" s="301">
        <f>I93</f>
        <v>0</v>
      </c>
      <c r="J310" s="302"/>
      <c r="K310" s="298"/>
      <c r="L310" s="299"/>
      <c r="M310" s="206"/>
      <c r="N310" s="207"/>
      <c r="O310" s="300"/>
      <c r="P310" s="300"/>
      <c r="Q310" s="300"/>
      <c r="R310" s="300"/>
      <c r="S310" s="300"/>
      <c r="T310" s="306"/>
      <c r="U310" s="298"/>
      <c r="V310" s="299"/>
      <c r="W310" s="206"/>
      <c r="X310" s="207"/>
      <c r="Y310" s="300"/>
      <c r="Z310" s="300"/>
      <c r="AA310" s="300"/>
      <c r="AB310" s="300"/>
      <c r="AC310" s="300"/>
      <c r="AD310" s="306"/>
      <c r="AE310" s="298"/>
      <c r="AF310" s="299"/>
      <c r="AG310" s="206"/>
      <c r="AH310" s="207"/>
      <c r="AI310" s="300"/>
      <c r="AJ310" s="300"/>
      <c r="AK310" s="300"/>
      <c r="AL310" s="300"/>
      <c r="AM310" s="300"/>
      <c r="AN310" s="306"/>
      <c r="AO310" s="298"/>
      <c r="AP310" s="299"/>
      <c r="AQ310" s="206"/>
      <c r="AR310" s="207"/>
      <c r="AS310" s="300"/>
      <c r="AT310" s="300"/>
      <c r="AU310" s="300"/>
      <c r="AV310" s="300"/>
      <c r="AW310" s="300"/>
      <c r="AX310" s="306"/>
      <c r="AY310" s="298"/>
      <c r="AZ310" s="299"/>
      <c r="BA310" s="206"/>
      <c r="BB310" s="207"/>
      <c r="BC310" s="300"/>
      <c r="BD310" s="300"/>
      <c r="BE310" s="300"/>
      <c r="BF310" s="300"/>
      <c r="BG310" s="300"/>
      <c r="BH310" s="306"/>
      <c r="BI310" s="298"/>
      <c r="BJ310" s="299"/>
      <c r="BK310" s="206"/>
      <c r="BL310" s="207"/>
      <c r="BM310" s="300"/>
      <c r="BN310" s="300"/>
      <c r="BO310" s="300"/>
      <c r="BP310" s="300"/>
      <c r="BQ310" s="300"/>
      <c r="BR310" s="306"/>
      <c r="BS310" s="298"/>
      <c r="BT310" s="299"/>
      <c r="BU310" s="206"/>
      <c r="BV310" s="207"/>
      <c r="BW310" s="300"/>
      <c r="BX310" s="300"/>
      <c r="BY310" s="300"/>
      <c r="BZ310" s="300"/>
      <c r="CA310" s="300"/>
      <c r="CB310" s="306"/>
      <c r="CC310" s="298"/>
      <c r="CD310" s="299"/>
      <c r="CE310" s="206"/>
      <c r="CF310" s="207"/>
      <c r="CG310" s="300"/>
      <c r="CH310" s="300"/>
      <c r="CI310" s="300"/>
      <c r="CJ310" s="300"/>
      <c r="CK310" s="300"/>
      <c r="CL310" s="306"/>
      <c r="CM310" s="298"/>
      <c r="CN310" s="299"/>
      <c r="CO310" s="206"/>
      <c r="CP310" s="207"/>
      <c r="CQ310" s="300"/>
      <c r="CR310" s="300"/>
      <c r="CS310" s="300"/>
      <c r="CT310" s="300"/>
      <c r="CU310" s="300"/>
      <c r="CV310" s="306"/>
      <c r="CW310" s="298"/>
      <c r="CX310" s="299"/>
      <c r="CY310" s="206"/>
      <c r="CZ310" s="207"/>
      <c r="DA310" s="300"/>
      <c r="DB310" s="300"/>
      <c r="DC310" s="300"/>
      <c r="DD310" s="300"/>
      <c r="DE310" s="300"/>
      <c r="DF310" s="306"/>
      <c r="DG310" s="298"/>
      <c r="DH310" s="299"/>
      <c r="DI310" s="206"/>
      <c r="DJ310" s="207"/>
      <c r="DK310" s="300"/>
      <c r="DL310" s="300"/>
      <c r="DM310" s="300"/>
      <c r="DN310" s="300"/>
      <c r="DO310" s="300"/>
      <c r="DP310" s="306"/>
      <c r="DQ310" s="298"/>
      <c r="DR310" s="299"/>
      <c r="DS310" s="206"/>
      <c r="DT310" s="207"/>
      <c r="DU310" s="300"/>
      <c r="DV310" s="300"/>
      <c r="DW310" s="300"/>
      <c r="DX310" s="300"/>
      <c r="DY310" s="300"/>
      <c r="DZ310" s="306"/>
      <c r="EA310" s="298"/>
      <c r="EB310" s="299"/>
      <c r="EC310" s="206"/>
      <c r="ED310" s="207"/>
      <c r="EE310" s="300"/>
      <c r="EF310" s="300"/>
      <c r="EG310" s="300"/>
      <c r="EH310" s="300"/>
      <c r="EI310" s="300"/>
      <c r="EJ310" s="306"/>
      <c r="EK310" s="298"/>
      <c r="EL310" s="299"/>
      <c r="EM310" s="206"/>
      <c r="EN310" s="207"/>
      <c r="EO310" s="300"/>
      <c r="EP310" s="300"/>
      <c r="EQ310" s="300"/>
      <c r="ER310" s="300"/>
      <c r="ES310" s="300"/>
      <c r="ET310" s="306"/>
      <c r="EU310" s="298"/>
      <c r="EV310" s="299"/>
      <c r="EW310" s="206"/>
      <c r="EX310" s="207"/>
      <c r="EY310" s="300"/>
      <c r="EZ310" s="300"/>
      <c r="FA310" s="300"/>
      <c r="FB310" s="300"/>
      <c r="FC310" s="300"/>
      <c r="FD310" s="306"/>
      <c r="FE310" s="298"/>
      <c r="FF310" s="299"/>
      <c r="FG310" s="206"/>
      <c r="FH310" s="207"/>
      <c r="FI310" s="300"/>
      <c r="FJ310" s="300"/>
      <c r="FK310" s="300"/>
      <c r="FL310" s="300"/>
      <c r="FM310" s="300"/>
      <c r="FN310" s="306"/>
      <c r="FO310" s="298"/>
      <c r="FP310" s="299"/>
      <c r="FQ310" s="206"/>
      <c r="FR310" s="207"/>
      <c r="FS310" s="300"/>
      <c r="FT310" s="300"/>
      <c r="FU310" s="300"/>
      <c r="FV310" s="300"/>
      <c r="FW310" s="300"/>
      <c r="FX310" s="306"/>
      <c r="FY310" s="298"/>
      <c r="FZ310" s="299"/>
      <c r="GA310" s="206"/>
      <c r="GB310" s="207"/>
      <c r="GC310" s="300"/>
      <c r="GD310" s="300"/>
      <c r="GE310" s="300"/>
      <c r="GF310" s="300"/>
      <c r="GG310" s="300"/>
      <c r="GH310" s="306"/>
      <c r="GI310" s="298"/>
      <c r="GJ310" s="299"/>
      <c r="GK310" s="206"/>
      <c r="GL310" s="207"/>
      <c r="GM310" s="300"/>
      <c r="GN310" s="300"/>
      <c r="GO310" s="300"/>
      <c r="GP310" s="300"/>
      <c r="GQ310" s="300"/>
      <c r="GR310" s="306"/>
      <c r="GS310" s="298"/>
      <c r="GT310" s="299"/>
      <c r="GU310" s="206"/>
      <c r="GV310" s="207"/>
      <c r="GW310" s="300"/>
      <c r="GX310" s="300"/>
      <c r="GY310" s="300"/>
      <c r="GZ310" s="300"/>
      <c r="HA310" s="300"/>
      <c r="HB310" s="306"/>
      <c r="HC310" s="298"/>
      <c r="HD310" s="299"/>
      <c r="HE310" s="206"/>
      <c r="HF310" s="207"/>
      <c r="HG310" s="300"/>
      <c r="HH310" s="300"/>
      <c r="HI310" s="300"/>
      <c r="HJ310" s="300"/>
      <c r="HK310" s="300"/>
      <c r="HL310" s="306"/>
      <c r="HM310" s="298"/>
      <c r="HN310" s="299"/>
      <c r="HO310" s="206"/>
      <c r="HP310" s="207"/>
      <c r="HQ310" s="300"/>
      <c r="HR310" s="300"/>
      <c r="HS310" s="300"/>
      <c r="HT310" s="300"/>
      <c r="HU310" s="300"/>
      <c r="HV310" s="306"/>
      <c r="HW310" s="298"/>
      <c r="HX310" s="299"/>
      <c r="HY310" s="206"/>
      <c r="HZ310" s="207"/>
      <c r="IA310" s="300"/>
      <c r="IB310" s="300"/>
      <c r="IC310" s="300"/>
      <c r="ID310" s="300"/>
      <c r="IE310" s="300"/>
      <c r="IF310" s="306"/>
      <c r="IG310" s="298"/>
      <c r="IH310" s="299"/>
      <c r="II310" s="206"/>
      <c r="IJ310" s="207"/>
      <c r="IK310" s="300"/>
      <c r="IL310" s="300"/>
      <c r="IM310" s="300"/>
      <c r="IN310" s="300"/>
      <c r="IO310" s="300"/>
      <c r="IP310" s="306"/>
      <c r="IQ310" s="298"/>
      <c r="IR310" s="299"/>
      <c r="IS310" s="206"/>
      <c r="IT310" s="207"/>
      <c r="IU310" s="300"/>
      <c r="IV310" s="300"/>
    </row>
    <row r="311" spans="1:256" ht="15" x14ac:dyDescent="0.25">
      <c r="A311" s="298" t="s">
        <v>547</v>
      </c>
      <c r="B311" s="299" t="s">
        <v>472</v>
      </c>
      <c r="C311" s="206" t="s">
        <v>408</v>
      </c>
      <c r="D311" s="207" t="s">
        <v>1583</v>
      </c>
      <c r="E311" s="301">
        <f t="shared" ref="E311:I313" si="4">E257+E261</f>
        <v>0</v>
      </c>
      <c r="F311" s="301">
        <f t="shared" si="4"/>
        <v>0</v>
      </c>
      <c r="G311" s="301">
        <f t="shared" si="4"/>
        <v>0</v>
      </c>
      <c r="H311" s="301">
        <f t="shared" si="4"/>
        <v>0</v>
      </c>
      <c r="I311" s="301">
        <f t="shared" si="4"/>
        <v>0</v>
      </c>
      <c r="J311" s="302"/>
      <c r="K311" s="298"/>
      <c r="L311" s="299"/>
      <c r="M311" s="206"/>
      <c r="N311" s="207"/>
      <c r="O311" s="300"/>
      <c r="P311" s="300"/>
      <c r="Q311" s="300"/>
      <c r="R311" s="300"/>
      <c r="S311" s="300"/>
      <c r="T311" s="306"/>
      <c r="U311" s="298"/>
      <c r="V311" s="299"/>
      <c r="W311" s="206"/>
      <c r="X311" s="207"/>
      <c r="Y311" s="300"/>
      <c r="Z311" s="300"/>
      <c r="AA311" s="300"/>
      <c r="AB311" s="300"/>
      <c r="AC311" s="300"/>
      <c r="AD311" s="306"/>
      <c r="AE311" s="298"/>
      <c r="AF311" s="299"/>
      <c r="AG311" s="206"/>
      <c r="AH311" s="207"/>
      <c r="AI311" s="300"/>
      <c r="AJ311" s="300"/>
      <c r="AK311" s="300"/>
      <c r="AL311" s="300"/>
      <c r="AM311" s="300"/>
      <c r="AN311" s="306"/>
      <c r="AO311" s="298"/>
      <c r="AP311" s="299"/>
      <c r="AQ311" s="206"/>
      <c r="AR311" s="207"/>
      <c r="AS311" s="300"/>
      <c r="AT311" s="300"/>
      <c r="AU311" s="300"/>
      <c r="AV311" s="300"/>
      <c r="AW311" s="300"/>
      <c r="AX311" s="306"/>
      <c r="AY311" s="298"/>
      <c r="AZ311" s="299"/>
      <c r="BA311" s="206"/>
      <c r="BB311" s="207"/>
      <c r="BC311" s="300"/>
      <c r="BD311" s="300"/>
      <c r="BE311" s="300"/>
      <c r="BF311" s="300"/>
      <c r="BG311" s="300"/>
      <c r="BH311" s="306"/>
      <c r="BI311" s="298"/>
      <c r="BJ311" s="299"/>
      <c r="BK311" s="206"/>
      <c r="BL311" s="207"/>
      <c r="BM311" s="300"/>
      <c r="BN311" s="300"/>
      <c r="BO311" s="300"/>
      <c r="BP311" s="300"/>
      <c r="BQ311" s="300"/>
      <c r="BR311" s="306"/>
      <c r="BS311" s="298"/>
      <c r="BT311" s="299"/>
      <c r="BU311" s="206"/>
      <c r="BV311" s="207"/>
      <c r="BW311" s="300"/>
      <c r="BX311" s="300"/>
      <c r="BY311" s="300"/>
      <c r="BZ311" s="300"/>
      <c r="CA311" s="300"/>
      <c r="CB311" s="306"/>
      <c r="CC311" s="298"/>
      <c r="CD311" s="299"/>
      <c r="CE311" s="206"/>
      <c r="CF311" s="207"/>
      <c r="CG311" s="300"/>
      <c r="CH311" s="300"/>
      <c r="CI311" s="300"/>
      <c r="CJ311" s="300"/>
      <c r="CK311" s="300"/>
      <c r="CL311" s="306"/>
      <c r="CM311" s="298"/>
      <c r="CN311" s="299"/>
      <c r="CO311" s="206"/>
      <c r="CP311" s="207"/>
      <c r="CQ311" s="300"/>
      <c r="CR311" s="300"/>
      <c r="CS311" s="300"/>
      <c r="CT311" s="300"/>
      <c r="CU311" s="300"/>
      <c r="CV311" s="306"/>
      <c r="CW311" s="298"/>
      <c r="CX311" s="299"/>
      <c r="CY311" s="206"/>
      <c r="CZ311" s="207"/>
      <c r="DA311" s="300"/>
      <c r="DB311" s="300"/>
      <c r="DC311" s="300"/>
      <c r="DD311" s="300"/>
      <c r="DE311" s="300"/>
      <c r="DF311" s="306"/>
      <c r="DG311" s="298"/>
      <c r="DH311" s="299"/>
      <c r="DI311" s="206"/>
      <c r="DJ311" s="207"/>
      <c r="DK311" s="300"/>
      <c r="DL311" s="300"/>
      <c r="DM311" s="300"/>
      <c r="DN311" s="300"/>
      <c r="DO311" s="300"/>
      <c r="DP311" s="306"/>
      <c r="DQ311" s="298"/>
      <c r="DR311" s="299"/>
      <c r="DS311" s="206"/>
      <c r="DT311" s="207"/>
      <c r="DU311" s="300"/>
      <c r="DV311" s="300"/>
      <c r="DW311" s="300"/>
      <c r="DX311" s="300"/>
      <c r="DY311" s="300"/>
      <c r="DZ311" s="306"/>
      <c r="EA311" s="298"/>
      <c r="EB311" s="299"/>
      <c r="EC311" s="206"/>
      <c r="ED311" s="207"/>
      <c r="EE311" s="300"/>
      <c r="EF311" s="300"/>
      <c r="EG311" s="300"/>
      <c r="EH311" s="300"/>
      <c r="EI311" s="300"/>
      <c r="EJ311" s="306"/>
      <c r="EK311" s="298"/>
      <c r="EL311" s="299"/>
      <c r="EM311" s="206"/>
      <c r="EN311" s="207"/>
      <c r="EO311" s="300"/>
      <c r="EP311" s="300"/>
      <c r="EQ311" s="300"/>
      <c r="ER311" s="300"/>
      <c r="ES311" s="300"/>
      <c r="ET311" s="306"/>
      <c r="EU311" s="298"/>
      <c r="EV311" s="299"/>
      <c r="EW311" s="206"/>
      <c r="EX311" s="207"/>
      <c r="EY311" s="300"/>
      <c r="EZ311" s="300"/>
      <c r="FA311" s="300"/>
      <c r="FB311" s="300"/>
      <c r="FC311" s="300"/>
      <c r="FD311" s="306"/>
      <c r="FE311" s="298"/>
      <c r="FF311" s="299"/>
      <c r="FG311" s="206"/>
      <c r="FH311" s="207"/>
      <c r="FI311" s="300"/>
      <c r="FJ311" s="300"/>
      <c r="FK311" s="300"/>
      <c r="FL311" s="300"/>
      <c r="FM311" s="300"/>
      <c r="FN311" s="306"/>
      <c r="FO311" s="298"/>
      <c r="FP311" s="299"/>
      <c r="FQ311" s="206"/>
      <c r="FR311" s="207"/>
      <c r="FS311" s="300"/>
      <c r="FT311" s="300"/>
      <c r="FU311" s="300"/>
      <c r="FV311" s="300"/>
      <c r="FW311" s="300"/>
      <c r="FX311" s="306"/>
      <c r="FY311" s="298"/>
      <c r="FZ311" s="299"/>
      <c r="GA311" s="206"/>
      <c r="GB311" s="207"/>
      <c r="GC311" s="300"/>
      <c r="GD311" s="300"/>
      <c r="GE311" s="300"/>
      <c r="GF311" s="300"/>
      <c r="GG311" s="300"/>
      <c r="GH311" s="306"/>
      <c r="GI311" s="298"/>
      <c r="GJ311" s="299"/>
      <c r="GK311" s="206"/>
      <c r="GL311" s="207"/>
      <c r="GM311" s="300"/>
      <c r="GN311" s="300"/>
      <c r="GO311" s="300"/>
      <c r="GP311" s="300"/>
      <c r="GQ311" s="300"/>
      <c r="GR311" s="306"/>
      <c r="GS311" s="298"/>
      <c r="GT311" s="299"/>
      <c r="GU311" s="206"/>
      <c r="GV311" s="207"/>
      <c r="GW311" s="300"/>
      <c r="GX311" s="300"/>
      <c r="GY311" s="300"/>
      <c r="GZ311" s="300"/>
      <c r="HA311" s="300"/>
      <c r="HB311" s="306"/>
      <c r="HC311" s="298"/>
      <c r="HD311" s="299"/>
      <c r="HE311" s="206"/>
      <c r="HF311" s="207"/>
      <c r="HG311" s="300"/>
      <c r="HH311" s="300"/>
      <c r="HI311" s="300"/>
      <c r="HJ311" s="300"/>
      <c r="HK311" s="300"/>
      <c r="HL311" s="306"/>
      <c r="HM311" s="298"/>
      <c r="HN311" s="299"/>
      <c r="HO311" s="206"/>
      <c r="HP311" s="207"/>
      <c r="HQ311" s="300"/>
      <c r="HR311" s="300"/>
      <c r="HS311" s="300"/>
      <c r="HT311" s="300"/>
      <c r="HU311" s="300"/>
      <c r="HV311" s="306"/>
      <c r="HW311" s="298"/>
      <c r="HX311" s="299"/>
      <c r="HY311" s="206"/>
      <c r="HZ311" s="207"/>
      <c r="IA311" s="300"/>
      <c r="IB311" s="300"/>
      <c r="IC311" s="300"/>
      <c r="ID311" s="300"/>
      <c r="IE311" s="300"/>
      <c r="IF311" s="306"/>
      <c r="IG311" s="298"/>
      <c r="IH311" s="299"/>
      <c r="II311" s="206"/>
      <c r="IJ311" s="207"/>
      <c r="IK311" s="300"/>
      <c r="IL311" s="300"/>
      <c r="IM311" s="300"/>
      <c r="IN311" s="300"/>
      <c r="IO311" s="300"/>
      <c r="IP311" s="306"/>
      <c r="IQ311" s="298"/>
      <c r="IR311" s="299"/>
      <c r="IS311" s="206"/>
      <c r="IT311" s="207"/>
      <c r="IU311" s="300"/>
      <c r="IV311" s="300"/>
    </row>
    <row r="312" spans="1:256" ht="15" x14ac:dyDescent="0.25">
      <c r="A312" s="298" t="s">
        <v>549</v>
      </c>
      <c r="B312" s="299" t="s">
        <v>473</v>
      </c>
      <c r="C312" s="207" t="s">
        <v>408</v>
      </c>
      <c r="D312" s="207" t="s">
        <v>1584</v>
      </c>
      <c r="E312" s="301">
        <f t="shared" si="4"/>
        <v>0</v>
      </c>
      <c r="F312" s="301">
        <f t="shared" si="4"/>
        <v>0</v>
      </c>
      <c r="G312" s="301">
        <f t="shared" si="4"/>
        <v>0</v>
      </c>
      <c r="H312" s="301">
        <f t="shared" si="4"/>
        <v>0</v>
      </c>
      <c r="I312" s="301">
        <f t="shared" si="4"/>
        <v>0</v>
      </c>
      <c r="J312" s="303"/>
      <c r="K312" s="298"/>
      <c r="L312" s="299"/>
      <c r="M312" s="207"/>
      <c r="N312" s="207"/>
      <c r="O312" s="300"/>
      <c r="P312" s="300"/>
      <c r="Q312" s="300"/>
      <c r="R312" s="300"/>
      <c r="S312" s="300"/>
      <c r="T312" s="307"/>
      <c r="U312" s="298"/>
      <c r="V312" s="299"/>
      <c r="W312" s="207"/>
      <c r="X312" s="207"/>
      <c r="Y312" s="300"/>
      <c r="Z312" s="300"/>
      <c r="AA312" s="300"/>
      <c r="AB312" s="300"/>
      <c r="AC312" s="300"/>
      <c r="AD312" s="307"/>
      <c r="AE312" s="298"/>
      <c r="AF312" s="299"/>
      <c r="AG312" s="207"/>
      <c r="AH312" s="207"/>
      <c r="AI312" s="300"/>
      <c r="AJ312" s="300"/>
      <c r="AK312" s="300"/>
      <c r="AL312" s="300"/>
      <c r="AM312" s="300"/>
      <c r="AN312" s="307"/>
      <c r="AO312" s="298"/>
      <c r="AP312" s="299"/>
      <c r="AQ312" s="207"/>
      <c r="AR312" s="207"/>
      <c r="AS312" s="300"/>
      <c r="AT312" s="300"/>
      <c r="AU312" s="300"/>
      <c r="AV312" s="300"/>
      <c r="AW312" s="300"/>
      <c r="AX312" s="307"/>
      <c r="AY312" s="298"/>
      <c r="AZ312" s="299"/>
      <c r="BA312" s="207"/>
      <c r="BB312" s="207"/>
      <c r="BC312" s="300"/>
      <c r="BD312" s="300"/>
      <c r="BE312" s="300"/>
      <c r="BF312" s="300"/>
      <c r="BG312" s="300"/>
      <c r="BH312" s="307"/>
      <c r="BI312" s="298"/>
      <c r="BJ312" s="299"/>
      <c r="BK312" s="207"/>
      <c r="BL312" s="207"/>
      <c r="BM312" s="300"/>
      <c r="BN312" s="300"/>
      <c r="BO312" s="300"/>
      <c r="BP312" s="300"/>
      <c r="BQ312" s="300"/>
      <c r="BR312" s="307"/>
      <c r="BS312" s="298"/>
      <c r="BT312" s="299"/>
      <c r="BU312" s="207"/>
      <c r="BV312" s="207"/>
      <c r="BW312" s="300"/>
      <c r="BX312" s="300"/>
      <c r="BY312" s="300"/>
      <c r="BZ312" s="300"/>
      <c r="CA312" s="300"/>
      <c r="CB312" s="307"/>
      <c r="CC312" s="298"/>
      <c r="CD312" s="299"/>
      <c r="CE312" s="207"/>
      <c r="CF312" s="207"/>
      <c r="CG312" s="300"/>
      <c r="CH312" s="300"/>
      <c r="CI312" s="300"/>
      <c r="CJ312" s="300"/>
      <c r="CK312" s="300"/>
      <c r="CL312" s="307"/>
      <c r="CM312" s="298"/>
      <c r="CN312" s="299"/>
      <c r="CO312" s="207"/>
      <c r="CP312" s="207"/>
      <c r="CQ312" s="300"/>
      <c r="CR312" s="300"/>
      <c r="CS312" s="300"/>
      <c r="CT312" s="300"/>
      <c r="CU312" s="300"/>
      <c r="CV312" s="307"/>
      <c r="CW312" s="298"/>
      <c r="CX312" s="299"/>
      <c r="CY312" s="207"/>
      <c r="CZ312" s="207"/>
      <c r="DA312" s="300"/>
      <c r="DB312" s="300"/>
      <c r="DC312" s="300"/>
      <c r="DD312" s="300"/>
      <c r="DE312" s="300"/>
      <c r="DF312" s="307"/>
      <c r="DG312" s="298"/>
      <c r="DH312" s="299"/>
      <c r="DI312" s="207"/>
      <c r="DJ312" s="207"/>
      <c r="DK312" s="300"/>
      <c r="DL312" s="300"/>
      <c r="DM312" s="300"/>
      <c r="DN312" s="300"/>
      <c r="DO312" s="300"/>
      <c r="DP312" s="307"/>
      <c r="DQ312" s="298"/>
      <c r="DR312" s="299"/>
      <c r="DS312" s="207"/>
      <c r="DT312" s="207"/>
      <c r="DU312" s="300"/>
      <c r="DV312" s="300"/>
      <c r="DW312" s="300"/>
      <c r="DX312" s="300"/>
      <c r="DY312" s="300"/>
      <c r="DZ312" s="307"/>
      <c r="EA312" s="298"/>
      <c r="EB312" s="299"/>
      <c r="EC312" s="207"/>
      <c r="ED312" s="207"/>
      <c r="EE312" s="300"/>
      <c r="EF312" s="300"/>
      <c r="EG312" s="300"/>
      <c r="EH312" s="300"/>
      <c r="EI312" s="300"/>
      <c r="EJ312" s="307"/>
      <c r="EK312" s="298"/>
      <c r="EL312" s="299"/>
      <c r="EM312" s="207"/>
      <c r="EN312" s="207"/>
      <c r="EO312" s="300"/>
      <c r="EP312" s="300"/>
      <c r="EQ312" s="300"/>
      <c r="ER312" s="300"/>
      <c r="ES312" s="300"/>
      <c r="ET312" s="307"/>
      <c r="EU312" s="298"/>
      <c r="EV312" s="299"/>
      <c r="EW312" s="207"/>
      <c r="EX312" s="207"/>
      <c r="EY312" s="300"/>
      <c r="EZ312" s="300"/>
      <c r="FA312" s="300"/>
      <c r="FB312" s="300"/>
      <c r="FC312" s="300"/>
      <c r="FD312" s="307"/>
      <c r="FE312" s="298"/>
      <c r="FF312" s="299"/>
      <c r="FG312" s="207"/>
      <c r="FH312" s="207"/>
      <c r="FI312" s="300"/>
      <c r="FJ312" s="300"/>
      <c r="FK312" s="300"/>
      <c r="FL312" s="300"/>
      <c r="FM312" s="300"/>
      <c r="FN312" s="307"/>
      <c r="FO312" s="298"/>
      <c r="FP312" s="299"/>
      <c r="FQ312" s="207"/>
      <c r="FR312" s="207"/>
      <c r="FS312" s="300"/>
      <c r="FT312" s="300"/>
      <c r="FU312" s="300"/>
      <c r="FV312" s="300"/>
      <c r="FW312" s="300"/>
      <c r="FX312" s="307"/>
      <c r="FY312" s="298"/>
      <c r="FZ312" s="299"/>
      <c r="GA312" s="207"/>
      <c r="GB312" s="207"/>
      <c r="GC312" s="300"/>
      <c r="GD312" s="300"/>
      <c r="GE312" s="300"/>
      <c r="GF312" s="300"/>
      <c r="GG312" s="300"/>
      <c r="GH312" s="307"/>
      <c r="GI312" s="298"/>
      <c r="GJ312" s="299"/>
      <c r="GK312" s="207"/>
      <c r="GL312" s="207"/>
      <c r="GM312" s="300"/>
      <c r="GN312" s="300"/>
      <c r="GO312" s="300"/>
      <c r="GP312" s="300"/>
      <c r="GQ312" s="300"/>
      <c r="GR312" s="307"/>
      <c r="GS312" s="298"/>
      <c r="GT312" s="299"/>
      <c r="GU312" s="207"/>
      <c r="GV312" s="207"/>
      <c r="GW312" s="300"/>
      <c r="GX312" s="300"/>
      <c r="GY312" s="300"/>
      <c r="GZ312" s="300"/>
      <c r="HA312" s="300"/>
      <c r="HB312" s="307"/>
      <c r="HC312" s="298"/>
      <c r="HD312" s="299"/>
      <c r="HE312" s="207"/>
      <c r="HF312" s="207"/>
      <c r="HG312" s="300"/>
      <c r="HH312" s="300"/>
      <c r="HI312" s="300"/>
      <c r="HJ312" s="300"/>
      <c r="HK312" s="300"/>
      <c r="HL312" s="307"/>
      <c r="HM312" s="298"/>
      <c r="HN312" s="299"/>
      <c r="HO312" s="207"/>
      <c r="HP312" s="207"/>
      <c r="HQ312" s="300"/>
      <c r="HR312" s="300"/>
      <c r="HS312" s="300"/>
      <c r="HT312" s="300"/>
      <c r="HU312" s="300"/>
      <c r="HV312" s="307"/>
      <c r="HW312" s="298"/>
      <c r="HX312" s="299"/>
      <c r="HY312" s="207"/>
      <c r="HZ312" s="207"/>
      <c r="IA312" s="300"/>
      <c r="IB312" s="300"/>
      <c r="IC312" s="300"/>
      <c r="ID312" s="300"/>
      <c r="IE312" s="300"/>
      <c r="IF312" s="307"/>
      <c r="IG312" s="298"/>
      <c r="IH312" s="299"/>
      <c r="II312" s="207"/>
      <c r="IJ312" s="207"/>
      <c r="IK312" s="300"/>
      <c r="IL312" s="300"/>
      <c r="IM312" s="300"/>
      <c r="IN312" s="300"/>
      <c r="IO312" s="300"/>
      <c r="IP312" s="307"/>
      <c r="IQ312" s="298"/>
      <c r="IR312" s="299"/>
      <c r="IS312" s="207"/>
      <c r="IT312" s="207"/>
      <c r="IU312" s="300"/>
      <c r="IV312" s="300"/>
    </row>
    <row r="313" spans="1:256" ht="15" x14ac:dyDescent="0.25">
      <c r="A313" s="298" t="s">
        <v>551</v>
      </c>
      <c r="B313" s="299" t="s">
        <v>457</v>
      </c>
      <c r="C313" s="207" t="s">
        <v>408</v>
      </c>
      <c r="D313" s="207" t="s">
        <v>458</v>
      </c>
      <c r="E313" s="301">
        <f t="shared" si="4"/>
        <v>0</v>
      </c>
      <c r="F313" s="301">
        <f t="shared" si="4"/>
        <v>0</v>
      </c>
      <c r="G313" s="301">
        <f t="shared" si="4"/>
        <v>0</v>
      </c>
      <c r="H313" s="301">
        <f t="shared" si="4"/>
        <v>0</v>
      </c>
      <c r="I313" s="301">
        <f t="shared" si="4"/>
        <v>0</v>
      </c>
      <c r="J313" s="303"/>
      <c r="K313" s="298"/>
      <c r="L313" s="299"/>
      <c r="M313" s="207"/>
      <c r="N313" s="207"/>
      <c r="O313" s="300"/>
      <c r="P313" s="300"/>
      <c r="Q313" s="300"/>
      <c r="R313" s="300"/>
      <c r="S313" s="300"/>
      <c r="T313" s="307"/>
      <c r="U313" s="298"/>
      <c r="V313" s="299"/>
      <c r="W313" s="207"/>
      <c r="X313" s="207"/>
      <c r="Y313" s="300"/>
      <c r="Z313" s="300"/>
      <c r="AA313" s="300"/>
      <c r="AB313" s="300"/>
      <c r="AC313" s="300"/>
      <c r="AD313" s="307"/>
      <c r="AE313" s="298"/>
      <c r="AF313" s="299"/>
      <c r="AG313" s="207"/>
      <c r="AH313" s="207"/>
      <c r="AI313" s="300"/>
      <c r="AJ313" s="300"/>
      <c r="AK313" s="300"/>
      <c r="AL313" s="300"/>
      <c r="AM313" s="300"/>
      <c r="AN313" s="307"/>
      <c r="AO313" s="298"/>
      <c r="AP313" s="299"/>
      <c r="AQ313" s="207"/>
      <c r="AR313" s="207"/>
      <c r="AS313" s="300"/>
      <c r="AT313" s="300"/>
      <c r="AU313" s="300"/>
      <c r="AV313" s="300"/>
      <c r="AW313" s="300"/>
      <c r="AX313" s="307"/>
      <c r="AY313" s="298"/>
      <c r="AZ313" s="299"/>
      <c r="BA313" s="207"/>
      <c r="BB313" s="207"/>
      <c r="BC313" s="300"/>
      <c r="BD313" s="300"/>
      <c r="BE313" s="300"/>
      <c r="BF313" s="300"/>
      <c r="BG313" s="300"/>
      <c r="BH313" s="307"/>
      <c r="BI313" s="298"/>
      <c r="BJ313" s="299"/>
      <c r="BK313" s="207"/>
      <c r="BL313" s="207"/>
      <c r="BM313" s="300"/>
      <c r="BN313" s="300"/>
      <c r="BO313" s="300"/>
      <c r="BP313" s="300"/>
      <c r="BQ313" s="300"/>
      <c r="BR313" s="307"/>
      <c r="BS313" s="298"/>
      <c r="BT313" s="299"/>
      <c r="BU313" s="207"/>
      <c r="BV313" s="207"/>
      <c r="BW313" s="300"/>
      <c r="BX313" s="300"/>
      <c r="BY313" s="300"/>
      <c r="BZ313" s="300"/>
      <c r="CA313" s="300"/>
      <c r="CB313" s="307"/>
      <c r="CC313" s="298"/>
      <c r="CD313" s="299"/>
      <c r="CE313" s="207"/>
      <c r="CF313" s="207"/>
      <c r="CG313" s="300"/>
      <c r="CH313" s="300"/>
      <c r="CI313" s="300"/>
      <c r="CJ313" s="300"/>
      <c r="CK313" s="300"/>
      <c r="CL313" s="307"/>
      <c r="CM313" s="298"/>
      <c r="CN313" s="299"/>
      <c r="CO313" s="207"/>
      <c r="CP313" s="207"/>
      <c r="CQ313" s="300"/>
      <c r="CR313" s="300"/>
      <c r="CS313" s="300"/>
      <c r="CT313" s="300"/>
      <c r="CU313" s="300"/>
      <c r="CV313" s="307"/>
      <c r="CW313" s="298"/>
      <c r="CX313" s="299"/>
      <c r="CY313" s="207"/>
      <c r="CZ313" s="207"/>
      <c r="DA313" s="300"/>
      <c r="DB313" s="300"/>
      <c r="DC313" s="300"/>
      <c r="DD313" s="300"/>
      <c r="DE313" s="300"/>
      <c r="DF313" s="307"/>
      <c r="DG313" s="298"/>
      <c r="DH313" s="299"/>
      <c r="DI313" s="207"/>
      <c r="DJ313" s="207"/>
      <c r="DK313" s="300"/>
      <c r="DL313" s="300"/>
      <c r="DM313" s="300"/>
      <c r="DN313" s="300"/>
      <c r="DO313" s="300"/>
      <c r="DP313" s="307"/>
      <c r="DQ313" s="298"/>
      <c r="DR313" s="299"/>
      <c r="DS313" s="207"/>
      <c r="DT313" s="207"/>
      <c r="DU313" s="300"/>
      <c r="DV313" s="300"/>
      <c r="DW313" s="300"/>
      <c r="DX313" s="300"/>
      <c r="DY313" s="300"/>
      <c r="DZ313" s="307"/>
      <c r="EA313" s="298"/>
      <c r="EB313" s="299"/>
      <c r="EC313" s="207"/>
      <c r="ED313" s="207"/>
      <c r="EE313" s="300"/>
      <c r="EF313" s="300"/>
      <c r="EG313" s="300"/>
      <c r="EH313" s="300"/>
      <c r="EI313" s="300"/>
      <c r="EJ313" s="307"/>
      <c r="EK313" s="298"/>
      <c r="EL313" s="299"/>
      <c r="EM313" s="207"/>
      <c r="EN313" s="207"/>
      <c r="EO313" s="300"/>
      <c r="EP313" s="300"/>
      <c r="EQ313" s="300"/>
      <c r="ER313" s="300"/>
      <c r="ES313" s="300"/>
      <c r="ET313" s="307"/>
      <c r="EU313" s="298"/>
      <c r="EV313" s="299"/>
      <c r="EW313" s="207"/>
      <c r="EX313" s="207"/>
      <c r="EY313" s="300"/>
      <c r="EZ313" s="300"/>
      <c r="FA313" s="300"/>
      <c r="FB313" s="300"/>
      <c r="FC313" s="300"/>
      <c r="FD313" s="307"/>
      <c r="FE313" s="298"/>
      <c r="FF313" s="299"/>
      <c r="FG313" s="207"/>
      <c r="FH313" s="207"/>
      <c r="FI313" s="300"/>
      <c r="FJ313" s="300"/>
      <c r="FK313" s="300"/>
      <c r="FL313" s="300"/>
      <c r="FM313" s="300"/>
      <c r="FN313" s="307"/>
      <c r="FO313" s="298"/>
      <c r="FP313" s="299"/>
      <c r="FQ313" s="207"/>
      <c r="FR313" s="207"/>
      <c r="FS313" s="300"/>
      <c r="FT313" s="300"/>
      <c r="FU313" s="300"/>
      <c r="FV313" s="300"/>
      <c r="FW313" s="300"/>
      <c r="FX313" s="307"/>
      <c r="FY313" s="298"/>
      <c r="FZ313" s="299"/>
      <c r="GA313" s="207"/>
      <c r="GB313" s="207"/>
      <c r="GC313" s="300"/>
      <c r="GD313" s="300"/>
      <c r="GE313" s="300"/>
      <c r="GF313" s="300"/>
      <c r="GG313" s="300"/>
      <c r="GH313" s="307"/>
      <c r="GI313" s="298"/>
      <c r="GJ313" s="299"/>
      <c r="GK313" s="207"/>
      <c r="GL313" s="207"/>
      <c r="GM313" s="300"/>
      <c r="GN313" s="300"/>
      <c r="GO313" s="300"/>
      <c r="GP313" s="300"/>
      <c r="GQ313" s="300"/>
      <c r="GR313" s="307"/>
      <c r="GS313" s="298"/>
      <c r="GT313" s="299"/>
      <c r="GU313" s="207"/>
      <c r="GV313" s="207"/>
      <c r="GW313" s="300"/>
      <c r="GX313" s="300"/>
      <c r="GY313" s="300"/>
      <c r="GZ313" s="300"/>
      <c r="HA313" s="300"/>
      <c r="HB313" s="307"/>
      <c r="HC313" s="298"/>
      <c r="HD313" s="299"/>
      <c r="HE313" s="207"/>
      <c r="HF313" s="207"/>
      <c r="HG313" s="300"/>
      <c r="HH313" s="300"/>
      <c r="HI313" s="300"/>
      <c r="HJ313" s="300"/>
      <c r="HK313" s="300"/>
      <c r="HL313" s="307"/>
      <c r="HM313" s="298"/>
      <c r="HN313" s="299"/>
      <c r="HO313" s="207"/>
      <c r="HP313" s="207"/>
      <c r="HQ313" s="300"/>
      <c r="HR313" s="300"/>
      <c r="HS313" s="300"/>
      <c r="HT313" s="300"/>
      <c r="HU313" s="300"/>
      <c r="HV313" s="307"/>
      <c r="HW313" s="298"/>
      <c r="HX313" s="299"/>
      <c r="HY313" s="207"/>
      <c r="HZ313" s="207"/>
      <c r="IA313" s="300"/>
      <c r="IB313" s="300"/>
      <c r="IC313" s="300"/>
      <c r="ID313" s="300"/>
      <c r="IE313" s="300"/>
      <c r="IF313" s="307"/>
      <c r="IG313" s="298"/>
      <c r="IH313" s="299"/>
      <c r="II313" s="207"/>
      <c r="IJ313" s="207"/>
      <c r="IK313" s="300"/>
      <c r="IL313" s="300"/>
      <c r="IM313" s="300"/>
      <c r="IN313" s="300"/>
      <c r="IO313" s="300"/>
      <c r="IP313" s="307"/>
      <c r="IQ313" s="298"/>
      <c r="IR313" s="299"/>
      <c r="IS313" s="207"/>
      <c r="IT313" s="207"/>
      <c r="IU313" s="300"/>
      <c r="IV313" s="300"/>
    </row>
    <row r="314" spans="1:256" s="287" customFormat="1" x14ac:dyDescent="0.25">
      <c r="A314" s="195" t="s">
        <v>552</v>
      </c>
      <c r="B314" s="286" t="s">
        <v>459</v>
      </c>
      <c r="C314" s="195" t="s">
        <v>974</v>
      </c>
      <c r="D314" s="195" t="s">
        <v>1585</v>
      </c>
      <c r="E314" s="86">
        <f>IFERROR(E311/E310,0)</f>
        <v>0</v>
      </c>
      <c r="F314" s="86">
        <f>IFERROR(F311/F310,0)</f>
        <v>0</v>
      </c>
      <c r="G314" s="86">
        <f>IFERROR(G311/G310,0)</f>
        <v>0</v>
      </c>
      <c r="H314" s="86">
        <f>IFERROR(H311/H310,0)</f>
        <v>0</v>
      </c>
      <c r="I314" s="86">
        <f>IFERROR(I311/I310,0)</f>
        <v>0</v>
      </c>
      <c r="J314" s="304"/>
    </row>
    <row r="315" spans="1:256" s="287" customFormat="1" x14ac:dyDescent="0.25">
      <c r="A315" s="195" t="s">
        <v>569</v>
      </c>
      <c r="B315" s="286" t="s">
        <v>461</v>
      </c>
      <c r="C315" s="195" t="s">
        <v>975</v>
      </c>
      <c r="D315" s="195" t="s">
        <v>1585</v>
      </c>
      <c r="E315" s="86">
        <f>IFERROR(E312/E310,0)</f>
        <v>0</v>
      </c>
      <c r="F315" s="86">
        <f>IFERROR(F312/F310,0)</f>
        <v>0</v>
      </c>
      <c r="G315" s="86">
        <f>IFERROR(G312/G310,0)</f>
        <v>0</v>
      </c>
      <c r="H315" s="86">
        <f>IFERROR(H312/H310,0)</f>
        <v>0</v>
      </c>
      <c r="I315" s="86">
        <f>IFERROR(I312/I310,0)</f>
        <v>0</v>
      </c>
      <c r="J315" s="304"/>
    </row>
    <row r="316" spans="1:256" s="287" customFormat="1" x14ac:dyDescent="0.25">
      <c r="A316" s="195" t="s">
        <v>571</v>
      </c>
      <c r="B316" s="286" t="s">
        <v>462</v>
      </c>
      <c r="C316" s="195" t="s">
        <v>976</v>
      </c>
      <c r="D316" s="195" t="s">
        <v>1586</v>
      </c>
      <c r="E316" s="86">
        <f>IFERROR(E313/E310,0)</f>
        <v>0</v>
      </c>
      <c r="F316" s="86">
        <f>IFERROR(F313/F310,0)</f>
        <v>0</v>
      </c>
      <c r="G316" s="86">
        <f>IFERROR(G313/G310,0)</f>
        <v>0</v>
      </c>
      <c r="H316" s="86">
        <f>IFERROR(H313/H310,0)</f>
        <v>0</v>
      </c>
      <c r="I316" s="86">
        <f>IFERROR(I313/I310,0)</f>
        <v>0</v>
      </c>
      <c r="J316" s="304"/>
    </row>
    <row r="317" spans="1:256" s="89" customFormat="1" ht="15" x14ac:dyDescent="0.25">
      <c r="A317" s="297" t="s">
        <v>500</v>
      </c>
      <c r="B317" s="288" t="s">
        <v>1348</v>
      </c>
      <c r="C317" s="127"/>
      <c r="D317" s="127"/>
      <c r="E317" s="538"/>
      <c r="F317" s="538"/>
      <c r="G317" s="333"/>
      <c r="H317" s="538"/>
      <c r="I317" s="538"/>
      <c r="J317" s="295"/>
    </row>
    <row r="318" spans="1:256" ht="15" x14ac:dyDescent="0.25">
      <c r="A318" s="298" t="s">
        <v>546</v>
      </c>
      <c r="B318" s="299" t="s">
        <v>455</v>
      </c>
      <c r="C318" s="206" t="s">
        <v>408</v>
      </c>
      <c r="D318" s="207" t="s">
        <v>1412</v>
      </c>
      <c r="E318" s="301">
        <f>E124</f>
        <v>0</v>
      </c>
      <c r="F318" s="301">
        <f>F124</f>
        <v>0</v>
      </c>
      <c r="G318" s="301">
        <f>G124</f>
        <v>0</v>
      </c>
      <c r="H318" s="301">
        <f>H124</f>
        <v>0</v>
      </c>
      <c r="I318" s="301">
        <f>I124</f>
        <v>0</v>
      </c>
      <c r="J318" s="302"/>
      <c r="K318" s="298"/>
      <c r="L318" s="299"/>
      <c r="M318" s="206"/>
      <c r="N318" s="207"/>
      <c r="O318" s="300"/>
      <c r="P318" s="300"/>
      <c r="Q318" s="300"/>
      <c r="R318" s="300"/>
      <c r="S318" s="300"/>
      <c r="T318" s="306"/>
      <c r="U318" s="298"/>
      <c r="V318" s="299"/>
      <c r="W318" s="206"/>
      <c r="X318" s="207"/>
      <c r="Y318" s="300"/>
      <c r="Z318" s="300"/>
      <c r="AA318" s="300"/>
      <c r="AB318" s="300"/>
      <c r="AC318" s="300"/>
      <c r="AD318" s="306"/>
      <c r="AE318" s="298"/>
      <c r="AF318" s="299"/>
      <c r="AG318" s="206"/>
      <c r="AH318" s="207"/>
      <c r="AI318" s="300"/>
      <c r="AJ318" s="300"/>
      <c r="AK318" s="300"/>
      <c r="AL318" s="300"/>
      <c r="AM318" s="300"/>
      <c r="AN318" s="306"/>
      <c r="AO318" s="298"/>
      <c r="AP318" s="299"/>
      <c r="AQ318" s="206"/>
      <c r="AR318" s="207"/>
      <c r="AS318" s="300"/>
      <c r="AT318" s="300"/>
      <c r="AU318" s="300"/>
      <c r="AV318" s="300"/>
      <c r="AW318" s="300"/>
      <c r="AX318" s="306"/>
      <c r="AY318" s="298"/>
      <c r="AZ318" s="299"/>
      <c r="BA318" s="206"/>
      <c r="BB318" s="207"/>
      <c r="BC318" s="300"/>
      <c r="BD318" s="300"/>
      <c r="BE318" s="300"/>
      <c r="BF318" s="300"/>
      <c r="BG318" s="300"/>
      <c r="BH318" s="306"/>
      <c r="BI318" s="298"/>
      <c r="BJ318" s="299"/>
      <c r="BK318" s="206"/>
      <c r="BL318" s="207"/>
      <c r="BM318" s="300"/>
      <c r="BN318" s="300"/>
      <c r="BO318" s="300"/>
      <c r="BP318" s="300"/>
      <c r="BQ318" s="300"/>
      <c r="BR318" s="306"/>
      <c r="BS318" s="298"/>
      <c r="BT318" s="299"/>
      <c r="BU318" s="206"/>
      <c r="BV318" s="207"/>
      <c r="BW318" s="300"/>
      <c r="BX318" s="300"/>
      <c r="BY318" s="300"/>
      <c r="BZ318" s="300"/>
      <c r="CA318" s="300"/>
      <c r="CB318" s="306"/>
      <c r="CC318" s="298"/>
      <c r="CD318" s="299"/>
      <c r="CE318" s="206"/>
      <c r="CF318" s="207"/>
      <c r="CG318" s="300"/>
      <c r="CH318" s="300"/>
      <c r="CI318" s="300"/>
      <c r="CJ318" s="300"/>
      <c r="CK318" s="300"/>
      <c r="CL318" s="306"/>
      <c r="CM318" s="298"/>
      <c r="CN318" s="299"/>
      <c r="CO318" s="206"/>
      <c r="CP318" s="207"/>
      <c r="CQ318" s="300"/>
      <c r="CR318" s="300"/>
      <c r="CS318" s="300"/>
      <c r="CT318" s="300"/>
      <c r="CU318" s="300"/>
      <c r="CV318" s="306"/>
      <c r="CW318" s="298"/>
      <c r="CX318" s="299"/>
      <c r="CY318" s="206"/>
      <c r="CZ318" s="207"/>
      <c r="DA318" s="300"/>
      <c r="DB318" s="300"/>
      <c r="DC318" s="300"/>
      <c r="DD318" s="300"/>
      <c r="DE318" s="300"/>
      <c r="DF318" s="306"/>
      <c r="DG318" s="298"/>
      <c r="DH318" s="299"/>
      <c r="DI318" s="206"/>
      <c r="DJ318" s="207"/>
      <c r="DK318" s="300"/>
      <c r="DL318" s="300"/>
      <c r="DM318" s="300"/>
      <c r="DN318" s="300"/>
      <c r="DO318" s="300"/>
      <c r="DP318" s="306"/>
      <c r="DQ318" s="298"/>
      <c r="DR318" s="299"/>
      <c r="DS318" s="206"/>
      <c r="DT318" s="207"/>
      <c r="DU318" s="300"/>
      <c r="DV318" s="300"/>
      <c r="DW318" s="300"/>
      <c r="DX318" s="300"/>
      <c r="DY318" s="300"/>
      <c r="DZ318" s="306"/>
      <c r="EA318" s="298"/>
      <c r="EB318" s="299"/>
      <c r="EC318" s="206"/>
      <c r="ED318" s="207"/>
      <c r="EE318" s="300"/>
      <c r="EF318" s="300"/>
      <c r="EG318" s="300"/>
      <c r="EH318" s="300"/>
      <c r="EI318" s="300"/>
      <c r="EJ318" s="306"/>
      <c r="EK318" s="298"/>
      <c r="EL318" s="299"/>
      <c r="EM318" s="206"/>
      <c r="EN318" s="207"/>
      <c r="EO318" s="300"/>
      <c r="EP318" s="300"/>
      <c r="EQ318" s="300"/>
      <c r="ER318" s="300"/>
      <c r="ES318" s="300"/>
      <c r="ET318" s="306"/>
      <c r="EU318" s="298"/>
      <c r="EV318" s="299"/>
      <c r="EW318" s="206"/>
      <c r="EX318" s="207"/>
      <c r="EY318" s="300"/>
      <c r="EZ318" s="300"/>
      <c r="FA318" s="300"/>
      <c r="FB318" s="300"/>
      <c r="FC318" s="300"/>
      <c r="FD318" s="306"/>
      <c r="FE318" s="298"/>
      <c r="FF318" s="299"/>
      <c r="FG318" s="206"/>
      <c r="FH318" s="207"/>
      <c r="FI318" s="300"/>
      <c r="FJ318" s="300"/>
      <c r="FK318" s="300"/>
      <c r="FL318" s="300"/>
      <c r="FM318" s="300"/>
      <c r="FN318" s="306"/>
      <c r="FO318" s="298"/>
      <c r="FP318" s="299"/>
      <c r="FQ318" s="206"/>
      <c r="FR318" s="207"/>
      <c r="FS318" s="300"/>
      <c r="FT318" s="300"/>
      <c r="FU318" s="300"/>
      <c r="FV318" s="300"/>
      <c r="FW318" s="300"/>
      <c r="FX318" s="306"/>
      <c r="FY318" s="298"/>
      <c r="FZ318" s="299"/>
      <c r="GA318" s="206"/>
      <c r="GB318" s="207"/>
      <c r="GC318" s="300"/>
      <c r="GD318" s="300"/>
      <c r="GE318" s="300"/>
      <c r="GF318" s="300"/>
      <c r="GG318" s="300"/>
      <c r="GH318" s="306"/>
      <c r="GI318" s="298"/>
      <c r="GJ318" s="299"/>
      <c r="GK318" s="206"/>
      <c r="GL318" s="207"/>
      <c r="GM318" s="300"/>
      <c r="GN318" s="300"/>
      <c r="GO318" s="300"/>
      <c r="GP318" s="300"/>
      <c r="GQ318" s="300"/>
      <c r="GR318" s="306"/>
      <c r="GS318" s="298"/>
      <c r="GT318" s="299"/>
      <c r="GU318" s="206"/>
      <c r="GV318" s="207"/>
      <c r="GW318" s="300"/>
      <c r="GX318" s="300"/>
      <c r="GY318" s="300"/>
      <c r="GZ318" s="300"/>
      <c r="HA318" s="300"/>
      <c r="HB318" s="306"/>
      <c r="HC318" s="298"/>
      <c r="HD318" s="299"/>
      <c r="HE318" s="206"/>
      <c r="HF318" s="207"/>
      <c r="HG318" s="300"/>
      <c r="HH318" s="300"/>
      <c r="HI318" s="300"/>
      <c r="HJ318" s="300"/>
      <c r="HK318" s="300"/>
      <c r="HL318" s="306"/>
      <c r="HM318" s="298"/>
      <c r="HN318" s="299"/>
      <c r="HO318" s="206"/>
      <c r="HP318" s="207"/>
      <c r="HQ318" s="300"/>
      <c r="HR318" s="300"/>
      <c r="HS318" s="300"/>
      <c r="HT318" s="300"/>
      <c r="HU318" s="300"/>
      <c r="HV318" s="306"/>
      <c r="HW318" s="298"/>
      <c r="HX318" s="299"/>
      <c r="HY318" s="206"/>
      <c r="HZ318" s="207"/>
      <c r="IA318" s="300"/>
      <c r="IB318" s="300"/>
      <c r="IC318" s="300"/>
      <c r="ID318" s="300"/>
      <c r="IE318" s="300"/>
      <c r="IF318" s="306"/>
      <c r="IG318" s="298"/>
      <c r="IH318" s="299"/>
      <c r="II318" s="206"/>
      <c r="IJ318" s="207"/>
      <c r="IK318" s="300"/>
      <c r="IL318" s="300"/>
      <c r="IM318" s="300"/>
      <c r="IN318" s="300"/>
      <c r="IO318" s="300"/>
      <c r="IP318" s="306"/>
      <c r="IQ318" s="298"/>
      <c r="IR318" s="299"/>
      <c r="IS318" s="206"/>
      <c r="IT318" s="207"/>
      <c r="IU318" s="300"/>
      <c r="IV318" s="300"/>
    </row>
    <row r="319" spans="1:256" ht="15" x14ac:dyDescent="0.25">
      <c r="A319" s="298" t="s">
        <v>547</v>
      </c>
      <c r="B319" s="299" t="s">
        <v>472</v>
      </c>
      <c r="C319" s="206" t="s">
        <v>408</v>
      </c>
      <c r="D319" s="207" t="s">
        <v>1583</v>
      </c>
      <c r="E319" s="301">
        <f t="shared" ref="E319:I321" si="5">E267+E271</f>
        <v>0</v>
      </c>
      <c r="F319" s="301">
        <f t="shared" si="5"/>
        <v>0</v>
      </c>
      <c r="G319" s="301">
        <f t="shared" si="5"/>
        <v>0</v>
      </c>
      <c r="H319" s="301">
        <f t="shared" si="5"/>
        <v>0</v>
      </c>
      <c r="I319" s="301">
        <f t="shared" si="5"/>
        <v>0</v>
      </c>
      <c r="J319" s="302"/>
      <c r="K319" s="298"/>
      <c r="L319" s="299"/>
      <c r="M319" s="206"/>
      <c r="N319" s="207"/>
      <c r="O319" s="300"/>
      <c r="P319" s="300"/>
      <c r="Q319" s="300"/>
      <c r="R319" s="300"/>
      <c r="S319" s="300"/>
      <c r="T319" s="306"/>
      <c r="U319" s="298"/>
      <c r="V319" s="299"/>
      <c r="W319" s="206"/>
      <c r="X319" s="207"/>
      <c r="Y319" s="300"/>
      <c r="Z319" s="300"/>
      <c r="AA319" s="300"/>
      <c r="AB319" s="300"/>
      <c r="AC319" s="300"/>
      <c r="AD319" s="306"/>
      <c r="AE319" s="298"/>
      <c r="AF319" s="299"/>
      <c r="AG319" s="206"/>
      <c r="AH319" s="207"/>
      <c r="AI319" s="300"/>
      <c r="AJ319" s="300"/>
      <c r="AK319" s="300"/>
      <c r="AL319" s="300"/>
      <c r="AM319" s="300"/>
      <c r="AN319" s="306"/>
      <c r="AO319" s="298"/>
      <c r="AP319" s="299"/>
      <c r="AQ319" s="206"/>
      <c r="AR319" s="207"/>
      <c r="AS319" s="300"/>
      <c r="AT319" s="300"/>
      <c r="AU319" s="300"/>
      <c r="AV319" s="300"/>
      <c r="AW319" s="300"/>
      <c r="AX319" s="306"/>
      <c r="AY319" s="298"/>
      <c r="AZ319" s="299"/>
      <c r="BA319" s="206"/>
      <c r="BB319" s="207"/>
      <c r="BC319" s="300"/>
      <c r="BD319" s="300"/>
      <c r="BE319" s="300"/>
      <c r="BF319" s="300"/>
      <c r="BG319" s="300"/>
      <c r="BH319" s="306"/>
      <c r="BI319" s="298"/>
      <c r="BJ319" s="299"/>
      <c r="BK319" s="206"/>
      <c r="BL319" s="207"/>
      <c r="BM319" s="300"/>
      <c r="BN319" s="300"/>
      <c r="BO319" s="300"/>
      <c r="BP319" s="300"/>
      <c r="BQ319" s="300"/>
      <c r="BR319" s="306"/>
      <c r="BS319" s="298"/>
      <c r="BT319" s="299"/>
      <c r="BU319" s="206"/>
      <c r="BV319" s="207"/>
      <c r="BW319" s="300"/>
      <c r="BX319" s="300"/>
      <c r="BY319" s="300"/>
      <c r="BZ319" s="300"/>
      <c r="CA319" s="300"/>
      <c r="CB319" s="306"/>
      <c r="CC319" s="298"/>
      <c r="CD319" s="299"/>
      <c r="CE319" s="206"/>
      <c r="CF319" s="207"/>
      <c r="CG319" s="300"/>
      <c r="CH319" s="300"/>
      <c r="CI319" s="300"/>
      <c r="CJ319" s="300"/>
      <c r="CK319" s="300"/>
      <c r="CL319" s="306"/>
      <c r="CM319" s="298"/>
      <c r="CN319" s="299"/>
      <c r="CO319" s="206"/>
      <c r="CP319" s="207"/>
      <c r="CQ319" s="300"/>
      <c r="CR319" s="300"/>
      <c r="CS319" s="300"/>
      <c r="CT319" s="300"/>
      <c r="CU319" s="300"/>
      <c r="CV319" s="306"/>
      <c r="CW319" s="298"/>
      <c r="CX319" s="299"/>
      <c r="CY319" s="206"/>
      <c r="CZ319" s="207"/>
      <c r="DA319" s="300"/>
      <c r="DB319" s="300"/>
      <c r="DC319" s="300"/>
      <c r="DD319" s="300"/>
      <c r="DE319" s="300"/>
      <c r="DF319" s="306"/>
      <c r="DG319" s="298"/>
      <c r="DH319" s="299"/>
      <c r="DI319" s="206"/>
      <c r="DJ319" s="207"/>
      <c r="DK319" s="300"/>
      <c r="DL319" s="300"/>
      <c r="DM319" s="300"/>
      <c r="DN319" s="300"/>
      <c r="DO319" s="300"/>
      <c r="DP319" s="306"/>
      <c r="DQ319" s="298"/>
      <c r="DR319" s="299"/>
      <c r="DS319" s="206"/>
      <c r="DT319" s="207"/>
      <c r="DU319" s="300"/>
      <c r="DV319" s="300"/>
      <c r="DW319" s="300"/>
      <c r="DX319" s="300"/>
      <c r="DY319" s="300"/>
      <c r="DZ319" s="306"/>
      <c r="EA319" s="298"/>
      <c r="EB319" s="299"/>
      <c r="EC319" s="206"/>
      <c r="ED319" s="207"/>
      <c r="EE319" s="300"/>
      <c r="EF319" s="300"/>
      <c r="EG319" s="300"/>
      <c r="EH319" s="300"/>
      <c r="EI319" s="300"/>
      <c r="EJ319" s="306"/>
      <c r="EK319" s="298"/>
      <c r="EL319" s="299"/>
      <c r="EM319" s="206"/>
      <c r="EN319" s="207"/>
      <c r="EO319" s="300"/>
      <c r="EP319" s="300"/>
      <c r="EQ319" s="300"/>
      <c r="ER319" s="300"/>
      <c r="ES319" s="300"/>
      <c r="ET319" s="306"/>
      <c r="EU319" s="298"/>
      <c r="EV319" s="299"/>
      <c r="EW319" s="206"/>
      <c r="EX319" s="207"/>
      <c r="EY319" s="300"/>
      <c r="EZ319" s="300"/>
      <c r="FA319" s="300"/>
      <c r="FB319" s="300"/>
      <c r="FC319" s="300"/>
      <c r="FD319" s="306"/>
      <c r="FE319" s="298"/>
      <c r="FF319" s="299"/>
      <c r="FG319" s="206"/>
      <c r="FH319" s="207"/>
      <c r="FI319" s="300"/>
      <c r="FJ319" s="300"/>
      <c r="FK319" s="300"/>
      <c r="FL319" s="300"/>
      <c r="FM319" s="300"/>
      <c r="FN319" s="306"/>
      <c r="FO319" s="298"/>
      <c r="FP319" s="299"/>
      <c r="FQ319" s="206"/>
      <c r="FR319" s="207"/>
      <c r="FS319" s="300"/>
      <c r="FT319" s="300"/>
      <c r="FU319" s="300"/>
      <c r="FV319" s="300"/>
      <c r="FW319" s="300"/>
      <c r="FX319" s="306"/>
      <c r="FY319" s="298"/>
      <c r="FZ319" s="299"/>
      <c r="GA319" s="206"/>
      <c r="GB319" s="207"/>
      <c r="GC319" s="300"/>
      <c r="GD319" s="300"/>
      <c r="GE319" s="300"/>
      <c r="GF319" s="300"/>
      <c r="GG319" s="300"/>
      <c r="GH319" s="306"/>
      <c r="GI319" s="298"/>
      <c r="GJ319" s="299"/>
      <c r="GK319" s="206"/>
      <c r="GL319" s="207"/>
      <c r="GM319" s="300"/>
      <c r="GN319" s="300"/>
      <c r="GO319" s="300"/>
      <c r="GP319" s="300"/>
      <c r="GQ319" s="300"/>
      <c r="GR319" s="306"/>
      <c r="GS319" s="298"/>
      <c r="GT319" s="299"/>
      <c r="GU319" s="206"/>
      <c r="GV319" s="207"/>
      <c r="GW319" s="300"/>
      <c r="GX319" s="300"/>
      <c r="GY319" s="300"/>
      <c r="GZ319" s="300"/>
      <c r="HA319" s="300"/>
      <c r="HB319" s="306"/>
      <c r="HC319" s="298"/>
      <c r="HD319" s="299"/>
      <c r="HE319" s="206"/>
      <c r="HF319" s="207"/>
      <c r="HG319" s="300"/>
      <c r="HH319" s="300"/>
      <c r="HI319" s="300"/>
      <c r="HJ319" s="300"/>
      <c r="HK319" s="300"/>
      <c r="HL319" s="306"/>
      <c r="HM319" s="298"/>
      <c r="HN319" s="299"/>
      <c r="HO319" s="206"/>
      <c r="HP319" s="207"/>
      <c r="HQ319" s="300"/>
      <c r="HR319" s="300"/>
      <c r="HS319" s="300"/>
      <c r="HT319" s="300"/>
      <c r="HU319" s="300"/>
      <c r="HV319" s="306"/>
      <c r="HW319" s="298"/>
      <c r="HX319" s="299"/>
      <c r="HY319" s="206"/>
      <c r="HZ319" s="207"/>
      <c r="IA319" s="300"/>
      <c r="IB319" s="300"/>
      <c r="IC319" s="300"/>
      <c r="ID319" s="300"/>
      <c r="IE319" s="300"/>
      <c r="IF319" s="306"/>
      <c r="IG319" s="298"/>
      <c r="IH319" s="299"/>
      <c r="II319" s="206"/>
      <c r="IJ319" s="207"/>
      <c r="IK319" s="300"/>
      <c r="IL319" s="300"/>
      <c r="IM319" s="300"/>
      <c r="IN319" s="300"/>
      <c r="IO319" s="300"/>
      <c r="IP319" s="306"/>
      <c r="IQ319" s="298"/>
      <c r="IR319" s="299"/>
      <c r="IS319" s="206"/>
      <c r="IT319" s="207"/>
      <c r="IU319" s="300"/>
      <c r="IV319" s="300"/>
    </row>
    <row r="320" spans="1:256" ht="15" x14ac:dyDescent="0.25">
      <c r="A320" s="298" t="s">
        <v>549</v>
      </c>
      <c r="B320" s="299" t="s">
        <v>473</v>
      </c>
      <c r="C320" s="207" t="s">
        <v>408</v>
      </c>
      <c r="D320" s="207" t="s">
        <v>1584</v>
      </c>
      <c r="E320" s="301">
        <f t="shared" si="5"/>
        <v>0</v>
      </c>
      <c r="F320" s="301">
        <f t="shared" si="5"/>
        <v>0</v>
      </c>
      <c r="G320" s="301">
        <f t="shared" si="5"/>
        <v>0</v>
      </c>
      <c r="H320" s="301">
        <f t="shared" si="5"/>
        <v>0</v>
      </c>
      <c r="I320" s="301">
        <f t="shared" si="5"/>
        <v>0</v>
      </c>
      <c r="J320" s="303"/>
      <c r="K320" s="298"/>
      <c r="L320" s="299"/>
      <c r="M320" s="207"/>
      <c r="N320" s="207"/>
      <c r="O320" s="300"/>
      <c r="P320" s="300"/>
      <c r="Q320" s="300"/>
      <c r="R320" s="300"/>
      <c r="S320" s="300"/>
      <c r="T320" s="307"/>
      <c r="U320" s="298"/>
      <c r="V320" s="299"/>
      <c r="W320" s="207"/>
      <c r="X320" s="207"/>
      <c r="Y320" s="300"/>
      <c r="Z320" s="300"/>
      <c r="AA320" s="300"/>
      <c r="AB320" s="300"/>
      <c r="AC320" s="300"/>
      <c r="AD320" s="307"/>
      <c r="AE320" s="298"/>
      <c r="AF320" s="299"/>
      <c r="AG320" s="207"/>
      <c r="AH320" s="207"/>
      <c r="AI320" s="300"/>
      <c r="AJ320" s="300"/>
      <c r="AK320" s="300"/>
      <c r="AL320" s="300"/>
      <c r="AM320" s="300"/>
      <c r="AN320" s="307"/>
      <c r="AO320" s="298"/>
      <c r="AP320" s="299"/>
      <c r="AQ320" s="207"/>
      <c r="AR320" s="207"/>
      <c r="AS320" s="300"/>
      <c r="AT320" s="300"/>
      <c r="AU320" s="300"/>
      <c r="AV320" s="300"/>
      <c r="AW320" s="300"/>
      <c r="AX320" s="307"/>
      <c r="AY320" s="298"/>
      <c r="AZ320" s="299"/>
      <c r="BA320" s="207"/>
      <c r="BB320" s="207"/>
      <c r="BC320" s="300"/>
      <c r="BD320" s="300"/>
      <c r="BE320" s="300"/>
      <c r="BF320" s="300"/>
      <c r="BG320" s="300"/>
      <c r="BH320" s="307"/>
      <c r="BI320" s="298"/>
      <c r="BJ320" s="299"/>
      <c r="BK320" s="207"/>
      <c r="BL320" s="207"/>
      <c r="BM320" s="300"/>
      <c r="BN320" s="300"/>
      <c r="BO320" s="300"/>
      <c r="BP320" s="300"/>
      <c r="BQ320" s="300"/>
      <c r="BR320" s="307"/>
      <c r="BS320" s="298"/>
      <c r="BT320" s="299"/>
      <c r="BU320" s="207"/>
      <c r="BV320" s="207"/>
      <c r="BW320" s="300"/>
      <c r="BX320" s="300"/>
      <c r="BY320" s="300"/>
      <c r="BZ320" s="300"/>
      <c r="CA320" s="300"/>
      <c r="CB320" s="307"/>
      <c r="CC320" s="298"/>
      <c r="CD320" s="299"/>
      <c r="CE320" s="207"/>
      <c r="CF320" s="207"/>
      <c r="CG320" s="300"/>
      <c r="CH320" s="300"/>
      <c r="CI320" s="300"/>
      <c r="CJ320" s="300"/>
      <c r="CK320" s="300"/>
      <c r="CL320" s="307"/>
      <c r="CM320" s="298"/>
      <c r="CN320" s="299"/>
      <c r="CO320" s="207"/>
      <c r="CP320" s="207"/>
      <c r="CQ320" s="300"/>
      <c r="CR320" s="300"/>
      <c r="CS320" s="300"/>
      <c r="CT320" s="300"/>
      <c r="CU320" s="300"/>
      <c r="CV320" s="307"/>
      <c r="CW320" s="298"/>
      <c r="CX320" s="299"/>
      <c r="CY320" s="207"/>
      <c r="CZ320" s="207"/>
      <c r="DA320" s="300"/>
      <c r="DB320" s="300"/>
      <c r="DC320" s="300"/>
      <c r="DD320" s="300"/>
      <c r="DE320" s="300"/>
      <c r="DF320" s="307"/>
      <c r="DG320" s="298"/>
      <c r="DH320" s="299"/>
      <c r="DI320" s="207"/>
      <c r="DJ320" s="207"/>
      <c r="DK320" s="300"/>
      <c r="DL320" s="300"/>
      <c r="DM320" s="300"/>
      <c r="DN320" s="300"/>
      <c r="DO320" s="300"/>
      <c r="DP320" s="307"/>
      <c r="DQ320" s="298"/>
      <c r="DR320" s="299"/>
      <c r="DS320" s="207"/>
      <c r="DT320" s="207"/>
      <c r="DU320" s="300"/>
      <c r="DV320" s="300"/>
      <c r="DW320" s="300"/>
      <c r="DX320" s="300"/>
      <c r="DY320" s="300"/>
      <c r="DZ320" s="307"/>
      <c r="EA320" s="298"/>
      <c r="EB320" s="299"/>
      <c r="EC320" s="207"/>
      <c r="ED320" s="207"/>
      <c r="EE320" s="300"/>
      <c r="EF320" s="300"/>
      <c r="EG320" s="300"/>
      <c r="EH320" s="300"/>
      <c r="EI320" s="300"/>
      <c r="EJ320" s="307"/>
      <c r="EK320" s="298"/>
      <c r="EL320" s="299"/>
      <c r="EM320" s="207"/>
      <c r="EN320" s="207"/>
      <c r="EO320" s="300"/>
      <c r="EP320" s="300"/>
      <c r="EQ320" s="300"/>
      <c r="ER320" s="300"/>
      <c r="ES320" s="300"/>
      <c r="ET320" s="307"/>
      <c r="EU320" s="298"/>
      <c r="EV320" s="299"/>
      <c r="EW320" s="207"/>
      <c r="EX320" s="207"/>
      <c r="EY320" s="300"/>
      <c r="EZ320" s="300"/>
      <c r="FA320" s="300"/>
      <c r="FB320" s="300"/>
      <c r="FC320" s="300"/>
      <c r="FD320" s="307"/>
      <c r="FE320" s="298"/>
      <c r="FF320" s="299"/>
      <c r="FG320" s="207"/>
      <c r="FH320" s="207"/>
      <c r="FI320" s="300"/>
      <c r="FJ320" s="300"/>
      <c r="FK320" s="300"/>
      <c r="FL320" s="300"/>
      <c r="FM320" s="300"/>
      <c r="FN320" s="307"/>
      <c r="FO320" s="298"/>
      <c r="FP320" s="299"/>
      <c r="FQ320" s="207"/>
      <c r="FR320" s="207"/>
      <c r="FS320" s="300"/>
      <c r="FT320" s="300"/>
      <c r="FU320" s="300"/>
      <c r="FV320" s="300"/>
      <c r="FW320" s="300"/>
      <c r="FX320" s="307"/>
      <c r="FY320" s="298"/>
      <c r="FZ320" s="299"/>
      <c r="GA320" s="207"/>
      <c r="GB320" s="207"/>
      <c r="GC320" s="300"/>
      <c r="GD320" s="300"/>
      <c r="GE320" s="300"/>
      <c r="GF320" s="300"/>
      <c r="GG320" s="300"/>
      <c r="GH320" s="307"/>
      <c r="GI320" s="298"/>
      <c r="GJ320" s="299"/>
      <c r="GK320" s="207"/>
      <c r="GL320" s="207"/>
      <c r="GM320" s="300"/>
      <c r="GN320" s="300"/>
      <c r="GO320" s="300"/>
      <c r="GP320" s="300"/>
      <c r="GQ320" s="300"/>
      <c r="GR320" s="307"/>
      <c r="GS320" s="298"/>
      <c r="GT320" s="299"/>
      <c r="GU320" s="207"/>
      <c r="GV320" s="207"/>
      <c r="GW320" s="300"/>
      <c r="GX320" s="300"/>
      <c r="GY320" s="300"/>
      <c r="GZ320" s="300"/>
      <c r="HA320" s="300"/>
      <c r="HB320" s="307"/>
      <c r="HC320" s="298"/>
      <c r="HD320" s="299"/>
      <c r="HE320" s="207"/>
      <c r="HF320" s="207"/>
      <c r="HG320" s="300"/>
      <c r="HH320" s="300"/>
      <c r="HI320" s="300"/>
      <c r="HJ320" s="300"/>
      <c r="HK320" s="300"/>
      <c r="HL320" s="307"/>
      <c r="HM320" s="298"/>
      <c r="HN320" s="299"/>
      <c r="HO320" s="207"/>
      <c r="HP320" s="207"/>
      <c r="HQ320" s="300"/>
      <c r="HR320" s="300"/>
      <c r="HS320" s="300"/>
      <c r="HT320" s="300"/>
      <c r="HU320" s="300"/>
      <c r="HV320" s="307"/>
      <c r="HW320" s="298"/>
      <c r="HX320" s="299"/>
      <c r="HY320" s="207"/>
      <c r="HZ320" s="207"/>
      <c r="IA320" s="300"/>
      <c r="IB320" s="300"/>
      <c r="IC320" s="300"/>
      <c r="ID320" s="300"/>
      <c r="IE320" s="300"/>
      <c r="IF320" s="307"/>
      <c r="IG320" s="298"/>
      <c r="IH320" s="299"/>
      <c r="II320" s="207"/>
      <c r="IJ320" s="207"/>
      <c r="IK320" s="300"/>
      <c r="IL320" s="300"/>
      <c r="IM320" s="300"/>
      <c r="IN320" s="300"/>
      <c r="IO320" s="300"/>
      <c r="IP320" s="307"/>
      <c r="IQ320" s="298"/>
      <c r="IR320" s="299"/>
      <c r="IS320" s="207"/>
      <c r="IT320" s="207"/>
      <c r="IU320" s="300"/>
      <c r="IV320" s="300"/>
    </row>
    <row r="321" spans="1:256" ht="15" x14ac:dyDescent="0.25">
      <c r="A321" s="298" t="s">
        <v>551</v>
      </c>
      <c r="B321" s="299" t="s">
        <v>457</v>
      </c>
      <c r="C321" s="207" t="s">
        <v>408</v>
      </c>
      <c r="D321" s="207" t="s">
        <v>458</v>
      </c>
      <c r="E321" s="301">
        <f t="shared" si="5"/>
        <v>0</v>
      </c>
      <c r="F321" s="301">
        <f t="shared" si="5"/>
        <v>0</v>
      </c>
      <c r="G321" s="301">
        <f t="shared" si="5"/>
        <v>0</v>
      </c>
      <c r="H321" s="301">
        <f t="shared" si="5"/>
        <v>0</v>
      </c>
      <c r="I321" s="301">
        <f t="shared" si="5"/>
        <v>0</v>
      </c>
      <c r="J321" s="303"/>
      <c r="K321" s="298"/>
      <c r="L321" s="299"/>
      <c r="M321" s="207"/>
      <c r="N321" s="207"/>
      <c r="O321" s="300"/>
      <c r="P321" s="300"/>
      <c r="Q321" s="300"/>
      <c r="R321" s="300"/>
      <c r="S321" s="300"/>
      <c r="T321" s="307"/>
      <c r="U321" s="298"/>
      <c r="V321" s="299"/>
      <c r="W321" s="207"/>
      <c r="X321" s="207"/>
      <c r="Y321" s="300"/>
      <c r="Z321" s="300"/>
      <c r="AA321" s="300"/>
      <c r="AB321" s="300"/>
      <c r="AC321" s="300"/>
      <c r="AD321" s="307"/>
      <c r="AE321" s="298"/>
      <c r="AF321" s="299"/>
      <c r="AG321" s="207"/>
      <c r="AH321" s="207"/>
      <c r="AI321" s="300"/>
      <c r="AJ321" s="300"/>
      <c r="AK321" s="300"/>
      <c r="AL321" s="300"/>
      <c r="AM321" s="300"/>
      <c r="AN321" s="307"/>
      <c r="AO321" s="298"/>
      <c r="AP321" s="299"/>
      <c r="AQ321" s="207"/>
      <c r="AR321" s="207"/>
      <c r="AS321" s="300"/>
      <c r="AT321" s="300"/>
      <c r="AU321" s="300"/>
      <c r="AV321" s="300"/>
      <c r="AW321" s="300"/>
      <c r="AX321" s="307"/>
      <c r="AY321" s="298"/>
      <c r="AZ321" s="299"/>
      <c r="BA321" s="207"/>
      <c r="BB321" s="207"/>
      <c r="BC321" s="300"/>
      <c r="BD321" s="300"/>
      <c r="BE321" s="300"/>
      <c r="BF321" s="300"/>
      <c r="BG321" s="300"/>
      <c r="BH321" s="307"/>
      <c r="BI321" s="298"/>
      <c r="BJ321" s="299"/>
      <c r="BK321" s="207"/>
      <c r="BL321" s="207"/>
      <c r="BM321" s="300"/>
      <c r="BN321" s="300"/>
      <c r="BO321" s="300"/>
      <c r="BP321" s="300"/>
      <c r="BQ321" s="300"/>
      <c r="BR321" s="307"/>
      <c r="BS321" s="298"/>
      <c r="BT321" s="299"/>
      <c r="BU321" s="207"/>
      <c r="BV321" s="207"/>
      <c r="BW321" s="300"/>
      <c r="BX321" s="300"/>
      <c r="BY321" s="300"/>
      <c r="BZ321" s="300"/>
      <c r="CA321" s="300"/>
      <c r="CB321" s="307"/>
      <c r="CC321" s="298"/>
      <c r="CD321" s="299"/>
      <c r="CE321" s="207"/>
      <c r="CF321" s="207"/>
      <c r="CG321" s="300"/>
      <c r="CH321" s="300"/>
      <c r="CI321" s="300"/>
      <c r="CJ321" s="300"/>
      <c r="CK321" s="300"/>
      <c r="CL321" s="307"/>
      <c r="CM321" s="298"/>
      <c r="CN321" s="299"/>
      <c r="CO321" s="207"/>
      <c r="CP321" s="207"/>
      <c r="CQ321" s="300"/>
      <c r="CR321" s="300"/>
      <c r="CS321" s="300"/>
      <c r="CT321" s="300"/>
      <c r="CU321" s="300"/>
      <c r="CV321" s="307"/>
      <c r="CW321" s="298"/>
      <c r="CX321" s="299"/>
      <c r="CY321" s="207"/>
      <c r="CZ321" s="207"/>
      <c r="DA321" s="300"/>
      <c r="DB321" s="300"/>
      <c r="DC321" s="300"/>
      <c r="DD321" s="300"/>
      <c r="DE321" s="300"/>
      <c r="DF321" s="307"/>
      <c r="DG321" s="298"/>
      <c r="DH321" s="299"/>
      <c r="DI321" s="207"/>
      <c r="DJ321" s="207"/>
      <c r="DK321" s="300"/>
      <c r="DL321" s="300"/>
      <c r="DM321" s="300"/>
      <c r="DN321" s="300"/>
      <c r="DO321" s="300"/>
      <c r="DP321" s="307"/>
      <c r="DQ321" s="298"/>
      <c r="DR321" s="299"/>
      <c r="DS321" s="207"/>
      <c r="DT321" s="207"/>
      <c r="DU321" s="300"/>
      <c r="DV321" s="300"/>
      <c r="DW321" s="300"/>
      <c r="DX321" s="300"/>
      <c r="DY321" s="300"/>
      <c r="DZ321" s="307"/>
      <c r="EA321" s="298"/>
      <c r="EB321" s="299"/>
      <c r="EC321" s="207"/>
      <c r="ED321" s="207"/>
      <c r="EE321" s="300"/>
      <c r="EF321" s="300"/>
      <c r="EG321" s="300"/>
      <c r="EH321" s="300"/>
      <c r="EI321" s="300"/>
      <c r="EJ321" s="307"/>
      <c r="EK321" s="298"/>
      <c r="EL321" s="299"/>
      <c r="EM321" s="207"/>
      <c r="EN321" s="207"/>
      <c r="EO321" s="300"/>
      <c r="EP321" s="300"/>
      <c r="EQ321" s="300"/>
      <c r="ER321" s="300"/>
      <c r="ES321" s="300"/>
      <c r="ET321" s="307"/>
      <c r="EU321" s="298"/>
      <c r="EV321" s="299"/>
      <c r="EW321" s="207"/>
      <c r="EX321" s="207"/>
      <c r="EY321" s="300"/>
      <c r="EZ321" s="300"/>
      <c r="FA321" s="300"/>
      <c r="FB321" s="300"/>
      <c r="FC321" s="300"/>
      <c r="FD321" s="307"/>
      <c r="FE321" s="298"/>
      <c r="FF321" s="299"/>
      <c r="FG321" s="207"/>
      <c r="FH321" s="207"/>
      <c r="FI321" s="300"/>
      <c r="FJ321" s="300"/>
      <c r="FK321" s="300"/>
      <c r="FL321" s="300"/>
      <c r="FM321" s="300"/>
      <c r="FN321" s="307"/>
      <c r="FO321" s="298"/>
      <c r="FP321" s="299"/>
      <c r="FQ321" s="207"/>
      <c r="FR321" s="207"/>
      <c r="FS321" s="300"/>
      <c r="FT321" s="300"/>
      <c r="FU321" s="300"/>
      <c r="FV321" s="300"/>
      <c r="FW321" s="300"/>
      <c r="FX321" s="307"/>
      <c r="FY321" s="298"/>
      <c r="FZ321" s="299"/>
      <c r="GA321" s="207"/>
      <c r="GB321" s="207"/>
      <c r="GC321" s="300"/>
      <c r="GD321" s="300"/>
      <c r="GE321" s="300"/>
      <c r="GF321" s="300"/>
      <c r="GG321" s="300"/>
      <c r="GH321" s="307"/>
      <c r="GI321" s="298"/>
      <c r="GJ321" s="299"/>
      <c r="GK321" s="207"/>
      <c r="GL321" s="207"/>
      <c r="GM321" s="300"/>
      <c r="GN321" s="300"/>
      <c r="GO321" s="300"/>
      <c r="GP321" s="300"/>
      <c r="GQ321" s="300"/>
      <c r="GR321" s="307"/>
      <c r="GS321" s="298"/>
      <c r="GT321" s="299"/>
      <c r="GU321" s="207"/>
      <c r="GV321" s="207"/>
      <c r="GW321" s="300"/>
      <c r="GX321" s="300"/>
      <c r="GY321" s="300"/>
      <c r="GZ321" s="300"/>
      <c r="HA321" s="300"/>
      <c r="HB321" s="307"/>
      <c r="HC321" s="298"/>
      <c r="HD321" s="299"/>
      <c r="HE321" s="207"/>
      <c r="HF321" s="207"/>
      <c r="HG321" s="300"/>
      <c r="HH321" s="300"/>
      <c r="HI321" s="300"/>
      <c r="HJ321" s="300"/>
      <c r="HK321" s="300"/>
      <c r="HL321" s="307"/>
      <c r="HM321" s="298"/>
      <c r="HN321" s="299"/>
      <c r="HO321" s="207"/>
      <c r="HP321" s="207"/>
      <c r="HQ321" s="300"/>
      <c r="HR321" s="300"/>
      <c r="HS321" s="300"/>
      <c r="HT321" s="300"/>
      <c r="HU321" s="300"/>
      <c r="HV321" s="307"/>
      <c r="HW321" s="298"/>
      <c r="HX321" s="299"/>
      <c r="HY321" s="207"/>
      <c r="HZ321" s="207"/>
      <c r="IA321" s="300"/>
      <c r="IB321" s="300"/>
      <c r="IC321" s="300"/>
      <c r="ID321" s="300"/>
      <c r="IE321" s="300"/>
      <c r="IF321" s="307"/>
      <c r="IG321" s="298"/>
      <c r="IH321" s="299"/>
      <c r="II321" s="207"/>
      <c r="IJ321" s="207"/>
      <c r="IK321" s="300"/>
      <c r="IL321" s="300"/>
      <c r="IM321" s="300"/>
      <c r="IN321" s="300"/>
      <c r="IO321" s="300"/>
      <c r="IP321" s="307"/>
      <c r="IQ321" s="298"/>
      <c r="IR321" s="299"/>
      <c r="IS321" s="207"/>
      <c r="IT321" s="207"/>
      <c r="IU321" s="300"/>
      <c r="IV321" s="300"/>
    </row>
    <row r="322" spans="1:256" s="287" customFormat="1" x14ac:dyDescent="0.25">
      <c r="A322" s="195" t="s">
        <v>552</v>
      </c>
      <c r="B322" s="286" t="s">
        <v>459</v>
      </c>
      <c r="C322" s="195" t="s">
        <v>974</v>
      </c>
      <c r="D322" s="195" t="s">
        <v>1585</v>
      </c>
      <c r="E322" s="86">
        <f>IFERROR(E319/E318,0)</f>
        <v>0</v>
      </c>
      <c r="F322" s="86">
        <f>IFERROR(F319/F318,0)</f>
        <v>0</v>
      </c>
      <c r="G322" s="86">
        <f>IFERROR(G319/G318,0)</f>
        <v>0</v>
      </c>
      <c r="H322" s="86">
        <f>IFERROR(H319/H318,0)</f>
        <v>0</v>
      </c>
      <c r="I322" s="86">
        <f>IFERROR(I319/I318,0)</f>
        <v>0</v>
      </c>
      <c r="J322" s="304"/>
    </row>
    <row r="323" spans="1:256" s="287" customFormat="1" x14ac:dyDescent="0.25">
      <c r="A323" s="195" t="s">
        <v>569</v>
      </c>
      <c r="B323" s="286" t="s">
        <v>461</v>
      </c>
      <c r="C323" s="195" t="s">
        <v>975</v>
      </c>
      <c r="D323" s="195" t="s">
        <v>1585</v>
      </c>
      <c r="E323" s="86">
        <f>IFERROR(E320/E318,0)</f>
        <v>0</v>
      </c>
      <c r="F323" s="86">
        <f>IFERROR(F320/F318,0)</f>
        <v>0</v>
      </c>
      <c r="G323" s="86">
        <f>IFERROR(G320/G318,0)</f>
        <v>0</v>
      </c>
      <c r="H323" s="86">
        <f>IFERROR(H320/H318,0)</f>
        <v>0</v>
      </c>
      <c r="I323" s="86">
        <f>IFERROR(I320/I318,0)</f>
        <v>0</v>
      </c>
      <c r="J323" s="304"/>
    </row>
    <row r="324" spans="1:256" s="287" customFormat="1" x14ac:dyDescent="0.25">
      <c r="A324" s="195" t="s">
        <v>571</v>
      </c>
      <c r="B324" s="286" t="s">
        <v>462</v>
      </c>
      <c r="C324" s="195" t="s">
        <v>976</v>
      </c>
      <c r="D324" s="195" t="s">
        <v>1586</v>
      </c>
      <c r="E324" s="86">
        <f>IFERROR(E321/E318,0)</f>
        <v>0</v>
      </c>
      <c r="F324" s="86">
        <f>IFERROR(F321/F318,0)</f>
        <v>0</v>
      </c>
      <c r="G324" s="86">
        <f>IFERROR(G321/G318,0)</f>
        <v>0</v>
      </c>
      <c r="H324" s="86">
        <f>IFERROR(H321/H318,0)</f>
        <v>0</v>
      </c>
      <c r="I324" s="86">
        <f>IFERROR(I321/I318,0)</f>
        <v>0</v>
      </c>
      <c r="J324" s="304"/>
    </row>
    <row r="325" spans="1:256" s="287" customFormat="1" ht="45" customHeight="1" x14ac:dyDescent="0.25">
      <c r="A325" s="195" t="s">
        <v>823</v>
      </c>
      <c r="B325" s="286" t="s">
        <v>2846</v>
      </c>
      <c r="C325" s="195" t="s">
        <v>981</v>
      </c>
      <c r="D325" s="195" t="s">
        <v>1412</v>
      </c>
      <c r="E325" s="86">
        <f>E278+E286+E294+E302</f>
        <v>0</v>
      </c>
      <c r="F325" s="86">
        <f>F278+F286+F294+F302</f>
        <v>0</v>
      </c>
      <c r="G325" s="86">
        <f>G278+G286+G294+G302</f>
        <v>0</v>
      </c>
      <c r="H325" s="86">
        <f>H278+H286+H294+H302</f>
        <v>0</v>
      </c>
      <c r="I325" s="86">
        <f>I278+I286+I294+I302</f>
        <v>0</v>
      </c>
      <c r="J325" s="304"/>
    </row>
    <row r="326" spans="1:256" s="287" customFormat="1" ht="57" customHeight="1" x14ac:dyDescent="0.25">
      <c r="A326" s="195" t="s">
        <v>824</v>
      </c>
      <c r="B326" s="286" t="s">
        <v>2847</v>
      </c>
      <c r="C326" s="195" t="s">
        <v>408</v>
      </c>
      <c r="D326" s="195" t="s">
        <v>1412</v>
      </c>
      <c r="E326" s="761"/>
      <c r="F326" s="761"/>
      <c r="G326" s="761"/>
      <c r="H326" s="86">
        <f>'N1-Eq. Product'!E106</f>
        <v>0</v>
      </c>
      <c r="I326" s="86">
        <f>'N1-Eq. Product'!F106</f>
        <v>0</v>
      </c>
      <c r="J326" s="304"/>
    </row>
    <row r="327" spans="1:256" s="89" customFormat="1" x14ac:dyDescent="0.25">
      <c r="A327" s="255"/>
      <c r="B327" s="255"/>
      <c r="C327" s="255"/>
      <c r="D327" s="861"/>
      <c r="E327" s="675"/>
      <c r="F327" s="676"/>
      <c r="G327" s="676"/>
      <c r="H327" s="676"/>
      <c r="I327" s="677"/>
      <c r="J327" s="337"/>
    </row>
    <row r="328" spans="1:256" s="89" customFormat="1" x14ac:dyDescent="0.25">
      <c r="A328" s="237" t="s">
        <v>501</v>
      </c>
      <c r="B328" s="309" t="s">
        <v>79</v>
      </c>
      <c r="C328" s="237"/>
      <c r="D328" s="237"/>
      <c r="E328" s="546"/>
      <c r="F328" s="546"/>
      <c r="G328" s="546"/>
      <c r="H328" s="547"/>
      <c r="I328" s="547"/>
      <c r="J328" s="732"/>
    </row>
    <row r="329" spans="1:256" s="89" customFormat="1" x14ac:dyDescent="0.25">
      <c r="A329" s="753" t="s">
        <v>1174</v>
      </c>
      <c r="B329" s="311" t="s">
        <v>1173</v>
      </c>
      <c r="C329" s="1310" t="s">
        <v>1712</v>
      </c>
      <c r="D329" s="1310"/>
      <c r="E329" s="1310"/>
      <c r="F329" s="1310"/>
      <c r="G329" s="1310"/>
      <c r="H329" s="1310"/>
      <c r="I329" s="1310"/>
      <c r="J329" s="733"/>
    </row>
    <row r="330" spans="1:256" s="287" customFormat="1" x14ac:dyDescent="0.25">
      <c r="A330" s="86" t="s">
        <v>1161</v>
      </c>
      <c r="B330" s="286" t="s">
        <v>1203</v>
      </c>
      <c r="C330" s="195" t="s">
        <v>1705</v>
      </c>
      <c r="D330" s="195" t="s">
        <v>1412</v>
      </c>
      <c r="E330" s="86">
        <f>'Annex Boiler Details'!E280</f>
        <v>0</v>
      </c>
      <c r="F330" s="86">
        <f>'Annex Boiler Details'!F280</f>
        <v>0</v>
      </c>
      <c r="G330" s="86">
        <f>'Annex Boiler Details'!G280</f>
        <v>0</v>
      </c>
      <c r="H330" s="86">
        <f>'Annex Boiler Details'!H280</f>
        <v>0</v>
      </c>
      <c r="I330" s="86">
        <f>'Annex Boiler Details'!I280</f>
        <v>0</v>
      </c>
      <c r="J330" s="304"/>
    </row>
    <row r="331" spans="1:256" s="287" customFormat="1" x14ac:dyDescent="0.25">
      <c r="A331" s="86" t="s">
        <v>1162</v>
      </c>
      <c r="B331" s="286" t="s">
        <v>1195</v>
      </c>
      <c r="C331" s="195" t="s">
        <v>1706</v>
      </c>
      <c r="D331" s="195" t="s">
        <v>489</v>
      </c>
      <c r="E331" s="86">
        <f>'Annex Boiler Details'!E281</f>
        <v>0</v>
      </c>
      <c r="F331" s="86">
        <f>'Annex Boiler Details'!F281</f>
        <v>0</v>
      </c>
      <c r="G331" s="86">
        <f>'Annex Boiler Details'!G281</f>
        <v>0</v>
      </c>
      <c r="H331" s="86">
        <f>'Annex Boiler Details'!H281</f>
        <v>0</v>
      </c>
      <c r="I331" s="86">
        <f>'Annex Boiler Details'!I281</f>
        <v>0</v>
      </c>
      <c r="J331" s="304"/>
    </row>
    <row r="332" spans="1:256" s="287" customFormat="1" x14ac:dyDescent="0.25">
      <c r="A332" s="86" t="s">
        <v>1163</v>
      </c>
      <c r="B332" s="286" t="s">
        <v>1146</v>
      </c>
      <c r="C332" s="195" t="s">
        <v>1707</v>
      </c>
      <c r="D332" s="195" t="s">
        <v>953</v>
      </c>
      <c r="E332" s="86">
        <f>'Annex Boiler Details'!E282</f>
        <v>0</v>
      </c>
      <c r="F332" s="86">
        <f>'Annex Boiler Details'!F282</f>
        <v>0</v>
      </c>
      <c r="G332" s="86">
        <f>'Annex Boiler Details'!G282</f>
        <v>0</v>
      </c>
      <c r="H332" s="86">
        <f>'Annex Boiler Details'!H282</f>
        <v>0</v>
      </c>
      <c r="I332" s="86">
        <f>'Annex Boiler Details'!I282</f>
        <v>0</v>
      </c>
      <c r="J332" s="304"/>
    </row>
    <row r="333" spans="1:256" s="287" customFormat="1" ht="28.5" x14ac:dyDescent="0.25">
      <c r="A333" s="86" t="s">
        <v>1164</v>
      </c>
      <c r="B333" s="286" t="s">
        <v>1349</v>
      </c>
      <c r="C333" s="195" t="s">
        <v>1708</v>
      </c>
      <c r="D333" s="195" t="s">
        <v>74</v>
      </c>
      <c r="E333" s="86">
        <f>'Annex Boiler Details'!E283</f>
        <v>0</v>
      </c>
      <c r="F333" s="86">
        <f>'Annex Boiler Details'!F283</f>
        <v>0</v>
      </c>
      <c r="G333" s="86">
        <f>'Annex Boiler Details'!G283</f>
        <v>0</v>
      </c>
      <c r="H333" s="86">
        <f>'Annex Boiler Details'!H283</f>
        <v>0</v>
      </c>
      <c r="I333" s="86">
        <f>'Annex Boiler Details'!I283</f>
        <v>0</v>
      </c>
      <c r="J333" s="304"/>
    </row>
    <row r="334" spans="1:256" s="287" customFormat="1" x14ac:dyDescent="0.25">
      <c r="A334" s="86" t="s">
        <v>1196</v>
      </c>
      <c r="B334" s="286" t="s">
        <v>1145</v>
      </c>
      <c r="C334" s="195" t="s">
        <v>1709</v>
      </c>
      <c r="D334" s="195" t="s">
        <v>489</v>
      </c>
      <c r="E334" s="86">
        <f>'Annex Boiler Details'!E284</f>
        <v>0</v>
      </c>
      <c r="F334" s="86">
        <f>'Annex Boiler Details'!F284</f>
        <v>0</v>
      </c>
      <c r="G334" s="86">
        <f>'Annex Boiler Details'!G284</f>
        <v>0</v>
      </c>
      <c r="H334" s="86">
        <f>'Annex Boiler Details'!H284</f>
        <v>0</v>
      </c>
      <c r="I334" s="86">
        <f>'Annex Boiler Details'!I284</f>
        <v>0</v>
      </c>
      <c r="J334" s="304"/>
    </row>
    <row r="335" spans="1:256" s="287" customFormat="1" ht="28.5" x14ac:dyDescent="0.25">
      <c r="A335" s="86" t="s">
        <v>1204</v>
      </c>
      <c r="B335" s="286" t="s">
        <v>1148</v>
      </c>
      <c r="C335" s="195" t="s">
        <v>1710</v>
      </c>
      <c r="D335" s="195" t="s">
        <v>489</v>
      </c>
      <c r="E335" s="86">
        <f>'Annex Boiler Details'!E285</f>
        <v>0</v>
      </c>
      <c r="F335" s="86">
        <f>'Annex Boiler Details'!F285</f>
        <v>0</v>
      </c>
      <c r="G335" s="86">
        <f>'Annex Boiler Details'!G285</f>
        <v>0</v>
      </c>
      <c r="H335" s="86">
        <f>'Annex Boiler Details'!H285</f>
        <v>0</v>
      </c>
      <c r="I335" s="86">
        <f>'Annex Boiler Details'!I285</f>
        <v>0</v>
      </c>
      <c r="J335" s="304"/>
    </row>
    <row r="336" spans="1:256" s="89" customFormat="1" x14ac:dyDescent="0.25">
      <c r="A336" s="255"/>
      <c r="B336" s="255"/>
      <c r="C336" s="255"/>
      <c r="D336" s="861"/>
      <c r="E336" s="675"/>
      <c r="F336" s="676"/>
      <c r="G336" s="676"/>
      <c r="H336" s="676"/>
      <c r="I336" s="677"/>
      <c r="J336" s="337"/>
    </row>
    <row r="337" spans="1:256" s="89" customFormat="1" x14ac:dyDescent="0.25">
      <c r="A337" s="753" t="s">
        <v>1184</v>
      </c>
      <c r="B337" s="311" t="s">
        <v>1175</v>
      </c>
      <c r="C337" s="1310" t="s">
        <v>1711</v>
      </c>
      <c r="D337" s="1310"/>
      <c r="E337" s="1310"/>
      <c r="F337" s="1310"/>
      <c r="G337" s="1310"/>
      <c r="H337" s="1310"/>
      <c r="I337" s="1310"/>
      <c r="J337" s="733"/>
    </row>
    <row r="338" spans="1:256" s="287" customFormat="1" x14ac:dyDescent="0.25">
      <c r="A338" s="195" t="s">
        <v>1180</v>
      </c>
      <c r="B338" s="286" t="s">
        <v>1206</v>
      </c>
      <c r="C338" s="195" t="s">
        <v>1714</v>
      </c>
      <c r="D338" s="195" t="s">
        <v>1412</v>
      </c>
      <c r="E338" s="86">
        <f>'Annex Boiler Details'!E378</f>
        <v>0</v>
      </c>
      <c r="F338" s="86">
        <f>'Annex Boiler Details'!F378</f>
        <v>0</v>
      </c>
      <c r="G338" s="86">
        <f>'Annex Boiler Details'!G378</f>
        <v>0</v>
      </c>
      <c r="H338" s="86">
        <f>'Annex Boiler Details'!H378</f>
        <v>0</v>
      </c>
      <c r="I338" s="86">
        <f>'Annex Boiler Details'!I378</f>
        <v>0</v>
      </c>
      <c r="J338" s="304"/>
    </row>
    <row r="339" spans="1:256" s="287" customFormat="1" x14ac:dyDescent="0.25">
      <c r="A339" s="195" t="s">
        <v>1181</v>
      </c>
      <c r="B339" s="286" t="s">
        <v>1197</v>
      </c>
      <c r="C339" s="195" t="s">
        <v>1715</v>
      </c>
      <c r="D339" s="195" t="s">
        <v>489</v>
      </c>
      <c r="E339" s="86">
        <f>'Annex Boiler Details'!E379</f>
        <v>0</v>
      </c>
      <c r="F339" s="86">
        <f>'Annex Boiler Details'!F379</f>
        <v>0</v>
      </c>
      <c r="G339" s="86">
        <f>'Annex Boiler Details'!G379</f>
        <v>0</v>
      </c>
      <c r="H339" s="86">
        <f>'Annex Boiler Details'!H379</f>
        <v>0</v>
      </c>
      <c r="I339" s="86">
        <f>'Annex Boiler Details'!I379</f>
        <v>0</v>
      </c>
      <c r="J339" s="304"/>
    </row>
    <row r="340" spans="1:256" s="287" customFormat="1" x14ac:dyDescent="0.25">
      <c r="A340" s="195" t="s">
        <v>1182</v>
      </c>
      <c r="B340" s="286" t="s">
        <v>1176</v>
      </c>
      <c r="C340" s="195" t="s">
        <v>1716</v>
      </c>
      <c r="D340" s="195" t="s">
        <v>953</v>
      </c>
      <c r="E340" s="86">
        <f>'Annex Boiler Details'!E380</f>
        <v>0</v>
      </c>
      <c r="F340" s="86">
        <f>'Annex Boiler Details'!F380</f>
        <v>0</v>
      </c>
      <c r="G340" s="86">
        <f>'Annex Boiler Details'!G380</f>
        <v>0</v>
      </c>
      <c r="H340" s="86">
        <f>'Annex Boiler Details'!H380</f>
        <v>0</v>
      </c>
      <c r="I340" s="86">
        <f>'Annex Boiler Details'!I380</f>
        <v>0</v>
      </c>
      <c r="J340" s="304"/>
    </row>
    <row r="341" spans="1:256" s="287" customFormat="1" ht="28.5" x14ac:dyDescent="0.25">
      <c r="A341" s="195" t="s">
        <v>1183</v>
      </c>
      <c r="B341" s="286" t="s">
        <v>1350</v>
      </c>
      <c r="C341" s="195" t="s">
        <v>1717</v>
      </c>
      <c r="D341" s="195" t="s">
        <v>74</v>
      </c>
      <c r="E341" s="86">
        <f>'Annex Boiler Details'!E381</f>
        <v>0</v>
      </c>
      <c r="F341" s="86">
        <f>'Annex Boiler Details'!F381</f>
        <v>0</v>
      </c>
      <c r="G341" s="86">
        <f>'Annex Boiler Details'!G381</f>
        <v>0</v>
      </c>
      <c r="H341" s="86">
        <f>'Annex Boiler Details'!H381</f>
        <v>0</v>
      </c>
      <c r="I341" s="86">
        <f>'Annex Boiler Details'!I381</f>
        <v>0</v>
      </c>
      <c r="J341" s="304"/>
    </row>
    <row r="342" spans="1:256" s="287" customFormat="1" x14ac:dyDescent="0.25">
      <c r="A342" s="195" t="s">
        <v>1198</v>
      </c>
      <c r="B342" s="286" t="s">
        <v>1178</v>
      </c>
      <c r="C342" s="195" t="s">
        <v>1718</v>
      </c>
      <c r="D342" s="195" t="s">
        <v>489</v>
      </c>
      <c r="E342" s="86">
        <f>'Annex Boiler Details'!E382</f>
        <v>0</v>
      </c>
      <c r="F342" s="86">
        <f>'Annex Boiler Details'!F382</f>
        <v>0</v>
      </c>
      <c r="G342" s="86">
        <f>'Annex Boiler Details'!G382</f>
        <v>0</v>
      </c>
      <c r="H342" s="86">
        <f>'Annex Boiler Details'!H382</f>
        <v>0</v>
      </c>
      <c r="I342" s="86">
        <f>'Annex Boiler Details'!I382</f>
        <v>0</v>
      </c>
      <c r="J342" s="304"/>
    </row>
    <row r="343" spans="1:256" s="287" customFormat="1" ht="28.5" x14ac:dyDescent="0.25">
      <c r="A343" s="195" t="s">
        <v>1205</v>
      </c>
      <c r="B343" s="286" t="s">
        <v>1179</v>
      </c>
      <c r="C343" s="195" t="s">
        <v>1719</v>
      </c>
      <c r="D343" s="195" t="s">
        <v>489</v>
      </c>
      <c r="E343" s="86">
        <f>'Annex Boiler Details'!E383</f>
        <v>0</v>
      </c>
      <c r="F343" s="86">
        <f>'Annex Boiler Details'!F383</f>
        <v>0</v>
      </c>
      <c r="G343" s="86">
        <f>'Annex Boiler Details'!G383</f>
        <v>0</v>
      </c>
      <c r="H343" s="86">
        <f>'Annex Boiler Details'!H383</f>
        <v>0</v>
      </c>
      <c r="I343" s="86">
        <f>'Annex Boiler Details'!I383</f>
        <v>0</v>
      </c>
      <c r="J343" s="304"/>
    </row>
    <row r="344" spans="1:256" s="89" customFormat="1" ht="16.5" x14ac:dyDescent="0.25">
      <c r="A344" s="703"/>
      <c r="B344" s="704"/>
      <c r="C344" s="704"/>
      <c r="D344" s="889"/>
      <c r="E344" s="704"/>
      <c r="F344" s="704"/>
      <c r="G344" s="704"/>
      <c r="H344" s="704"/>
      <c r="I344" s="705"/>
      <c r="J344" s="315"/>
    </row>
    <row r="345" spans="1:256" s="278" customFormat="1" x14ac:dyDescent="0.25">
      <c r="A345" s="753" t="s">
        <v>1199</v>
      </c>
      <c r="B345" s="311" t="s">
        <v>1299</v>
      </c>
      <c r="C345" s="1310" t="s">
        <v>1713</v>
      </c>
      <c r="D345" s="1314"/>
      <c r="E345" s="1314"/>
      <c r="F345" s="1314"/>
      <c r="G345" s="1314"/>
      <c r="H345" s="1314"/>
      <c r="I345" s="1314"/>
      <c r="J345" s="733"/>
      <c r="K345" s="260"/>
      <c r="L345" s="311"/>
      <c r="M345" s="1310"/>
      <c r="N345" s="1310"/>
      <c r="O345" s="1310"/>
      <c r="P345" s="1310"/>
      <c r="Q345" s="1310"/>
      <c r="R345" s="1310"/>
      <c r="S345" s="1310"/>
      <c r="T345" s="312"/>
      <c r="U345" s="260"/>
      <c r="V345" s="311"/>
      <c r="W345" s="1310"/>
      <c r="X345" s="1310"/>
      <c r="Y345" s="1310"/>
      <c r="Z345" s="1310"/>
      <c r="AA345" s="1310"/>
      <c r="AB345" s="1310"/>
      <c r="AC345" s="1310"/>
      <c r="AD345" s="312"/>
      <c r="AE345" s="260"/>
      <c r="AF345" s="311"/>
      <c r="AG345" s="1310"/>
      <c r="AH345" s="1310"/>
      <c r="AI345" s="1310"/>
      <c r="AJ345" s="1310"/>
      <c r="AK345" s="1310"/>
      <c r="AL345" s="1310"/>
      <c r="AM345" s="1310"/>
      <c r="AN345" s="312"/>
      <c r="AO345" s="260"/>
      <c r="AP345" s="311"/>
      <c r="AQ345" s="1310"/>
      <c r="AR345" s="1310"/>
      <c r="AS345" s="1310"/>
      <c r="AT345" s="1310"/>
      <c r="AU345" s="1310"/>
      <c r="AV345" s="1310"/>
      <c r="AW345" s="1310"/>
      <c r="AX345" s="312"/>
      <c r="AY345" s="260"/>
      <c r="AZ345" s="311"/>
      <c r="BA345" s="1310"/>
      <c r="BB345" s="1310"/>
      <c r="BC345" s="1310"/>
      <c r="BD345" s="1310"/>
      <c r="BE345" s="1310"/>
      <c r="BF345" s="1310"/>
      <c r="BG345" s="1310"/>
      <c r="BH345" s="312"/>
      <c r="BI345" s="260"/>
      <c r="BJ345" s="311"/>
      <c r="BK345" s="1310"/>
      <c r="BL345" s="1310"/>
      <c r="BM345" s="1310"/>
      <c r="BN345" s="1310"/>
      <c r="BO345" s="1310"/>
      <c r="BP345" s="1310"/>
      <c r="BQ345" s="1310"/>
      <c r="BR345" s="312"/>
      <c r="BS345" s="260"/>
      <c r="BT345" s="311"/>
      <c r="BU345" s="1310"/>
      <c r="BV345" s="1310"/>
      <c r="BW345" s="1310"/>
      <c r="BX345" s="1310"/>
      <c r="BY345" s="1310"/>
      <c r="BZ345" s="1310"/>
      <c r="CA345" s="1310"/>
      <c r="CB345" s="312"/>
      <c r="CC345" s="260"/>
      <c r="CD345" s="311"/>
      <c r="CE345" s="1310"/>
      <c r="CF345" s="1310"/>
      <c r="CG345" s="1310"/>
      <c r="CH345" s="1310"/>
      <c r="CI345" s="1310"/>
      <c r="CJ345" s="1310"/>
      <c r="CK345" s="1310"/>
      <c r="CL345" s="312"/>
      <c r="CM345" s="260"/>
      <c r="CN345" s="311"/>
      <c r="CO345" s="1310"/>
      <c r="CP345" s="1310"/>
      <c r="CQ345" s="1310"/>
      <c r="CR345" s="1310"/>
      <c r="CS345" s="1310"/>
      <c r="CT345" s="1310"/>
      <c r="CU345" s="1310"/>
      <c r="CV345" s="312"/>
      <c r="CW345" s="260"/>
      <c r="CX345" s="311"/>
      <c r="CY345" s="1310"/>
      <c r="CZ345" s="1310"/>
      <c r="DA345" s="1310"/>
      <c r="DB345" s="1310"/>
      <c r="DC345" s="1310"/>
      <c r="DD345" s="1310"/>
      <c r="DE345" s="1310"/>
      <c r="DF345" s="312"/>
      <c r="DG345" s="260"/>
      <c r="DH345" s="311"/>
      <c r="DI345" s="1310"/>
      <c r="DJ345" s="1310"/>
      <c r="DK345" s="1310"/>
      <c r="DL345" s="1310"/>
      <c r="DM345" s="1310"/>
      <c r="DN345" s="1310"/>
      <c r="DO345" s="1310"/>
      <c r="DP345" s="312"/>
      <c r="DQ345" s="260"/>
      <c r="DR345" s="311"/>
      <c r="DS345" s="1310"/>
      <c r="DT345" s="1310"/>
      <c r="DU345" s="1310"/>
      <c r="DV345" s="1310"/>
      <c r="DW345" s="1310"/>
      <c r="DX345" s="1310"/>
      <c r="DY345" s="1310"/>
      <c r="DZ345" s="312"/>
      <c r="EA345" s="260"/>
      <c r="EB345" s="311"/>
      <c r="EC345" s="1310"/>
      <c r="ED345" s="1310"/>
      <c r="EE345" s="1310"/>
      <c r="EF345" s="1310"/>
      <c r="EG345" s="1310"/>
      <c r="EH345" s="1310"/>
      <c r="EI345" s="1310"/>
      <c r="EJ345" s="312"/>
      <c r="EK345" s="260"/>
      <c r="EL345" s="311"/>
      <c r="EM345" s="1310"/>
      <c r="EN345" s="1310"/>
      <c r="EO345" s="1310"/>
      <c r="EP345" s="1310"/>
      <c r="EQ345" s="1310"/>
      <c r="ER345" s="1310"/>
      <c r="ES345" s="1310"/>
      <c r="ET345" s="312"/>
      <c r="EU345" s="260"/>
      <c r="EV345" s="311"/>
      <c r="EW345" s="1310"/>
      <c r="EX345" s="1310"/>
      <c r="EY345" s="1310"/>
      <c r="EZ345" s="1310"/>
      <c r="FA345" s="1310"/>
      <c r="FB345" s="1310"/>
      <c r="FC345" s="1310"/>
      <c r="FD345" s="312"/>
      <c r="FE345" s="260"/>
      <c r="FF345" s="311"/>
      <c r="FG345" s="1310"/>
      <c r="FH345" s="1310"/>
      <c r="FI345" s="1310"/>
      <c r="FJ345" s="1310"/>
      <c r="FK345" s="1310"/>
      <c r="FL345" s="1310"/>
      <c r="FM345" s="1310"/>
      <c r="FN345" s="312"/>
      <c r="FO345" s="260"/>
      <c r="FP345" s="311"/>
      <c r="FQ345" s="1310"/>
      <c r="FR345" s="1310"/>
      <c r="FS345" s="1310"/>
      <c r="FT345" s="1310"/>
      <c r="FU345" s="1310"/>
      <c r="FV345" s="1310"/>
      <c r="FW345" s="1310"/>
      <c r="FX345" s="312"/>
      <c r="FY345" s="260"/>
      <c r="FZ345" s="311"/>
      <c r="GA345" s="1310"/>
      <c r="GB345" s="1310"/>
      <c r="GC345" s="1310"/>
      <c r="GD345" s="1310"/>
      <c r="GE345" s="1310"/>
      <c r="GF345" s="1310"/>
      <c r="GG345" s="1310"/>
      <c r="GH345" s="312"/>
      <c r="GI345" s="260"/>
      <c r="GJ345" s="311"/>
      <c r="GK345" s="1310"/>
      <c r="GL345" s="1310"/>
      <c r="GM345" s="1310"/>
      <c r="GN345" s="1310"/>
      <c r="GO345" s="1310"/>
      <c r="GP345" s="1310"/>
      <c r="GQ345" s="1310"/>
      <c r="GR345" s="312"/>
      <c r="GS345" s="260"/>
      <c r="GT345" s="311"/>
      <c r="GU345" s="1310"/>
      <c r="GV345" s="1310"/>
      <c r="GW345" s="1310"/>
      <c r="GX345" s="1310"/>
      <c r="GY345" s="1310"/>
      <c r="GZ345" s="1310"/>
      <c r="HA345" s="1310"/>
      <c r="HB345" s="312"/>
      <c r="HC345" s="260"/>
      <c r="HD345" s="311"/>
      <c r="HE345" s="1310"/>
      <c r="HF345" s="1310"/>
      <c r="HG345" s="1310"/>
      <c r="HH345" s="1310"/>
      <c r="HI345" s="1310"/>
      <c r="HJ345" s="1310"/>
      <c r="HK345" s="1310"/>
      <c r="HL345" s="312"/>
      <c r="HM345" s="260"/>
      <c r="HN345" s="311"/>
      <c r="HO345" s="1310"/>
      <c r="HP345" s="1310"/>
      <c r="HQ345" s="1310"/>
      <c r="HR345" s="1310"/>
      <c r="HS345" s="1310"/>
      <c r="HT345" s="1310"/>
      <c r="HU345" s="1310"/>
      <c r="HV345" s="312"/>
      <c r="HW345" s="260"/>
      <c r="HX345" s="311"/>
      <c r="HY345" s="1310"/>
      <c r="HZ345" s="1310"/>
      <c r="IA345" s="1310"/>
      <c r="IB345" s="1310"/>
      <c r="IC345" s="1310"/>
      <c r="ID345" s="1310"/>
      <c r="IE345" s="1310"/>
      <c r="IF345" s="312"/>
      <c r="IG345" s="260"/>
      <c r="IH345" s="311"/>
      <c r="II345" s="1310"/>
      <c r="IJ345" s="1310"/>
      <c r="IK345" s="1310"/>
      <c r="IL345" s="1310"/>
      <c r="IM345" s="1310"/>
      <c r="IN345" s="1310"/>
      <c r="IO345" s="1310"/>
      <c r="IP345" s="312"/>
      <c r="IQ345" s="260"/>
      <c r="IR345" s="311"/>
      <c r="IS345" s="1310"/>
      <c r="IT345" s="1310"/>
      <c r="IU345" s="1310"/>
      <c r="IV345" s="1310"/>
    </row>
    <row r="346" spans="1:256" s="287" customFormat="1" x14ac:dyDescent="0.25">
      <c r="A346" s="195" t="s">
        <v>1191</v>
      </c>
      <c r="B346" s="286" t="s">
        <v>1351</v>
      </c>
      <c r="C346" s="195" t="s">
        <v>1720</v>
      </c>
      <c r="D346" s="195" t="s">
        <v>1412</v>
      </c>
      <c r="E346" s="86">
        <f>'Annex Boiler Details'!E452</f>
        <v>0</v>
      </c>
      <c r="F346" s="86">
        <f>'Annex Boiler Details'!F452</f>
        <v>0</v>
      </c>
      <c r="G346" s="86">
        <f>'Annex Boiler Details'!G452</f>
        <v>0</v>
      </c>
      <c r="H346" s="86">
        <f>'Annex Boiler Details'!H452</f>
        <v>0</v>
      </c>
      <c r="I346" s="86">
        <f>'Annex Boiler Details'!I452</f>
        <v>0</v>
      </c>
      <c r="J346" s="304"/>
    </row>
    <row r="347" spans="1:256" s="287" customFormat="1" x14ac:dyDescent="0.25">
      <c r="A347" s="195" t="s">
        <v>1192</v>
      </c>
      <c r="B347" s="286" t="s">
        <v>1352</v>
      </c>
      <c r="C347" s="195" t="s">
        <v>1721</v>
      </c>
      <c r="D347" s="195" t="s">
        <v>953</v>
      </c>
      <c r="E347" s="86">
        <f>'Annex Boiler Details'!E453</f>
        <v>0</v>
      </c>
      <c r="F347" s="86">
        <f>'Annex Boiler Details'!F453</f>
        <v>0</v>
      </c>
      <c r="G347" s="86">
        <f>'Annex Boiler Details'!G453</f>
        <v>0</v>
      </c>
      <c r="H347" s="86">
        <f>'Annex Boiler Details'!H453</f>
        <v>0</v>
      </c>
      <c r="I347" s="86">
        <f>'Annex Boiler Details'!I453</f>
        <v>0</v>
      </c>
      <c r="J347" s="304"/>
    </row>
    <row r="348" spans="1:256" s="89" customFormat="1" x14ac:dyDescent="0.25">
      <c r="A348" s="255"/>
      <c r="B348" s="255"/>
      <c r="C348" s="255"/>
      <c r="D348" s="861"/>
      <c r="E348" s="675"/>
      <c r="F348" s="676"/>
      <c r="G348" s="676"/>
      <c r="H348" s="676"/>
      <c r="I348" s="677"/>
      <c r="J348" s="337"/>
    </row>
    <row r="349" spans="1:256" ht="30.75" customHeight="1" x14ac:dyDescent="0.25">
      <c r="A349" s="316" t="s">
        <v>502</v>
      </c>
      <c r="B349" s="262" t="s">
        <v>673</v>
      </c>
      <c r="C349" s="199"/>
      <c r="D349" s="199"/>
      <c r="E349" s="552"/>
      <c r="F349" s="552"/>
      <c r="G349" s="552"/>
      <c r="H349" s="513"/>
      <c r="I349" s="513"/>
      <c r="J349" s="317"/>
      <c r="K349" s="253"/>
      <c r="L349" s="253"/>
    </row>
    <row r="350" spans="1:256" ht="45" customHeight="1" x14ac:dyDescent="0.25">
      <c r="A350" s="316" t="s">
        <v>504</v>
      </c>
      <c r="B350" s="262" t="s">
        <v>674</v>
      </c>
      <c r="C350" s="199"/>
      <c r="D350" s="314"/>
      <c r="E350" s="505"/>
      <c r="F350" s="507"/>
      <c r="G350" s="505"/>
      <c r="H350" s="505"/>
      <c r="I350" s="507"/>
      <c r="J350" s="317"/>
      <c r="K350" s="253"/>
      <c r="L350" s="253"/>
    </row>
    <row r="351" spans="1:256" ht="21.75" customHeight="1" x14ac:dyDescent="0.25">
      <c r="A351" s="318" t="s">
        <v>546</v>
      </c>
      <c r="B351" s="249" t="s">
        <v>675</v>
      </c>
      <c r="C351" s="238" t="s">
        <v>408</v>
      </c>
      <c r="D351" s="209" t="s">
        <v>553</v>
      </c>
      <c r="E351" s="510">
        <v>0</v>
      </c>
      <c r="F351" s="510">
        <v>0</v>
      </c>
      <c r="G351" s="510">
        <v>0</v>
      </c>
      <c r="H351" s="251">
        <f t="shared" ref="H351:H361" si="6">IFERROR(AVERAGEA(E351:G351),0)</f>
        <v>0</v>
      </c>
      <c r="I351" s="555">
        <v>0</v>
      </c>
      <c r="J351" s="1104"/>
      <c r="K351" s="253"/>
      <c r="L351" s="253"/>
    </row>
    <row r="352" spans="1:256" ht="24" customHeight="1" x14ac:dyDescent="0.25">
      <c r="A352" s="318" t="s">
        <v>547</v>
      </c>
      <c r="B352" s="249" t="s">
        <v>676</v>
      </c>
      <c r="C352" s="238" t="s">
        <v>408</v>
      </c>
      <c r="D352" s="209" t="s">
        <v>553</v>
      </c>
      <c r="E352" s="319">
        <v>0</v>
      </c>
      <c r="F352" s="319">
        <v>0</v>
      </c>
      <c r="G352" s="319">
        <v>0</v>
      </c>
      <c r="H352" s="251">
        <f t="shared" si="6"/>
        <v>0</v>
      </c>
      <c r="I352" s="319">
        <v>0</v>
      </c>
      <c r="J352" s="1104"/>
      <c r="K352" s="253"/>
      <c r="L352" s="253"/>
    </row>
    <row r="353" spans="1:12" ht="39.75" customHeight="1" x14ac:dyDescent="0.25">
      <c r="A353" s="318" t="s">
        <v>549</v>
      </c>
      <c r="B353" s="249" t="s">
        <v>677</v>
      </c>
      <c r="C353" s="238" t="s">
        <v>408</v>
      </c>
      <c r="D353" s="209" t="s">
        <v>553</v>
      </c>
      <c r="E353" s="319">
        <v>0</v>
      </c>
      <c r="F353" s="319">
        <v>0</v>
      </c>
      <c r="G353" s="319">
        <v>0</v>
      </c>
      <c r="H353" s="251">
        <f t="shared" si="6"/>
        <v>0</v>
      </c>
      <c r="I353" s="319">
        <v>0</v>
      </c>
      <c r="J353" s="1104"/>
      <c r="K353" s="253"/>
      <c r="L353" s="253"/>
    </row>
    <row r="354" spans="1:12" ht="37.5" customHeight="1" x14ac:dyDescent="0.25">
      <c r="A354" s="320" t="s">
        <v>551</v>
      </c>
      <c r="B354" s="321" t="s">
        <v>299</v>
      </c>
      <c r="C354" s="239" t="s">
        <v>408</v>
      </c>
      <c r="D354" s="208" t="s">
        <v>489</v>
      </c>
      <c r="E354" s="319">
        <v>0</v>
      </c>
      <c r="F354" s="319">
        <v>0</v>
      </c>
      <c r="G354" s="319">
        <v>0</v>
      </c>
      <c r="H354" s="251">
        <f t="shared" si="6"/>
        <v>0</v>
      </c>
      <c r="I354" s="319">
        <v>0</v>
      </c>
      <c r="J354" s="1104"/>
      <c r="K354" s="253"/>
      <c r="L354" s="253"/>
    </row>
    <row r="355" spans="1:12" ht="41.25" customHeight="1" x14ac:dyDescent="0.25">
      <c r="A355" s="320" t="s">
        <v>552</v>
      </c>
      <c r="B355" s="321" t="s">
        <v>299</v>
      </c>
      <c r="C355" s="239" t="s">
        <v>408</v>
      </c>
      <c r="D355" s="208" t="s">
        <v>553</v>
      </c>
      <c r="E355" s="319">
        <v>0</v>
      </c>
      <c r="F355" s="319">
        <v>0</v>
      </c>
      <c r="G355" s="319">
        <v>0</v>
      </c>
      <c r="H355" s="251">
        <f t="shared" si="6"/>
        <v>0</v>
      </c>
      <c r="I355" s="322">
        <v>0</v>
      </c>
      <c r="J355" s="1104"/>
      <c r="K355" s="253"/>
      <c r="L355" s="253"/>
    </row>
    <row r="356" spans="1:12" ht="35.25" customHeight="1" x14ac:dyDescent="0.25">
      <c r="A356" s="320" t="s">
        <v>569</v>
      </c>
      <c r="B356" s="321" t="s">
        <v>299</v>
      </c>
      <c r="C356" s="239" t="s">
        <v>408</v>
      </c>
      <c r="D356" s="208" t="s">
        <v>565</v>
      </c>
      <c r="E356" s="319">
        <v>0</v>
      </c>
      <c r="F356" s="319">
        <v>0</v>
      </c>
      <c r="G356" s="319">
        <v>0</v>
      </c>
      <c r="H356" s="251">
        <f t="shared" si="6"/>
        <v>0</v>
      </c>
      <c r="I356" s="322">
        <v>0</v>
      </c>
      <c r="J356" s="1104"/>
      <c r="K356" s="253"/>
      <c r="L356" s="253"/>
    </row>
    <row r="357" spans="1:12" ht="24" customHeight="1" x14ac:dyDescent="0.25">
      <c r="A357" s="320" t="s">
        <v>571</v>
      </c>
      <c r="B357" s="321" t="s">
        <v>300</v>
      </c>
      <c r="C357" s="239" t="s">
        <v>408</v>
      </c>
      <c r="D357" s="208" t="s">
        <v>565</v>
      </c>
      <c r="E357" s="322">
        <v>0</v>
      </c>
      <c r="F357" s="322">
        <v>0</v>
      </c>
      <c r="G357" s="322">
        <v>0</v>
      </c>
      <c r="H357" s="251">
        <f t="shared" si="6"/>
        <v>0</v>
      </c>
      <c r="I357" s="322">
        <v>0</v>
      </c>
      <c r="J357" s="1104"/>
      <c r="K357" s="253"/>
      <c r="L357" s="253"/>
    </row>
    <row r="358" spans="1:12" ht="48.75" customHeight="1" x14ac:dyDescent="0.25">
      <c r="A358" s="320" t="s">
        <v>601</v>
      </c>
      <c r="B358" s="1096" t="s">
        <v>301</v>
      </c>
      <c r="C358" s="239" t="s">
        <v>408</v>
      </c>
      <c r="D358" s="208" t="s">
        <v>302</v>
      </c>
      <c r="E358" s="319">
        <v>0</v>
      </c>
      <c r="F358" s="319">
        <v>0</v>
      </c>
      <c r="G358" s="319">
        <v>0</v>
      </c>
      <c r="H358" s="251">
        <f t="shared" si="6"/>
        <v>0</v>
      </c>
      <c r="I358" s="319">
        <v>0</v>
      </c>
      <c r="J358" s="1104"/>
      <c r="K358" s="253"/>
      <c r="L358" s="253"/>
    </row>
    <row r="359" spans="1:12" ht="24.75" customHeight="1" x14ac:dyDescent="0.25">
      <c r="A359" s="320" t="s">
        <v>603</v>
      </c>
      <c r="B359" s="321" t="s">
        <v>2848</v>
      </c>
      <c r="C359" s="239" t="s">
        <v>408</v>
      </c>
      <c r="D359" s="208" t="s">
        <v>302</v>
      </c>
      <c r="E359" s="319">
        <v>0</v>
      </c>
      <c r="F359" s="319">
        <v>0</v>
      </c>
      <c r="G359" s="319">
        <v>0</v>
      </c>
      <c r="H359" s="251">
        <f t="shared" si="6"/>
        <v>0</v>
      </c>
      <c r="I359" s="319">
        <v>0</v>
      </c>
      <c r="J359" s="1104"/>
      <c r="K359" s="253"/>
      <c r="L359" s="253"/>
    </row>
    <row r="360" spans="1:12" ht="24.75" customHeight="1" x14ac:dyDescent="0.25">
      <c r="A360" s="320" t="s">
        <v>605</v>
      </c>
      <c r="B360" s="321" t="s">
        <v>554</v>
      </c>
      <c r="C360" s="239" t="s">
        <v>408</v>
      </c>
      <c r="D360" s="208" t="s">
        <v>555</v>
      </c>
      <c r="E360" s="322">
        <v>0</v>
      </c>
      <c r="F360" s="322">
        <v>0</v>
      </c>
      <c r="G360" s="322">
        <v>0</v>
      </c>
      <c r="H360" s="251">
        <f t="shared" si="6"/>
        <v>0</v>
      </c>
      <c r="I360" s="322">
        <v>0</v>
      </c>
      <c r="J360" s="1104"/>
      <c r="K360" s="253"/>
      <c r="L360" s="253"/>
    </row>
    <row r="361" spans="1:12" ht="20.25" customHeight="1" x14ac:dyDescent="0.25">
      <c r="A361" s="320" t="s">
        <v>683</v>
      </c>
      <c r="B361" s="321" t="s">
        <v>678</v>
      </c>
      <c r="C361" s="239" t="s">
        <v>408</v>
      </c>
      <c r="D361" s="208" t="s">
        <v>556</v>
      </c>
      <c r="E361" s="1136">
        <v>0</v>
      </c>
      <c r="F361" s="1136">
        <v>0</v>
      </c>
      <c r="G361" s="1136">
        <v>0</v>
      </c>
      <c r="H361" s="251">
        <f t="shared" si="6"/>
        <v>0</v>
      </c>
      <c r="I361" s="563">
        <v>0</v>
      </c>
      <c r="J361" s="1104"/>
      <c r="K361" s="253"/>
      <c r="L361" s="253"/>
    </row>
    <row r="362" spans="1:12" ht="47.25" customHeight="1" x14ac:dyDescent="0.25">
      <c r="A362" s="320" t="s">
        <v>698</v>
      </c>
      <c r="B362" s="321" t="s">
        <v>2849</v>
      </c>
      <c r="C362" s="239"/>
      <c r="D362" s="243" t="s">
        <v>1428</v>
      </c>
      <c r="E362" s="761"/>
      <c r="F362" s="761"/>
      <c r="G362" s="1097">
        <v>0</v>
      </c>
      <c r="H362" s="712">
        <f>G362</f>
        <v>0</v>
      </c>
      <c r="I362" s="761"/>
      <c r="J362" s="1104"/>
      <c r="K362" s="253"/>
      <c r="L362" s="253"/>
    </row>
    <row r="363" spans="1:12" ht="42.75" customHeight="1" x14ac:dyDescent="0.25">
      <c r="A363" s="320" t="s">
        <v>699</v>
      </c>
      <c r="B363" s="321" t="s">
        <v>2850</v>
      </c>
      <c r="C363" s="239"/>
      <c r="D363" s="243" t="s">
        <v>1428</v>
      </c>
      <c r="E363" s="761"/>
      <c r="F363" s="761"/>
      <c r="G363" s="1097">
        <v>0</v>
      </c>
      <c r="H363" s="712">
        <f>G363</f>
        <v>0</v>
      </c>
      <c r="I363" s="761"/>
      <c r="J363" s="1104"/>
      <c r="K363" s="253"/>
      <c r="L363" s="253"/>
    </row>
    <row r="364" spans="1:12" ht="50.25" customHeight="1" x14ac:dyDescent="0.25">
      <c r="A364" s="320" t="s">
        <v>699</v>
      </c>
      <c r="B364" s="321" t="s">
        <v>2851</v>
      </c>
      <c r="C364" s="239"/>
      <c r="D364" s="243" t="s">
        <v>1428</v>
      </c>
      <c r="E364" s="761"/>
      <c r="F364" s="761"/>
      <c r="G364" s="1098">
        <f>G362-G363</f>
        <v>0</v>
      </c>
      <c r="H364" s="762">
        <f>G364</f>
        <v>0</v>
      </c>
      <c r="I364" s="761"/>
      <c r="J364" s="734"/>
      <c r="K364" s="276"/>
      <c r="L364" s="253"/>
    </row>
    <row r="365" spans="1:12" ht="47.25" customHeight="1" x14ac:dyDescent="0.25">
      <c r="A365" s="320" t="s">
        <v>700</v>
      </c>
      <c r="B365" s="321" t="s">
        <v>2852</v>
      </c>
      <c r="C365" s="239"/>
      <c r="D365" s="243" t="s">
        <v>1412</v>
      </c>
      <c r="E365" s="761"/>
      <c r="F365" s="761"/>
      <c r="G365" s="1099">
        <v>0</v>
      </c>
      <c r="H365" s="763">
        <f>G365</f>
        <v>0</v>
      </c>
      <c r="I365" s="761"/>
      <c r="J365" s="1104"/>
      <c r="K365" s="253"/>
      <c r="L365" s="253"/>
    </row>
    <row r="366" spans="1:12" s="287" customFormat="1" ht="22.5" customHeight="1" x14ac:dyDescent="0.25">
      <c r="A366" s="195" t="s">
        <v>701</v>
      </c>
      <c r="B366" s="286" t="s">
        <v>679</v>
      </c>
      <c r="C366" s="195" t="s">
        <v>961</v>
      </c>
      <c r="D366" s="195" t="s">
        <v>553</v>
      </c>
      <c r="E366" s="216">
        <f>E351+E352+E353</f>
        <v>0</v>
      </c>
      <c r="F366" s="216">
        <f>F351+F352+F353</f>
        <v>0</v>
      </c>
      <c r="G366" s="86">
        <f>G351+G352+G353</f>
        <v>0</v>
      </c>
      <c r="H366" s="86">
        <f>H351+H352+H353</f>
        <v>0</v>
      </c>
      <c r="I366" s="216">
        <f>I351+I352+I353</f>
        <v>0</v>
      </c>
      <c r="J366" s="304"/>
    </row>
    <row r="367" spans="1:12" s="287" customFormat="1" ht="36" customHeight="1" x14ac:dyDescent="0.25">
      <c r="A367" s="195" t="s">
        <v>721</v>
      </c>
      <c r="B367" s="286" t="s">
        <v>1353</v>
      </c>
      <c r="C367" s="195" t="s">
        <v>1740</v>
      </c>
      <c r="D367" s="195" t="s">
        <v>553</v>
      </c>
      <c r="E367" s="86">
        <f>IF((E351+E352+E353)&gt;E469,((E351+E352+E353)-E469),0)</f>
        <v>0</v>
      </c>
      <c r="F367" s="86">
        <f>IF((F351+F352+F353)&gt;F469,((F351+F352+F353)-F469),0)</f>
        <v>0</v>
      </c>
      <c r="G367" s="86">
        <f>IF((G351+G352+G353)&gt;G469,((G351+G352+G353)-G469),0)</f>
        <v>0</v>
      </c>
      <c r="H367" s="86">
        <f>IF((H351+H352+H353)&gt;H469,((H351+H352+H353)-H469),0)</f>
        <v>0</v>
      </c>
      <c r="I367" s="86">
        <f>IF((I351+I352+I353)&gt;I469,((I351+I352+I353)-I469),0)</f>
        <v>0</v>
      </c>
      <c r="J367" s="304"/>
    </row>
    <row r="368" spans="1:12" s="287" customFormat="1" ht="42.75" x14ac:dyDescent="0.25">
      <c r="A368" s="195" t="s">
        <v>722</v>
      </c>
      <c r="B368" s="286" t="s">
        <v>680</v>
      </c>
      <c r="C368" s="195" t="s">
        <v>1722</v>
      </c>
      <c r="D368" s="195" t="s">
        <v>557</v>
      </c>
      <c r="E368" s="86">
        <f>E367*860/10</f>
        <v>0</v>
      </c>
      <c r="F368" s="86">
        <f>F367*860/10</f>
        <v>0</v>
      </c>
      <c r="G368" s="86">
        <f>G367*860/10</f>
        <v>0</v>
      </c>
      <c r="H368" s="86">
        <f>H367*860/10</f>
        <v>0</v>
      </c>
      <c r="I368" s="86">
        <f>I367*860/10</f>
        <v>0</v>
      </c>
      <c r="J368" s="304"/>
    </row>
    <row r="369" spans="1:12" x14ac:dyDescent="0.25">
      <c r="A369" s="255"/>
      <c r="B369" s="255"/>
      <c r="C369" s="255"/>
      <c r="D369" s="861"/>
      <c r="E369" s="675"/>
      <c r="F369" s="676"/>
      <c r="G369" s="676"/>
      <c r="H369" s="676"/>
      <c r="I369" s="677"/>
      <c r="J369" s="337"/>
      <c r="K369" s="253"/>
      <c r="L369" s="253"/>
    </row>
    <row r="370" spans="1:12" x14ac:dyDescent="0.25">
      <c r="A370" s="753" t="s">
        <v>506</v>
      </c>
      <c r="B370" s="262" t="s">
        <v>558</v>
      </c>
      <c r="C370" s="199"/>
      <c r="D370" s="314"/>
      <c r="E370" s="553"/>
      <c r="F370" s="554"/>
      <c r="G370" s="553"/>
      <c r="H370" s="553"/>
      <c r="I370" s="554"/>
      <c r="J370" s="317"/>
      <c r="K370" s="253"/>
      <c r="L370" s="253"/>
    </row>
    <row r="371" spans="1:12" x14ac:dyDescent="0.25">
      <c r="A371" s="753" t="s">
        <v>251</v>
      </c>
      <c r="B371" s="262" t="s">
        <v>559</v>
      </c>
      <c r="C371" s="199"/>
      <c r="D371" s="314"/>
      <c r="E371" s="553"/>
      <c r="F371" s="554"/>
      <c r="G371" s="553"/>
      <c r="H371" s="553"/>
      <c r="I371" s="554"/>
      <c r="J371" s="317"/>
      <c r="K371" s="253"/>
      <c r="L371" s="253"/>
    </row>
    <row r="372" spans="1:12" ht="15" x14ac:dyDescent="0.25">
      <c r="A372" s="209" t="s">
        <v>546</v>
      </c>
      <c r="B372" s="267" t="s">
        <v>213</v>
      </c>
      <c r="C372" s="210"/>
      <c r="D372" s="210" t="s">
        <v>719</v>
      </c>
      <c r="E372" s="556" t="s">
        <v>806</v>
      </c>
      <c r="F372" s="556" t="s">
        <v>806</v>
      </c>
      <c r="G372" s="556" t="s">
        <v>806</v>
      </c>
      <c r="H372" s="556" t="s">
        <v>806</v>
      </c>
      <c r="I372" s="556" t="s">
        <v>806</v>
      </c>
      <c r="J372" s="669"/>
      <c r="K372" s="253"/>
      <c r="L372" s="253"/>
    </row>
    <row r="373" spans="1:12" x14ac:dyDescent="0.25">
      <c r="A373" s="209" t="s">
        <v>547</v>
      </c>
      <c r="B373" s="267" t="s">
        <v>692</v>
      </c>
      <c r="C373" s="200" t="s">
        <v>408</v>
      </c>
      <c r="D373" s="281" t="s">
        <v>565</v>
      </c>
      <c r="E373" s="526">
        <v>0</v>
      </c>
      <c r="F373" s="526">
        <v>0</v>
      </c>
      <c r="G373" s="526">
        <v>0</v>
      </c>
      <c r="H373" s="334">
        <f>IFERROR(MAX(E373:G373),0)</f>
        <v>0</v>
      </c>
      <c r="I373" s="526">
        <v>0</v>
      </c>
      <c r="J373" s="1104"/>
      <c r="K373" s="253"/>
      <c r="L373" s="253"/>
    </row>
    <row r="374" spans="1:12" x14ac:dyDescent="0.25">
      <c r="A374" s="209" t="s">
        <v>549</v>
      </c>
      <c r="B374" s="267" t="s">
        <v>712</v>
      </c>
      <c r="C374" s="197" t="s">
        <v>560</v>
      </c>
      <c r="D374" s="281" t="s">
        <v>553</v>
      </c>
      <c r="E374" s="526">
        <v>0</v>
      </c>
      <c r="F374" s="526">
        <v>0</v>
      </c>
      <c r="G374" s="526">
        <v>0</v>
      </c>
      <c r="H374" s="334">
        <f>IFERROR(AVERAGEA(E374:G374),0)</f>
        <v>0</v>
      </c>
      <c r="I374" s="526">
        <v>0</v>
      </c>
      <c r="J374" s="1104"/>
      <c r="K374" s="253"/>
      <c r="L374" s="253"/>
    </row>
    <row r="375" spans="1:12" x14ac:dyDescent="0.25">
      <c r="A375" s="209" t="s">
        <v>551</v>
      </c>
      <c r="B375" s="267" t="s">
        <v>716</v>
      </c>
      <c r="C375" s="197" t="s">
        <v>408</v>
      </c>
      <c r="D375" s="281" t="s">
        <v>553</v>
      </c>
      <c r="E375" s="526">
        <v>0</v>
      </c>
      <c r="F375" s="526">
        <v>0</v>
      </c>
      <c r="G375" s="526">
        <v>0</v>
      </c>
      <c r="H375" s="334">
        <f>IFERROR(AVERAGEA(E375:G375),0)</f>
        <v>0</v>
      </c>
      <c r="I375" s="526">
        <v>0</v>
      </c>
      <c r="J375" s="1104"/>
      <c r="K375" s="253"/>
      <c r="L375" s="253"/>
    </row>
    <row r="376" spans="1:12" ht="15" x14ac:dyDescent="0.25">
      <c r="A376" s="209" t="s">
        <v>552</v>
      </c>
      <c r="B376" s="267" t="s">
        <v>713</v>
      </c>
      <c r="C376" s="197" t="s">
        <v>408</v>
      </c>
      <c r="D376" s="281" t="s">
        <v>561</v>
      </c>
      <c r="E376" s="527"/>
      <c r="F376" s="527"/>
      <c r="G376" s="527"/>
      <c r="H376" s="647">
        <f>IFERROR(AVERAGEIF(E376:G376,"&gt;0",E376:G376),0)</f>
        <v>0</v>
      </c>
      <c r="I376" s="527"/>
      <c r="J376" s="1104"/>
      <c r="K376" s="253"/>
      <c r="L376" s="253"/>
    </row>
    <row r="377" spans="1:12" x14ac:dyDescent="0.25">
      <c r="A377" s="209" t="s">
        <v>569</v>
      </c>
      <c r="B377" s="267" t="s">
        <v>714</v>
      </c>
      <c r="C377" s="197" t="s">
        <v>408</v>
      </c>
      <c r="D377" s="197" t="s">
        <v>715</v>
      </c>
      <c r="E377" s="526">
        <v>0</v>
      </c>
      <c r="F377" s="526">
        <v>0</v>
      </c>
      <c r="G377" s="526">
        <v>0</v>
      </c>
      <c r="H377" s="334">
        <f>IFERROR(AVERAGEA(E377:G377),0)</f>
        <v>0</v>
      </c>
      <c r="I377" s="526">
        <v>0</v>
      </c>
      <c r="J377" s="1104"/>
      <c r="K377" s="253"/>
      <c r="L377" s="253"/>
    </row>
    <row r="378" spans="1:12" ht="15" x14ac:dyDescent="0.25">
      <c r="A378" s="281" t="s">
        <v>571</v>
      </c>
      <c r="B378" s="267" t="s">
        <v>1354</v>
      </c>
      <c r="C378" s="197" t="s">
        <v>408</v>
      </c>
      <c r="D378" s="281" t="s">
        <v>561</v>
      </c>
      <c r="E378" s="527"/>
      <c r="F378" s="527"/>
      <c r="G378" s="527"/>
      <c r="H378" s="647">
        <f>IFERROR(AVERAGEIF(E378:G378,"&gt;0",E378:G378),0)</f>
        <v>0</v>
      </c>
      <c r="I378" s="527"/>
      <c r="J378" s="1104"/>
      <c r="K378" s="253"/>
      <c r="L378" s="253"/>
    </row>
    <row r="379" spans="1:12" x14ac:dyDescent="0.25">
      <c r="A379" s="209" t="s">
        <v>601</v>
      </c>
      <c r="B379" s="267" t="s">
        <v>562</v>
      </c>
      <c r="C379" s="200" t="s">
        <v>408</v>
      </c>
      <c r="D379" s="209" t="s">
        <v>563</v>
      </c>
      <c r="E379" s="322">
        <v>0</v>
      </c>
      <c r="F379" s="322">
        <v>0</v>
      </c>
      <c r="G379" s="322">
        <v>0</v>
      </c>
      <c r="H379" s="334">
        <f>IFERROR(AVERAGEA(E379:G379),0)</f>
        <v>0</v>
      </c>
      <c r="I379" s="322">
        <v>0</v>
      </c>
      <c r="J379" s="1104"/>
      <c r="K379" s="253"/>
      <c r="L379" s="253"/>
    </row>
    <row r="380" spans="1:12" s="700" customFormat="1" x14ac:dyDescent="0.25">
      <c r="A380" s="699" t="s">
        <v>603</v>
      </c>
      <c r="B380" s="698" t="s">
        <v>716</v>
      </c>
      <c r="C380" s="699" t="s">
        <v>1293</v>
      </c>
      <c r="D380" s="699" t="s">
        <v>489</v>
      </c>
      <c r="E380" s="699">
        <f>IFERROR((E375/E374)*100,0)</f>
        <v>0</v>
      </c>
      <c r="F380" s="699">
        <f>IFERROR((F375/F374)*100,0)</f>
        <v>0</v>
      </c>
      <c r="G380" s="699">
        <f>IFERROR((G375/G374)*100,0)</f>
        <v>0</v>
      </c>
      <c r="H380" s="699">
        <f>IFERROR((H375/H374)*100,0)</f>
        <v>0</v>
      </c>
      <c r="I380" s="699">
        <f>IFERROR((I375/I374)*100,0)</f>
        <v>0</v>
      </c>
      <c r="J380" s="447"/>
    </row>
    <row r="381" spans="1:12" x14ac:dyDescent="0.25">
      <c r="A381" s="255"/>
      <c r="B381" s="255"/>
      <c r="C381" s="255"/>
      <c r="D381" s="861"/>
      <c r="E381" s="675"/>
      <c r="F381" s="676"/>
      <c r="G381" s="676"/>
      <c r="H381" s="676"/>
      <c r="I381" s="677"/>
      <c r="J381" s="337"/>
      <c r="K381" s="253"/>
      <c r="L381" s="253"/>
    </row>
    <row r="382" spans="1:12" x14ac:dyDescent="0.25">
      <c r="A382" s="753" t="s">
        <v>252</v>
      </c>
      <c r="B382" s="262" t="s">
        <v>1058</v>
      </c>
      <c r="C382" s="199"/>
      <c r="D382" s="314"/>
      <c r="E382" s="553"/>
      <c r="F382" s="554"/>
      <c r="G382" s="553"/>
      <c r="H382" s="553"/>
      <c r="I382" s="554"/>
      <c r="J382" s="317"/>
      <c r="K382" s="253"/>
      <c r="L382" s="253"/>
    </row>
    <row r="383" spans="1:12" ht="15" x14ac:dyDescent="0.25">
      <c r="A383" s="209" t="s">
        <v>546</v>
      </c>
      <c r="B383" s="267" t="s">
        <v>213</v>
      </c>
      <c r="C383" s="210"/>
      <c r="D383" s="210" t="s">
        <v>719</v>
      </c>
      <c r="E383" s="556" t="s">
        <v>806</v>
      </c>
      <c r="F383" s="556" t="s">
        <v>806</v>
      </c>
      <c r="G383" s="556" t="s">
        <v>806</v>
      </c>
      <c r="H383" s="556" t="s">
        <v>806</v>
      </c>
      <c r="I383" s="556" t="s">
        <v>806</v>
      </c>
      <c r="J383" s="669"/>
      <c r="K383" s="253"/>
      <c r="L383" s="253"/>
    </row>
    <row r="384" spans="1:12" x14ac:dyDescent="0.25">
      <c r="A384" s="209" t="s">
        <v>547</v>
      </c>
      <c r="B384" s="267" t="s">
        <v>692</v>
      </c>
      <c r="C384" s="200" t="s">
        <v>408</v>
      </c>
      <c r="D384" s="281" t="s">
        <v>565</v>
      </c>
      <c r="E384" s="322">
        <v>0</v>
      </c>
      <c r="F384" s="322">
        <v>0</v>
      </c>
      <c r="G384" s="322">
        <v>0</v>
      </c>
      <c r="H384" s="334">
        <f>IFERROR(MAX(E384:G384),0)</f>
        <v>0</v>
      </c>
      <c r="I384" s="526">
        <v>0</v>
      </c>
      <c r="J384" s="1104"/>
      <c r="K384" s="253"/>
      <c r="L384" s="253"/>
    </row>
    <row r="385" spans="1:12" x14ac:dyDescent="0.25">
      <c r="A385" s="209" t="s">
        <v>549</v>
      </c>
      <c r="B385" s="267" t="s">
        <v>712</v>
      </c>
      <c r="C385" s="197" t="s">
        <v>560</v>
      </c>
      <c r="D385" s="281" t="s">
        <v>553</v>
      </c>
      <c r="E385" s="322">
        <v>0</v>
      </c>
      <c r="F385" s="322">
        <v>0</v>
      </c>
      <c r="G385" s="322">
        <v>0</v>
      </c>
      <c r="H385" s="334">
        <f>IFERROR(AVERAGEA(E385:G385),0)</f>
        <v>0</v>
      </c>
      <c r="I385" s="526">
        <v>0</v>
      </c>
      <c r="J385" s="1104"/>
      <c r="K385" s="253"/>
      <c r="L385" s="253"/>
    </row>
    <row r="386" spans="1:12" ht="15" x14ac:dyDescent="0.25">
      <c r="A386" s="209" t="s">
        <v>551</v>
      </c>
      <c r="B386" s="267" t="s">
        <v>716</v>
      </c>
      <c r="C386" s="197" t="s">
        <v>408</v>
      </c>
      <c r="D386" s="281" t="s">
        <v>553</v>
      </c>
      <c r="E386" s="322">
        <v>0</v>
      </c>
      <c r="F386" s="322">
        <v>0</v>
      </c>
      <c r="G386" s="322">
        <v>0</v>
      </c>
      <c r="H386" s="647">
        <f>IFERROR(AVERAGEIF(E386:G386,"&gt;0",E386:G386),0)</f>
        <v>0</v>
      </c>
      <c r="I386" s="526">
        <v>0</v>
      </c>
      <c r="J386" s="1104"/>
      <c r="K386" s="253"/>
      <c r="L386" s="253"/>
    </row>
    <row r="387" spans="1:12" ht="15" x14ac:dyDescent="0.25">
      <c r="A387" s="209" t="s">
        <v>552</v>
      </c>
      <c r="B387" s="267" t="s">
        <v>713</v>
      </c>
      <c r="C387" s="197" t="s">
        <v>408</v>
      </c>
      <c r="D387" s="281" t="s">
        <v>625</v>
      </c>
      <c r="E387" s="527"/>
      <c r="F387" s="527"/>
      <c r="G387" s="527"/>
      <c r="H387" s="334">
        <f>IFERROR(AVERAGEA(#REF!),0)</f>
        <v>0</v>
      </c>
      <c r="I387" s="527"/>
      <c r="J387" s="1104"/>
      <c r="K387" s="253"/>
      <c r="L387" s="253"/>
    </row>
    <row r="388" spans="1:12" ht="15" x14ac:dyDescent="0.25">
      <c r="A388" s="209" t="s">
        <v>569</v>
      </c>
      <c r="B388" s="267" t="s">
        <v>714</v>
      </c>
      <c r="C388" s="197" t="s">
        <v>408</v>
      </c>
      <c r="D388" s="197" t="s">
        <v>1059</v>
      </c>
      <c r="E388" s="526">
        <v>0</v>
      </c>
      <c r="F388" s="526">
        <v>0</v>
      </c>
      <c r="G388" s="526">
        <v>0</v>
      </c>
      <c r="H388" s="647">
        <f>IFERROR(AVERAGEIF(E387:G387,"&gt;0",E387:G387),0)</f>
        <v>0</v>
      </c>
      <c r="I388" s="526">
        <v>0</v>
      </c>
      <c r="J388" s="1104"/>
      <c r="K388" s="253"/>
      <c r="L388" s="253"/>
    </row>
    <row r="389" spans="1:12" ht="15" x14ac:dyDescent="0.25">
      <c r="A389" s="281" t="s">
        <v>571</v>
      </c>
      <c r="B389" s="267" t="s">
        <v>1354</v>
      </c>
      <c r="C389" s="197" t="s">
        <v>408</v>
      </c>
      <c r="D389" s="281" t="s">
        <v>561</v>
      </c>
      <c r="E389" s="527"/>
      <c r="F389" s="527"/>
      <c r="G389" s="527"/>
      <c r="H389" s="647">
        <f>IFERROR(AVERAGEIF(E389:G389,"&gt;0",E389:G389),0)</f>
        <v>0</v>
      </c>
      <c r="I389" s="527"/>
      <c r="J389" s="1104"/>
      <c r="K389" s="253"/>
      <c r="L389" s="253"/>
    </row>
    <row r="390" spans="1:12" x14ac:dyDescent="0.25">
      <c r="A390" s="209" t="s">
        <v>601</v>
      </c>
      <c r="B390" s="267" t="s">
        <v>562</v>
      </c>
      <c r="C390" s="200" t="s">
        <v>408</v>
      </c>
      <c r="D390" s="209" t="s">
        <v>563</v>
      </c>
      <c r="E390" s="551">
        <v>0</v>
      </c>
      <c r="F390" s="551">
        <v>0</v>
      </c>
      <c r="G390" s="551">
        <v>0</v>
      </c>
      <c r="H390" s="334">
        <f>IFERROR(AVERAGEA(E390:G390),0)</f>
        <v>0</v>
      </c>
      <c r="I390" s="322">
        <v>0</v>
      </c>
      <c r="J390" s="1104"/>
      <c r="K390" s="253"/>
      <c r="L390" s="253"/>
    </row>
    <row r="391" spans="1:12" s="700" customFormat="1" x14ac:dyDescent="0.25">
      <c r="A391" s="699" t="s">
        <v>603</v>
      </c>
      <c r="B391" s="698" t="s">
        <v>716</v>
      </c>
      <c r="C391" s="699" t="s">
        <v>1293</v>
      </c>
      <c r="D391" s="699" t="s">
        <v>489</v>
      </c>
      <c r="E391" s="699">
        <f>IFERROR((E386/E385)*100,0)</f>
        <v>0</v>
      </c>
      <c r="F391" s="699">
        <f>IFERROR((F386/F385)*100,0)</f>
        <v>0</v>
      </c>
      <c r="G391" s="699">
        <f>IFERROR((G386/G385)*100,0)</f>
        <v>0</v>
      </c>
      <c r="H391" s="699">
        <f>IFERROR((H386/H385)*100,0)</f>
        <v>0</v>
      </c>
      <c r="I391" s="699">
        <f>IFERROR((I386/I385)*100,0)</f>
        <v>0</v>
      </c>
      <c r="J391" s="10"/>
    </row>
    <row r="392" spans="1:12" x14ac:dyDescent="0.25">
      <c r="A392" s="255"/>
      <c r="B392" s="255"/>
      <c r="C392" s="255"/>
      <c r="D392" s="861"/>
      <c r="E392" s="675"/>
      <c r="F392" s="676"/>
      <c r="G392" s="676"/>
      <c r="H392" s="676"/>
      <c r="I392" s="677"/>
      <c r="J392" s="337"/>
      <c r="K392" s="253"/>
      <c r="L392" s="253"/>
    </row>
    <row r="393" spans="1:12" x14ac:dyDescent="0.25">
      <c r="A393" s="323" t="s">
        <v>253</v>
      </c>
      <c r="B393" s="324" t="s">
        <v>564</v>
      </c>
      <c r="C393" s="349"/>
      <c r="D393" s="857"/>
      <c r="E393" s="1289"/>
      <c r="F393" s="1289"/>
      <c r="G393" s="1289"/>
      <c r="H393" s="1289"/>
      <c r="I393" s="1290"/>
      <c r="J393" s="735"/>
      <c r="K393" s="253"/>
      <c r="L393" s="253"/>
    </row>
    <row r="394" spans="1:12" x14ac:dyDescent="0.25">
      <c r="A394" s="323" t="s">
        <v>1086</v>
      </c>
      <c r="B394" s="324" t="s">
        <v>1085</v>
      </c>
      <c r="C394" s="674"/>
      <c r="D394" s="857"/>
      <c r="E394" s="760"/>
      <c r="F394" s="760"/>
      <c r="G394" s="760"/>
      <c r="H394" s="760"/>
      <c r="I394" s="760"/>
      <c r="J394" s="735"/>
      <c r="K394" s="253"/>
      <c r="L394" s="253"/>
    </row>
    <row r="395" spans="1:12" x14ac:dyDescent="0.25">
      <c r="A395" s="326" t="s">
        <v>546</v>
      </c>
      <c r="B395" s="327" t="s">
        <v>213</v>
      </c>
      <c r="C395" s="211"/>
      <c r="D395" s="211" t="s">
        <v>719</v>
      </c>
      <c r="E395" s="715" t="s">
        <v>747</v>
      </c>
      <c r="F395" s="715" t="s">
        <v>747</v>
      </c>
      <c r="G395" s="715" t="s">
        <v>747</v>
      </c>
      <c r="H395" s="715" t="s">
        <v>747</v>
      </c>
      <c r="I395" s="715" t="s">
        <v>747</v>
      </c>
      <c r="J395" s="670"/>
      <c r="K395" s="253"/>
      <c r="L395" s="253"/>
    </row>
    <row r="396" spans="1:12" x14ac:dyDescent="0.25">
      <c r="A396" s="209" t="s">
        <v>547</v>
      </c>
      <c r="B396" s="267" t="s">
        <v>692</v>
      </c>
      <c r="C396" s="212" t="s">
        <v>408</v>
      </c>
      <c r="D396" s="281" t="s">
        <v>565</v>
      </c>
      <c r="E396" s="322">
        <v>0</v>
      </c>
      <c r="F396" s="322">
        <v>0</v>
      </c>
      <c r="G396" s="322">
        <v>0</v>
      </c>
      <c r="H396" s="334">
        <f>IFERROR(MAX(E396:G396),0)</f>
        <v>0</v>
      </c>
      <c r="I396" s="526">
        <v>0</v>
      </c>
      <c r="J396" s="1104"/>
      <c r="K396" s="253"/>
      <c r="L396" s="253"/>
    </row>
    <row r="397" spans="1:12" x14ac:dyDescent="0.25">
      <c r="A397" s="209" t="s">
        <v>549</v>
      </c>
      <c r="B397" s="267" t="s">
        <v>566</v>
      </c>
      <c r="C397" s="197" t="s">
        <v>408</v>
      </c>
      <c r="D397" s="281" t="s">
        <v>553</v>
      </c>
      <c r="E397" s="550">
        <v>0</v>
      </c>
      <c r="F397" s="550">
        <v>0</v>
      </c>
      <c r="G397" s="550">
        <v>0</v>
      </c>
      <c r="H397" s="334">
        <f>IFERROR(AVERAGEA(E397:G397),0)</f>
        <v>0</v>
      </c>
      <c r="I397" s="526">
        <v>0</v>
      </c>
      <c r="J397" s="1104"/>
      <c r="K397" s="253"/>
      <c r="L397" s="253"/>
    </row>
    <row r="398" spans="1:12" ht="15" x14ac:dyDescent="0.25">
      <c r="A398" s="209" t="s">
        <v>551</v>
      </c>
      <c r="B398" s="267" t="s">
        <v>717</v>
      </c>
      <c r="C398" s="200" t="s">
        <v>408</v>
      </c>
      <c r="D398" s="281" t="s">
        <v>553</v>
      </c>
      <c r="E398" s="550">
        <v>0</v>
      </c>
      <c r="F398" s="550">
        <v>0</v>
      </c>
      <c r="G398" s="550">
        <v>0</v>
      </c>
      <c r="H398" s="647">
        <f>IFERROR(AVERAGEIF(E398:G398,"&gt;0",E398:G398),0)</f>
        <v>0</v>
      </c>
      <c r="I398" s="526">
        <v>0</v>
      </c>
      <c r="J398" s="1104"/>
      <c r="K398" s="253"/>
      <c r="L398" s="253"/>
    </row>
    <row r="399" spans="1:12" ht="15" x14ac:dyDescent="0.25">
      <c r="A399" s="209" t="s">
        <v>552</v>
      </c>
      <c r="B399" s="267" t="s">
        <v>573</v>
      </c>
      <c r="C399" s="200" t="s">
        <v>408</v>
      </c>
      <c r="D399" s="209" t="s">
        <v>568</v>
      </c>
      <c r="E399" s="1124"/>
      <c r="F399" s="1124"/>
      <c r="G399" s="1124"/>
      <c r="H399" s="647">
        <f>IFERROR(AVERAGEIF(E399:G399,"&gt;0",E399:G399),0)</f>
        <v>0</v>
      </c>
      <c r="I399" s="527"/>
      <c r="J399" s="1104"/>
      <c r="K399" s="253"/>
      <c r="L399" s="253"/>
    </row>
    <row r="400" spans="1:12" ht="15" x14ac:dyDescent="0.25">
      <c r="A400" s="209" t="s">
        <v>569</v>
      </c>
      <c r="B400" s="267" t="s">
        <v>570</v>
      </c>
      <c r="C400" s="200" t="s">
        <v>408</v>
      </c>
      <c r="D400" s="209" t="s">
        <v>489</v>
      </c>
      <c r="E400" s="527"/>
      <c r="F400" s="527"/>
      <c r="G400" s="527"/>
      <c r="H400" s="647">
        <f>IFERROR(AVERAGEIF(E400:G400,"&gt;0",E400:G400),0)</f>
        <v>0</v>
      </c>
      <c r="I400" s="527"/>
      <c r="J400" s="1104"/>
      <c r="K400" s="253"/>
      <c r="L400" s="253"/>
    </row>
    <row r="401" spans="1:12" x14ac:dyDescent="0.25">
      <c r="A401" s="209" t="s">
        <v>571</v>
      </c>
      <c r="B401" s="267" t="s">
        <v>562</v>
      </c>
      <c r="C401" s="200" t="s">
        <v>408</v>
      </c>
      <c r="D401" s="209" t="s">
        <v>563</v>
      </c>
      <c r="E401" s="551">
        <v>0</v>
      </c>
      <c r="F401" s="551">
        <v>0</v>
      </c>
      <c r="G401" s="551">
        <v>0</v>
      </c>
      <c r="H401" s="334">
        <f>IFERROR(AVERAGEA(E401:G401),0)</f>
        <v>0</v>
      </c>
      <c r="I401" s="526">
        <v>0</v>
      </c>
      <c r="J401" s="1104"/>
      <c r="K401" s="253"/>
      <c r="L401" s="253"/>
    </row>
    <row r="402" spans="1:12" ht="37.5" customHeight="1" x14ac:dyDescent="0.25">
      <c r="A402" s="209" t="s">
        <v>601</v>
      </c>
      <c r="B402" s="267" t="s">
        <v>681</v>
      </c>
      <c r="C402" s="200" t="s">
        <v>408</v>
      </c>
      <c r="D402" s="209" t="s">
        <v>563</v>
      </c>
      <c r="E402" s="526">
        <v>0</v>
      </c>
      <c r="F402" s="526">
        <v>0</v>
      </c>
      <c r="G402" s="526">
        <v>0</v>
      </c>
      <c r="H402" s="334">
        <f>IFERROR(AVERAGEA(E402:G402),0)</f>
        <v>0</v>
      </c>
      <c r="I402" s="526">
        <v>0</v>
      </c>
      <c r="J402" s="1104"/>
      <c r="K402" s="253"/>
      <c r="L402" s="253"/>
    </row>
    <row r="403" spans="1:12" ht="41.25" customHeight="1" x14ac:dyDescent="0.25">
      <c r="A403" s="209" t="s">
        <v>603</v>
      </c>
      <c r="B403" s="267" t="s">
        <v>682</v>
      </c>
      <c r="C403" s="200" t="s">
        <v>408</v>
      </c>
      <c r="D403" s="209" t="s">
        <v>563</v>
      </c>
      <c r="E403" s="551">
        <v>0</v>
      </c>
      <c r="F403" s="551">
        <v>0</v>
      </c>
      <c r="G403" s="551">
        <v>0</v>
      </c>
      <c r="H403" s="334">
        <f>IFERROR(AVERAGEA(E403:G403),0)</f>
        <v>0</v>
      </c>
      <c r="I403" s="526">
        <v>0</v>
      </c>
      <c r="J403" s="1104"/>
      <c r="K403" s="253"/>
      <c r="L403" s="253"/>
    </row>
    <row r="404" spans="1:12" ht="44.25" customHeight="1" x14ac:dyDescent="0.25">
      <c r="A404" s="209" t="s">
        <v>605</v>
      </c>
      <c r="B404" s="267" t="s">
        <v>684</v>
      </c>
      <c r="C404" s="200" t="s">
        <v>408</v>
      </c>
      <c r="D404" s="209" t="s">
        <v>563</v>
      </c>
      <c r="E404" s="551">
        <v>0</v>
      </c>
      <c r="F404" s="551">
        <v>0</v>
      </c>
      <c r="G404" s="551">
        <v>0</v>
      </c>
      <c r="H404" s="334">
        <f>IFERROR(AVERAGEA(E404:G404),0)</f>
        <v>0</v>
      </c>
      <c r="I404" s="526">
        <v>0</v>
      </c>
      <c r="J404" s="1104"/>
      <c r="K404" s="253"/>
      <c r="L404" s="253"/>
    </row>
    <row r="405" spans="1:12" s="701" customFormat="1" x14ac:dyDescent="0.25">
      <c r="A405" s="195" t="s">
        <v>683</v>
      </c>
      <c r="B405" s="286" t="s">
        <v>717</v>
      </c>
      <c r="C405" s="699" t="s">
        <v>1293</v>
      </c>
      <c r="D405" s="195" t="s">
        <v>489</v>
      </c>
      <c r="E405" s="195">
        <f>IFERROR((E398/E397)*100,0)</f>
        <v>0</v>
      </c>
      <c r="F405" s="195">
        <f>IFERROR((F398/F397)*100,0)</f>
        <v>0</v>
      </c>
      <c r="G405" s="195">
        <f>IFERROR((G398/G397)*100,0)</f>
        <v>0</v>
      </c>
      <c r="H405" s="195">
        <f>IFERROR((H398/H397)*100,0)</f>
        <v>0</v>
      </c>
      <c r="I405" s="195">
        <f>IFERROR((I398/I397)*100,0)</f>
        <v>0</v>
      </c>
      <c r="J405" s="304"/>
    </row>
    <row r="406" spans="1:12" s="287" customFormat="1" x14ac:dyDescent="0.25">
      <c r="A406" s="195" t="s">
        <v>698</v>
      </c>
      <c r="B406" s="286" t="s">
        <v>685</v>
      </c>
      <c r="C406" s="195" t="s">
        <v>1300</v>
      </c>
      <c r="D406" s="195" t="s">
        <v>489</v>
      </c>
      <c r="E406" s="195">
        <f>(8760-E402)/8760</f>
        <v>1</v>
      </c>
      <c r="F406" s="195">
        <f>(8760-F402)/8760</f>
        <v>1</v>
      </c>
      <c r="G406" s="195">
        <f>(8760-G402)/8760</f>
        <v>1</v>
      </c>
      <c r="H406" s="195">
        <f>(8760-H402)/8760</f>
        <v>1</v>
      </c>
      <c r="I406" s="195">
        <f>(8760-I402)/8760</f>
        <v>1</v>
      </c>
      <c r="J406" s="304"/>
    </row>
    <row r="407" spans="1:12" s="287" customFormat="1" x14ac:dyDescent="0.25">
      <c r="A407" s="195" t="s">
        <v>699</v>
      </c>
      <c r="B407" s="286" t="s">
        <v>570</v>
      </c>
      <c r="C407" s="195" t="s">
        <v>1723</v>
      </c>
      <c r="D407" s="195" t="s">
        <v>489</v>
      </c>
      <c r="E407" s="195">
        <f>IFERROR(E397*100*100/(E396*8760*E406),0)</f>
        <v>0</v>
      </c>
      <c r="F407" s="195">
        <f>IFERROR(F397*100*100/(F396*8760*F406),0)</f>
        <v>0</v>
      </c>
      <c r="G407" s="195">
        <f>IFERROR(G397*100*100/(G396*8760*G406),0)</f>
        <v>0</v>
      </c>
      <c r="H407" s="195">
        <f>IFERROR(H397*100*100/(H396*8760*H406),0)</f>
        <v>0</v>
      </c>
      <c r="I407" s="195">
        <f>IFERROR(I397*100*100/(I396*8760*I406),0)</f>
        <v>0</v>
      </c>
      <c r="J407" s="304"/>
    </row>
    <row r="408" spans="1:12" x14ac:dyDescent="0.25">
      <c r="A408" s="255"/>
      <c r="B408" s="255"/>
      <c r="C408" s="255"/>
      <c r="D408" s="861"/>
      <c r="E408" s="675"/>
      <c r="F408" s="676"/>
      <c r="G408" s="676"/>
      <c r="H408" s="676"/>
      <c r="I408" s="677"/>
      <c r="J408" s="337"/>
      <c r="K408" s="253"/>
      <c r="L408" s="253"/>
    </row>
    <row r="409" spans="1:12" x14ac:dyDescent="0.25">
      <c r="A409" s="323" t="s">
        <v>1087</v>
      </c>
      <c r="B409" s="324" t="s">
        <v>1088</v>
      </c>
      <c r="C409" s="678"/>
      <c r="D409" s="857"/>
      <c r="E409" s="760"/>
      <c r="F409" s="760"/>
      <c r="G409" s="760"/>
      <c r="H409" s="760"/>
      <c r="I409" s="760"/>
      <c r="J409" s="735"/>
      <c r="K409" s="253"/>
      <c r="L409" s="253"/>
    </row>
    <row r="410" spans="1:12" x14ac:dyDescent="0.25">
      <c r="A410" s="326" t="s">
        <v>546</v>
      </c>
      <c r="B410" s="327" t="s">
        <v>213</v>
      </c>
      <c r="C410" s="211"/>
      <c r="D410" s="211" t="s">
        <v>719</v>
      </c>
      <c r="E410" s="715" t="s">
        <v>747</v>
      </c>
      <c r="F410" s="715" t="s">
        <v>747</v>
      </c>
      <c r="G410" s="715" t="s">
        <v>747</v>
      </c>
      <c r="H410" s="715" t="s">
        <v>747</v>
      </c>
      <c r="I410" s="715" t="s">
        <v>747</v>
      </c>
      <c r="J410" s="670"/>
      <c r="K410" s="253"/>
      <c r="L410" s="253"/>
    </row>
    <row r="411" spans="1:12" x14ac:dyDescent="0.25">
      <c r="A411" s="209" t="s">
        <v>547</v>
      </c>
      <c r="B411" s="267" t="s">
        <v>692</v>
      </c>
      <c r="C411" s="212" t="s">
        <v>408</v>
      </c>
      <c r="D411" s="281" t="s">
        <v>565</v>
      </c>
      <c r="E411" s="322">
        <v>0</v>
      </c>
      <c r="F411" s="322">
        <v>0</v>
      </c>
      <c r="G411" s="322">
        <v>0</v>
      </c>
      <c r="H411" s="334">
        <f>IFERROR(MAX(E411:G411),0)</f>
        <v>0</v>
      </c>
      <c r="I411" s="526"/>
      <c r="J411" s="1104"/>
      <c r="K411" s="253"/>
      <c r="L411" s="253"/>
    </row>
    <row r="412" spans="1:12" x14ac:dyDescent="0.25">
      <c r="A412" s="209" t="s">
        <v>549</v>
      </c>
      <c r="B412" s="267" t="s">
        <v>566</v>
      </c>
      <c r="C412" s="197" t="s">
        <v>408</v>
      </c>
      <c r="D412" s="281" t="s">
        <v>553</v>
      </c>
      <c r="E412" s="322">
        <v>0</v>
      </c>
      <c r="F412" s="322">
        <v>0</v>
      </c>
      <c r="G412" s="322">
        <v>0</v>
      </c>
      <c r="H412" s="334">
        <f>IFERROR(AVERAGEA(E412:G412),0)</f>
        <v>0</v>
      </c>
      <c r="I412" s="526">
        <v>0</v>
      </c>
      <c r="J412" s="1104"/>
      <c r="K412" s="253"/>
      <c r="L412" s="253"/>
    </row>
    <row r="413" spans="1:12" ht="15" x14ac:dyDescent="0.25">
      <c r="A413" s="209" t="s">
        <v>551</v>
      </c>
      <c r="B413" s="267" t="s">
        <v>717</v>
      </c>
      <c r="C413" s="200" t="s">
        <v>408</v>
      </c>
      <c r="D413" s="281" t="s">
        <v>553</v>
      </c>
      <c r="E413" s="322">
        <v>0</v>
      </c>
      <c r="F413" s="322">
        <v>0</v>
      </c>
      <c r="G413" s="322">
        <v>0</v>
      </c>
      <c r="H413" s="647">
        <f>IFERROR(AVERAGEIF(E413:G413,"&gt;0",E413:G413),0)</f>
        <v>0</v>
      </c>
      <c r="I413" s="526">
        <v>0</v>
      </c>
      <c r="J413" s="1104"/>
      <c r="K413" s="253"/>
      <c r="L413" s="253"/>
    </row>
    <row r="414" spans="1:12" ht="15" x14ac:dyDescent="0.25">
      <c r="A414" s="209" t="s">
        <v>552</v>
      </c>
      <c r="B414" s="267" t="s">
        <v>573</v>
      </c>
      <c r="C414" s="200" t="s">
        <v>408</v>
      </c>
      <c r="D414" s="209" t="s">
        <v>568</v>
      </c>
      <c r="E414" s="527"/>
      <c r="F414" s="527"/>
      <c r="G414" s="527"/>
      <c r="H414" s="647">
        <f>IFERROR(AVERAGEIF(E414:G414,"&gt;0",E414:G414),0)</f>
        <v>0</v>
      </c>
      <c r="I414" s="527"/>
      <c r="J414" s="1104"/>
      <c r="K414" s="253"/>
      <c r="L414" s="253"/>
    </row>
    <row r="415" spans="1:12" ht="15" x14ac:dyDescent="0.25">
      <c r="A415" s="209" t="s">
        <v>569</v>
      </c>
      <c r="B415" s="267" t="s">
        <v>570</v>
      </c>
      <c r="C415" s="200" t="s">
        <v>408</v>
      </c>
      <c r="D415" s="209" t="s">
        <v>489</v>
      </c>
      <c r="E415" s="527"/>
      <c r="F415" s="527"/>
      <c r="G415" s="527"/>
      <c r="H415" s="647">
        <f>IFERROR(AVERAGEIF(E415:G415,"&gt;0",E415:G415),0)</f>
        <v>0</v>
      </c>
      <c r="I415" s="527"/>
      <c r="J415" s="1104"/>
      <c r="K415" s="253"/>
      <c r="L415" s="253"/>
    </row>
    <row r="416" spans="1:12" x14ac:dyDescent="0.25">
      <c r="A416" s="209" t="s">
        <v>571</v>
      </c>
      <c r="B416" s="267" t="s">
        <v>562</v>
      </c>
      <c r="C416" s="200" t="s">
        <v>408</v>
      </c>
      <c r="D416" s="209" t="s">
        <v>563</v>
      </c>
      <c r="E416" s="551">
        <v>0</v>
      </c>
      <c r="F416" s="551">
        <v>0</v>
      </c>
      <c r="G416" s="551">
        <v>0</v>
      </c>
      <c r="H416" s="334">
        <f>IFERROR(AVERAGEA(E416:G416),0)</f>
        <v>0</v>
      </c>
      <c r="I416" s="526">
        <v>0</v>
      </c>
      <c r="J416" s="1104"/>
      <c r="K416" s="253"/>
      <c r="L416" s="253"/>
    </row>
    <row r="417" spans="1:256" ht="38.25" customHeight="1" x14ac:dyDescent="0.25">
      <c r="A417" s="209" t="s">
        <v>601</v>
      </c>
      <c r="B417" s="267" t="s">
        <v>681</v>
      </c>
      <c r="C417" s="200" t="s">
        <v>408</v>
      </c>
      <c r="D417" s="209" t="s">
        <v>563</v>
      </c>
      <c r="E417" s="526">
        <v>0</v>
      </c>
      <c r="F417" s="526">
        <v>0</v>
      </c>
      <c r="G417" s="526">
        <v>0</v>
      </c>
      <c r="H417" s="334">
        <f>IFERROR(AVERAGEA(E417:G417),0)</f>
        <v>0</v>
      </c>
      <c r="I417" s="526">
        <v>0</v>
      </c>
      <c r="J417" s="1104"/>
      <c r="K417" s="253"/>
      <c r="L417" s="253"/>
    </row>
    <row r="418" spans="1:256" ht="43.5" customHeight="1" x14ac:dyDescent="0.25">
      <c r="A418" s="209" t="s">
        <v>603</v>
      </c>
      <c r="B418" s="267" t="s">
        <v>682</v>
      </c>
      <c r="C418" s="200" t="s">
        <v>408</v>
      </c>
      <c r="D418" s="209" t="s">
        <v>563</v>
      </c>
      <c r="E418" s="526">
        <v>0</v>
      </c>
      <c r="F418" s="526">
        <v>0</v>
      </c>
      <c r="G418" s="551">
        <v>0</v>
      </c>
      <c r="H418" s="334">
        <f>IFERROR(AVERAGEA(E418:G418),0)</f>
        <v>0</v>
      </c>
      <c r="I418" s="526">
        <v>0</v>
      </c>
      <c r="J418" s="1104"/>
      <c r="K418" s="253"/>
      <c r="L418" s="253"/>
    </row>
    <row r="419" spans="1:256" ht="57.75" customHeight="1" x14ac:dyDescent="0.25">
      <c r="A419" s="209" t="s">
        <v>605</v>
      </c>
      <c r="B419" s="267" t="s">
        <v>684</v>
      </c>
      <c r="C419" s="200" t="s">
        <v>408</v>
      </c>
      <c r="D419" s="209" t="s">
        <v>563</v>
      </c>
      <c r="E419" s="526">
        <v>0</v>
      </c>
      <c r="F419" s="526">
        <v>0</v>
      </c>
      <c r="G419" s="551">
        <v>0</v>
      </c>
      <c r="H419" s="334">
        <f>IFERROR(AVERAGEA(E419:G419),0)</f>
        <v>0</v>
      </c>
      <c r="I419" s="526">
        <v>0</v>
      </c>
      <c r="J419" s="1104"/>
      <c r="K419" s="253"/>
      <c r="L419" s="253"/>
    </row>
    <row r="420" spans="1:256" s="287" customFormat="1" x14ac:dyDescent="0.25">
      <c r="A420" s="195" t="s">
        <v>683</v>
      </c>
      <c r="B420" s="286" t="s">
        <v>717</v>
      </c>
      <c r="C420" s="699" t="s">
        <v>1293</v>
      </c>
      <c r="D420" s="195" t="s">
        <v>489</v>
      </c>
      <c r="E420" s="195">
        <f>IFERROR((E413/E412)*100,0)</f>
        <v>0</v>
      </c>
      <c r="F420" s="195">
        <f>IFERROR((F413/F412)*100,0)</f>
        <v>0</v>
      </c>
      <c r="G420" s="195">
        <f>IFERROR((G413/G412)*100,0)</f>
        <v>0</v>
      </c>
      <c r="H420" s="195">
        <f>IFERROR((H413/H412)*100,0)</f>
        <v>0</v>
      </c>
      <c r="I420" s="195">
        <f>IFERROR((I413/I412)*100,0)</f>
        <v>0</v>
      </c>
      <c r="J420" s="304"/>
    </row>
    <row r="421" spans="1:256" s="287" customFormat="1" x14ac:dyDescent="0.25">
      <c r="A421" s="195" t="s">
        <v>698</v>
      </c>
      <c r="B421" s="286" t="s">
        <v>685</v>
      </c>
      <c r="C421" s="195" t="s">
        <v>1300</v>
      </c>
      <c r="D421" s="195" t="s">
        <v>489</v>
      </c>
      <c r="E421" s="195">
        <f>(8760-E417)/8760</f>
        <v>1</v>
      </c>
      <c r="F421" s="195">
        <f>(8760-F417)/8760</f>
        <v>1</v>
      </c>
      <c r="G421" s="195">
        <f>(8760-G417)/8760</f>
        <v>1</v>
      </c>
      <c r="H421" s="195">
        <f>(8760-H417)/8760</f>
        <v>1</v>
      </c>
      <c r="I421" s="195">
        <f>(8760-I417)/8760</f>
        <v>1</v>
      </c>
      <c r="J421" s="304"/>
    </row>
    <row r="422" spans="1:256" s="287" customFormat="1" x14ac:dyDescent="0.25">
      <c r="A422" s="195" t="s">
        <v>699</v>
      </c>
      <c r="B422" s="286" t="s">
        <v>570</v>
      </c>
      <c r="C422" s="195" t="s">
        <v>1723</v>
      </c>
      <c r="D422" s="195" t="s">
        <v>489</v>
      </c>
      <c r="E422" s="195">
        <f>IFERROR(E412*100*100/(E411*8760*E421),0)</f>
        <v>0</v>
      </c>
      <c r="F422" s="195">
        <f>IFERROR(F412*100*100/(F411*8760*F421),0)</f>
        <v>0</v>
      </c>
      <c r="G422" s="195">
        <f>IFERROR(G412*100*100/(G411*8760*G421),0)</f>
        <v>0</v>
      </c>
      <c r="H422" s="195">
        <f>IFERROR(H412*100*100/(H411*8760*H421),0)</f>
        <v>0</v>
      </c>
      <c r="I422" s="195">
        <f>IFERROR(I412*100*100/(I411*8760*I421),0)</f>
        <v>0</v>
      </c>
      <c r="J422" s="304"/>
    </row>
    <row r="423" spans="1:256" x14ac:dyDescent="0.25">
      <c r="A423" s="255"/>
      <c r="B423" s="255"/>
      <c r="C423" s="255"/>
      <c r="D423" s="861"/>
      <c r="E423" s="675"/>
      <c r="F423" s="676"/>
      <c r="G423" s="676"/>
      <c r="H423" s="676"/>
      <c r="I423" s="677"/>
      <c r="J423" s="337"/>
      <c r="K423" s="253"/>
      <c r="L423" s="253"/>
    </row>
    <row r="424" spans="1:256" x14ac:dyDescent="0.25">
      <c r="A424" s="323" t="s">
        <v>254</v>
      </c>
      <c r="B424" s="324" t="s">
        <v>572</v>
      </c>
      <c r="C424" s="764"/>
      <c r="D424" s="857"/>
      <c r="E424" s="765"/>
      <c r="F424" s="765"/>
      <c r="G424" s="765"/>
      <c r="H424" s="765"/>
      <c r="I424" s="325"/>
      <c r="J424" s="736"/>
      <c r="K424" s="323"/>
      <c r="L424" s="324"/>
      <c r="M424" s="1273"/>
      <c r="N424" s="1273"/>
      <c r="O424" s="1273"/>
      <c r="P424" s="1273"/>
      <c r="Q424" s="1273"/>
      <c r="R424" s="1273"/>
      <c r="S424" s="1273"/>
      <c r="T424" s="325"/>
      <c r="U424" s="323"/>
      <c r="V424" s="324"/>
      <c r="W424" s="1273"/>
      <c r="X424" s="1273"/>
      <c r="Y424" s="1273"/>
      <c r="Z424" s="1273"/>
      <c r="AA424" s="1273"/>
      <c r="AB424" s="1273"/>
      <c r="AC424" s="1273"/>
      <c r="AD424" s="325"/>
      <c r="AE424" s="323"/>
      <c r="AF424" s="324"/>
      <c r="AG424" s="1273"/>
      <c r="AH424" s="1273"/>
      <c r="AI424" s="1273"/>
      <c r="AJ424" s="1273"/>
      <c r="AK424" s="1273"/>
      <c r="AL424" s="1273"/>
      <c r="AM424" s="1273"/>
      <c r="AN424" s="325"/>
      <c r="AO424" s="323"/>
      <c r="AP424" s="324"/>
      <c r="AQ424" s="1273"/>
      <c r="AR424" s="1273"/>
      <c r="AS424" s="1273"/>
      <c r="AT424" s="1273"/>
      <c r="AU424" s="1273"/>
      <c r="AV424" s="1273"/>
      <c r="AW424" s="1273"/>
      <c r="AX424" s="325"/>
      <c r="AY424" s="323"/>
      <c r="AZ424" s="324"/>
      <c r="BA424" s="1273"/>
      <c r="BB424" s="1273"/>
      <c r="BC424" s="1273"/>
      <c r="BD424" s="1273"/>
      <c r="BE424" s="1273"/>
      <c r="BF424" s="1273"/>
      <c r="BG424" s="1273"/>
      <c r="BH424" s="325"/>
      <c r="BI424" s="323"/>
      <c r="BJ424" s="324"/>
      <c r="BK424" s="1273"/>
      <c r="BL424" s="1273"/>
      <c r="BM424" s="1273"/>
      <c r="BN424" s="1273"/>
      <c r="BO424" s="1273"/>
      <c r="BP424" s="1273"/>
      <c r="BQ424" s="1273"/>
      <c r="BR424" s="325"/>
      <c r="BS424" s="323"/>
      <c r="BT424" s="324"/>
      <c r="BU424" s="1273"/>
      <c r="BV424" s="1273"/>
      <c r="BW424" s="1273"/>
      <c r="BX424" s="1273"/>
      <c r="BY424" s="1273"/>
      <c r="BZ424" s="1273"/>
      <c r="CA424" s="1273"/>
      <c r="CB424" s="325"/>
      <c r="CC424" s="323"/>
      <c r="CD424" s="324"/>
      <c r="CE424" s="1273"/>
      <c r="CF424" s="1273"/>
      <c r="CG424" s="1273"/>
      <c r="CH424" s="1273"/>
      <c r="CI424" s="1273"/>
      <c r="CJ424" s="1273"/>
      <c r="CK424" s="1273"/>
      <c r="CL424" s="325"/>
      <c r="CM424" s="323"/>
      <c r="CN424" s="324"/>
      <c r="CO424" s="1273"/>
      <c r="CP424" s="1273"/>
      <c r="CQ424" s="1273"/>
      <c r="CR424" s="1273"/>
      <c r="CS424" s="1273"/>
      <c r="CT424" s="1273"/>
      <c r="CU424" s="1273"/>
      <c r="CV424" s="325"/>
      <c r="CW424" s="323"/>
      <c r="CX424" s="324"/>
      <c r="CY424" s="1273"/>
      <c r="CZ424" s="1273"/>
      <c r="DA424" s="1273"/>
      <c r="DB424" s="1273"/>
      <c r="DC424" s="1273"/>
      <c r="DD424" s="1273"/>
      <c r="DE424" s="1273"/>
      <c r="DF424" s="325"/>
      <c r="DG424" s="323"/>
      <c r="DH424" s="324"/>
      <c r="DI424" s="1273"/>
      <c r="DJ424" s="1273"/>
      <c r="DK424" s="1273"/>
      <c r="DL424" s="1273"/>
      <c r="DM424" s="1273"/>
      <c r="DN424" s="1273"/>
      <c r="DO424" s="1273"/>
      <c r="DP424" s="325"/>
      <c r="DQ424" s="323"/>
      <c r="DR424" s="324"/>
      <c r="DS424" s="1273"/>
      <c r="DT424" s="1273"/>
      <c r="DU424" s="1273"/>
      <c r="DV424" s="1273"/>
      <c r="DW424" s="1273"/>
      <c r="DX424" s="1273"/>
      <c r="DY424" s="1273"/>
      <c r="DZ424" s="325"/>
      <c r="EA424" s="323"/>
      <c r="EB424" s="324"/>
      <c r="EC424" s="1273"/>
      <c r="ED424" s="1273"/>
      <c r="EE424" s="1273"/>
      <c r="EF424" s="1273"/>
      <c r="EG424" s="1273"/>
      <c r="EH424" s="1273"/>
      <c r="EI424" s="1273"/>
      <c r="EJ424" s="325"/>
      <c r="EK424" s="323"/>
      <c r="EL424" s="324"/>
      <c r="EM424" s="1273"/>
      <c r="EN424" s="1273"/>
      <c r="EO424" s="1273"/>
      <c r="EP424" s="1273"/>
      <c r="EQ424" s="1273"/>
      <c r="ER424" s="1273"/>
      <c r="ES424" s="1273"/>
      <c r="ET424" s="325"/>
      <c r="EU424" s="323"/>
      <c r="EV424" s="324"/>
      <c r="EW424" s="1273"/>
      <c r="EX424" s="1273"/>
      <c r="EY424" s="1273"/>
      <c r="EZ424" s="1273"/>
      <c r="FA424" s="1273"/>
      <c r="FB424" s="1273"/>
      <c r="FC424" s="1273"/>
      <c r="FD424" s="325"/>
      <c r="FE424" s="323"/>
      <c r="FF424" s="324"/>
      <c r="FG424" s="1273"/>
      <c r="FH424" s="1273"/>
      <c r="FI424" s="1273"/>
      <c r="FJ424" s="1273"/>
      <c r="FK424" s="1273"/>
      <c r="FL424" s="1273"/>
      <c r="FM424" s="1273"/>
      <c r="FN424" s="325"/>
      <c r="FO424" s="323"/>
      <c r="FP424" s="324"/>
      <c r="FQ424" s="1273"/>
      <c r="FR424" s="1273"/>
      <c r="FS424" s="1273"/>
      <c r="FT424" s="1273"/>
      <c r="FU424" s="1273"/>
      <c r="FV424" s="1273"/>
      <c r="FW424" s="1273"/>
      <c r="FX424" s="325"/>
      <c r="FY424" s="323"/>
      <c r="FZ424" s="324"/>
      <c r="GA424" s="1273"/>
      <c r="GB424" s="1273"/>
      <c r="GC424" s="1273"/>
      <c r="GD424" s="1273"/>
      <c r="GE424" s="1273"/>
      <c r="GF424" s="1273"/>
      <c r="GG424" s="1273"/>
      <c r="GH424" s="325"/>
      <c r="GI424" s="323"/>
      <c r="GJ424" s="324"/>
      <c r="GK424" s="1273"/>
      <c r="GL424" s="1273"/>
      <c r="GM424" s="1273"/>
      <c r="GN424" s="1273"/>
      <c r="GO424" s="1273"/>
      <c r="GP424" s="1273"/>
      <c r="GQ424" s="1273"/>
      <c r="GR424" s="325"/>
      <c r="GS424" s="323"/>
      <c r="GT424" s="324"/>
      <c r="GU424" s="1273"/>
      <c r="GV424" s="1273"/>
      <c r="GW424" s="1273"/>
      <c r="GX424" s="1273"/>
      <c r="GY424" s="1273"/>
      <c r="GZ424" s="1273"/>
      <c r="HA424" s="1273"/>
      <c r="HB424" s="325"/>
      <c r="HC424" s="323"/>
      <c r="HD424" s="324"/>
      <c r="HE424" s="1273"/>
      <c r="HF424" s="1273"/>
      <c r="HG424" s="1273"/>
      <c r="HH424" s="1273"/>
      <c r="HI424" s="1273"/>
      <c r="HJ424" s="1273"/>
      <c r="HK424" s="1273"/>
      <c r="HL424" s="325"/>
      <c r="HM424" s="323"/>
      <c r="HN424" s="324"/>
      <c r="HO424" s="1273"/>
      <c r="HP424" s="1273"/>
      <c r="HQ424" s="1273"/>
      <c r="HR424" s="1273"/>
      <c r="HS424" s="1273"/>
      <c r="HT424" s="1273"/>
      <c r="HU424" s="1273"/>
      <c r="HV424" s="325"/>
      <c r="HW424" s="323"/>
      <c r="HX424" s="324"/>
      <c r="HY424" s="1273"/>
      <c r="HZ424" s="1273"/>
      <c r="IA424" s="1273"/>
      <c r="IB424" s="1273"/>
      <c r="IC424" s="1273"/>
      <c r="ID424" s="1273"/>
      <c r="IE424" s="1273"/>
      <c r="IF424" s="325"/>
      <c r="IG424" s="323"/>
      <c r="IH424" s="324"/>
      <c r="II424" s="1273"/>
      <c r="IJ424" s="1273"/>
      <c r="IK424" s="1273"/>
      <c r="IL424" s="1273"/>
      <c r="IM424" s="1273"/>
      <c r="IN424" s="1273"/>
      <c r="IO424" s="1273"/>
      <c r="IP424" s="325"/>
      <c r="IQ424" s="323"/>
      <c r="IR424" s="324"/>
      <c r="IS424" s="1273"/>
      <c r="IT424" s="1273"/>
      <c r="IU424" s="1273"/>
      <c r="IV424" s="1273"/>
    </row>
    <row r="425" spans="1:256" x14ac:dyDescent="0.25">
      <c r="A425" s="326" t="s">
        <v>546</v>
      </c>
      <c r="B425" s="327" t="s">
        <v>213</v>
      </c>
      <c r="C425" s="211"/>
      <c r="D425" s="211" t="s">
        <v>719</v>
      </c>
      <c r="E425" s="557" t="s">
        <v>806</v>
      </c>
      <c r="F425" s="557" t="s">
        <v>806</v>
      </c>
      <c r="G425" s="557" t="s">
        <v>806</v>
      </c>
      <c r="H425" s="557" t="s">
        <v>806</v>
      </c>
      <c r="I425" s="557" t="s">
        <v>806</v>
      </c>
      <c r="J425" s="328"/>
      <c r="K425" s="253"/>
      <c r="L425" s="253"/>
    </row>
    <row r="426" spans="1:256" x14ac:dyDescent="0.25">
      <c r="A426" s="209" t="s">
        <v>547</v>
      </c>
      <c r="B426" s="267" t="s">
        <v>692</v>
      </c>
      <c r="C426" s="212" t="s">
        <v>408</v>
      </c>
      <c r="D426" s="281" t="s">
        <v>565</v>
      </c>
      <c r="E426" s="548">
        <v>0</v>
      </c>
      <c r="F426" s="550">
        <v>0</v>
      </c>
      <c r="G426" s="322">
        <v>0</v>
      </c>
      <c r="H426" s="251">
        <f>IFERROR(MAX(E426:G426),0)</f>
        <v>0</v>
      </c>
      <c r="I426" s="550">
        <v>0</v>
      </c>
      <c r="J426" s="1104"/>
      <c r="K426" s="253"/>
      <c r="L426" s="253"/>
    </row>
    <row r="427" spans="1:256" x14ac:dyDescent="0.25">
      <c r="A427" s="209" t="s">
        <v>549</v>
      </c>
      <c r="B427" s="267" t="s">
        <v>566</v>
      </c>
      <c r="C427" s="197" t="s">
        <v>408</v>
      </c>
      <c r="D427" s="281" t="s">
        <v>553</v>
      </c>
      <c r="E427" s="548">
        <v>0</v>
      </c>
      <c r="F427" s="550">
        <v>0</v>
      </c>
      <c r="G427" s="322">
        <v>0</v>
      </c>
      <c r="H427" s="251">
        <f>IFERROR(AVERAGEA(E427:G427),0)</f>
        <v>0</v>
      </c>
      <c r="I427" s="550">
        <v>0</v>
      </c>
      <c r="J427" s="1104"/>
      <c r="K427" s="253"/>
      <c r="L427" s="253"/>
    </row>
    <row r="428" spans="1:256" ht="15" x14ac:dyDescent="0.25">
      <c r="A428" s="209" t="s">
        <v>551</v>
      </c>
      <c r="B428" s="263" t="s">
        <v>567</v>
      </c>
      <c r="C428" s="200" t="s">
        <v>408</v>
      </c>
      <c r="D428" s="209" t="s">
        <v>553</v>
      </c>
      <c r="E428" s="548">
        <v>0</v>
      </c>
      <c r="F428" s="550">
        <v>0</v>
      </c>
      <c r="G428" s="322">
        <v>0</v>
      </c>
      <c r="H428" s="276">
        <f>IFERROR(AVERAGEIF(E428:G428,"&gt;0",E428:G428),0)</f>
        <v>0</v>
      </c>
      <c r="I428" s="550">
        <v>0</v>
      </c>
      <c r="J428" s="1104"/>
      <c r="K428" s="253"/>
      <c r="L428" s="253"/>
    </row>
    <row r="429" spans="1:256" ht="15" x14ac:dyDescent="0.25">
      <c r="A429" s="209" t="s">
        <v>552</v>
      </c>
      <c r="B429" s="263" t="s">
        <v>693</v>
      </c>
      <c r="C429" s="200" t="s">
        <v>408</v>
      </c>
      <c r="D429" s="209" t="s">
        <v>568</v>
      </c>
      <c r="E429" s="527"/>
      <c r="F429" s="527"/>
      <c r="G429" s="527"/>
      <c r="H429" s="276">
        <f>IFERROR(AVERAGEIF(E429:G429,"&gt;0",E429:G429),0)</f>
        <v>0</v>
      </c>
      <c r="I429" s="527"/>
      <c r="J429" s="1104"/>
      <c r="K429" s="253"/>
      <c r="L429" s="253"/>
    </row>
    <row r="430" spans="1:256" ht="15" x14ac:dyDescent="0.25">
      <c r="A430" s="209" t="s">
        <v>569</v>
      </c>
      <c r="B430" s="263" t="s">
        <v>573</v>
      </c>
      <c r="C430" s="200" t="s">
        <v>408</v>
      </c>
      <c r="D430" s="209" t="s">
        <v>568</v>
      </c>
      <c r="E430" s="527"/>
      <c r="F430" s="527"/>
      <c r="G430" s="527"/>
      <c r="H430" s="276">
        <f>IFERROR(AVERAGEIF(E430:G430,"&gt;0",E430:G430),0)</f>
        <v>0</v>
      </c>
      <c r="I430" s="527"/>
      <c r="J430" s="1104"/>
      <c r="K430" s="253"/>
      <c r="L430" s="253"/>
    </row>
    <row r="431" spans="1:256" ht="15" x14ac:dyDescent="0.25">
      <c r="A431" s="329" t="s">
        <v>571</v>
      </c>
      <c r="B431" s="263" t="s">
        <v>570</v>
      </c>
      <c r="C431" s="200" t="s">
        <v>408</v>
      </c>
      <c r="D431" s="209" t="s">
        <v>489</v>
      </c>
      <c r="E431" s="527"/>
      <c r="F431" s="527"/>
      <c r="G431" s="527"/>
      <c r="H431" s="276">
        <f>IFERROR(AVERAGEIF(E431:G431,"&gt;0",E431:G431),0)</f>
        <v>0</v>
      </c>
      <c r="I431" s="527"/>
      <c r="J431" s="1104"/>
      <c r="K431" s="253"/>
      <c r="L431" s="253"/>
    </row>
    <row r="432" spans="1:256" x14ac:dyDescent="0.25">
      <c r="A432" s="329" t="s">
        <v>601</v>
      </c>
      <c r="B432" s="263" t="s">
        <v>562</v>
      </c>
      <c r="C432" s="200" t="s">
        <v>408</v>
      </c>
      <c r="D432" s="209" t="s">
        <v>563</v>
      </c>
      <c r="E432" s="548">
        <v>0</v>
      </c>
      <c r="F432" s="550">
        <v>0</v>
      </c>
      <c r="G432" s="551">
        <v>0</v>
      </c>
      <c r="H432" s="251">
        <f>IFERROR(AVERAGEA(E432:G432),0)</f>
        <v>0</v>
      </c>
      <c r="I432" s="550">
        <v>0</v>
      </c>
      <c r="J432" s="1104"/>
      <c r="K432" s="253"/>
      <c r="L432" s="253"/>
    </row>
    <row r="433" spans="1:256" s="287" customFormat="1" x14ac:dyDescent="0.25">
      <c r="A433" s="195" t="s">
        <v>603</v>
      </c>
      <c r="B433" s="286" t="s">
        <v>717</v>
      </c>
      <c r="C433" s="699" t="s">
        <v>1293</v>
      </c>
      <c r="D433" s="195" t="s">
        <v>489</v>
      </c>
      <c r="E433" s="766">
        <f>IFERROR((E428/E427)*100,0)</f>
        <v>0</v>
      </c>
      <c r="F433" s="766">
        <f>IFERROR((F428/F427)*100,0)</f>
        <v>0</v>
      </c>
      <c r="G433" s="766">
        <f>IFERROR((G428/G427)*100,0)</f>
        <v>0</v>
      </c>
      <c r="H433" s="766">
        <f>IFERROR((H428/H427)*100,0)</f>
        <v>0</v>
      </c>
      <c r="I433" s="766">
        <f>IFERROR((I428/I427)*100,0)</f>
        <v>0</v>
      </c>
      <c r="J433" s="304"/>
    </row>
    <row r="434" spans="1:256" x14ac:dyDescent="0.25">
      <c r="A434" s="255"/>
      <c r="B434" s="255"/>
      <c r="C434" s="255"/>
      <c r="D434" s="861"/>
      <c r="E434" s="675"/>
      <c r="F434" s="676"/>
      <c r="G434" s="676"/>
      <c r="H434" s="676"/>
      <c r="I434" s="677"/>
      <c r="J434" s="337"/>
      <c r="K434" s="253"/>
      <c r="L434" s="253"/>
    </row>
    <row r="435" spans="1:256" x14ac:dyDescent="0.25">
      <c r="A435" s="323" t="s">
        <v>1301</v>
      </c>
      <c r="B435" s="324" t="s">
        <v>210</v>
      </c>
      <c r="C435" s="764"/>
      <c r="D435" s="859"/>
      <c r="E435" s="765"/>
      <c r="F435" s="765"/>
      <c r="G435" s="765"/>
      <c r="H435" s="765"/>
      <c r="I435" s="325"/>
      <c r="J435" s="736"/>
      <c r="K435" s="323"/>
      <c r="L435" s="324"/>
      <c r="M435" s="1273"/>
      <c r="N435" s="1273"/>
      <c r="O435" s="1273"/>
      <c r="P435" s="1273"/>
      <c r="Q435" s="1273"/>
      <c r="R435" s="1273"/>
      <c r="S435" s="1273"/>
      <c r="T435" s="325"/>
      <c r="U435" s="323"/>
      <c r="V435" s="324"/>
      <c r="W435" s="1273"/>
      <c r="X435" s="1273"/>
      <c r="Y435" s="1273"/>
      <c r="Z435" s="1273"/>
      <c r="AA435" s="1273"/>
      <c r="AB435" s="1273"/>
      <c r="AC435" s="1273"/>
      <c r="AD435" s="325"/>
      <c r="AE435" s="323"/>
      <c r="AF435" s="324"/>
      <c r="AG435" s="1273"/>
      <c r="AH435" s="1273"/>
      <c r="AI435" s="1273"/>
      <c r="AJ435" s="1273"/>
      <c r="AK435" s="1273"/>
      <c r="AL435" s="1273"/>
      <c r="AM435" s="1273"/>
      <c r="AN435" s="325"/>
      <c r="AO435" s="323"/>
      <c r="AP435" s="324"/>
      <c r="AQ435" s="1273"/>
      <c r="AR435" s="1273"/>
      <c r="AS435" s="1273"/>
      <c r="AT435" s="1273"/>
      <c r="AU435" s="1273"/>
      <c r="AV435" s="1273"/>
      <c r="AW435" s="1273"/>
      <c r="AX435" s="325"/>
      <c r="AY435" s="323"/>
      <c r="AZ435" s="324"/>
      <c r="BA435" s="1273"/>
      <c r="BB435" s="1273"/>
      <c r="BC435" s="1273"/>
      <c r="BD435" s="1273"/>
      <c r="BE435" s="1273"/>
      <c r="BF435" s="1273"/>
      <c r="BG435" s="1273"/>
      <c r="BH435" s="325"/>
      <c r="BI435" s="323"/>
      <c r="BJ435" s="324"/>
      <c r="BK435" s="1273"/>
      <c r="BL435" s="1273"/>
      <c r="BM435" s="1273"/>
      <c r="BN435" s="1273"/>
      <c r="BO435" s="1273"/>
      <c r="BP435" s="1273"/>
      <c r="BQ435" s="1273"/>
      <c r="BR435" s="325"/>
      <c r="BS435" s="323"/>
      <c r="BT435" s="324"/>
      <c r="BU435" s="1273"/>
      <c r="BV435" s="1273"/>
      <c r="BW435" s="1273"/>
      <c r="BX435" s="1273"/>
      <c r="BY435" s="1273"/>
      <c r="BZ435" s="1273"/>
      <c r="CA435" s="1273"/>
      <c r="CB435" s="325"/>
      <c r="CC435" s="323"/>
      <c r="CD435" s="324"/>
      <c r="CE435" s="1273"/>
      <c r="CF435" s="1273"/>
      <c r="CG435" s="1273"/>
      <c r="CH435" s="1273"/>
      <c r="CI435" s="1273"/>
      <c r="CJ435" s="1273"/>
      <c r="CK435" s="1273"/>
      <c r="CL435" s="325"/>
      <c r="CM435" s="323"/>
      <c r="CN435" s="324"/>
      <c r="CO435" s="1273"/>
      <c r="CP435" s="1273"/>
      <c r="CQ435" s="1273"/>
      <c r="CR435" s="1273"/>
      <c r="CS435" s="1273"/>
      <c r="CT435" s="1273"/>
      <c r="CU435" s="1273"/>
      <c r="CV435" s="325"/>
      <c r="CW435" s="323"/>
      <c r="CX435" s="324"/>
      <c r="CY435" s="1273"/>
      <c r="CZ435" s="1273"/>
      <c r="DA435" s="1273"/>
      <c r="DB435" s="1273"/>
      <c r="DC435" s="1273"/>
      <c r="DD435" s="1273"/>
      <c r="DE435" s="1273"/>
      <c r="DF435" s="325"/>
      <c r="DG435" s="323"/>
      <c r="DH435" s="324"/>
      <c r="DI435" s="1273"/>
      <c r="DJ435" s="1273"/>
      <c r="DK435" s="1273"/>
      <c r="DL435" s="1273"/>
      <c r="DM435" s="1273"/>
      <c r="DN435" s="1273"/>
      <c r="DO435" s="1273"/>
      <c r="DP435" s="325"/>
      <c r="DQ435" s="323"/>
      <c r="DR435" s="324"/>
      <c r="DS435" s="1273"/>
      <c r="DT435" s="1273"/>
      <c r="DU435" s="1273"/>
      <c r="DV435" s="1273"/>
      <c r="DW435" s="1273"/>
      <c r="DX435" s="1273"/>
      <c r="DY435" s="1273"/>
      <c r="DZ435" s="325"/>
      <c r="EA435" s="323"/>
      <c r="EB435" s="324"/>
      <c r="EC435" s="1273"/>
      <c r="ED435" s="1273"/>
      <c r="EE435" s="1273"/>
      <c r="EF435" s="1273"/>
      <c r="EG435" s="1273"/>
      <c r="EH435" s="1273"/>
      <c r="EI435" s="1273"/>
      <c r="EJ435" s="325"/>
      <c r="EK435" s="323"/>
      <c r="EL435" s="324"/>
      <c r="EM435" s="1273"/>
      <c r="EN435" s="1273"/>
      <c r="EO435" s="1273"/>
      <c r="EP435" s="1273"/>
      <c r="EQ435" s="1273"/>
      <c r="ER435" s="1273"/>
      <c r="ES435" s="1273"/>
      <c r="ET435" s="325"/>
      <c r="EU435" s="323"/>
      <c r="EV435" s="324"/>
      <c r="EW435" s="1273"/>
      <c r="EX435" s="1273"/>
      <c r="EY435" s="1273"/>
      <c r="EZ435" s="1273"/>
      <c r="FA435" s="1273"/>
      <c r="FB435" s="1273"/>
      <c r="FC435" s="1273"/>
      <c r="FD435" s="325"/>
      <c r="FE435" s="323"/>
      <c r="FF435" s="324"/>
      <c r="FG435" s="1273"/>
      <c r="FH435" s="1273"/>
      <c r="FI435" s="1273"/>
      <c r="FJ435" s="1273"/>
      <c r="FK435" s="1273"/>
      <c r="FL435" s="1273"/>
      <c r="FM435" s="1273"/>
      <c r="FN435" s="325"/>
      <c r="FO435" s="323"/>
      <c r="FP435" s="324"/>
      <c r="FQ435" s="1273"/>
      <c r="FR435" s="1273"/>
      <c r="FS435" s="1273"/>
      <c r="FT435" s="1273"/>
      <c r="FU435" s="1273"/>
      <c r="FV435" s="1273"/>
      <c r="FW435" s="1273"/>
      <c r="FX435" s="325"/>
      <c r="FY435" s="323"/>
      <c r="FZ435" s="324"/>
      <c r="GA435" s="1273"/>
      <c r="GB435" s="1273"/>
      <c r="GC435" s="1273"/>
      <c r="GD435" s="1273"/>
      <c r="GE435" s="1273"/>
      <c r="GF435" s="1273"/>
      <c r="GG435" s="1273"/>
      <c r="GH435" s="325"/>
      <c r="GI435" s="323"/>
      <c r="GJ435" s="324"/>
      <c r="GK435" s="1273"/>
      <c r="GL435" s="1273"/>
      <c r="GM435" s="1273"/>
      <c r="GN435" s="1273"/>
      <c r="GO435" s="1273"/>
      <c r="GP435" s="1273"/>
      <c r="GQ435" s="1273"/>
      <c r="GR435" s="325"/>
      <c r="GS435" s="323"/>
      <c r="GT435" s="324"/>
      <c r="GU435" s="1273"/>
      <c r="GV435" s="1273"/>
      <c r="GW435" s="1273"/>
      <c r="GX435" s="1273"/>
      <c r="GY435" s="1273"/>
      <c r="GZ435" s="1273"/>
      <c r="HA435" s="1273"/>
      <c r="HB435" s="325"/>
      <c r="HC435" s="323"/>
      <c r="HD435" s="324"/>
      <c r="HE435" s="1273"/>
      <c r="HF435" s="1273"/>
      <c r="HG435" s="1273"/>
      <c r="HH435" s="1273"/>
      <c r="HI435" s="1273"/>
      <c r="HJ435" s="1273"/>
      <c r="HK435" s="1273"/>
      <c r="HL435" s="325"/>
      <c r="HM435" s="323"/>
      <c r="HN435" s="324"/>
      <c r="HO435" s="1273"/>
      <c r="HP435" s="1273"/>
      <c r="HQ435" s="1273"/>
      <c r="HR435" s="1273"/>
      <c r="HS435" s="1273"/>
      <c r="HT435" s="1273"/>
      <c r="HU435" s="1273"/>
      <c r="HV435" s="325"/>
      <c r="HW435" s="323"/>
      <c r="HX435" s="324"/>
      <c r="HY435" s="1273"/>
      <c r="HZ435" s="1273"/>
      <c r="IA435" s="1273"/>
      <c r="IB435" s="1273"/>
      <c r="IC435" s="1273"/>
      <c r="ID435" s="1273"/>
      <c r="IE435" s="1273"/>
      <c r="IF435" s="325"/>
      <c r="IG435" s="323"/>
      <c r="IH435" s="324"/>
      <c r="II435" s="1273"/>
      <c r="IJ435" s="1273"/>
      <c r="IK435" s="1273"/>
      <c r="IL435" s="1273"/>
      <c r="IM435" s="1273"/>
      <c r="IN435" s="1273"/>
      <c r="IO435" s="1273"/>
      <c r="IP435" s="325"/>
      <c r="IQ435" s="323"/>
      <c r="IR435" s="324"/>
      <c r="IS435" s="1273"/>
      <c r="IT435" s="1273"/>
      <c r="IU435" s="1273"/>
      <c r="IV435" s="1273"/>
    </row>
    <row r="436" spans="1:256" x14ac:dyDescent="0.25">
      <c r="A436" s="209" t="s">
        <v>546</v>
      </c>
      <c r="B436" s="263" t="s">
        <v>718</v>
      </c>
      <c r="C436" s="200" t="s">
        <v>408</v>
      </c>
      <c r="D436" s="209" t="s">
        <v>565</v>
      </c>
      <c r="E436" s="548">
        <v>0</v>
      </c>
      <c r="F436" s="550">
        <v>0</v>
      </c>
      <c r="G436" s="551">
        <v>0</v>
      </c>
      <c r="H436" s="251">
        <f>IFERROR(MAX(E436:G436),0)</f>
        <v>0</v>
      </c>
      <c r="I436" s="550">
        <v>0</v>
      </c>
      <c r="J436" s="1104"/>
      <c r="K436" s="253"/>
      <c r="L436" s="253"/>
    </row>
    <row r="437" spans="1:256" x14ac:dyDescent="0.25">
      <c r="A437" s="209" t="s">
        <v>547</v>
      </c>
      <c r="B437" s="263" t="s">
        <v>686</v>
      </c>
      <c r="C437" s="200" t="s">
        <v>408</v>
      </c>
      <c r="D437" s="209" t="s">
        <v>553</v>
      </c>
      <c r="E437" s="548">
        <v>0</v>
      </c>
      <c r="F437" s="550">
        <v>0</v>
      </c>
      <c r="G437" s="551">
        <v>0</v>
      </c>
      <c r="H437" s="251">
        <f>IFERROR(AVERAGEA(E437:G437),0)</f>
        <v>0</v>
      </c>
      <c r="I437" s="550">
        <v>0</v>
      </c>
      <c r="J437" s="1104"/>
      <c r="K437" s="253"/>
      <c r="L437" s="253"/>
    </row>
    <row r="438" spans="1:256" x14ac:dyDescent="0.25">
      <c r="A438" s="209" t="s">
        <v>549</v>
      </c>
      <c r="B438" s="263" t="s">
        <v>687</v>
      </c>
      <c r="C438" s="200" t="s">
        <v>408</v>
      </c>
      <c r="D438" s="209" t="s">
        <v>563</v>
      </c>
      <c r="E438" s="548">
        <v>0</v>
      </c>
      <c r="F438" s="550">
        <v>0</v>
      </c>
      <c r="G438" s="551">
        <v>0</v>
      </c>
      <c r="H438" s="251">
        <f>IFERROR(AVERAGEA(E438:G438),0)</f>
        <v>0</v>
      </c>
      <c r="I438" s="550">
        <v>0</v>
      </c>
      <c r="J438" s="1104"/>
      <c r="K438" s="253"/>
      <c r="L438" s="253"/>
    </row>
    <row r="439" spans="1:256" ht="15" x14ac:dyDescent="0.25">
      <c r="A439" s="209" t="s">
        <v>551</v>
      </c>
      <c r="B439" s="263" t="s">
        <v>567</v>
      </c>
      <c r="C439" s="200" t="s">
        <v>408</v>
      </c>
      <c r="D439" s="313" t="s">
        <v>553</v>
      </c>
      <c r="E439" s="548">
        <v>0</v>
      </c>
      <c r="F439" s="550">
        <v>0</v>
      </c>
      <c r="G439" s="551">
        <v>0</v>
      </c>
      <c r="H439" s="276">
        <f>IFERROR(AVERAGEIF(E439:G439,"&gt;0",E439:G439),0)</f>
        <v>0</v>
      </c>
      <c r="I439" s="550">
        <v>0</v>
      </c>
      <c r="J439" s="1104"/>
      <c r="K439" s="253"/>
      <c r="L439" s="253"/>
    </row>
    <row r="440" spans="1:256" s="287" customFormat="1" x14ac:dyDescent="0.25">
      <c r="A440" s="195" t="s">
        <v>552</v>
      </c>
      <c r="B440" s="286" t="s">
        <v>717</v>
      </c>
      <c r="C440" s="699" t="s">
        <v>1294</v>
      </c>
      <c r="D440" s="195" t="s">
        <v>489</v>
      </c>
      <c r="E440" s="195">
        <f>IFERROR((E439/E437)*100,0)</f>
        <v>0</v>
      </c>
      <c r="F440" s="195">
        <f>IFERROR((F439/F437)*100,0)</f>
        <v>0</v>
      </c>
      <c r="G440" s="195">
        <f>IFERROR((G439/G437)*100,0)</f>
        <v>0</v>
      </c>
      <c r="H440" s="195">
        <f>IFERROR((H439/H437)*100,0)</f>
        <v>0</v>
      </c>
      <c r="I440" s="195">
        <f>IFERROR((I439/I437)*100,0)</f>
        <v>0</v>
      </c>
      <c r="J440" s="304"/>
    </row>
    <row r="441" spans="1:256" ht="16.5" x14ac:dyDescent="0.25">
      <c r="A441" s="703"/>
      <c r="B441" s="704"/>
      <c r="C441" s="704"/>
      <c r="D441" s="889"/>
      <c r="E441" s="704"/>
      <c r="F441" s="704"/>
      <c r="G441" s="704"/>
      <c r="H441" s="704"/>
      <c r="I441" s="705"/>
      <c r="J441" s="737"/>
      <c r="K441" s="253"/>
      <c r="L441" s="253"/>
    </row>
    <row r="442" spans="1:256" ht="31.9" customHeight="1" x14ac:dyDescent="0.25">
      <c r="A442" s="323" t="s">
        <v>255</v>
      </c>
      <c r="B442" s="324" t="s">
        <v>691</v>
      </c>
      <c r="C442" s="1273" t="s">
        <v>1724</v>
      </c>
      <c r="D442" s="1273"/>
      <c r="E442" s="1273"/>
      <c r="F442" s="1273"/>
      <c r="G442" s="1273"/>
      <c r="H442" s="1273"/>
      <c r="I442" s="1273"/>
      <c r="J442" s="736"/>
      <c r="K442" s="323"/>
      <c r="L442" s="324"/>
      <c r="M442" s="1273"/>
      <c r="N442" s="1273"/>
      <c r="O442" s="1273"/>
      <c r="P442" s="1273"/>
      <c r="Q442" s="1273"/>
      <c r="R442" s="1273"/>
      <c r="S442" s="1273"/>
      <c r="T442" s="325"/>
      <c r="U442" s="323"/>
      <c r="V442" s="324"/>
      <c r="W442" s="1273"/>
      <c r="X442" s="1273"/>
      <c r="Y442" s="1273"/>
      <c r="Z442" s="1273"/>
      <c r="AA442" s="1273"/>
      <c r="AB442" s="1273"/>
      <c r="AC442" s="1273"/>
      <c r="AD442" s="325"/>
      <c r="AE442" s="323"/>
      <c r="AF442" s="324"/>
      <c r="AG442" s="1273"/>
      <c r="AH442" s="1273"/>
      <c r="AI442" s="1273"/>
      <c r="AJ442" s="1273"/>
      <c r="AK442" s="1273"/>
      <c r="AL442" s="1273"/>
      <c r="AM442" s="1273"/>
      <c r="AN442" s="325"/>
      <c r="AO442" s="323"/>
      <c r="AP442" s="324"/>
      <c r="AQ442" s="1273"/>
      <c r="AR442" s="1273"/>
      <c r="AS442" s="1273"/>
      <c r="AT442" s="1273"/>
      <c r="AU442" s="1273"/>
      <c r="AV442" s="1273"/>
      <c r="AW442" s="1273"/>
      <c r="AX442" s="325"/>
      <c r="AY442" s="323"/>
      <c r="AZ442" s="324"/>
      <c r="BA442" s="1273"/>
      <c r="BB442" s="1273"/>
      <c r="BC442" s="1273"/>
      <c r="BD442" s="1273"/>
      <c r="BE442" s="1273"/>
      <c r="BF442" s="1273"/>
      <c r="BG442" s="1273"/>
      <c r="BH442" s="325"/>
      <c r="BI442" s="323"/>
      <c r="BJ442" s="324"/>
      <c r="BK442" s="1273"/>
      <c r="BL442" s="1273"/>
      <c r="BM442" s="1273"/>
      <c r="BN442" s="1273"/>
      <c r="BO442" s="1273"/>
      <c r="BP442" s="1273"/>
      <c r="BQ442" s="1273"/>
      <c r="BR442" s="325"/>
      <c r="BS442" s="323"/>
      <c r="BT442" s="324"/>
      <c r="BU442" s="1273"/>
      <c r="BV442" s="1273"/>
      <c r="BW442" s="1273"/>
      <c r="BX442" s="1273"/>
      <c r="BY442" s="1273"/>
      <c r="BZ442" s="1273"/>
      <c r="CA442" s="1273"/>
      <c r="CB442" s="325"/>
      <c r="CC442" s="323"/>
      <c r="CD442" s="324"/>
      <c r="CE442" s="1273"/>
      <c r="CF442" s="1273"/>
      <c r="CG442" s="1273"/>
      <c r="CH442" s="1273"/>
      <c r="CI442" s="1273"/>
      <c r="CJ442" s="1273"/>
      <c r="CK442" s="1273"/>
      <c r="CL442" s="325"/>
      <c r="CM442" s="323"/>
      <c r="CN442" s="324"/>
      <c r="CO442" s="1273"/>
      <c r="CP442" s="1273"/>
      <c r="CQ442" s="1273"/>
      <c r="CR442" s="1273"/>
      <c r="CS442" s="1273"/>
      <c r="CT442" s="1273"/>
      <c r="CU442" s="1273"/>
      <c r="CV442" s="325"/>
      <c r="CW442" s="323"/>
      <c r="CX442" s="324"/>
      <c r="CY442" s="1273"/>
      <c r="CZ442" s="1273"/>
      <c r="DA442" s="1273"/>
      <c r="DB442" s="1273"/>
      <c r="DC442" s="1273"/>
      <c r="DD442" s="1273"/>
      <c r="DE442" s="1273"/>
      <c r="DF442" s="325"/>
      <c r="DG442" s="323"/>
      <c r="DH442" s="324"/>
      <c r="DI442" s="1273"/>
      <c r="DJ442" s="1273"/>
      <c r="DK442" s="1273"/>
      <c r="DL442" s="1273"/>
      <c r="DM442" s="1273"/>
      <c r="DN442" s="1273"/>
      <c r="DO442" s="1273"/>
      <c r="DP442" s="325"/>
      <c r="DQ442" s="323"/>
      <c r="DR442" s="324"/>
      <c r="DS442" s="1273"/>
      <c r="DT442" s="1273"/>
      <c r="DU442" s="1273"/>
      <c r="DV442" s="1273"/>
      <c r="DW442" s="1273"/>
      <c r="DX442" s="1273"/>
      <c r="DY442" s="1273"/>
      <c r="DZ442" s="325"/>
      <c r="EA442" s="323"/>
      <c r="EB442" s="324"/>
      <c r="EC442" s="1273"/>
      <c r="ED442" s="1273"/>
      <c r="EE442" s="1273"/>
      <c r="EF442" s="1273"/>
      <c r="EG442" s="1273"/>
      <c r="EH442" s="1273"/>
      <c r="EI442" s="1273"/>
      <c r="EJ442" s="325"/>
      <c r="EK442" s="323"/>
      <c r="EL442" s="324"/>
      <c r="EM442" s="1273"/>
      <c r="EN442" s="1273"/>
      <c r="EO442" s="1273"/>
      <c r="EP442" s="1273"/>
      <c r="EQ442" s="1273"/>
      <c r="ER442" s="1273"/>
      <c r="ES442" s="1273"/>
      <c r="ET442" s="325"/>
      <c r="EU442" s="323"/>
      <c r="EV442" s="324"/>
      <c r="EW442" s="1273"/>
      <c r="EX442" s="1273"/>
      <c r="EY442" s="1273"/>
      <c r="EZ442" s="1273"/>
      <c r="FA442" s="1273"/>
      <c r="FB442" s="1273"/>
      <c r="FC442" s="1273"/>
      <c r="FD442" s="325"/>
      <c r="FE442" s="323"/>
      <c r="FF442" s="324"/>
      <c r="FG442" s="1273"/>
      <c r="FH442" s="1273"/>
      <c r="FI442" s="1273"/>
      <c r="FJ442" s="1273"/>
      <c r="FK442" s="1273"/>
      <c r="FL442" s="1273"/>
      <c r="FM442" s="1273"/>
      <c r="FN442" s="325"/>
      <c r="FO442" s="323"/>
      <c r="FP442" s="324"/>
      <c r="FQ442" s="1273"/>
      <c r="FR442" s="1273"/>
      <c r="FS442" s="1273"/>
      <c r="FT442" s="1273"/>
      <c r="FU442" s="1273"/>
      <c r="FV442" s="1273"/>
      <c r="FW442" s="1273"/>
      <c r="FX442" s="325"/>
      <c r="FY442" s="323"/>
      <c r="FZ442" s="324"/>
      <c r="GA442" s="1273"/>
      <c r="GB442" s="1273"/>
      <c r="GC442" s="1273"/>
      <c r="GD442" s="1273"/>
      <c r="GE442" s="1273"/>
      <c r="GF442" s="1273"/>
      <c r="GG442" s="1273"/>
      <c r="GH442" s="325"/>
      <c r="GI442" s="323"/>
      <c r="GJ442" s="324"/>
      <c r="GK442" s="1273"/>
      <c r="GL442" s="1273"/>
      <c r="GM442" s="1273"/>
      <c r="GN442" s="1273"/>
      <c r="GO442" s="1273"/>
      <c r="GP442" s="1273"/>
      <c r="GQ442" s="1273"/>
      <c r="GR442" s="325"/>
      <c r="GS442" s="323"/>
      <c r="GT442" s="324"/>
      <c r="GU442" s="1273"/>
      <c r="GV442" s="1273"/>
      <c r="GW442" s="1273"/>
      <c r="GX442" s="1273"/>
      <c r="GY442" s="1273"/>
      <c r="GZ442" s="1273"/>
      <c r="HA442" s="1273"/>
      <c r="HB442" s="325"/>
      <c r="HC442" s="323"/>
      <c r="HD442" s="324"/>
      <c r="HE442" s="1273"/>
      <c r="HF442" s="1273"/>
      <c r="HG442" s="1273"/>
      <c r="HH442" s="1273"/>
      <c r="HI442" s="1273"/>
      <c r="HJ442" s="1273"/>
      <c r="HK442" s="1273"/>
      <c r="HL442" s="325"/>
      <c r="HM442" s="323"/>
      <c r="HN442" s="324"/>
      <c r="HO442" s="1273"/>
      <c r="HP442" s="1273"/>
      <c r="HQ442" s="1273"/>
      <c r="HR442" s="1273"/>
      <c r="HS442" s="1273"/>
      <c r="HT442" s="1273"/>
      <c r="HU442" s="1273"/>
      <c r="HV442" s="325"/>
      <c r="HW442" s="323"/>
      <c r="HX442" s="324"/>
      <c r="HY442" s="1273"/>
      <c r="HZ442" s="1273"/>
      <c r="IA442" s="1273"/>
      <c r="IB442" s="1273"/>
      <c r="IC442" s="1273"/>
      <c r="ID442" s="1273"/>
      <c r="IE442" s="1273"/>
      <c r="IF442" s="325"/>
      <c r="IG442" s="323"/>
      <c r="IH442" s="324"/>
      <c r="II442" s="1273"/>
      <c r="IJ442" s="1273"/>
      <c r="IK442" s="1273"/>
      <c r="IL442" s="1273"/>
      <c r="IM442" s="1273"/>
      <c r="IN442" s="1273"/>
      <c r="IO442" s="1273"/>
      <c r="IP442" s="325"/>
      <c r="IQ442" s="323"/>
      <c r="IR442" s="324"/>
      <c r="IS442" s="1273"/>
      <c r="IT442" s="1273"/>
      <c r="IU442" s="1273"/>
      <c r="IV442" s="1273"/>
    </row>
    <row r="443" spans="1:256" x14ac:dyDescent="0.25">
      <c r="A443" s="326" t="s">
        <v>546</v>
      </c>
      <c r="B443" s="327" t="s">
        <v>213</v>
      </c>
      <c r="C443" s="211"/>
      <c r="D443" s="211" t="s">
        <v>719</v>
      </c>
      <c r="E443" s="557" t="str">
        <f>'Annex Co-Gen Details'!E7</f>
        <v>Yes</v>
      </c>
      <c r="F443" s="557" t="str">
        <f>'Annex Co-Gen Details'!F7</f>
        <v>Yes</v>
      </c>
      <c r="G443" s="557" t="str">
        <f>'Annex Co-Gen Details'!G7</f>
        <v>Yes</v>
      </c>
      <c r="H443" s="557" t="str">
        <f>'Annex Co-Gen Details'!H7</f>
        <v>Yes</v>
      </c>
      <c r="I443" s="557" t="str">
        <f>'Annex Co-Gen Details'!I7</f>
        <v>Yes</v>
      </c>
      <c r="J443" s="328"/>
      <c r="K443" s="323"/>
      <c r="L443" s="324"/>
      <c r="M443" s="674"/>
      <c r="N443" s="674"/>
      <c r="O443" s="674"/>
      <c r="P443" s="674"/>
      <c r="Q443" s="674"/>
      <c r="R443" s="674"/>
      <c r="S443" s="674"/>
      <c r="T443" s="325"/>
      <c r="U443" s="323"/>
      <c r="V443" s="324"/>
      <c r="W443" s="674"/>
      <c r="X443" s="674"/>
      <c r="Y443" s="674"/>
      <c r="Z443" s="674"/>
      <c r="AA443" s="674"/>
      <c r="AB443" s="674"/>
      <c r="AC443" s="674"/>
      <c r="AD443" s="325"/>
      <c r="AE443" s="323"/>
      <c r="AF443" s="324"/>
      <c r="AG443" s="674"/>
      <c r="AH443" s="674"/>
      <c r="AI443" s="674"/>
      <c r="AJ443" s="674"/>
      <c r="AK443" s="674"/>
      <c r="AL443" s="674"/>
      <c r="AM443" s="674"/>
      <c r="AN443" s="325"/>
      <c r="AO443" s="323"/>
      <c r="AP443" s="324"/>
      <c r="AQ443" s="674"/>
      <c r="AR443" s="674"/>
      <c r="AS443" s="674"/>
      <c r="AT443" s="674"/>
      <c r="AU443" s="674"/>
      <c r="AV443" s="674"/>
      <c r="AW443" s="674"/>
      <c r="AX443" s="325"/>
      <c r="AY443" s="323"/>
      <c r="AZ443" s="324"/>
      <c r="BA443" s="674"/>
      <c r="BB443" s="674"/>
      <c r="BC443" s="674"/>
      <c r="BD443" s="674"/>
      <c r="BE443" s="674"/>
      <c r="BF443" s="674"/>
      <c r="BG443" s="674"/>
      <c r="BH443" s="325"/>
      <c r="BI443" s="323"/>
      <c r="BJ443" s="324"/>
      <c r="BK443" s="674"/>
      <c r="BL443" s="674"/>
      <c r="BM443" s="674"/>
      <c r="BN443" s="674"/>
      <c r="BO443" s="674"/>
      <c r="BP443" s="674"/>
      <c r="BQ443" s="674"/>
      <c r="BR443" s="325"/>
      <c r="BS443" s="323"/>
      <c r="BT443" s="324"/>
      <c r="BU443" s="674"/>
      <c r="BV443" s="674"/>
      <c r="BW443" s="674"/>
      <c r="BX443" s="674"/>
      <c r="BY443" s="674"/>
      <c r="BZ443" s="674"/>
      <c r="CA443" s="674"/>
      <c r="CB443" s="325"/>
      <c r="CC443" s="323"/>
      <c r="CD443" s="324"/>
      <c r="CE443" s="674"/>
      <c r="CF443" s="674"/>
      <c r="CG443" s="674"/>
      <c r="CH443" s="674"/>
      <c r="CI443" s="674"/>
      <c r="CJ443" s="674"/>
      <c r="CK443" s="674"/>
      <c r="CL443" s="325"/>
      <c r="CM443" s="323"/>
      <c r="CN443" s="324"/>
      <c r="CO443" s="674"/>
      <c r="CP443" s="674"/>
      <c r="CQ443" s="674"/>
      <c r="CR443" s="674"/>
      <c r="CS443" s="674"/>
      <c r="CT443" s="674"/>
      <c r="CU443" s="674"/>
      <c r="CV443" s="325"/>
      <c r="CW443" s="323"/>
      <c r="CX443" s="324"/>
      <c r="CY443" s="674"/>
      <c r="CZ443" s="674"/>
      <c r="DA443" s="674"/>
      <c r="DB443" s="674"/>
      <c r="DC443" s="674"/>
      <c r="DD443" s="674"/>
      <c r="DE443" s="674"/>
      <c r="DF443" s="325"/>
      <c r="DG443" s="323"/>
      <c r="DH443" s="324"/>
      <c r="DI443" s="674"/>
      <c r="DJ443" s="674"/>
      <c r="DK443" s="674"/>
      <c r="DL443" s="674"/>
      <c r="DM443" s="674"/>
      <c r="DN443" s="674"/>
      <c r="DO443" s="674"/>
      <c r="DP443" s="325"/>
      <c r="DQ443" s="323"/>
      <c r="DR443" s="324"/>
      <c r="DS443" s="674"/>
      <c r="DT443" s="674"/>
      <c r="DU443" s="674"/>
      <c r="DV443" s="674"/>
      <c r="DW443" s="674"/>
      <c r="DX443" s="674"/>
      <c r="DY443" s="674"/>
      <c r="DZ443" s="325"/>
      <c r="EA443" s="323"/>
      <c r="EB443" s="324"/>
      <c r="EC443" s="674"/>
      <c r="ED443" s="674"/>
      <c r="EE443" s="674"/>
      <c r="EF443" s="674"/>
      <c r="EG443" s="674"/>
      <c r="EH443" s="674"/>
      <c r="EI443" s="674"/>
      <c r="EJ443" s="325"/>
      <c r="EK443" s="323"/>
      <c r="EL443" s="324"/>
      <c r="EM443" s="674"/>
      <c r="EN443" s="674"/>
      <c r="EO443" s="674"/>
      <c r="EP443" s="674"/>
      <c r="EQ443" s="674"/>
      <c r="ER443" s="674"/>
      <c r="ES443" s="674"/>
      <c r="ET443" s="325"/>
      <c r="EU443" s="323"/>
      <c r="EV443" s="324"/>
      <c r="EW443" s="674"/>
      <c r="EX443" s="674"/>
      <c r="EY443" s="674"/>
      <c r="EZ443" s="674"/>
      <c r="FA443" s="674"/>
      <c r="FB443" s="674"/>
      <c r="FC443" s="674"/>
      <c r="FD443" s="325"/>
      <c r="FE443" s="323"/>
      <c r="FF443" s="324"/>
      <c r="FG443" s="674"/>
      <c r="FH443" s="674"/>
      <c r="FI443" s="674"/>
      <c r="FJ443" s="674"/>
      <c r="FK443" s="674"/>
      <c r="FL443" s="674"/>
      <c r="FM443" s="674"/>
      <c r="FN443" s="325"/>
      <c r="FO443" s="323"/>
      <c r="FP443" s="324"/>
      <c r="FQ443" s="674"/>
      <c r="FR443" s="674"/>
      <c r="FS443" s="674"/>
      <c r="FT443" s="674"/>
      <c r="FU443" s="674"/>
      <c r="FV443" s="674"/>
      <c r="FW443" s="674"/>
      <c r="FX443" s="325"/>
      <c r="FY443" s="323"/>
      <c r="FZ443" s="324"/>
      <c r="GA443" s="674"/>
      <c r="GB443" s="674"/>
      <c r="GC443" s="674"/>
      <c r="GD443" s="674"/>
      <c r="GE443" s="674"/>
      <c r="GF443" s="674"/>
      <c r="GG443" s="674"/>
      <c r="GH443" s="325"/>
      <c r="GI443" s="323"/>
      <c r="GJ443" s="324"/>
      <c r="GK443" s="674"/>
      <c r="GL443" s="674"/>
      <c r="GM443" s="674"/>
      <c r="GN443" s="674"/>
      <c r="GO443" s="674"/>
      <c r="GP443" s="674"/>
      <c r="GQ443" s="674"/>
      <c r="GR443" s="325"/>
      <c r="GS443" s="323"/>
      <c r="GT443" s="324"/>
      <c r="GU443" s="674"/>
      <c r="GV443" s="674"/>
      <c r="GW443" s="674"/>
      <c r="GX443" s="674"/>
      <c r="GY443" s="674"/>
      <c r="GZ443" s="674"/>
      <c r="HA443" s="674"/>
      <c r="HB443" s="325"/>
      <c r="HC443" s="323"/>
      <c r="HD443" s="324"/>
      <c r="HE443" s="674"/>
      <c r="HF443" s="674"/>
      <c r="HG443" s="674"/>
      <c r="HH443" s="674"/>
      <c r="HI443" s="674"/>
      <c r="HJ443" s="674"/>
      <c r="HK443" s="674"/>
      <c r="HL443" s="325"/>
      <c r="HM443" s="323"/>
      <c r="HN443" s="324"/>
      <c r="HO443" s="674"/>
      <c r="HP443" s="674"/>
      <c r="HQ443" s="674"/>
      <c r="HR443" s="674"/>
      <c r="HS443" s="674"/>
      <c r="HT443" s="674"/>
      <c r="HU443" s="674"/>
      <c r="HV443" s="325"/>
      <c r="HW443" s="323"/>
      <c r="HX443" s="324"/>
      <c r="HY443" s="674"/>
      <c r="HZ443" s="674"/>
      <c r="IA443" s="674"/>
      <c r="IB443" s="674"/>
      <c r="IC443" s="674"/>
      <c r="ID443" s="674"/>
      <c r="IE443" s="674"/>
      <c r="IF443" s="325"/>
      <c r="IG443" s="323"/>
      <c r="IH443" s="324"/>
      <c r="II443" s="674"/>
      <c r="IJ443" s="674"/>
      <c r="IK443" s="674"/>
      <c r="IL443" s="674"/>
      <c r="IM443" s="674"/>
      <c r="IN443" s="674"/>
      <c r="IO443" s="674"/>
      <c r="IP443" s="325"/>
      <c r="IQ443" s="323"/>
      <c r="IR443" s="324"/>
      <c r="IS443" s="674"/>
      <c r="IT443" s="674"/>
      <c r="IU443" s="674"/>
      <c r="IV443" s="674"/>
    </row>
    <row r="444" spans="1:256" x14ac:dyDescent="0.25">
      <c r="A444" s="209" t="s">
        <v>547</v>
      </c>
      <c r="B444" s="267" t="s">
        <v>692</v>
      </c>
      <c r="C444" s="212" t="s">
        <v>408</v>
      </c>
      <c r="D444" s="281" t="s">
        <v>565</v>
      </c>
      <c r="E444" s="195">
        <f>'Annex Co-Gen Details'!E182</f>
        <v>0</v>
      </c>
      <c r="F444" s="195">
        <f>'Annex Co-Gen Details'!F182</f>
        <v>0</v>
      </c>
      <c r="G444" s="195">
        <f>'Annex Co-Gen Details'!G182</f>
        <v>0</v>
      </c>
      <c r="H444" s="195">
        <f>'Annex Co-Gen Details'!H182</f>
        <v>0</v>
      </c>
      <c r="I444" s="195">
        <f>'Annex Co-Gen Details'!I182</f>
        <v>0</v>
      </c>
      <c r="J444" s="250"/>
      <c r="K444" s="323"/>
      <c r="L444" s="324"/>
      <c r="M444" s="674"/>
      <c r="N444" s="674"/>
      <c r="O444" s="674"/>
      <c r="P444" s="674"/>
      <c r="Q444" s="674"/>
      <c r="R444" s="674"/>
      <c r="S444" s="674"/>
      <c r="T444" s="325"/>
      <c r="U444" s="323"/>
      <c r="V444" s="324"/>
      <c r="W444" s="674"/>
      <c r="X444" s="674"/>
      <c r="Y444" s="674"/>
      <c r="Z444" s="674"/>
      <c r="AA444" s="674"/>
      <c r="AB444" s="674"/>
      <c r="AC444" s="674"/>
      <c r="AD444" s="325"/>
      <c r="AE444" s="323"/>
      <c r="AF444" s="324"/>
      <c r="AG444" s="674"/>
      <c r="AH444" s="674"/>
      <c r="AI444" s="674"/>
      <c r="AJ444" s="674"/>
      <c r="AK444" s="674"/>
      <c r="AL444" s="674"/>
      <c r="AM444" s="674"/>
      <c r="AN444" s="325"/>
      <c r="AO444" s="323"/>
      <c r="AP444" s="324"/>
      <c r="AQ444" s="674"/>
      <c r="AR444" s="674"/>
      <c r="AS444" s="674"/>
      <c r="AT444" s="674"/>
      <c r="AU444" s="674"/>
      <c r="AV444" s="674"/>
      <c r="AW444" s="674"/>
      <c r="AX444" s="325"/>
      <c r="AY444" s="323"/>
      <c r="AZ444" s="324"/>
      <c r="BA444" s="674"/>
      <c r="BB444" s="674"/>
      <c r="BC444" s="674"/>
      <c r="BD444" s="674"/>
      <c r="BE444" s="674"/>
      <c r="BF444" s="674"/>
      <c r="BG444" s="674"/>
      <c r="BH444" s="325"/>
      <c r="BI444" s="323"/>
      <c r="BJ444" s="324"/>
      <c r="BK444" s="674"/>
      <c r="BL444" s="674"/>
      <c r="BM444" s="674"/>
      <c r="BN444" s="674"/>
      <c r="BO444" s="674"/>
      <c r="BP444" s="674"/>
      <c r="BQ444" s="674"/>
      <c r="BR444" s="325"/>
      <c r="BS444" s="323"/>
      <c r="BT444" s="324"/>
      <c r="BU444" s="674"/>
      <c r="BV444" s="674"/>
      <c r="BW444" s="674"/>
      <c r="BX444" s="674"/>
      <c r="BY444" s="674"/>
      <c r="BZ444" s="674"/>
      <c r="CA444" s="674"/>
      <c r="CB444" s="325"/>
      <c r="CC444" s="323"/>
      <c r="CD444" s="324"/>
      <c r="CE444" s="674"/>
      <c r="CF444" s="674"/>
      <c r="CG444" s="674"/>
      <c r="CH444" s="674"/>
      <c r="CI444" s="674"/>
      <c r="CJ444" s="674"/>
      <c r="CK444" s="674"/>
      <c r="CL444" s="325"/>
      <c r="CM444" s="323"/>
      <c r="CN444" s="324"/>
      <c r="CO444" s="674"/>
      <c r="CP444" s="674"/>
      <c r="CQ444" s="674"/>
      <c r="CR444" s="674"/>
      <c r="CS444" s="674"/>
      <c r="CT444" s="674"/>
      <c r="CU444" s="674"/>
      <c r="CV444" s="325"/>
      <c r="CW444" s="323"/>
      <c r="CX444" s="324"/>
      <c r="CY444" s="674"/>
      <c r="CZ444" s="674"/>
      <c r="DA444" s="674"/>
      <c r="DB444" s="674"/>
      <c r="DC444" s="674"/>
      <c r="DD444" s="674"/>
      <c r="DE444" s="674"/>
      <c r="DF444" s="325"/>
      <c r="DG444" s="323"/>
      <c r="DH444" s="324"/>
      <c r="DI444" s="674"/>
      <c r="DJ444" s="674"/>
      <c r="DK444" s="674"/>
      <c r="DL444" s="674"/>
      <c r="DM444" s="674"/>
      <c r="DN444" s="674"/>
      <c r="DO444" s="674"/>
      <c r="DP444" s="325"/>
      <c r="DQ444" s="323"/>
      <c r="DR444" s="324"/>
      <c r="DS444" s="674"/>
      <c r="DT444" s="674"/>
      <c r="DU444" s="674"/>
      <c r="DV444" s="674"/>
      <c r="DW444" s="674"/>
      <c r="DX444" s="674"/>
      <c r="DY444" s="674"/>
      <c r="DZ444" s="325"/>
      <c r="EA444" s="323"/>
      <c r="EB444" s="324"/>
      <c r="EC444" s="674"/>
      <c r="ED444" s="674"/>
      <c r="EE444" s="674"/>
      <c r="EF444" s="674"/>
      <c r="EG444" s="674"/>
      <c r="EH444" s="674"/>
      <c r="EI444" s="674"/>
      <c r="EJ444" s="325"/>
      <c r="EK444" s="323"/>
      <c r="EL444" s="324"/>
      <c r="EM444" s="674"/>
      <c r="EN444" s="674"/>
      <c r="EO444" s="674"/>
      <c r="EP444" s="674"/>
      <c r="EQ444" s="674"/>
      <c r="ER444" s="674"/>
      <c r="ES444" s="674"/>
      <c r="ET444" s="325"/>
      <c r="EU444" s="323"/>
      <c r="EV444" s="324"/>
      <c r="EW444" s="674"/>
      <c r="EX444" s="674"/>
      <c r="EY444" s="674"/>
      <c r="EZ444" s="674"/>
      <c r="FA444" s="674"/>
      <c r="FB444" s="674"/>
      <c r="FC444" s="674"/>
      <c r="FD444" s="325"/>
      <c r="FE444" s="323"/>
      <c r="FF444" s="324"/>
      <c r="FG444" s="674"/>
      <c r="FH444" s="674"/>
      <c r="FI444" s="674"/>
      <c r="FJ444" s="674"/>
      <c r="FK444" s="674"/>
      <c r="FL444" s="674"/>
      <c r="FM444" s="674"/>
      <c r="FN444" s="325"/>
      <c r="FO444" s="323"/>
      <c r="FP444" s="324"/>
      <c r="FQ444" s="674"/>
      <c r="FR444" s="674"/>
      <c r="FS444" s="674"/>
      <c r="FT444" s="674"/>
      <c r="FU444" s="674"/>
      <c r="FV444" s="674"/>
      <c r="FW444" s="674"/>
      <c r="FX444" s="325"/>
      <c r="FY444" s="323"/>
      <c r="FZ444" s="324"/>
      <c r="GA444" s="674"/>
      <c r="GB444" s="674"/>
      <c r="GC444" s="674"/>
      <c r="GD444" s="674"/>
      <c r="GE444" s="674"/>
      <c r="GF444" s="674"/>
      <c r="GG444" s="674"/>
      <c r="GH444" s="325"/>
      <c r="GI444" s="323"/>
      <c r="GJ444" s="324"/>
      <c r="GK444" s="674"/>
      <c r="GL444" s="674"/>
      <c r="GM444" s="674"/>
      <c r="GN444" s="674"/>
      <c r="GO444" s="674"/>
      <c r="GP444" s="674"/>
      <c r="GQ444" s="674"/>
      <c r="GR444" s="325"/>
      <c r="GS444" s="323"/>
      <c r="GT444" s="324"/>
      <c r="GU444" s="674"/>
      <c r="GV444" s="674"/>
      <c r="GW444" s="674"/>
      <c r="GX444" s="674"/>
      <c r="GY444" s="674"/>
      <c r="GZ444" s="674"/>
      <c r="HA444" s="674"/>
      <c r="HB444" s="325"/>
      <c r="HC444" s="323"/>
      <c r="HD444" s="324"/>
      <c r="HE444" s="674"/>
      <c r="HF444" s="674"/>
      <c r="HG444" s="674"/>
      <c r="HH444" s="674"/>
      <c r="HI444" s="674"/>
      <c r="HJ444" s="674"/>
      <c r="HK444" s="674"/>
      <c r="HL444" s="325"/>
      <c r="HM444" s="323"/>
      <c r="HN444" s="324"/>
      <c r="HO444" s="674"/>
      <c r="HP444" s="674"/>
      <c r="HQ444" s="674"/>
      <c r="HR444" s="674"/>
      <c r="HS444" s="674"/>
      <c r="HT444" s="674"/>
      <c r="HU444" s="674"/>
      <c r="HV444" s="325"/>
      <c r="HW444" s="323"/>
      <c r="HX444" s="324"/>
      <c r="HY444" s="674"/>
      <c r="HZ444" s="674"/>
      <c r="IA444" s="674"/>
      <c r="IB444" s="674"/>
      <c r="IC444" s="674"/>
      <c r="ID444" s="674"/>
      <c r="IE444" s="674"/>
      <c r="IF444" s="325"/>
      <c r="IG444" s="323"/>
      <c r="IH444" s="324"/>
      <c r="II444" s="674"/>
      <c r="IJ444" s="674"/>
      <c r="IK444" s="674"/>
      <c r="IL444" s="674"/>
      <c r="IM444" s="674"/>
      <c r="IN444" s="674"/>
      <c r="IO444" s="674"/>
      <c r="IP444" s="325"/>
      <c r="IQ444" s="323"/>
      <c r="IR444" s="324"/>
      <c r="IS444" s="674"/>
      <c r="IT444" s="674"/>
      <c r="IU444" s="674"/>
      <c r="IV444" s="674"/>
    </row>
    <row r="445" spans="1:256" x14ac:dyDescent="0.25">
      <c r="A445" s="209" t="s">
        <v>549</v>
      </c>
      <c r="B445" s="267" t="s">
        <v>566</v>
      </c>
      <c r="C445" s="197" t="s">
        <v>408</v>
      </c>
      <c r="D445" s="281" t="s">
        <v>553</v>
      </c>
      <c r="E445" s="195">
        <f>'Annex Co-Gen Details'!E183</f>
        <v>0</v>
      </c>
      <c r="F445" s="195">
        <f>'Annex Co-Gen Details'!F183</f>
        <v>0</v>
      </c>
      <c r="G445" s="195">
        <f>'Annex Co-Gen Details'!G183</f>
        <v>0</v>
      </c>
      <c r="H445" s="195">
        <f>'Annex Co-Gen Details'!H183</f>
        <v>0</v>
      </c>
      <c r="I445" s="195">
        <f>'Annex Co-Gen Details'!I183</f>
        <v>0</v>
      </c>
      <c r="J445" s="250"/>
      <c r="K445" s="323"/>
      <c r="L445" s="324"/>
      <c r="M445" s="674"/>
      <c r="N445" s="674"/>
      <c r="O445" s="674"/>
      <c r="P445" s="674"/>
      <c r="Q445" s="674"/>
      <c r="R445" s="674"/>
      <c r="S445" s="674"/>
      <c r="T445" s="325"/>
      <c r="U445" s="323"/>
      <c r="V445" s="324"/>
      <c r="W445" s="674"/>
      <c r="X445" s="674"/>
      <c r="Y445" s="674"/>
      <c r="Z445" s="674"/>
      <c r="AA445" s="674"/>
      <c r="AB445" s="674"/>
      <c r="AC445" s="674"/>
      <c r="AD445" s="325"/>
      <c r="AE445" s="323"/>
      <c r="AF445" s="324"/>
      <c r="AG445" s="674"/>
      <c r="AH445" s="674"/>
      <c r="AI445" s="674"/>
      <c r="AJ445" s="674"/>
      <c r="AK445" s="674"/>
      <c r="AL445" s="674"/>
      <c r="AM445" s="674"/>
      <c r="AN445" s="325"/>
      <c r="AO445" s="323"/>
      <c r="AP445" s="324"/>
      <c r="AQ445" s="674"/>
      <c r="AR445" s="674"/>
      <c r="AS445" s="674"/>
      <c r="AT445" s="674"/>
      <c r="AU445" s="674"/>
      <c r="AV445" s="674"/>
      <c r="AW445" s="674"/>
      <c r="AX445" s="325"/>
      <c r="AY445" s="323"/>
      <c r="AZ445" s="324"/>
      <c r="BA445" s="674"/>
      <c r="BB445" s="674"/>
      <c r="BC445" s="674"/>
      <c r="BD445" s="674"/>
      <c r="BE445" s="674"/>
      <c r="BF445" s="674"/>
      <c r="BG445" s="674"/>
      <c r="BH445" s="325"/>
      <c r="BI445" s="323"/>
      <c r="BJ445" s="324"/>
      <c r="BK445" s="674"/>
      <c r="BL445" s="674"/>
      <c r="BM445" s="674"/>
      <c r="BN445" s="674"/>
      <c r="BO445" s="674"/>
      <c r="BP445" s="674"/>
      <c r="BQ445" s="674"/>
      <c r="BR445" s="325"/>
      <c r="BS445" s="323"/>
      <c r="BT445" s="324"/>
      <c r="BU445" s="674"/>
      <c r="BV445" s="674"/>
      <c r="BW445" s="674"/>
      <c r="BX445" s="674"/>
      <c r="BY445" s="674"/>
      <c r="BZ445" s="674"/>
      <c r="CA445" s="674"/>
      <c r="CB445" s="325"/>
      <c r="CC445" s="323"/>
      <c r="CD445" s="324"/>
      <c r="CE445" s="674"/>
      <c r="CF445" s="674"/>
      <c r="CG445" s="674"/>
      <c r="CH445" s="674"/>
      <c r="CI445" s="674"/>
      <c r="CJ445" s="674"/>
      <c r="CK445" s="674"/>
      <c r="CL445" s="325"/>
      <c r="CM445" s="323"/>
      <c r="CN445" s="324"/>
      <c r="CO445" s="674"/>
      <c r="CP445" s="674"/>
      <c r="CQ445" s="674"/>
      <c r="CR445" s="674"/>
      <c r="CS445" s="674"/>
      <c r="CT445" s="674"/>
      <c r="CU445" s="674"/>
      <c r="CV445" s="325"/>
      <c r="CW445" s="323"/>
      <c r="CX445" s="324"/>
      <c r="CY445" s="674"/>
      <c r="CZ445" s="674"/>
      <c r="DA445" s="674"/>
      <c r="DB445" s="674"/>
      <c r="DC445" s="674"/>
      <c r="DD445" s="674"/>
      <c r="DE445" s="674"/>
      <c r="DF445" s="325"/>
      <c r="DG445" s="323"/>
      <c r="DH445" s="324"/>
      <c r="DI445" s="674"/>
      <c r="DJ445" s="674"/>
      <c r="DK445" s="674"/>
      <c r="DL445" s="674"/>
      <c r="DM445" s="674"/>
      <c r="DN445" s="674"/>
      <c r="DO445" s="674"/>
      <c r="DP445" s="325"/>
      <c r="DQ445" s="323"/>
      <c r="DR445" s="324"/>
      <c r="DS445" s="674"/>
      <c r="DT445" s="674"/>
      <c r="DU445" s="674"/>
      <c r="DV445" s="674"/>
      <c r="DW445" s="674"/>
      <c r="DX445" s="674"/>
      <c r="DY445" s="674"/>
      <c r="DZ445" s="325"/>
      <c r="EA445" s="323"/>
      <c r="EB445" s="324"/>
      <c r="EC445" s="674"/>
      <c r="ED445" s="674"/>
      <c r="EE445" s="674"/>
      <c r="EF445" s="674"/>
      <c r="EG445" s="674"/>
      <c r="EH445" s="674"/>
      <c r="EI445" s="674"/>
      <c r="EJ445" s="325"/>
      <c r="EK445" s="323"/>
      <c r="EL445" s="324"/>
      <c r="EM445" s="674"/>
      <c r="EN445" s="674"/>
      <c r="EO445" s="674"/>
      <c r="EP445" s="674"/>
      <c r="EQ445" s="674"/>
      <c r="ER445" s="674"/>
      <c r="ES445" s="674"/>
      <c r="ET445" s="325"/>
      <c r="EU445" s="323"/>
      <c r="EV445" s="324"/>
      <c r="EW445" s="674"/>
      <c r="EX445" s="674"/>
      <c r="EY445" s="674"/>
      <c r="EZ445" s="674"/>
      <c r="FA445" s="674"/>
      <c r="FB445" s="674"/>
      <c r="FC445" s="674"/>
      <c r="FD445" s="325"/>
      <c r="FE445" s="323"/>
      <c r="FF445" s="324"/>
      <c r="FG445" s="674"/>
      <c r="FH445" s="674"/>
      <c r="FI445" s="674"/>
      <c r="FJ445" s="674"/>
      <c r="FK445" s="674"/>
      <c r="FL445" s="674"/>
      <c r="FM445" s="674"/>
      <c r="FN445" s="325"/>
      <c r="FO445" s="323"/>
      <c r="FP445" s="324"/>
      <c r="FQ445" s="674"/>
      <c r="FR445" s="674"/>
      <c r="FS445" s="674"/>
      <c r="FT445" s="674"/>
      <c r="FU445" s="674"/>
      <c r="FV445" s="674"/>
      <c r="FW445" s="674"/>
      <c r="FX445" s="325"/>
      <c r="FY445" s="323"/>
      <c r="FZ445" s="324"/>
      <c r="GA445" s="674"/>
      <c r="GB445" s="674"/>
      <c r="GC445" s="674"/>
      <c r="GD445" s="674"/>
      <c r="GE445" s="674"/>
      <c r="GF445" s="674"/>
      <c r="GG445" s="674"/>
      <c r="GH445" s="325"/>
      <c r="GI445" s="323"/>
      <c r="GJ445" s="324"/>
      <c r="GK445" s="674"/>
      <c r="GL445" s="674"/>
      <c r="GM445" s="674"/>
      <c r="GN445" s="674"/>
      <c r="GO445" s="674"/>
      <c r="GP445" s="674"/>
      <c r="GQ445" s="674"/>
      <c r="GR445" s="325"/>
      <c r="GS445" s="323"/>
      <c r="GT445" s="324"/>
      <c r="GU445" s="674"/>
      <c r="GV445" s="674"/>
      <c r="GW445" s="674"/>
      <c r="GX445" s="674"/>
      <c r="GY445" s="674"/>
      <c r="GZ445" s="674"/>
      <c r="HA445" s="674"/>
      <c r="HB445" s="325"/>
      <c r="HC445" s="323"/>
      <c r="HD445" s="324"/>
      <c r="HE445" s="674"/>
      <c r="HF445" s="674"/>
      <c r="HG445" s="674"/>
      <c r="HH445" s="674"/>
      <c r="HI445" s="674"/>
      <c r="HJ445" s="674"/>
      <c r="HK445" s="674"/>
      <c r="HL445" s="325"/>
      <c r="HM445" s="323"/>
      <c r="HN445" s="324"/>
      <c r="HO445" s="674"/>
      <c r="HP445" s="674"/>
      <c r="HQ445" s="674"/>
      <c r="HR445" s="674"/>
      <c r="HS445" s="674"/>
      <c r="HT445" s="674"/>
      <c r="HU445" s="674"/>
      <c r="HV445" s="325"/>
      <c r="HW445" s="323"/>
      <c r="HX445" s="324"/>
      <c r="HY445" s="674"/>
      <c r="HZ445" s="674"/>
      <c r="IA445" s="674"/>
      <c r="IB445" s="674"/>
      <c r="IC445" s="674"/>
      <c r="ID445" s="674"/>
      <c r="IE445" s="674"/>
      <c r="IF445" s="325"/>
      <c r="IG445" s="323"/>
      <c r="IH445" s="324"/>
      <c r="II445" s="674"/>
      <c r="IJ445" s="674"/>
      <c r="IK445" s="674"/>
      <c r="IL445" s="674"/>
      <c r="IM445" s="674"/>
      <c r="IN445" s="674"/>
      <c r="IO445" s="674"/>
      <c r="IP445" s="325"/>
      <c r="IQ445" s="323"/>
      <c r="IR445" s="324"/>
      <c r="IS445" s="674"/>
      <c r="IT445" s="674"/>
      <c r="IU445" s="674"/>
      <c r="IV445" s="674"/>
    </row>
    <row r="446" spans="1:256" x14ac:dyDescent="0.25">
      <c r="A446" s="209" t="s">
        <v>551</v>
      </c>
      <c r="B446" s="263" t="s">
        <v>567</v>
      </c>
      <c r="C446" s="200" t="s">
        <v>408</v>
      </c>
      <c r="D446" s="281" t="s">
        <v>553</v>
      </c>
      <c r="E446" s="195">
        <f>'Annex Co-Gen Details'!E184</f>
        <v>0</v>
      </c>
      <c r="F446" s="195">
        <f>'Annex Co-Gen Details'!F184</f>
        <v>0</v>
      </c>
      <c r="G446" s="195">
        <f>'Annex Co-Gen Details'!G184</f>
        <v>0</v>
      </c>
      <c r="H446" s="195">
        <f>'Annex Co-Gen Details'!H184</f>
        <v>0</v>
      </c>
      <c r="I446" s="195">
        <f>'Annex Co-Gen Details'!I184</f>
        <v>0</v>
      </c>
      <c r="J446" s="250"/>
      <c r="K446" s="323"/>
      <c r="L446" s="324"/>
      <c r="M446" s="674"/>
      <c r="N446" s="674"/>
      <c r="O446" s="674"/>
      <c r="P446" s="674"/>
      <c r="Q446" s="674"/>
      <c r="R446" s="674"/>
      <c r="S446" s="674"/>
      <c r="T446" s="325"/>
      <c r="U446" s="323"/>
      <c r="V446" s="324"/>
      <c r="W446" s="674"/>
      <c r="X446" s="674"/>
      <c r="Y446" s="674"/>
      <c r="Z446" s="674"/>
      <c r="AA446" s="674"/>
      <c r="AB446" s="674"/>
      <c r="AC446" s="674"/>
      <c r="AD446" s="325"/>
      <c r="AE446" s="323"/>
      <c r="AF446" s="324"/>
      <c r="AG446" s="674"/>
      <c r="AH446" s="674"/>
      <c r="AI446" s="674"/>
      <c r="AJ446" s="674"/>
      <c r="AK446" s="674"/>
      <c r="AL446" s="674"/>
      <c r="AM446" s="674"/>
      <c r="AN446" s="325"/>
      <c r="AO446" s="323"/>
      <c r="AP446" s="324"/>
      <c r="AQ446" s="674"/>
      <c r="AR446" s="674"/>
      <c r="AS446" s="674"/>
      <c r="AT446" s="674"/>
      <c r="AU446" s="674"/>
      <c r="AV446" s="674"/>
      <c r="AW446" s="674"/>
      <c r="AX446" s="325"/>
      <c r="AY446" s="323"/>
      <c r="AZ446" s="324"/>
      <c r="BA446" s="674"/>
      <c r="BB446" s="674"/>
      <c r="BC446" s="674"/>
      <c r="BD446" s="674"/>
      <c r="BE446" s="674"/>
      <c r="BF446" s="674"/>
      <c r="BG446" s="674"/>
      <c r="BH446" s="325"/>
      <c r="BI446" s="323"/>
      <c r="BJ446" s="324"/>
      <c r="BK446" s="674"/>
      <c r="BL446" s="674"/>
      <c r="BM446" s="674"/>
      <c r="BN446" s="674"/>
      <c r="BO446" s="674"/>
      <c r="BP446" s="674"/>
      <c r="BQ446" s="674"/>
      <c r="BR446" s="325"/>
      <c r="BS446" s="323"/>
      <c r="BT446" s="324"/>
      <c r="BU446" s="674"/>
      <c r="BV446" s="674"/>
      <c r="BW446" s="674"/>
      <c r="BX446" s="674"/>
      <c r="BY446" s="674"/>
      <c r="BZ446" s="674"/>
      <c r="CA446" s="674"/>
      <c r="CB446" s="325"/>
      <c r="CC446" s="323"/>
      <c r="CD446" s="324"/>
      <c r="CE446" s="674"/>
      <c r="CF446" s="674"/>
      <c r="CG446" s="674"/>
      <c r="CH446" s="674"/>
      <c r="CI446" s="674"/>
      <c r="CJ446" s="674"/>
      <c r="CK446" s="674"/>
      <c r="CL446" s="325"/>
      <c r="CM446" s="323"/>
      <c r="CN446" s="324"/>
      <c r="CO446" s="674"/>
      <c r="CP446" s="674"/>
      <c r="CQ446" s="674"/>
      <c r="CR446" s="674"/>
      <c r="CS446" s="674"/>
      <c r="CT446" s="674"/>
      <c r="CU446" s="674"/>
      <c r="CV446" s="325"/>
      <c r="CW446" s="323"/>
      <c r="CX446" s="324"/>
      <c r="CY446" s="674"/>
      <c r="CZ446" s="674"/>
      <c r="DA446" s="674"/>
      <c r="DB446" s="674"/>
      <c r="DC446" s="674"/>
      <c r="DD446" s="674"/>
      <c r="DE446" s="674"/>
      <c r="DF446" s="325"/>
      <c r="DG446" s="323"/>
      <c r="DH446" s="324"/>
      <c r="DI446" s="674"/>
      <c r="DJ446" s="674"/>
      <c r="DK446" s="674"/>
      <c r="DL446" s="674"/>
      <c r="DM446" s="674"/>
      <c r="DN446" s="674"/>
      <c r="DO446" s="674"/>
      <c r="DP446" s="325"/>
      <c r="DQ446" s="323"/>
      <c r="DR446" s="324"/>
      <c r="DS446" s="674"/>
      <c r="DT446" s="674"/>
      <c r="DU446" s="674"/>
      <c r="DV446" s="674"/>
      <c r="DW446" s="674"/>
      <c r="DX446" s="674"/>
      <c r="DY446" s="674"/>
      <c r="DZ446" s="325"/>
      <c r="EA446" s="323"/>
      <c r="EB446" s="324"/>
      <c r="EC446" s="674"/>
      <c r="ED446" s="674"/>
      <c r="EE446" s="674"/>
      <c r="EF446" s="674"/>
      <c r="EG446" s="674"/>
      <c r="EH446" s="674"/>
      <c r="EI446" s="674"/>
      <c r="EJ446" s="325"/>
      <c r="EK446" s="323"/>
      <c r="EL446" s="324"/>
      <c r="EM446" s="674"/>
      <c r="EN446" s="674"/>
      <c r="EO446" s="674"/>
      <c r="EP446" s="674"/>
      <c r="EQ446" s="674"/>
      <c r="ER446" s="674"/>
      <c r="ES446" s="674"/>
      <c r="ET446" s="325"/>
      <c r="EU446" s="323"/>
      <c r="EV446" s="324"/>
      <c r="EW446" s="674"/>
      <c r="EX446" s="674"/>
      <c r="EY446" s="674"/>
      <c r="EZ446" s="674"/>
      <c r="FA446" s="674"/>
      <c r="FB446" s="674"/>
      <c r="FC446" s="674"/>
      <c r="FD446" s="325"/>
      <c r="FE446" s="323"/>
      <c r="FF446" s="324"/>
      <c r="FG446" s="674"/>
      <c r="FH446" s="674"/>
      <c r="FI446" s="674"/>
      <c r="FJ446" s="674"/>
      <c r="FK446" s="674"/>
      <c r="FL446" s="674"/>
      <c r="FM446" s="674"/>
      <c r="FN446" s="325"/>
      <c r="FO446" s="323"/>
      <c r="FP446" s="324"/>
      <c r="FQ446" s="674"/>
      <c r="FR446" s="674"/>
      <c r="FS446" s="674"/>
      <c r="FT446" s="674"/>
      <c r="FU446" s="674"/>
      <c r="FV446" s="674"/>
      <c r="FW446" s="674"/>
      <c r="FX446" s="325"/>
      <c r="FY446" s="323"/>
      <c r="FZ446" s="324"/>
      <c r="GA446" s="674"/>
      <c r="GB446" s="674"/>
      <c r="GC446" s="674"/>
      <c r="GD446" s="674"/>
      <c r="GE446" s="674"/>
      <c r="GF446" s="674"/>
      <c r="GG446" s="674"/>
      <c r="GH446" s="325"/>
      <c r="GI446" s="323"/>
      <c r="GJ446" s="324"/>
      <c r="GK446" s="674"/>
      <c r="GL446" s="674"/>
      <c r="GM446" s="674"/>
      <c r="GN446" s="674"/>
      <c r="GO446" s="674"/>
      <c r="GP446" s="674"/>
      <c r="GQ446" s="674"/>
      <c r="GR446" s="325"/>
      <c r="GS446" s="323"/>
      <c r="GT446" s="324"/>
      <c r="GU446" s="674"/>
      <c r="GV446" s="674"/>
      <c r="GW446" s="674"/>
      <c r="GX446" s="674"/>
      <c r="GY446" s="674"/>
      <c r="GZ446" s="674"/>
      <c r="HA446" s="674"/>
      <c r="HB446" s="325"/>
      <c r="HC446" s="323"/>
      <c r="HD446" s="324"/>
      <c r="HE446" s="674"/>
      <c r="HF446" s="674"/>
      <c r="HG446" s="674"/>
      <c r="HH446" s="674"/>
      <c r="HI446" s="674"/>
      <c r="HJ446" s="674"/>
      <c r="HK446" s="674"/>
      <c r="HL446" s="325"/>
      <c r="HM446" s="323"/>
      <c r="HN446" s="324"/>
      <c r="HO446" s="674"/>
      <c r="HP446" s="674"/>
      <c r="HQ446" s="674"/>
      <c r="HR446" s="674"/>
      <c r="HS446" s="674"/>
      <c r="HT446" s="674"/>
      <c r="HU446" s="674"/>
      <c r="HV446" s="325"/>
      <c r="HW446" s="323"/>
      <c r="HX446" s="324"/>
      <c r="HY446" s="674"/>
      <c r="HZ446" s="674"/>
      <c r="IA446" s="674"/>
      <c r="IB446" s="674"/>
      <c r="IC446" s="674"/>
      <c r="ID446" s="674"/>
      <c r="IE446" s="674"/>
      <c r="IF446" s="325"/>
      <c r="IG446" s="323"/>
      <c r="IH446" s="324"/>
      <c r="II446" s="674"/>
      <c r="IJ446" s="674"/>
      <c r="IK446" s="674"/>
      <c r="IL446" s="674"/>
      <c r="IM446" s="674"/>
      <c r="IN446" s="674"/>
      <c r="IO446" s="674"/>
      <c r="IP446" s="325"/>
      <c r="IQ446" s="323"/>
      <c r="IR446" s="324"/>
      <c r="IS446" s="674"/>
      <c r="IT446" s="674"/>
      <c r="IU446" s="674"/>
      <c r="IV446" s="674"/>
    </row>
    <row r="447" spans="1:256" x14ac:dyDescent="0.25">
      <c r="A447" s="209" t="s">
        <v>552</v>
      </c>
      <c r="B447" s="263" t="s">
        <v>573</v>
      </c>
      <c r="C447" s="200" t="s">
        <v>408</v>
      </c>
      <c r="D447" s="209" t="s">
        <v>568</v>
      </c>
      <c r="E447" s="195">
        <f>'Annex Co-Gen Details'!E185</f>
        <v>0</v>
      </c>
      <c r="F447" s="195">
        <f>'Annex Co-Gen Details'!F185</f>
        <v>0</v>
      </c>
      <c r="G447" s="195">
        <f>'Annex Co-Gen Details'!G185</f>
        <v>0</v>
      </c>
      <c r="H447" s="195">
        <f>'Annex Co-Gen Details'!H185</f>
        <v>0</v>
      </c>
      <c r="I447" s="195">
        <f>'Annex Co-Gen Details'!I185</f>
        <v>0</v>
      </c>
      <c r="J447" s="250"/>
      <c r="K447" s="323"/>
      <c r="L447" s="324"/>
      <c r="M447" s="674"/>
      <c r="N447" s="674"/>
      <c r="O447" s="674"/>
      <c r="P447" s="674"/>
      <c r="Q447" s="674"/>
      <c r="R447" s="674"/>
      <c r="S447" s="674"/>
      <c r="T447" s="325"/>
      <c r="U447" s="323"/>
      <c r="V447" s="324"/>
      <c r="W447" s="674"/>
      <c r="X447" s="674"/>
      <c r="Y447" s="674"/>
      <c r="Z447" s="674"/>
      <c r="AA447" s="674"/>
      <c r="AB447" s="674"/>
      <c r="AC447" s="674"/>
      <c r="AD447" s="325"/>
      <c r="AE447" s="323"/>
      <c r="AF447" s="324"/>
      <c r="AG447" s="674"/>
      <c r="AH447" s="674"/>
      <c r="AI447" s="674"/>
      <c r="AJ447" s="674"/>
      <c r="AK447" s="674"/>
      <c r="AL447" s="674"/>
      <c r="AM447" s="674"/>
      <c r="AN447" s="325"/>
      <c r="AO447" s="323"/>
      <c r="AP447" s="324"/>
      <c r="AQ447" s="674"/>
      <c r="AR447" s="674"/>
      <c r="AS447" s="674"/>
      <c r="AT447" s="674"/>
      <c r="AU447" s="674"/>
      <c r="AV447" s="674"/>
      <c r="AW447" s="674"/>
      <c r="AX447" s="325"/>
      <c r="AY447" s="323"/>
      <c r="AZ447" s="324"/>
      <c r="BA447" s="674"/>
      <c r="BB447" s="674"/>
      <c r="BC447" s="674"/>
      <c r="BD447" s="674"/>
      <c r="BE447" s="674"/>
      <c r="BF447" s="674"/>
      <c r="BG447" s="674"/>
      <c r="BH447" s="325"/>
      <c r="BI447" s="323"/>
      <c r="BJ447" s="324"/>
      <c r="BK447" s="674"/>
      <c r="BL447" s="674"/>
      <c r="BM447" s="674"/>
      <c r="BN447" s="674"/>
      <c r="BO447" s="674"/>
      <c r="BP447" s="674"/>
      <c r="BQ447" s="674"/>
      <c r="BR447" s="325"/>
      <c r="BS447" s="323"/>
      <c r="BT447" s="324"/>
      <c r="BU447" s="674"/>
      <c r="BV447" s="674"/>
      <c r="BW447" s="674"/>
      <c r="BX447" s="674"/>
      <c r="BY447" s="674"/>
      <c r="BZ447" s="674"/>
      <c r="CA447" s="674"/>
      <c r="CB447" s="325"/>
      <c r="CC447" s="323"/>
      <c r="CD447" s="324"/>
      <c r="CE447" s="674"/>
      <c r="CF447" s="674"/>
      <c r="CG447" s="674"/>
      <c r="CH447" s="674"/>
      <c r="CI447" s="674"/>
      <c r="CJ447" s="674"/>
      <c r="CK447" s="674"/>
      <c r="CL447" s="325"/>
      <c r="CM447" s="323"/>
      <c r="CN447" s="324"/>
      <c r="CO447" s="674"/>
      <c r="CP447" s="674"/>
      <c r="CQ447" s="674"/>
      <c r="CR447" s="674"/>
      <c r="CS447" s="674"/>
      <c r="CT447" s="674"/>
      <c r="CU447" s="674"/>
      <c r="CV447" s="325"/>
      <c r="CW447" s="323"/>
      <c r="CX447" s="324"/>
      <c r="CY447" s="674"/>
      <c r="CZ447" s="674"/>
      <c r="DA447" s="674"/>
      <c r="DB447" s="674"/>
      <c r="DC447" s="674"/>
      <c r="DD447" s="674"/>
      <c r="DE447" s="674"/>
      <c r="DF447" s="325"/>
      <c r="DG447" s="323"/>
      <c r="DH447" s="324"/>
      <c r="DI447" s="674"/>
      <c r="DJ447" s="674"/>
      <c r="DK447" s="674"/>
      <c r="DL447" s="674"/>
      <c r="DM447" s="674"/>
      <c r="DN447" s="674"/>
      <c r="DO447" s="674"/>
      <c r="DP447" s="325"/>
      <c r="DQ447" s="323"/>
      <c r="DR447" s="324"/>
      <c r="DS447" s="674"/>
      <c r="DT447" s="674"/>
      <c r="DU447" s="674"/>
      <c r="DV447" s="674"/>
      <c r="DW447" s="674"/>
      <c r="DX447" s="674"/>
      <c r="DY447" s="674"/>
      <c r="DZ447" s="325"/>
      <c r="EA447" s="323"/>
      <c r="EB447" s="324"/>
      <c r="EC447" s="674"/>
      <c r="ED447" s="674"/>
      <c r="EE447" s="674"/>
      <c r="EF447" s="674"/>
      <c r="EG447" s="674"/>
      <c r="EH447" s="674"/>
      <c r="EI447" s="674"/>
      <c r="EJ447" s="325"/>
      <c r="EK447" s="323"/>
      <c r="EL447" s="324"/>
      <c r="EM447" s="674"/>
      <c r="EN447" s="674"/>
      <c r="EO447" s="674"/>
      <c r="EP447" s="674"/>
      <c r="EQ447" s="674"/>
      <c r="ER447" s="674"/>
      <c r="ES447" s="674"/>
      <c r="ET447" s="325"/>
      <c r="EU447" s="323"/>
      <c r="EV447" s="324"/>
      <c r="EW447" s="674"/>
      <c r="EX447" s="674"/>
      <c r="EY447" s="674"/>
      <c r="EZ447" s="674"/>
      <c r="FA447" s="674"/>
      <c r="FB447" s="674"/>
      <c r="FC447" s="674"/>
      <c r="FD447" s="325"/>
      <c r="FE447" s="323"/>
      <c r="FF447" s="324"/>
      <c r="FG447" s="674"/>
      <c r="FH447" s="674"/>
      <c r="FI447" s="674"/>
      <c r="FJ447" s="674"/>
      <c r="FK447" s="674"/>
      <c r="FL447" s="674"/>
      <c r="FM447" s="674"/>
      <c r="FN447" s="325"/>
      <c r="FO447" s="323"/>
      <c r="FP447" s="324"/>
      <c r="FQ447" s="674"/>
      <c r="FR447" s="674"/>
      <c r="FS447" s="674"/>
      <c r="FT447" s="674"/>
      <c r="FU447" s="674"/>
      <c r="FV447" s="674"/>
      <c r="FW447" s="674"/>
      <c r="FX447" s="325"/>
      <c r="FY447" s="323"/>
      <c r="FZ447" s="324"/>
      <c r="GA447" s="674"/>
      <c r="GB447" s="674"/>
      <c r="GC447" s="674"/>
      <c r="GD447" s="674"/>
      <c r="GE447" s="674"/>
      <c r="GF447" s="674"/>
      <c r="GG447" s="674"/>
      <c r="GH447" s="325"/>
      <c r="GI447" s="323"/>
      <c r="GJ447" s="324"/>
      <c r="GK447" s="674"/>
      <c r="GL447" s="674"/>
      <c r="GM447" s="674"/>
      <c r="GN447" s="674"/>
      <c r="GO447" s="674"/>
      <c r="GP447" s="674"/>
      <c r="GQ447" s="674"/>
      <c r="GR447" s="325"/>
      <c r="GS447" s="323"/>
      <c r="GT447" s="324"/>
      <c r="GU447" s="674"/>
      <c r="GV447" s="674"/>
      <c r="GW447" s="674"/>
      <c r="GX447" s="674"/>
      <c r="GY447" s="674"/>
      <c r="GZ447" s="674"/>
      <c r="HA447" s="674"/>
      <c r="HB447" s="325"/>
      <c r="HC447" s="323"/>
      <c r="HD447" s="324"/>
      <c r="HE447" s="674"/>
      <c r="HF447" s="674"/>
      <c r="HG447" s="674"/>
      <c r="HH447" s="674"/>
      <c r="HI447" s="674"/>
      <c r="HJ447" s="674"/>
      <c r="HK447" s="674"/>
      <c r="HL447" s="325"/>
      <c r="HM447" s="323"/>
      <c r="HN447" s="324"/>
      <c r="HO447" s="674"/>
      <c r="HP447" s="674"/>
      <c r="HQ447" s="674"/>
      <c r="HR447" s="674"/>
      <c r="HS447" s="674"/>
      <c r="HT447" s="674"/>
      <c r="HU447" s="674"/>
      <c r="HV447" s="325"/>
      <c r="HW447" s="323"/>
      <c r="HX447" s="324"/>
      <c r="HY447" s="674"/>
      <c r="HZ447" s="674"/>
      <c r="IA447" s="674"/>
      <c r="IB447" s="674"/>
      <c r="IC447" s="674"/>
      <c r="ID447" s="674"/>
      <c r="IE447" s="674"/>
      <c r="IF447" s="325"/>
      <c r="IG447" s="323"/>
      <c r="IH447" s="324"/>
      <c r="II447" s="674"/>
      <c r="IJ447" s="674"/>
      <c r="IK447" s="674"/>
      <c r="IL447" s="674"/>
      <c r="IM447" s="674"/>
      <c r="IN447" s="674"/>
      <c r="IO447" s="674"/>
      <c r="IP447" s="325"/>
      <c r="IQ447" s="323"/>
      <c r="IR447" s="324"/>
      <c r="IS447" s="674"/>
      <c r="IT447" s="674"/>
      <c r="IU447" s="674"/>
      <c r="IV447" s="674"/>
    </row>
    <row r="448" spans="1:256" x14ac:dyDescent="0.25">
      <c r="A448" s="329" t="s">
        <v>569</v>
      </c>
      <c r="B448" s="263" t="s">
        <v>562</v>
      </c>
      <c r="C448" s="200" t="s">
        <v>408</v>
      </c>
      <c r="D448" s="209" t="s">
        <v>563</v>
      </c>
      <c r="E448" s="195">
        <f>'Annex Co-Gen Details'!E186</f>
        <v>0</v>
      </c>
      <c r="F448" s="195">
        <f>'Annex Co-Gen Details'!F186</f>
        <v>0</v>
      </c>
      <c r="G448" s="195">
        <f>'Annex Co-Gen Details'!G186</f>
        <v>0</v>
      </c>
      <c r="H448" s="195">
        <f>'Annex Co-Gen Details'!H186</f>
        <v>0</v>
      </c>
      <c r="I448" s="195">
        <f>'Annex Co-Gen Details'!I186</f>
        <v>0</v>
      </c>
      <c r="J448" s="250"/>
      <c r="K448" s="323"/>
      <c r="L448" s="324"/>
      <c r="M448" s="674"/>
      <c r="N448" s="674"/>
      <c r="O448" s="674"/>
      <c r="P448" s="674"/>
      <c r="Q448" s="674"/>
      <c r="R448" s="674"/>
      <c r="S448" s="674"/>
      <c r="T448" s="325"/>
      <c r="U448" s="323"/>
      <c r="V448" s="324"/>
      <c r="W448" s="674"/>
      <c r="X448" s="674"/>
      <c r="Y448" s="674"/>
      <c r="Z448" s="674"/>
      <c r="AA448" s="674"/>
      <c r="AB448" s="674"/>
      <c r="AC448" s="674"/>
      <c r="AD448" s="325"/>
      <c r="AE448" s="323"/>
      <c r="AF448" s="324"/>
      <c r="AG448" s="674"/>
      <c r="AH448" s="674"/>
      <c r="AI448" s="674"/>
      <c r="AJ448" s="674"/>
      <c r="AK448" s="674"/>
      <c r="AL448" s="674"/>
      <c r="AM448" s="674"/>
      <c r="AN448" s="325"/>
      <c r="AO448" s="323"/>
      <c r="AP448" s="324"/>
      <c r="AQ448" s="674"/>
      <c r="AR448" s="674"/>
      <c r="AS448" s="674"/>
      <c r="AT448" s="674"/>
      <c r="AU448" s="674"/>
      <c r="AV448" s="674"/>
      <c r="AW448" s="674"/>
      <c r="AX448" s="325"/>
      <c r="AY448" s="323"/>
      <c r="AZ448" s="324"/>
      <c r="BA448" s="674"/>
      <c r="BB448" s="674"/>
      <c r="BC448" s="674"/>
      <c r="BD448" s="674"/>
      <c r="BE448" s="674"/>
      <c r="BF448" s="674"/>
      <c r="BG448" s="674"/>
      <c r="BH448" s="325"/>
      <c r="BI448" s="323"/>
      <c r="BJ448" s="324"/>
      <c r="BK448" s="674"/>
      <c r="BL448" s="674"/>
      <c r="BM448" s="674"/>
      <c r="BN448" s="674"/>
      <c r="BO448" s="674"/>
      <c r="BP448" s="674"/>
      <c r="BQ448" s="674"/>
      <c r="BR448" s="325"/>
      <c r="BS448" s="323"/>
      <c r="BT448" s="324"/>
      <c r="BU448" s="674"/>
      <c r="BV448" s="674"/>
      <c r="BW448" s="674"/>
      <c r="BX448" s="674"/>
      <c r="BY448" s="674"/>
      <c r="BZ448" s="674"/>
      <c r="CA448" s="674"/>
      <c r="CB448" s="325"/>
      <c r="CC448" s="323"/>
      <c r="CD448" s="324"/>
      <c r="CE448" s="674"/>
      <c r="CF448" s="674"/>
      <c r="CG448" s="674"/>
      <c r="CH448" s="674"/>
      <c r="CI448" s="674"/>
      <c r="CJ448" s="674"/>
      <c r="CK448" s="674"/>
      <c r="CL448" s="325"/>
      <c r="CM448" s="323"/>
      <c r="CN448" s="324"/>
      <c r="CO448" s="674"/>
      <c r="CP448" s="674"/>
      <c r="CQ448" s="674"/>
      <c r="CR448" s="674"/>
      <c r="CS448" s="674"/>
      <c r="CT448" s="674"/>
      <c r="CU448" s="674"/>
      <c r="CV448" s="325"/>
      <c r="CW448" s="323"/>
      <c r="CX448" s="324"/>
      <c r="CY448" s="674"/>
      <c r="CZ448" s="674"/>
      <c r="DA448" s="674"/>
      <c r="DB448" s="674"/>
      <c r="DC448" s="674"/>
      <c r="DD448" s="674"/>
      <c r="DE448" s="674"/>
      <c r="DF448" s="325"/>
      <c r="DG448" s="323"/>
      <c r="DH448" s="324"/>
      <c r="DI448" s="674"/>
      <c r="DJ448" s="674"/>
      <c r="DK448" s="674"/>
      <c r="DL448" s="674"/>
      <c r="DM448" s="674"/>
      <c r="DN448" s="674"/>
      <c r="DO448" s="674"/>
      <c r="DP448" s="325"/>
      <c r="DQ448" s="323"/>
      <c r="DR448" s="324"/>
      <c r="DS448" s="674"/>
      <c r="DT448" s="674"/>
      <c r="DU448" s="674"/>
      <c r="DV448" s="674"/>
      <c r="DW448" s="674"/>
      <c r="DX448" s="674"/>
      <c r="DY448" s="674"/>
      <c r="DZ448" s="325"/>
      <c r="EA448" s="323"/>
      <c r="EB448" s="324"/>
      <c r="EC448" s="674"/>
      <c r="ED448" s="674"/>
      <c r="EE448" s="674"/>
      <c r="EF448" s="674"/>
      <c r="EG448" s="674"/>
      <c r="EH448" s="674"/>
      <c r="EI448" s="674"/>
      <c r="EJ448" s="325"/>
      <c r="EK448" s="323"/>
      <c r="EL448" s="324"/>
      <c r="EM448" s="674"/>
      <c r="EN448" s="674"/>
      <c r="EO448" s="674"/>
      <c r="EP448" s="674"/>
      <c r="EQ448" s="674"/>
      <c r="ER448" s="674"/>
      <c r="ES448" s="674"/>
      <c r="ET448" s="325"/>
      <c r="EU448" s="323"/>
      <c r="EV448" s="324"/>
      <c r="EW448" s="674"/>
      <c r="EX448" s="674"/>
      <c r="EY448" s="674"/>
      <c r="EZ448" s="674"/>
      <c r="FA448" s="674"/>
      <c r="FB448" s="674"/>
      <c r="FC448" s="674"/>
      <c r="FD448" s="325"/>
      <c r="FE448" s="323"/>
      <c r="FF448" s="324"/>
      <c r="FG448" s="674"/>
      <c r="FH448" s="674"/>
      <c r="FI448" s="674"/>
      <c r="FJ448" s="674"/>
      <c r="FK448" s="674"/>
      <c r="FL448" s="674"/>
      <c r="FM448" s="674"/>
      <c r="FN448" s="325"/>
      <c r="FO448" s="323"/>
      <c r="FP448" s="324"/>
      <c r="FQ448" s="674"/>
      <c r="FR448" s="674"/>
      <c r="FS448" s="674"/>
      <c r="FT448" s="674"/>
      <c r="FU448" s="674"/>
      <c r="FV448" s="674"/>
      <c r="FW448" s="674"/>
      <c r="FX448" s="325"/>
      <c r="FY448" s="323"/>
      <c r="FZ448" s="324"/>
      <c r="GA448" s="674"/>
      <c r="GB448" s="674"/>
      <c r="GC448" s="674"/>
      <c r="GD448" s="674"/>
      <c r="GE448" s="674"/>
      <c r="GF448" s="674"/>
      <c r="GG448" s="674"/>
      <c r="GH448" s="325"/>
      <c r="GI448" s="323"/>
      <c r="GJ448" s="324"/>
      <c r="GK448" s="674"/>
      <c r="GL448" s="674"/>
      <c r="GM448" s="674"/>
      <c r="GN448" s="674"/>
      <c r="GO448" s="674"/>
      <c r="GP448" s="674"/>
      <c r="GQ448" s="674"/>
      <c r="GR448" s="325"/>
      <c r="GS448" s="323"/>
      <c r="GT448" s="324"/>
      <c r="GU448" s="674"/>
      <c r="GV448" s="674"/>
      <c r="GW448" s="674"/>
      <c r="GX448" s="674"/>
      <c r="GY448" s="674"/>
      <c r="GZ448" s="674"/>
      <c r="HA448" s="674"/>
      <c r="HB448" s="325"/>
      <c r="HC448" s="323"/>
      <c r="HD448" s="324"/>
      <c r="HE448" s="674"/>
      <c r="HF448" s="674"/>
      <c r="HG448" s="674"/>
      <c r="HH448" s="674"/>
      <c r="HI448" s="674"/>
      <c r="HJ448" s="674"/>
      <c r="HK448" s="674"/>
      <c r="HL448" s="325"/>
      <c r="HM448" s="323"/>
      <c r="HN448" s="324"/>
      <c r="HO448" s="674"/>
      <c r="HP448" s="674"/>
      <c r="HQ448" s="674"/>
      <c r="HR448" s="674"/>
      <c r="HS448" s="674"/>
      <c r="HT448" s="674"/>
      <c r="HU448" s="674"/>
      <c r="HV448" s="325"/>
      <c r="HW448" s="323"/>
      <c r="HX448" s="324"/>
      <c r="HY448" s="674"/>
      <c r="HZ448" s="674"/>
      <c r="IA448" s="674"/>
      <c r="IB448" s="674"/>
      <c r="IC448" s="674"/>
      <c r="ID448" s="674"/>
      <c r="IE448" s="674"/>
      <c r="IF448" s="325"/>
      <c r="IG448" s="323"/>
      <c r="IH448" s="324"/>
      <c r="II448" s="674"/>
      <c r="IJ448" s="674"/>
      <c r="IK448" s="674"/>
      <c r="IL448" s="674"/>
      <c r="IM448" s="674"/>
      <c r="IN448" s="674"/>
      <c r="IO448" s="674"/>
      <c r="IP448" s="325"/>
      <c r="IQ448" s="323"/>
      <c r="IR448" s="324"/>
      <c r="IS448" s="674"/>
      <c r="IT448" s="674"/>
      <c r="IU448" s="674"/>
      <c r="IV448" s="674"/>
    </row>
    <row r="449" spans="1:256" ht="29.25" customHeight="1" x14ac:dyDescent="0.25">
      <c r="A449" s="195" t="s">
        <v>571</v>
      </c>
      <c r="B449" s="286" t="s">
        <v>567</v>
      </c>
      <c r="C449" s="195" t="s">
        <v>1734</v>
      </c>
      <c r="D449" s="195" t="s">
        <v>489</v>
      </c>
      <c r="E449" s="195">
        <f>'Annex Co-Gen Details'!E187</f>
        <v>0</v>
      </c>
      <c r="F449" s="195">
        <f>'Annex Co-Gen Details'!F187</f>
        <v>0</v>
      </c>
      <c r="G449" s="195">
        <f>'Annex Co-Gen Details'!G187</f>
        <v>0</v>
      </c>
      <c r="H449" s="195">
        <f>'Annex Co-Gen Details'!H187</f>
        <v>0</v>
      </c>
      <c r="I449" s="195">
        <f>'Annex Co-Gen Details'!I187</f>
        <v>0</v>
      </c>
      <c r="J449" s="304"/>
      <c r="K449" s="323"/>
      <c r="L449" s="324"/>
      <c r="M449" s="674"/>
      <c r="N449" s="674"/>
      <c r="O449" s="674"/>
      <c r="P449" s="674"/>
      <c r="Q449" s="674"/>
      <c r="R449" s="674"/>
      <c r="S449" s="674"/>
      <c r="T449" s="325"/>
      <c r="U449" s="323"/>
      <c r="V449" s="324"/>
      <c r="W449" s="674"/>
      <c r="X449" s="674"/>
      <c r="Y449" s="674"/>
      <c r="Z449" s="674"/>
      <c r="AA449" s="674"/>
      <c r="AB449" s="674"/>
      <c r="AC449" s="674"/>
      <c r="AD449" s="325"/>
      <c r="AE449" s="323"/>
      <c r="AF449" s="324"/>
      <c r="AG449" s="674"/>
      <c r="AH449" s="674"/>
      <c r="AI449" s="674"/>
      <c r="AJ449" s="674"/>
      <c r="AK449" s="674"/>
      <c r="AL449" s="674"/>
      <c r="AM449" s="674"/>
      <c r="AN449" s="325"/>
      <c r="AO449" s="323"/>
      <c r="AP449" s="324"/>
      <c r="AQ449" s="674"/>
      <c r="AR449" s="674"/>
      <c r="AS449" s="674"/>
      <c r="AT449" s="674"/>
      <c r="AU449" s="674"/>
      <c r="AV449" s="674"/>
      <c r="AW449" s="674"/>
      <c r="AX449" s="325"/>
      <c r="AY449" s="323"/>
      <c r="AZ449" s="324"/>
      <c r="BA449" s="674"/>
      <c r="BB449" s="674"/>
      <c r="BC449" s="674"/>
      <c r="BD449" s="674"/>
      <c r="BE449" s="674"/>
      <c r="BF449" s="674"/>
      <c r="BG449" s="674"/>
      <c r="BH449" s="325"/>
      <c r="BI449" s="323"/>
      <c r="BJ449" s="324"/>
      <c r="BK449" s="674"/>
      <c r="BL449" s="674"/>
      <c r="BM449" s="674"/>
      <c r="BN449" s="674"/>
      <c r="BO449" s="674"/>
      <c r="BP449" s="674"/>
      <c r="BQ449" s="674"/>
      <c r="BR449" s="325"/>
      <c r="BS449" s="323"/>
      <c r="BT449" s="324"/>
      <c r="BU449" s="674"/>
      <c r="BV449" s="674"/>
      <c r="BW449" s="674"/>
      <c r="BX449" s="674"/>
      <c r="BY449" s="674"/>
      <c r="BZ449" s="674"/>
      <c r="CA449" s="674"/>
      <c r="CB449" s="325"/>
      <c r="CC449" s="323"/>
      <c r="CD449" s="324"/>
      <c r="CE449" s="674"/>
      <c r="CF449" s="674"/>
      <c r="CG449" s="674"/>
      <c r="CH449" s="674"/>
      <c r="CI449" s="674"/>
      <c r="CJ449" s="674"/>
      <c r="CK449" s="674"/>
      <c r="CL449" s="325"/>
      <c r="CM449" s="323"/>
      <c r="CN449" s="324"/>
      <c r="CO449" s="674"/>
      <c r="CP449" s="674"/>
      <c r="CQ449" s="674"/>
      <c r="CR449" s="674"/>
      <c r="CS449" s="674"/>
      <c r="CT449" s="674"/>
      <c r="CU449" s="674"/>
      <c r="CV449" s="325"/>
      <c r="CW449" s="323"/>
      <c r="CX449" s="324"/>
      <c r="CY449" s="674"/>
      <c r="CZ449" s="674"/>
      <c r="DA449" s="674"/>
      <c r="DB449" s="674"/>
      <c r="DC449" s="674"/>
      <c r="DD449" s="674"/>
      <c r="DE449" s="674"/>
      <c r="DF449" s="325"/>
      <c r="DG449" s="323"/>
      <c r="DH449" s="324"/>
      <c r="DI449" s="674"/>
      <c r="DJ449" s="674"/>
      <c r="DK449" s="674"/>
      <c r="DL449" s="674"/>
      <c r="DM449" s="674"/>
      <c r="DN449" s="674"/>
      <c r="DO449" s="674"/>
      <c r="DP449" s="325"/>
      <c r="DQ449" s="323"/>
      <c r="DR449" s="324"/>
      <c r="DS449" s="674"/>
      <c r="DT449" s="674"/>
      <c r="DU449" s="674"/>
      <c r="DV449" s="674"/>
      <c r="DW449" s="674"/>
      <c r="DX449" s="674"/>
      <c r="DY449" s="674"/>
      <c r="DZ449" s="325"/>
      <c r="EA449" s="323"/>
      <c r="EB449" s="324"/>
      <c r="EC449" s="674"/>
      <c r="ED449" s="674"/>
      <c r="EE449" s="674"/>
      <c r="EF449" s="674"/>
      <c r="EG449" s="674"/>
      <c r="EH449" s="674"/>
      <c r="EI449" s="674"/>
      <c r="EJ449" s="325"/>
      <c r="EK449" s="323"/>
      <c r="EL449" s="324"/>
      <c r="EM449" s="674"/>
      <c r="EN449" s="674"/>
      <c r="EO449" s="674"/>
      <c r="EP449" s="674"/>
      <c r="EQ449" s="674"/>
      <c r="ER449" s="674"/>
      <c r="ES449" s="674"/>
      <c r="ET449" s="325"/>
      <c r="EU449" s="323"/>
      <c r="EV449" s="324"/>
      <c r="EW449" s="674"/>
      <c r="EX449" s="674"/>
      <c r="EY449" s="674"/>
      <c r="EZ449" s="674"/>
      <c r="FA449" s="674"/>
      <c r="FB449" s="674"/>
      <c r="FC449" s="674"/>
      <c r="FD449" s="325"/>
      <c r="FE449" s="323"/>
      <c r="FF449" s="324"/>
      <c r="FG449" s="674"/>
      <c r="FH449" s="674"/>
      <c r="FI449" s="674"/>
      <c r="FJ449" s="674"/>
      <c r="FK449" s="674"/>
      <c r="FL449" s="674"/>
      <c r="FM449" s="674"/>
      <c r="FN449" s="325"/>
      <c r="FO449" s="323"/>
      <c r="FP449" s="324"/>
      <c r="FQ449" s="674"/>
      <c r="FR449" s="674"/>
      <c r="FS449" s="674"/>
      <c r="FT449" s="674"/>
      <c r="FU449" s="674"/>
      <c r="FV449" s="674"/>
      <c r="FW449" s="674"/>
      <c r="FX449" s="325"/>
      <c r="FY449" s="323"/>
      <c r="FZ449" s="324"/>
      <c r="GA449" s="674"/>
      <c r="GB449" s="674"/>
      <c r="GC449" s="674"/>
      <c r="GD449" s="674"/>
      <c r="GE449" s="674"/>
      <c r="GF449" s="674"/>
      <c r="GG449" s="674"/>
      <c r="GH449" s="325"/>
      <c r="GI449" s="323"/>
      <c r="GJ449" s="324"/>
      <c r="GK449" s="674"/>
      <c r="GL449" s="674"/>
      <c r="GM449" s="674"/>
      <c r="GN449" s="674"/>
      <c r="GO449" s="674"/>
      <c r="GP449" s="674"/>
      <c r="GQ449" s="674"/>
      <c r="GR449" s="325"/>
      <c r="GS449" s="323"/>
      <c r="GT449" s="324"/>
      <c r="GU449" s="674"/>
      <c r="GV449" s="674"/>
      <c r="GW449" s="674"/>
      <c r="GX449" s="674"/>
      <c r="GY449" s="674"/>
      <c r="GZ449" s="674"/>
      <c r="HA449" s="674"/>
      <c r="HB449" s="325"/>
      <c r="HC449" s="323"/>
      <c r="HD449" s="324"/>
      <c r="HE449" s="674"/>
      <c r="HF449" s="674"/>
      <c r="HG449" s="674"/>
      <c r="HH449" s="674"/>
      <c r="HI449" s="674"/>
      <c r="HJ449" s="674"/>
      <c r="HK449" s="674"/>
      <c r="HL449" s="325"/>
      <c r="HM449" s="323"/>
      <c r="HN449" s="324"/>
      <c r="HO449" s="674"/>
      <c r="HP449" s="674"/>
      <c r="HQ449" s="674"/>
      <c r="HR449" s="674"/>
      <c r="HS449" s="674"/>
      <c r="HT449" s="674"/>
      <c r="HU449" s="674"/>
      <c r="HV449" s="325"/>
      <c r="HW449" s="323"/>
      <c r="HX449" s="324"/>
      <c r="HY449" s="674"/>
      <c r="HZ449" s="674"/>
      <c r="IA449" s="674"/>
      <c r="IB449" s="674"/>
      <c r="IC449" s="674"/>
      <c r="ID449" s="674"/>
      <c r="IE449" s="674"/>
      <c r="IF449" s="325"/>
      <c r="IG449" s="323"/>
      <c r="IH449" s="324"/>
      <c r="II449" s="674"/>
      <c r="IJ449" s="674"/>
      <c r="IK449" s="674"/>
      <c r="IL449" s="674"/>
      <c r="IM449" s="674"/>
      <c r="IN449" s="674"/>
      <c r="IO449" s="674"/>
      <c r="IP449" s="325"/>
      <c r="IQ449" s="323"/>
      <c r="IR449" s="324"/>
      <c r="IS449" s="674"/>
      <c r="IT449" s="674"/>
      <c r="IU449" s="674"/>
      <c r="IV449" s="674"/>
    </row>
    <row r="450" spans="1:256" ht="43.5" customHeight="1" x14ac:dyDescent="0.25">
      <c r="A450" s="195" t="s">
        <v>601</v>
      </c>
      <c r="B450" s="286" t="s">
        <v>1121</v>
      </c>
      <c r="C450" s="195" t="s">
        <v>1726</v>
      </c>
      <c r="D450" s="195" t="s">
        <v>557</v>
      </c>
      <c r="E450" s="195">
        <f>'Annex Co-Gen Details'!E188</f>
        <v>0</v>
      </c>
      <c r="F450" s="195">
        <f>'Annex Co-Gen Details'!F188</f>
        <v>0</v>
      </c>
      <c r="G450" s="195">
        <f>'Annex Co-Gen Details'!G188</f>
        <v>0</v>
      </c>
      <c r="H450" s="195">
        <f>'Annex Co-Gen Details'!H188</f>
        <v>0</v>
      </c>
      <c r="I450" s="195">
        <f>'Annex Co-Gen Details'!I188</f>
        <v>0</v>
      </c>
      <c r="J450" s="737"/>
      <c r="K450" s="323"/>
      <c r="L450" s="324"/>
      <c r="M450" s="674"/>
      <c r="N450" s="674"/>
      <c r="O450" s="674"/>
      <c r="P450" s="674"/>
      <c r="Q450" s="674"/>
      <c r="R450" s="674"/>
      <c r="S450" s="674"/>
      <c r="T450" s="325"/>
      <c r="U450" s="323"/>
      <c r="V450" s="324"/>
      <c r="W450" s="674"/>
      <c r="X450" s="674"/>
      <c r="Y450" s="674"/>
      <c r="Z450" s="674"/>
      <c r="AA450" s="674"/>
      <c r="AB450" s="674"/>
      <c r="AC450" s="674"/>
      <c r="AD450" s="325"/>
      <c r="AE450" s="323"/>
      <c r="AF450" s="324"/>
      <c r="AG450" s="674"/>
      <c r="AH450" s="674"/>
      <c r="AI450" s="674"/>
      <c r="AJ450" s="674"/>
      <c r="AK450" s="674"/>
      <c r="AL450" s="674"/>
      <c r="AM450" s="674"/>
      <c r="AN450" s="325"/>
      <c r="AO450" s="323"/>
      <c r="AP450" s="324"/>
      <c r="AQ450" s="674"/>
      <c r="AR450" s="674"/>
      <c r="AS450" s="674"/>
      <c r="AT450" s="674"/>
      <c r="AU450" s="674"/>
      <c r="AV450" s="674"/>
      <c r="AW450" s="674"/>
      <c r="AX450" s="325"/>
      <c r="AY450" s="323"/>
      <c r="AZ450" s="324"/>
      <c r="BA450" s="674"/>
      <c r="BB450" s="674"/>
      <c r="BC450" s="674"/>
      <c r="BD450" s="674"/>
      <c r="BE450" s="674"/>
      <c r="BF450" s="674"/>
      <c r="BG450" s="674"/>
      <c r="BH450" s="325"/>
      <c r="BI450" s="323"/>
      <c r="BJ450" s="324"/>
      <c r="BK450" s="674"/>
      <c r="BL450" s="674"/>
      <c r="BM450" s="674"/>
      <c r="BN450" s="674"/>
      <c r="BO450" s="674"/>
      <c r="BP450" s="674"/>
      <c r="BQ450" s="674"/>
      <c r="BR450" s="325"/>
      <c r="BS450" s="323"/>
      <c r="BT450" s="324"/>
      <c r="BU450" s="674"/>
      <c r="BV450" s="674"/>
      <c r="BW450" s="674"/>
      <c r="BX450" s="674"/>
      <c r="BY450" s="674"/>
      <c r="BZ450" s="674"/>
      <c r="CA450" s="674"/>
      <c r="CB450" s="325"/>
      <c r="CC450" s="323"/>
      <c r="CD450" s="324"/>
      <c r="CE450" s="674"/>
      <c r="CF450" s="674"/>
      <c r="CG450" s="674"/>
      <c r="CH450" s="674"/>
      <c r="CI450" s="674"/>
      <c r="CJ450" s="674"/>
      <c r="CK450" s="674"/>
      <c r="CL450" s="325"/>
      <c r="CM450" s="323"/>
      <c r="CN450" s="324"/>
      <c r="CO450" s="674"/>
      <c r="CP450" s="674"/>
      <c r="CQ450" s="674"/>
      <c r="CR450" s="674"/>
      <c r="CS450" s="674"/>
      <c r="CT450" s="674"/>
      <c r="CU450" s="674"/>
      <c r="CV450" s="325"/>
      <c r="CW450" s="323"/>
      <c r="CX450" s="324"/>
      <c r="CY450" s="674"/>
      <c r="CZ450" s="674"/>
      <c r="DA450" s="674"/>
      <c r="DB450" s="674"/>
      <c r="DC450" s="674"/>
      <c r="DD450" s="674"/>
      <c r="DE450" s="674"/>
      <c r="DF450" s="325"/>
      <c r="DG450" s="323"/>
      <c r="DH450" s="324"/>
      <c r="DI450" s="674"/>
      <c r="DJ450" s="674"/>
      <c r="DK450" s="674"/>
      <c r="DL450" s="674"/>
      <c r="DM450" s="674"/>
      <c r="DN450" s="674"/>
      <c r="DO450" s="674"/>
      <c r="DP450" s="325"/>
      <c r="DQ450" s="323"/>
      <c r="DR450" s="324"/>
      <c r="DS450" s="674"/>
      <c r="DT450" s="674"/>
      <c r="DU450" s="674"/>
      <c r="DV450" s="674"/>
      <c r="DW450" s="674"/>
      <c r="DX450" s="674"/>
      <c r="DY450" s="674"/>
      <c r="DZ450" s="325"/>
      <c r="EA450" s="323"/>
      <c r="EB450" s="324"/>
      <c r="EC450" s="674"/>
      <c r="ED450" s="674"/>
      <c r="EE450" s="674"/>
      <c r="EF450" s="674"/>
      <c r="EG450" s="674"/>
      <c r="EH450" s="674"/>
      <c r="EI450" s="674"/>
      <c r="EJ450" s="325"/>
      <c r="EK450" s="323"/>
      <c r="EL450" s="324"/>
      <c r="EM450" s="674"/>
      <c r="EN450" s="674"/>
      <c r="EO450" s="674"/>
      <c r="EP450" s="674"/>
      <c r="EQ450" s="674"/>
      <c r="ER450" s="674"/>
      <c r="ES450" s="674"/>
      <c r="ET450" s="325"/>
      <c r="EU450" s="323"/>
      <c r="EV450" s="324"/>
      <c r="EW450" s="674"/>
      <c r="EX450" s="674"/>
      <c r="EY450" s="674"/>
      <c r="EZ450" s="674"/>
      <c r="FA450" s="674"/>
      <c r="FB450" s="674"/>
      <c r="FC450" s="674"/>
      <c r="FD450" s="325"/>
      <c r="FE450" s="323"/>
      <c r="FF450" s="324"/>
      <c r="FG450" s="674"/>
      <c r="FH450" s="674"/>
      <c r="FI450" s="674"/>
      <c r="FJ450" s="674"/>
      <c r="FK450" s="674"/>
      <c r="FL450" s="674"/>
      <c r="FM450" s="674"/>
      <c r="FN450" s="325"/>
      <c r="FO450" s="323"/>
      <c r="FP450" s="324"/>
      <c r="FQ450" s="674"/>
      <c r="FR450" s="674"/>
      <c r="FS450" s="674"/>
      <c r="FT450" s="674"/>
      <c r="FU450" s="674"/>
      <c r="FV450" s="674"/>
      <c r="FW450" s="674"/>
      <c r="FX450" s="325"/>
      <c r="FY450" s="323"/>
      <c r="FZ450" s="324"/>
      <c r="GA450" s="674"/>
      <c r="GB450" s="674"/>
      <c r="GC450" s="674"/>
      <c r="GD450" s="674"/>
      <c r="GE450" s="674"/>
      <c r="GF450" s="674"/>
      <c r="GG450" s="674"/>
      <c r="GH450" s="325"/>
      <c r="GI450" s="323"/>
      <c r="GJ450" s="324"/>
      <c r="GK450" s="674"/>
      <c r="GL450" s="674"/>
      <c r="GM450" s="674"/>
      <c r="GN450" s="674"/>
      <c r="GO450" s="674"/>
      <c r="GP450" s="674"/>
      <c r="GQ450" s="674"/>
      <c r="GR450" s="325"/>
      <c r="GS450" s="323"/>
      <c r="GT450" s="324"/>
      <c r="GU450" s="674"/>
      <c r="GV450" s="674"/>
      <c r="GW450" s="674"/>
      <c r="GX450" s="674"/>
      <c r="GY450" s="674"/>
      <c r="GZ450" s="674"/>
      <c r="HA450" s="674"/>
      <c r="HB450" s="325"/>
      <c r="HC450" s="323"/>
      <c r="HD450" s="324"/>
      <c r="HE450" s="674"/>
      <c r="HF450" s="674"/>
      <c r="HG450" s="674"/>
      <c r="HH450" s="674"/>
      <c r="HI450" s="674"/>
      <c r="HJ450" s="674"/>
      <c r="HK450" s="674"/>
      <c r="HL450" s="325"/>
      <c r="HM450" s="323"/>
      <c r="HN450" s="324"/>
      <c r="HO450" s="674"/>
      <c r="HP450" s="674"/>
      <c r="HQ450" s="674"/>
      <c r="HR450" s="674"/>
      <c r="HS450" s="674"/>
      <c r="HT450" s="674"/>
      <c r="HU450" s="674"/>
      <c r="HV450" s="325"/>
      <c r="HW450" s="323"/>
      <c r="HX450" s="324"/>
      <c r="HY450" s="674"/>
      <c r="HZ450" s="674"/>
      <c r="IA450" s="674"/>
      <c r="IB450" s="674"/>
      <c r="IC450" s="674"/>
      <c r="ID450" s="674"/>
      <c r="IE450" s="674"/>
      <c r="IF450" s="325"/>
      <c r="IG450" s="323"/>
      <c r="IH450" s="324"/>
      <c r="II450" s="674"/>
      <c r="IJ450" s="674"/>
      <c r="IK450" s="674"/>
      <c r="IL450" s="674"/>
      <c r="IM450" s="674"/>
      <c r="IN450" s="674"/>
      <c r="IO450" s="674"/>
      <c r="IP450" s="325"/>
      <c r="IQ450" s="323"/>
      <c r="IR450" s="324"/>
      <c r="IS450" s="674"/>
      <c r="IT450" s="674"/>
      <c r="IU450" s="674"/>
      <c r="IV450" s="674"/>
    </row>
    <row r="451" spans="1:256" ht="39" customHeight="1" x14ac:dyDescent="0.25">
      <c r="A451" s="195" t="s">
        <v>603</v>
      </c>
      <c r="B451" s="286" t="s">
        <v>1122</v>
      </c>
      <c r="C451" s="195" t="s">
        <v>1727</v>
      </c>
      <c r="D451" s="195" t="s">
        <v>557</v>
      </c>
      <c r="E451" s="195">
        <f>'Annex Co-Gen Details'!E189</f>
        <v>0</v>
      </c>
      <c r="F451" s="195">
        <f>'Annex Co-Gen Details'!F189</f>
        <v>0</v>
      </c>
      <c r="G451" s="195">
        <f>'Annex Co-Gen Details'!G189</f>
        <v>0</v>
      </c>
      <c r="H451" s="195">
        <f>'Annex Co-Gen Details'!H189</f>
        <v>0</v>
      </c>
      <c r="I451" s="195">
        <f>'Annex Co-Gen Details'!I189</f>
        <v>0</v>
      </c>
      <c r="J451" s="737"/>
      <c r="K451" s="323"/>
      <c r="L451" s="324"/>
      <c r="M451" s="674"/>
      <c r="N451" s="674"/>
      <c r="O451" s="674"/>
      <c r="P451" s="674"/>
      <c r="Q451" s="674"/>
      <c r="R451" s="674"/>
      <c r="S451" s="674"/>
      <c r="T451" s="325"/>
      <c r="U451" s="323"/>
      <c r="V451" s="324"/>
      <c r="W451" s="674"/>
      <c r="X451" s="674"/>
      <c r="Y451" s="674"/>
      <c r="Z451" s="674"/>
      <c r="AA451" s="674"/>
      <c r="AB451" s="674"/>
      <c r="AC451" s="674"/>
      <c r="AD451" s="325"/>
      <c r="AE451" s="323"/>
      <c r="AF451" s="324"/>
      <c r="AG451" s="674"/>
      <c r="AH451" s="674"/>
      <c r="AI451" s="674"/>
      <c r="AJ451" s="674"/>
      <c r="AK451" s="674"/>
      <c r="AL451" s="674"/>
      <c r="AM451" s="674"/>
      <c r="AN451" s="325"/>
      <c r="AO451" s="323"/>
      <c r="AP451" s="324"/>
      <c r="AQ451" s="674"/>
      <c r="AR451" s="674"/>
      <c r="AS451" s="674"/>
      <c r="AT451" s="674"/>
      <c r="AU451" s="674"/>
      <c r="AV451" s="674"/>
      <c r="AW451" s="674"/>
      <c r="AX451" s="325"/>
      <c r="AY451" s="323"/>
      <c r="AZ451" s="324"/>
      <c r="BA451" s="674"/>
      <c r="BB451" s="674"/>
      <c r="BC451" s="674"/>
      <c r="BD451" s="674"/>
      <c r="BE451" s="674"/>
      <c r="BF451" s="674"/>
      <c r="BG451" s="674"/>
      <c r="BH451" s="325"/>
      <c r="BI451" s="323"/>
      <c r="BJ451" s="324"/>
      <c r="BK451" s="674"/>
      <c r="BL451" s="674"/>
      <c r="BM451" s="674"/>
      <c r="BN451" s="674"/>
      <c r="BO451" s="674"/>
      <c r="BP451" s="674"/>
      <c r="BQ451" s="674"/>
      <c r="BR451" s="325"/>
      <c r="BS451" s="323"/>
      <c r="BT451" s="324"/>
      <c r="BU451" s="674"/>
      <c r="BV451" s="674"/>
      <c r="BW451" s="674"/>
      <c r="BX451" s="674"/>
      <c r="BY451" s="674"/>
      <c r="BZ451" s="674"/>
      <c r="CA451" s="674"/>
      <c r="CB451" s="325"/>
      <c r="CC451" s="323"/>
      <c r="CD451" s="324"/>
      <c r="CE451" s="674"/>
      <c r="CF451" s="674"/>
      <c r="CG451" s="674"/>
      <c r="CH451" s="674"/>
      <c r="CI451" s="674"/>
      <c r="CJ451" s="674"/>
      <c r="CK451" s="674"/>
      <c r="CL451" s="325"/>
      <c r="CM451" s="323"/>
      <c r="CN451" s="324"/>
      <c r="CO451" s="674"/>
      <c r="CP451" s="674"/>
      <c r="CQ451" s="674"/>
      <c r="CR451" s="674"/>
      <c r="CS451" s="674"/>
      <c r="CT451" s="674"/>
      <c r="CU451" s="674"/>
      <c r="CV451" s="325"/>
      <c r="CW451" s="323"/>
      <c r="CX451" s="324"/>
      <c r="CY451" s="674"/>
      <c r="CZ451" s="674"/>
      <c r="DA451" s="674"/>
      <c r="DB451" s="674"/>
      <c r="DC451" s="674"/>
      <c r="DD451" s="674"/>
      <c r="DE451" s="674"/>
      <c r="DF451" s="325"/>
      <c r="DG451" s="323"/>
      <c r="DH451" s="324"/>
      <c r="DI451" s="674"/>
      <c r="DJ451" s="674"/>
      <c r="DK451" s="674"/>
      <c r="DL451" s="674"/>
      <c r="DM451" s="674"/>
      <c r="DN451" s="674"/>
      <c r="DO451" s="674"/>
      <c r="DP451" s="325"/>
      <c r="DQ451" s="323"/>
      <c r="DR451" s="324"/>
      <c r="DS451" s="674"/>
      <c r="DT451" s="674"/>
      <c r="DU451" s="674"/>
      <c r="DV451" s="674"/>
      <c r="DW451" s="674"/>
      <c r="DX451" s="674"/>
      <c r="DY451" s="674"/>
      <c r="DZ451" s="325"/>
      <c r="EA451" s="323"/>
      <c r="EB451" s="324"/>
      <c r="EC451" s="674"/>
      <c r="ED451" s="674"/>
      <c r="EE451" s="674"/>
      <c r="EF451" s="674"/>
      <c r="EG451" s="674"/>
      <c r="EH451" s="674"/>
      <c r="EI451" s="674"/>
      <c r="EJ451" s="325"/>
      <c r="EK451" s="323"/>
      <c r="EL451" s="324"/>
      <c r="EM451" s="674"/>
      <c r="EN451" s="674"/>
      <c r="EO451" s="674"/>
      <c r="EP451" s="674"/>
      <c r="EQ451" s="674"/>
      <c r="ER451" s="674"/>
      <c r="ES451" s="674"/>
      <c r="ET451" s="325"/>
      <c r="EU451" s="323"/>
      <c r="EV451" s="324"/>
      <c r="EW451" s="674"/>
      <c r="EX451" s="674"/>
      <c r="EY451" s="674"/>
      <c r="EZ451" s="674"/>
      <c r="FA451" s="674"/>
      <c r="FB451" s="674"/>
      <c r="FC451" s="674"/>
      <c r="FD451" s="325"/>
      <c r="FE451" s="323"/>
      <c r="FF451" s="324"/>
      <c r="FG451" s="674"/>
      <c r="FH451" s="674"/>
      <c r="FI451" s="674"/>
      <c r="FJ451" s="674"/>
      <c r="FK451" s="674"/>
      <c r="FL451" s="674"/>
      <c r="FM451" s="674"/>
      <c r="FN451" s="325"/>
      <c r="FO451" s="323"/>
      <c r="FP451" s="324"/>
      <c r="FQ451" s="674"/>
      <c r="FR451" s="674"/>
      <c r="FS451" s="674"/>
      <c r="FT451" s="674"/>
      <c r="FU451" s="674"/>
      <c r="FV451" s="674"/>
      <c r="FW451" s="674"/>
      <c r="FX451" s="325"/>
      <c r="FY451" s="323"/>
      <c r="FZ451" s="324"/>
      <c r="GA451" s="674"/>
      <c r="GB451" s="674"/>
      <c r="GC451" s="674"/>
      <c r="GD451" s="674"/>
      <c r="GE451" s="674"/>
      <c r="GF451" s="674"/>
      <c r="GG451" s="674"/>
      <c r="GH451" s="325"/>
      <c r="GI451" s="323"/>
      <c r="GJ451" s="324"/>
      <c r="GK451" s="674"/>
      <c r="GL451" s="674"/>
      <c r="GM451" s="674"/>
      <c r="GN451" s="674"/>
      <c r="GO451" s="674"/>
      <c r="GP451" s="674"/>
      <c r="GQ451" s="674"/>
      <c r="GR451" s="325"/>
      <c r="GS451" s="323"/>
      <c r="GT451" s="324"/>
      <c r="GU451" s="674"/>
      <c r="GV451" s="674"/>
      <c r="GW451" s="674"/>
      <c r="GX451" s="674"/>
      <c r="GY451" s="674"/>
      <c r="GZ451" s="674"/>
      <c r="HA451" s="674"/>
      <c r="HB451" s="325"/>
      <c r="HC451" s="323"/>
      <c r="HD451" s="324"/>
      <c r="HE451" s="674"/>
      <c r="HF451" s="674"/>
      <c r="HG451" s="674"/>
      <c r="HH451" s="674"/>
      <c r="HI451" s="674"/>
      <c r="HJ451" s="674"/>
      <c r="HK451" s="674"/>
      <c r="HL451" s="325"/>
      <c r="HM451" s="323"/>
      <c r="HN451" s="324"/>
      <c r="HO451" s="674"/>
      <c r="HP451" s="674"/>
      <c r="HQ451" s="674"/>
      <c r="HR451" s="674"/>
      <c r="HS451" s="674"/>
      <c r="HT451" s="674"/>
      <c r="HU451" s="674"/>
      <c r="HV451" s="325"/>
      <c r="HW451" s="323"/>
      <c r="HX451" s="324"/>
      <c r="HY451" s="674"/>
      <c r="HZ451" s="674"/>
      <c r="IA451" s="674"/>
      <c r="IB451" s="674"/>
      <c r="IC451" s="674"/>
      <c r="ID451" s="674"/>
      <c r="IE451" s="674"/>
      <c r="IF451" s="325"/>
      <c r="IG451" s="323"/>
      <c r="IH451" s="324"/>
      <c r="II451" s="674"/>
      <c r="IJ451" s="674"/>
      <c r="IK451" s="674"/>
      <c r="IL451" s="674"/>
      <c r="IM451" s="674"/>
      <c r="IN451" s="674"/>
      <c r="IO451" s="674"/>
      <c r="IP451" s="325"/>
      <c r="IQ451" s="323"/>
      <c r="IR451" s="324"/>
      <c r="IS451" s="674"/>
      <c r="IT451" s="674"/>
      <c r="IU451" s="674"/>
      <c r="IV451" s="674"/>
    </row>
    <row r="452" spans="1:256" ht="33.75" customHeight="1" x14ac:dyDescent="0.25">
      <c r="A452" s="195" t="s">
        <v>605</v>
      </c>
      <c r="B452" s="286" t="s">
        <v>330</v>
      </c>
      <c r="C452" s="195" t="s">
        <v>1728</v>
      </c>
      <c r="D452" s="195" t="s">
        <v>561</v>
      </c>
      <c r="E452" s="195">
        <f>'Annex Co-Gen Details'!E190</f>
        <v>0</v>
      </c>
      <c r="F452" s="195">
        <f>'Annex Co-Gen Details'!F190</f>
        <v>0</v>
      </c>
      <c r="G452" s="195">
        <f>'Annex Co-Gen Details'!G190</f>
        <v>0</v>
      </c>
      <c r="H452" s="195">
        <f>'Annex Co-Gen Details'!H190</f>
        <v>0</v>
      </c>
      <c r="I452" s="195">
        <f>'Annex Co-Gen Details'!I190</f>
        <v>0</v>
      </c>
      <c r="J452" s="304"/>
      <c r="K452" s="323"/>
      <c r="L452" s="324"/>
      <c r="M452" s="674"/>
      <c r="N452" s="674"/>
      <c r="O452" s="674"/>
      <c r="P452" s="674"/>
      <c r="Q452" s="674"/>
      <c r="R452" s="674"/>
      <c r="S452" s="674"/>
      <c r="T452" s="325"/>
      <c r="U452" s="323"/>
      <c r="V452" s="324"/>
      <c r="W452" s="674"/>
      <c r="X452" s="674"/>
      <c r="Y452" s="674"/>
      <c r="Z452" s="674"/>
      <c r="AA452" s="674"/>
      <c r="AB452" s="674"/>
      <c r="AC452" s="674"/>
      <c r="AD452" s="325"/>
      <c r="AE452" s="323"/>
      <c r="AF452" s="324"/>
      <c r="AG452" s="674"/>
      <c r="AH452" s="674"/>
      <c r="AI452" s="674"/>
      <c r="AJ452" s="674"/>
      <c r="AK452" s="674"/>
      <c r="AL452" s="674"/>
      <c r="AM452" s="674"/>
      <c r="AN452" s="325"/>
      <c r="AO452" s="323"/>
      <c r="AP452" s="324"/>
      <c r="AQ452" s="674"/>
      <c r="AR452" s="674"/>
      <c r="AS452" s="674"/>
      <c r="AT452" s="674"/>
      <c r="AU452" s="674"/>
      <c r="AV452" s="674"/>
      <c r="AW452" s="674"/>
      <c r="AX452" s="325"/>
      <c r="AY452" s="323"/>
      <c r="AZ452" s="324"/>
      <c r="BA452" s="674"/>
      <c r="BB452" s="674"/>
      <c r="BC452" s="674"/>
      <c r="BD452" s="674"/>
      <c r="BE452" s="674"/>
      <c r="BF452" s="674"/>
      <c r="BG452" s="674"/>
      <c r="BH452" s="325"/>
      <c r="BI452" s="323"/>
      <c r="BJ452" s="324"/>
      <c r="BK452" s="674"/>
      <c r="BL452" s="674"/>
      <c r="BM452" s="674"/>
      <c r="BN452" s="674"/>
      <c r="BO452" s="674"/>
      <c r="BP452" s="674"/>
      <c r="BQ452" s="674"/>
      <c r="BR452" s="325"/>
      <c r="BS452" s="323"/>
      <c r="BT452" s="324"/>
      <c r="BU452" s="674"/>
      <c r="BV452" s="674"/>
      <c r="BW452" s="674"/>
      <c r="BX452" s="674"/>
      <c r="BY452" s="674"/>
      <c r="BZ452" s="674"/>
      <c r="CA452" s="674"/>
      <c r="CB452" s="325"/>
      <c r="CC452" s="323"/>
      <c r="CD452" s="324"/>
      <c r="CE452" s="674"/>
      <c r="CF452" s="674"/>
      <c r="CG452" s="674"/>
      <c r="CH452" s="674"/>
      <c r="CI452" s="674"/>
      <c r="CJ452" s="674"/>
      <c r="CK452" s="674"/>
      <c r="CL452" s="325"/>
      <c r="CM452" s="323"/>
      <c r="CN452" s="324"/>
      <c r="CO452" s="674"/>
      <c r="CP452" s="674"/>
      <c r="CQ452" s="674"/>
      <c r="CR452" s="674"/>
      <c r="CS452" s="674"/>
      <c r="CT452" s="674"/>
      <c r="CU452" s="674"/>
      <c r="CV452" s="325"/>
      <c r="CW452" s="323"/>
      <c r="CX452" s="324"/>
      <c r="CY452" s="674"/>
      <c r="CZ452" s="674"/>
      <c r="DA452" s="674"/>
      <c r="DB452" s="674"/>
      <c r="DC452" s="674"/>
      <c r="DD452" s="674"/>
      <c r="DE452" s="674"/>
      <c r="DF452" s="325"/>
      <c r="DG452" s="323"/>
      <c r="DH452" s="324"/>
      <c r="DI452" s="674"/>
      <c r="DJ452" s="674"/>
      <c r="DK452" s="674"/>
      <c r="DL452" s="674"/>
      <c r="DM452" s="674"/>
      <c r="DN452" s="674"/>
      <c r="DO452" s="674"/>
      <c r="DP452" s="325"/>
      <c r="DQ452" s="323"/>
      <c r="DR452" s="324"/>
      <c r="DS452" s="674"/>
      <c r="DT452" s="674"/>
      <c r="DU452" s="674"/>
      <c r="DV452" s="674"/>
      <c r="DW452" s="674"/>
      <c r="DX452" s="674"/>
      <c r="DY452" s="674"/>
      <c r="DZ452" s="325"/>
      <c r="EA452" s="323"/>
      <c r="EB452" s="324"/>
      <c r="EC452" s="674"/>
      <c r="ED452" s="674"/>
      <c r="EE452" s="674"/>
      <c r="EF452" s="674"/>
      <c r="EG452" s="674"/>
      <c r="EH452" s="674"/>
      <c r="EI452" s="674"/>
      <c r="EJ452" s="325"/>
      <c r="EK452" s="323"/>
      <c r="EL452" s="324"/>
      <c r="EM452" s="674"/>
      <c r="EN452" s="674"/>
      <c r="EO452" s="674"/>
      <c r="EP452" s="674"/>
      <c r="EQ452" s="674"/>
      <c r="ER452" s="674"/>
      <c r="ES452" s="674"/>
      <c r="ET452" s="325"/>
      <c r="EU452" s="323"/>
      <c r="EV452" s="324"/>
      <c r="EW452" s="674"/>
      <c r="EX452" s="674"/>
      <c r="EY452" s="674"/>
      <c r="EZ452" s="674"/>
      <c r="FA452" s="674"/>
      <c r="FB452" s="674"/>
      <c r="FC452" s="674"/>
      <c r="FD452" s="325"/>
      <c r="FE452" s="323"/>
      <c r="FF452" s="324"/>
      <c r="FG452" s="674"/>
      <c r="FH452" s="674"/>
      <c r="FI452" s="674"/>
      <c r="FJ452" s="674"/>
      <c r="FK452" s="674"/>
      <c r="FL452" s="674"/>
      <c r="FM452" s="674"/>
      <c r="FN452" s="325"/>
      <c r="FO452" s="323"/>
      <c r="FP452" s="324"/>
      <c r="FQ452" s="674"/>
      <c r="FR452" s="674"/>
      <c r="FS452" s="674"/>
      <c r="FT452" s="674"/>
      <c r="FU452" s="674"/>
      <c r="FV452" s="674"/>
      <c r="FW452" s="674"/>
      <c r="FX452" s="325"/>
      <c r="FY452" s="323"/>
      <c r="FZ452" s="324"/>
      <c r="GA452" s="674"/>
      <c r="GB452" s="674"/>
      <c r="GC452" s="674"/>
      <c r="GD452" s="674"/>
      <c r="GE452" s="674"/>
      <c r="GF452" s="674"/>
      <c r="GG452" s="674"/>
      <c r="GH452" s="325"/>
      <c r="GI452" s="323"/>
      <c r="GJ452" s="324"/>
      <c r="GK452" s="674"/>
      <c r="GL452" s="674"/>
      <c r="GM452" s="674"/>
      <c r="GN452" s="674"/>
      <c r="GO452" s="674"/>
      <c r="GP452" s="674"/>
      <c r="GQ452" s="674"/>
      <c r="GR452" s="325"/>
      <c r="GS452" s="323"/>
      <c r="GT452" s="324"/>
      <c r="GU452" s="674"/>
      <c r="GV452" s="674"/>
      <c r="GW452" s="674"/>
      <c r="GX452" s="674"/>
      <c r="GY452" s="674"/>
      <c r="GZ452" s="674"/>
      <c r="HA452" s="674"/>
      <c r="HB452" s="325"/>
      <c r="HC452" s="323"/>
      <c r="HD452" s="324"/>
      <c r="HE452" s="674"/>
      <c r="HF452" s="674"/>
      <c r="HG452" s="674"/>
      <c r="HH452" s="674"/>
      <c r="HI452" s="674"/>
      <c r="HJ452" s="674"/>
      <c r="HK452" s="674"/>
      <c r="HL452" s="325"/>
      <c r="HM452" s="323"/>
      <c r="HN452" s="324"/>
      <c r="HO452" s="674"/>
      <c r="HP452" s="674"/>
      <c r="HQ452" s="674"/>
      <c r="HR452" s="674"/>
      <c r="HS452" s="674"/>
      <c r="HT452" s="674"/>
      <c r="HU452" s="674"/>
      <c r="HV452" s="325"/>
      <c r="HW452" s="323"/>
      <c r="HX452" s="324"/>
      <c r="HY452" s="674"/>
      <c r="HZ452" s="674"/>
      <c r="IA452" s="674"/>
      <c r="IB452" s="674"/>
      <c r="IC452" s="674"/>
      <c r="ID452" s="674"/>
      <c r="IE452" s="674"/>
      <c r="IF452" s="325"/>
      <c r="IG452" s="323"/>
      <c r="IH452" s="324"/>
      <c r="II452" s="674"/>
      <c r="IJ452" s="674"/>
      <c r="IK452" s="674"/>
      <c r="IL452" s="674"/>
      <c r="IM452" s="674"/>
      <c r="IN452" s="674"/>
      <c r="IO452" s="674"/>
      <c r="IP452" s="325"/>
      <c r="IQ452" s="323"/>
      <c r="IR452" s="324"/>
      <c r="IS452" s="674"/>
      <c r="IT452" s="674"/>
      <c r="IU452" s="674"/>
      <c r="IV452" s="674"/>
    </row>
    <row r="453" spans="1:256" x14ac:dyDescent="0.25">
      <c r="A453" s="209"/>
      <c r="B453" s="209"/>
      <c r="C453" s="209"/>
      <c r="D453" s="209"/>
      <c r="E453" s="209"/>
      <c r="F453" s="209"/>
      <c r="G453" s="209"/>
      <c r="H453" s="209"/>
      <c r="I453" s="209"/>
      <c r="J453" s="737"/>
      <c r="K453" s="326"/>
      <c r="L453" s="327"/>
      <c r="M453" s="211"/>
      <c r="N453" s="211"/>
      <c r="O453" s="330"/>
      <c r="P453" s="330"/>
      <c r="Q453" s="326"/>
      <c r="R453" s="330"/>
      <c r="S453" s="330"/>
      <c r="T453" s="331"/>
      <c r="U453" s="326"/>
      <c r="V453" s="327"/>
      <c r="W453" s="211"/>
      <c r="X453" s="211"/>
      <c r="Y453" s="330"/>
      <c r="Z453" s="330"/>
      <c r="AA453" s="326"/>
      <c r="AB453" s="330"/>
      <c r="AC453" s="330"/>
      <c r="AD453" s="331"/>
      <c r="AE453" s="326"/>
      <c r="AF453" s="327"/>
      <c r="AG453" s="211"/>
      <c r="AH453" s="211"/>
      <c r="AI453" s="330"/>
      <c r="AJ453" s="330"/>
      <c r="AK453" s="326"/>
      <c r="AL453" s="330"/>
      <c r="AM453" s="330"/>
      <c r="AN453" s="331"/>
      <c r="AO453" s="326"/>
      <c r="AP453" s="327"/>
      <c r="AQ453" s="211"/>
      <c r="AR453" s="211"/>
      <c r="AS453" s="330"/>
      <c r="AT453" s="330"/>
      <c r="AU453" s="326"/>
      <c r="AV453" s="330"/>
      <c r="AW453" s="330"/>
      <c r="AX453" s="331"/>
      <c r="AY453" s="326"/>
      <c r="AZ453" s="327"/>
      <c r="BA453" s="211"/>
      <c r="BB453" s="211"/>
      <c r="BC453" s="330"/>
      <c r="BD453" s="330"/>
      <c r="BE453" s="326"/>
      <c r="BF453" s="330"/>
      <c r="BG453" s="330"/>
      <c r="BH453" s="331"/>
      <c r="BI453" s="326"/>
      <c r="BJ453" s="327"/>
      <c r="BK453" s="211"/>
      <c r="BL453" s="211"/>
      <c r="BM453" s="330"/>
      <c r="BN453" s="330"/>
      <c r="BO453" s="326"/>
      <c r="BP453" s="330"/>
      <c r="BQ453" s="330"/>
      <c r="BR453" s="331"/>
      <c r="BS453" s="326"/>
      <c r="BT453" s="327"/>
      <c r="BU453" s="211"/>
      <c r="BV453" s="211"/>
      <c r="BW453" s="330"/>
      <c r="BX453" s="330"/>
      <c r="BY453" s="326"/>
      <c r="BZ453" s="330"/>
      <c r="CA453" s="330"/>
      <c r="CB453" s="331"/>
      <c r="CC453" s="326"/>
      <c r="CD453" s="327"/>
      <c r="CE453" s="211"/>
      <c r="CF453" s="211"/>
      <c r="CG453" s="330"/>
      <c r="CH453" s="330"/>
      <c r="CI453" s="326"/>
      <c r="CJ453" s="330"/>
      <c r="CK453" s="330"/>
      <c r="CL453" s="331"/>
      <c r="CM453" s="326"/>
      <c r="CN453" s="327"/>
      <c r="CO453" s="211"/>
      <c r="CP453" s="211"/>
      <c r="CQ453" s="330"/>
      <c r="CR453" s="330"/>
      <c r="CS453" s="326"/>
      <c r="CT453" s="330"/>
      <c r="CU453" s="330"/>
      <c r="CV453" s="331"/>
      <c r="CW453" s="326"/>
      <c r="CX453" s="327"/>
      <c r="CY453" s="211"/>
      <c r="CZ453" s="211"/>
      <c r="DA453" s="330"/>
      <c r="DB453" s="330"/>
      <c r="DC453" s="326"/>
      <c r="DD453" s="330"/>
      <c r="DE453" s="330"/>
      <c r="DF453" s="331"/>
      <c r="DG453" s="326"/>
      <c r="DH453" s="327"/>
      <c r="DI453" s="211"/>
      <c r="DJ453" s="211"/>
      <c r="DK453" s="330"/>
      <c r="DL453" s="330"/>
      <c r="DM453" s="326"/>
      <c r="DN453" s="330"/>
      <c r="DO453" s="330"/>
      <c r="DP453" s="331"/>
      <c r="DQ453" s="326"/>
      <c r="DR453" s="327"/>
      <c r="DS453" s="211"/>
      <c r="DT453" s="211"/>
      <c r="DU453" s="330"/>
      <c r="DV453" s="330"/>
      <c r="DW453" s="326"/>
      <c r="DX453" s="330"/>
      <c r="DY453" s="330"/>
      <c r="DZ453" s="331"/>
      <c r="EA453" s="326"/>
      <c r="EB453" s="327"/>
      <c r="EC453" s="211"/>
      <c r="ED453" s="211"/>
      <c r="EE453" s="330"/>
      <c r="EF453" s="330"/>
      <c r="EG453" s="326"/>
      <c r="EH453" s="330"/>
      <c r="EI453" s="330"/>
      <c r="EJ453" s="331"/>
      <c r="EK453" s="326"/>
      <c r="EL453" s="327"/>
      <c r="EM453" s="211"/>
      <c r="EN453" s="211"/>
      <c r="EO453" s="330"/>
      <c r="EP453" s="330"/>
      <c r="EQ453" s="326"/>
      <c r="ER453" s="330"/>
      <c r="ES453" s="330"/>
      <c r="ET453" s="331"/>
      <c r="EU453" s="326"/>
      <c r="EV453" s="327"/>
      <c r="EW453" s="211"/>
      <c r="EX453" s="211"/>
      <c r="EY453" s="330"/>
      <c r="EZ453" s="330"/>
      <c r="FA453" s="326"/>
      <c r="FB453" s="330"/>
      <c r="FC453" s="330"/>
      <c r="FD453" s="331"/>
      <c r="FE453" s="326"/>
      <c r="FF453" s="327"/>
      <c r="FG453" s="211"/>
      <c r="FH453" s="211"/>
      <c r="FI453" s="330"/>
      <c r="FJ453" s="330"/>
      <c r="FK453" s="326"/>
      <c r="FL453" s="330"/>
      <c r="FM453" s="330"/>
      <c r="FN453" s="331"/>
      <c r="FO453" s="326"/>
      <c r="FP453" s="327"/>
      <c r="FQ453" s="211"/>
      <c r="FR453" s="211"/>
      <c r="FS453" s="330"/>
      <c r="FT453" s="330"/>
      <c r="FU453" s="326"/>
      <c r="FV453" s="330"/>
      <c r="FW453" s="330"/>
      <c r="FX453" s="331"/>
      <c r="FY453" s="326"/>
      <c r="FZ453" s="327"/>
      <c r="GA453" s="211"/>
      <c r="GB453" s="211"/>
      <c r="GC453" s="330"/>
      <c r="GD453" s="330"/>
      <c r="GE453" s="326"/>
      <c r="GF453" s="330"/>
      <c r="GG453" s="330"/>
      <c r="GH453" s="331"/>
      <c r="GI453" s="326"/>
      <c r="GJ453" s="327"/>
      <c r="GK453" s="211"/>
      <c r="GL453" s="211"/>
      <c r="GM453" s="330"/>
      <c r="GN453" s="330"/>
      <c r="GO453" s="326"/>
      <c r="GP453" s="330"/>
      <c r="GQ453" s="330"/>
      <c r="GR453" s="331"/>
      <c r="GS453" s="326"/>
      <c r="GT453" s="327"/>
      <c r="GU453" s="211"/>
      <c r="GV453" s="211"/>
      <c r="GW453" s="330"/>
      <c r="GX453" s="330"/>
      <c r="GY453" s="326"/>
      <c r="GZ453" s="330"/>
      <c r="HA453" s="330"/>
      <c r="HB453" s="331"/>
      <c r="HC453" s="326"/>
      <c r="HD453" s="327"/>
      <c r="HE453" s="211"/>
      <c r="HF453" s="211"/>
      <c r="HG453" s="330"/>
      <c r="HH453" s="330"/>
      <c r="HI453" s="326"/>
      <c r="HJ453" s="330"/>
      <c r="HK453" s="330"/>
      <c r="HL453" s="331"/>
      <c r="HM453" s="326"/>
      <c r="HN453" s="327"/>
      <c r="HO453" s="211"/>
      <c r="HP453" s="211"/>
      <c r="HQ453" s="330"/>
      <c r="HR453" s="330"/>
      <c r="HS453" s="326"/>
      <c r="HT453" s="330"/>
      <c r="HU453" s="330"/>
      <c r="HV453" s="331"/>
      <c r="HW453" s="326"/>
      <c r="HX453" s="327"/>
      <c r="HY453" s="211"/>
      <c r="HZ453" s="211"/>
      <c r="IA453" s="330"/>
      <c r="IB453" s="330"/>
      <c r="IC453" s="326"/>
      <c r="ID453" s="330"/>
      <c r="IE453" s="330"/>
      <c r="IF453" s="331"/>
      <c r="IG453" s="326"/>
      <c r="IH453" s="327"/>
      <c r="II453" s="211"/>
      <c r="IJ453" s="211"/>
      <c r="IK453" s="330"/>
      <c r="IL453" s="330"/>
      <c r="IM453" s="326"/>
      <c r="IN453" s="330"/>
      <c r="IO453" s="330"/>
      <c r="IP453" s="331"/>
      <c r="IQ453" s="326"/>
      <c r="IR453" s="327"/>
      <c r="IS453" s="211"/>
      <c r="IT453" s="211"/>
      <c r="IU453" s="330"/>
      <c r="IV453" s="330"/>
    </row>
    <row r="454" spans="1:256" x14ac:dyDescent="0.25">
      <c r="A454" s="323" t="s">
        <v>1100</v>
      </c>
      <c r="B454" s="324" t="s">
        <v>702</v>
      </c>
      <c r="C454" s="1273" t="s">
        <v>1724</v>
      </c>
      <c r="D454" s="1273"/>
      <c r="E454" s="1273"/>
      <c r="F454" s="1273"/>
      <c r="G454" s="1273"/>
      <c r="H454" s="1273"/>
      <c r="I454" s="1273"/>
      <c r="J454" s="736"/>
      <c r="K454" s="253"/>
      <c r="L454" s="253"/>
    </row>
    <row r="455" spans="1:256" s="339" customFormat="1" x14ac:dyDescent="0.25">
      <c r="A455" s="326" t="s">
        <v>546</v>
      </c>
      <c r="B455" s="327" t="s">
        <v>213</v>
      </c>
      <c r="C455" s="211"/>
      <c r="D455" s="211" t="s">
        <v>719</v>
      </c>
      <c r="E455" s="780" t="str">
        <f>'Annex Co-Gen Details'!E194</f>
        <v>Yes</v>
      </c>
      <c r="F455" s="780" t="str">
        <f>'Annex Co-Gen Details'!F194</f>
        <v>Yes</v>
      </c>
      <c r="G455" s="780" t="str">
        <f>'Annex Co-Gen Details'!G194</f>
        <v>Yes</v>
      </c>
      <c r="H455" s="780" t="str">
        <f>'Annex Co-Gen Details'!H194</f>
        <v>Yes</v>
      </c>
      <c r="I455" s="780" t="str">
        <f>'Annex Co-Gen Details'!I194</f>
        <v>Yes</v>
      </c>
      <c r="J455" s="328"/>
    </row>
    <row r="456" spans="1:256" s="339" customFormat="1" x14ac:dyDescent="0.25">
      <c r="A456" s="209" t="s">
        <v>547</v>
      </c>
      <c r="B456" s="267" t="s">
        <v>692</v>
      </c>
      <c r="C456" s="200" t="s">
        <v>408</v>
      </c>
      <c r="D456" s="200" t="s">
        <v>565</v>
      </c>
      <c r="E456" s="195">
        <f>'Annex Co-Gen Details'!E286</f>
        <v>0</v>
      </c>
      <c r="F456" s="195">
        <f>'Annex Co-Gen Details'!F286</f>
        <v>0</v>
      </c>
      <c r="G456" s="195">
        <f>'Annex Co-Gen Details'!G286</f>
        <v>0</v>
      </c>
      <c r="H456" s="195">
        <f>'Annex Co-Gen Details'!H286</f>
        <v>0</v>
      </c>
      <c r="I456" s="195">
        <f>'Annex Co-Gen Details'!I286</f>
        <v>0</v>
      </c>
      <c r="J456" s="250"/>
    </row>
    <row r="457" spans="1:256" s="339" customFormat="1" x14ac:dyDescent="0.25">
      <c r="A457" s="209" t="s">
        <v>549</v>
      </c>
      <c r="B457" s="267" t="s">
        <v>566</v>
      </c>
      <c r="C457" s="200" t="s">
        <v>408</v>
      </c>
      <c r="D457" s="200" t="s">
        <v>553</v>
      </c>
      <c r="E457" s="195">
        <f>'Annex Co-Gen Details'!E287</f>
        <v>0</v>
      </c>
      <c r="F457" s="195">
        <f>'Annex Co-Gen Details'!F287</f>
        <v>0</v>
      </c>
      <c r="G457" s="195">
        <f>'Annex Co-Gen Details'!G287</f>
        <v>0</v>
      </c>
      <c r="H457" s="195">
        <f>'Annex Co-Gen Details'!H287</f>
        <v>0</v>
      </c>
      <c r="I457" s="195">
        <f>'Annex Co-Gen Details'!I287</f>
        <v>0</v>
      </c>
      <c r="J457" s="250"/>
    </row>
    <row r="458" spans="1:256" s="339" customFormat="1" x14ac:dyDescent="0.25">
      <c r="A458" s="209" t="s">
        <v>551</v>
      </c>
      <c r="B458" s="263" t="s">
        <v>567</v>
      </c>
      <c r="C458" s="200" t="s">
        <v>408</v>
      </c>
      <c r="D458" s="200" t="s">
        <v>553</v>
      </c>
      <c r="E458" s="195">
        <f>'Annex Co-Gen Details'!E288</f>
        <v>0</v>
      </c>
      <c r="F458" s="195">
        <f>'Annex Co-Gen Details'!F288</f>
        <v>0</v>
      </c>
      <c r="G458" s="195">
        <f>'Annex Co-Gen Details'!G288</f>
        <v>0</v>
      </c>
      <c r="H458" s="195">
        <f>'Annex Co-Gen Details'!H288</f>
        <v>0</v>
      </c>
      <c r="I458" s="195">
        <f>'Annex Co-Gen Details'!I288</f>
        <v>0</v>
      </c>
      <c r="J458" s="250"/>
    </row>
    <row r="459" spans="1:256" s="339" customFormat="1" x14ac:dyDescent="0.25">
      <c r="A459" s="209" t="s">
        <v>552</v>
      </c>
      <c r="B459" s="263" t="s">
        <v>573</v>
      </c>
      <c r="C459" s="200" t="s">
        <v>408</v>
      </c>
      <c r="D459" s="209" t="s">
        <v>568</v>
      </c>
      <c r="E459" s="195">
        <f>'Annex Co-Gen Details'!E289</f>
        <v>0</v>
      </c>
      <c r="F459" s="195">
        <f>'Annex Co-Gen Details'!F289</f>
        <v>0</v>
      </c>
      <c r="G459" s="195">
        <f>'Annex Co-Gen Details'!G289</f>
        <v>0</v>
      </c>
      <c r="H459" s="195">
        <f>'Annex Co-Gen Details'!H289</f>
        <v>0</v>
      </c>
      <c r="I459" s="195">
        <f>'Annex Co-Gen Details'!I289</f>
        <v>0</v>
      </c>
      <c r="J459" s="250"/>
    </row>
    <row r="460" spans="1:256" s="339" customFormat="1" x14ac:dyDescent="0.25">
      <c r="A460" s="329" t="s">
        <v>569</v>
      </c>
      <c r="B460" s="263" t="s">
        <v>562</v>
      </c>
      <c r="C460" s="200" t="s">
        <v>408</v>
      </c>
      <c r="D460" s="209" t="s">
        <v>563</v>
      </c>
      <c r="E460" s="195">
        <f>'Annex Co-Gen Details'!E290</f>
        <v>0</v>
      </c>
      <c r="F460" s="195">
        <f>'Annex Co-Gen Details'!F290</f>
        <v>0</v>
      </c>
      <c r="G460" s="195">
        <f>'Annex Co-Gen Details'!G290</f>
        <v>0</v>
      </c>
      <c r="H460" s="195">
        <f>'Annex Co-Gen Details'!H290</f>
        <v>0</v>
      </c>
      <c r="I460" s="195">
        <f>'Annex Co-Gen Details'!I290</f>
        <v>0</v>
      </c>
      <c r="J460" s="250"/>
    </row>
    <row r="461" spans="1:256" s="339" customFormat="1" x14ac:dyDescent="0.25">
      <c r="A461" s="195" t="s">
        <v>571</v>
      </c>
      <c r="B461" s="286" t="s">
        <v>567</v>
      </c>
      <c r="C461" s="195" t="s">
        <v>1733</v>
      </c>
      <c r="D461" s="195" t="s">
        <v>489</v>
      </c>
      <c r="E461" s="195">
        <f>'Annex Co-Gen Details'!E291</f>
        <v>0</v>
      </c>
      <c r="F461" s="195">
        <f>'Annex Co-Gen Details'!F291</f>
        <v>0</v>
      </c>
      <c r="G461" s="195">
        <f>'Annex Co-Gen Details'!G291</f>
        <v>0</v>
      </c>
      <c r="H461" s="195">
        <f>'Annex Co-Gen Details'!H291</f>
        <v>0</v>
      </c>
      <c r="I461" s="195">
        <f>'Annex Co-Gen Details'!I291</f>
        <v>0</v>
      </c>
      <c r="J461" s="304"/>
    </row>
    <row r="462" spans="1:256" s="339" customFormat="1" ht="54.75" customHeight="1" x14ac:dyDescent="0.25">
      <c r="A462" s="195" t="s">
        <v>605</v>
      </c>
      <c r="B462" s="286" t="s">
        <v>1123</v>
      </c>
      <c r="C462" s="195" t="s">
        <v>1729</v>
      </c>
      <c r="D462" s="195" t="s">
        <v>557</v>
      </c>
      <c r="E462" s="195">
        <f>'Annex Co-Gen Details'!E292</f>
        <v>0</v>
      </c>
      <c r="F462" s="195">
        <f>'Annex Co-Gen Details'!F292</f>
        <v>0</v>
      </c>
      <c r="G462" s="195">
        <f>'Annex Co-Gen Details'!G292</f>
        <v>0</v>
      </c>
      <c r="H462" s="195">
        <f>'Annex Co-Gen Details'!H292</f>
        <v>0</v>
      </c>
      <c r="I462" s="195">
        <f>'Annex Co-Gen Details'!I292</f>
        <v>0</v>
      </c>
      <c r="J462" s="304"/>
    </row>
    <row r="463" spans="1:256" s="339" customFormat="1" ht="50.25" customHeight="1" x14ac:dyDescent="0.25">
      <c r="A463" s="195" t="s">
        <v>683</v>
      </c>
      <c r="B463" s="286" t="s">
        <v>1124</v>
      </c>
      <c r="C463" s="195" t="s">
        <v>1730</v>
      </c>
      <c r="D463" s="195" t="s">
        <v>557</v>
      </c>
      <c r="E463" s="195">
        <f>'Annex Co-Gen Details'!E293</f>
        <v>0</v>
      </c>
      <c r="F463" s="195">
        <f>'Annex Co-Gen Details'!F293</f>
        <v>0</v>
      </c>
      <c r="G463" s="195">
        <f>'Annex Co-Gen Details'!G293</f>
        <v>0</v>
      </c>
      <c r="H463" s="195">
        <f>'Annex Co-Gen Details'!H293</f>
        <v>0</v>
      </c>
      <c r="I463" s="195">
        <f>'Annex Co-Gen Details'!I293</f>
        <v>0</v>
      </c>
      <c r="J463" s="304"/>
    </row>
    <row r="464" spans="1:256" s="339" customFormat="1" ht="32.25" customHeight="1" x14ac:dyDescent="0.25">
      <c r="A464" s="195" t="s">
        <v>698</v>
      </c>
      <c r="B464" s="286" t="s">
        <v>331</v>
      </c>
      <c r="C464" s="195" t="s">
        <v>1731</v>
      </c>
      <c r="D464" s="195" t="s">
        <v>561</v>
      </c>
      <c r="E464" s="195">
        <f>'Annex Co-Gen Details'!E294</f>
        <v>0</v>
      </c>
      <c r="F464" s="195">
        <f>'Annex Co-Gen Details'!F294</f>
        <v>0</v>
      </c>
      <c r="G464" s="195">
        <f>'Annex Co-Gen Details'!G294</f>
        <v>0</v>
      </c>
      <c r="H464" s="195">
        <f>'Annex Co-Gen Details'!H294</f>
        <v>0</v>
      </c>
      <c r="I464" s="195">
        <f>'Annex Co-Gen Details'!I294</f>
        <v>0</v>
      </c>
      <c r="J464" s="304"/>
    </row>
    <row r="465" spans="1:12" s="339" customFormat="1" ht="33.75" customHeight="1" x14ac:dyDescent="0.25">
      <c r="A465" s="195" t="s">
        <v>508</v>
      </c>
      <c r="B465" s="286" t="s">
        <v>998</v>
      </c>
      <c r="C465" s="195" t="s">
        <v>1732</v>
      </c>
      <c r="D465" s="195" t="s">
        <v>999</v>
      </c>
      <c r="E465" s="195">
        <f>'Annex Co-Gen Details'!E295</f>
        <v>0</v>
      </c>
      <c r="F465" s="195">
        <f>'Annex Co-Gen Details'!F295</f>
        <v>0</v>
      </c>
      <c r="G465" s="195">
        <f>'Annex Co-Gen Details'!G295</f>
        <v>0</v>
      </c>
      <c r="H465" s="195">
        <f>'Annex Co-Gen Details'!H295</f>
        <v>0</v>
      </c>
      <c r="I465" s="195">
        <f>'Annex Co-Gen Details'!I295</f>
        <v>0</v>
      </c>
      <c r="J465" s="304"/>
    </row>
    <row r="466" spans="1:12" s="339" customFormat="1" ht="16.5" x14ac:dyDescent="0.25">
      <c r="A466" s="703"/>
      <c r="B466" s="704"/>
      <c r="C466" s="704"/>
      <c r="D466" s="889"/>
      <c r="E466" s="704"/>
      <c r="F466" s="704"/>
      <c r="G466" s="704"/>
      <c r="H466" s="704"/>
      <c r="I466" s="705"/>
      <c r="J466" s="337"/>
    </row>
    <row r="467" spans="1:12" s="339" customFormat="1" ht="42.75" x14ac:dyDescent="0.25">
      <c r="A467" s="195" t="s">
        <v>511</v>
      </c>
      <c r="B467" s="286" t="s">
        <v>574</v>
      </c>
      <c r="C467" s="195" t="s">
        <v>1302</v>
      </c>
      <c r="D467" s="195" t="s">
        <v>553</v>
      </c>
      <c r="E467" s="195">
        <f>E374+E385+E397+E412+E427+E437+E445+E457</f>
        <v>0</v>
      </c>
      <c r="F467" s="195">
        <f>F374+F385+F397+F412+F427+F437+F445+F457</f>
        <v>0</v>
      </c>
      <c r="G467" s="195">
        <f>G374+G385+G397+G412+G427+G437+G445+G457</f>
        <v>0</v>
      </c>
      <c r="H467" s="195">
        <f>H374+H385+H397+H412+H427+H437+H445+H457</f>
        <v>0</v>
      </c>
      <c r="I467" s="195">
        <f>I374+I385+I397+I412+I427+I437+I445+I457</f>
        <v>0</v>
      </c>
      <c r="J467" s="304"/>
    </row>
    <row r="468" spans="1:12" s="287" customFormat="1" x14ac:dyDescent="0.25">
      <c r="A468" s="213" t="s">
        <v>513</v>
      </c>
      <c r="B468" s="338" t="s">
        <v>688</v>
      </c>
      <c r="C468" s="213" t="s">
        <v>408</v>
      </c>
      <c r="D468" s="213" t="s">
        <v>553</v>
      </c>
      <c r="E468" s="1142">
        <v>0</v>
      </c>
      <c r="F468" s="1142">
        <v>0</v>
      </c>
      <c r="G468" s="1142">
        <v>0</v>
      </c>
      <c r="H468" s="251">
        <f>IFERROR(AVERAGEA(E468:G468),0)</f>
        <v>0</v>
      </c>
      <c r="I468" s="558">
        <v>0</v>
      </c>
      <c r="J468" s="1122"/>
    </row>
    <row r="469" spans="1:12" s="287" customFormat="1" x14ac:dyDescent="0.25">
      <c r="A469" s="213" t="s">
        <v>515</v>
      </c>
      <c r="B469" s="338" t="s">
        <v>575</v>
      </c>
      <c r="C469" s="213" t="s">
        <v>408</v>
      </c>
      <c r="D469" s="213" t="s">
        <v>553</v>
      </c>
      <c r="E469" s="1142">
        <v>0</v>
      </c>
      <c r="F469" s="1142">
        <v>0</v>
      </c>
      <c r="G469" s="1142">
        <v>0</v>
      </c>
      <c r="H469" s="251">
        <f>IFERROR(AVERAGEA(E469:G469),0)</f>
        <v>0</v>
      </c>
      <c r="I469" s="558">
        <v>0</v>
      </c>
      <c r="J469" s="1104"/>
    </row>
    <row r="470" spans="1:12" s="287" customFormat="1" ht="30.75" customHeight="1" x14ac:dyDescent="0.25">
      <c r="A470" s="195" t="s">
        <v>517</v>
      </c>
      <c r="B470" s="286" t="s">
        <v>689</v>
      </c>
      <c r="C470" s="195" t="s">
        <v>1741</v>
      </c>
      <c r="D470" s="195" t="s">
        <v>553</v>
      </c>
      <c r="E470" s="86">
        <f>E468+IF(E469&gt;(E351+E352+E353), E469-(E351+E352+E353),0)</f>
        <v>0</v>
      </c>
      <c r="F470" s="86">
        <f>F468+IF(F469&gt;(F351+F352+F353), F469-(F351+F352+F353),0)</f>
        <v>0</v>
      </c>
      <c r="G470" s="86">
        <f>G468+IF(G469&gt;(G351+G352+G353), G469-(G351+G352+G353),0)</f>
        <v>0</v>
      </c>
      <c r="H470" s="86">
        <f>H468+IF(H469&gt;(H351+H352+H353), H469-(H351+H352+H353),0)</f>
        <v>0</v>
      </c>
      <c r="I470" s="86">
        <f>I468+IF(I469&gt;(I351+I352+I353), I469-(I351+I352+I353),0)</f>
        <v>0</v>
      </c>
      <c r="J470" s="304"/>
    </row>
    <row r="471" spans="1:12" ht="34.5" customHeight="1" x14ac:dyDescent="0.25">
      <c r="A471" s="195" t="s">
        <v>519</v>
      </c>
      <c r="B471" s="286" t="s">
        <v>576</v>
      </c>
      <c r="C471" s="195" t="s">
        <v>965</v>
      </c>
      <c r="D471" s="195" t="s">
        <v>557</v>
      </c>
      <c r="E471" s="86">
        <f>E470*2717/10</f>
        <v>0</v>
      </c>
      <c r="F471" s="86">
        <f>F470*2717/10</f>
        <v>0</v>
      </c>
      <c r="G471" s="86">
        <f>G470*2717/10</f>
        <v>0</v>
      </c>
      <c r="H471" s="86">
        <f>H470*2717/10</f>
        <v>0</v>
      </c>
      <c r="I471" s="86">
        <f>I470*2717/10</f>
        <v>0</v>
      </c>
      <c r="J471" s="304"/>
      <c r="K471" s="253"/>
      <c r="L471" s="253"/>
    </row>
    <row r="472" spans="1:12" ht="28.5" x14ac:dyDescent="0.25">
      <c r="A472" s="195" t="s">
        <v>1134</v>
      </c>
      <c r="B472" s="286" t="s">
        <v>690</v>
      </c>
      <c r="C472" s="195" t="s">
        <v>1742</v>
      </c>
      <c r="D472" s="195" t="s">
        <v>553</v>
      </c>
      <c r="E472" s="86">
        <f>IF(E469&gt;(E351+E352+E353),((E467-E468)-(E469-(E351+E352+E353))),(E367+E467-E468))</f>
        <v>0</v>
      </c>
      <c r="F472" s="86">
        <f>IF(F469&gt;(F351+F352+F353),((F467-F468)-(F469-(F351+F352+F353))),(F367+F467-F468))</f>
        <v>0</v>
      </c>
      <c r="G472" s="86">
        <f>IF(G469&gt;(G351+G352+G353),((G467-G468)-(G469-(G351+G352+G353))),(G367+G467-G468))</f>
        <v>0</v>
      </c>
      <c r="H472" s="86">
        <f>IF(H469&gt;(H351+H352+H353),((H467-H468)-(H469-(H351+H352+H353))),(H367+H467-H468))</f>
        <v>0</v>
      </c>
      <c r="I472" s="86">
        <f>IF(I469&gt;(I351+I352+I353),((I467-I468)-(I469-(I351+I352+I353))),(I367+I467-I468))</f>
        <v>0</v>
      </c>
      <c r="J472" s="304"/>
      <c r="K472" s="253"/>
      <c r="L472" s="253"/>
    </row>
    <row r="473" spans="1:12" ht="16.5" x14ac:dyDescent="0.25">
      <c r="A473" s="703"/>
      <c r="B473" s="704"/>
      <c r="C473" s="704"/>
      <c r="D473" s="889"/>
      <c r="E473" s="704"/>
      <c r="F473" s="704"/>
      <c r="G473" s="704"/>
      <c r="H473" s="704"/>
      <c r="I473" s="705"/>
      <c r="J473" s="340"/>
      <c r="K473" s="253"/>
      <c r="L473" s="253"/>
    </row>
    <row r="474" spans="1:12" s="289" customFormat="1" ht="14.45" customHeight="1" x14ac:dyDescent="0.25">
      <c r="A474" s="270" t="s">
        <v>526</v>
      </c>
      <c r="B474" s="271" t="s">
        <v>577</v>
      </c>
      <c r="C474" s="233"/>
      <c r="D474" s="341"/>
      <c r="E474" s="530"/>
      <c r="F474" s="530"/>
      <c r="G474" s="530"/>
      <c r="H474" s="530"/>
      <c r="I474" s="516"/>
      <c r="J474" s="342"/>
      <c r="K474" s="344"/>
    </row>
    <row r="475" spans="1:12" x14ac:dyDescent="0.25">
      <c r="A475" s="258" t="s">
        <v>527</v>
      </c>
      <c r="B475" s="262" t="s">
        <v>207</v>
      </c>
      <c r="C475" s="199"/>
      <c r="D475" s="314"/>
      <c r="E475" s="505"/>
      <c r="F475" s="505"/>
      <c r="G475" s="505"/>
      <c r="H475" s="505"/>
      <c r="I475" s="506"/>
      <c r="J475" s="317"/>
      <c r="K475" s="253"/>
      <c r="L475" s="253"/>
    </row>
    <row r="476" spans="1:12" ht="15" x14ac:dyDescent="0.25">
      <c r="A476" s="200" t="s">
        <v>360</v>
      </c>
      <c r="B476" s="249" t="s">
        <v>185</v>
      </c>
      <c r="C476" s="200" t="s">
        <v>186</v>
      </c>
      <c r="D476" s="200" t="s">
        <v>1587</v>
      </c>
      <c r="E476" s="1139"/>
      <c r="F476" s="1139"/>
      <c r="G476" s="1139"/>
      <c r="H476" s="335">
        <f>IFERROR(AVERAGEIF(E476:G476,"&gt;0",E476:G476),0)</f>
        <v>0</v>
      </c>
      <c r="I476" s="527"/>
      <c r="J476" s="1104"/>
      <c r="K476" s="253"/>
      <c r="L476" s="253"/>
    </row>
    <row r="477" spans="1:12" ht="15" x14ac:dyDescent="0.25">
      <c r="A477" s="248" t="s">
        <v>361</v>
      </c>
      <c r="B477" s="249" t="s">
        <v>209</v>
      </c>
      <c r="C477" s="200" t="s">
        <v>408</v>
      </c>
      <c r="D477" s="209" t="s">
        <v>580</v>
      </c>
      <c r="E477" s="1139"/>
      <c r="F477" s="1139"/>
      <c r="G477" s="1139"/>
      <c r="H477" s="251">
        <f>IFERROR(AVERAGEA(E477:G477),0)</f>
        <v>0</v>
      </c>
      <c r="I477" s="527"/>
      <c r="J477" s="1104"/>
      <c r="K477" s="253"/>
      <c r="L477" s="253"/>
    </row>
    <row r="478" spans="1:12" x14ac:dyDescent="0.25">
      <c r="A478" s="248" t="s">
        <v>362</v>
      </c>
      <c r="B478" s="249" t="s">
        <v>205</v>
      </c>
      <c r="C478" s="200" t="s">
        <v>408</v>
      </c>
      <c r="D478" s="209" t="s">
        <v>1412</v>
      </c>
      <c r="E478" s="519">
        <v>0</v>
      </c>
      <c r="F478" s="519">
        <v>0</v>
      </c>
      <c r="G478" s="519">
        <v>0</v>
      </c>
      <c r="H478" s="251">
        <f>IFERROR(AVERAGEA(E478:G478),0)</f>
        <v>0</v>
      </c>
      <c r="I478" s="519">
        <v>0</v>
      </c>
      <c r="J478" s="1104"/>
      <c r="K478" s="253"/>
      <c r="L478" s="253"/>
    </row>
    <row r="479" spans="1:12" ht="15" x14ac:dyDescent="0.25">
      <c r="A479" s="248" t="s">
        <v>363</v>
      </c>
      <c r="B479" s="249" t="s">
        <v>206</v>
      </c>
      <c r="C479" s="200" t="s">
        <v>408</v>
      </c>
      <c r="D479" s="209" t="s">
        <v>489</v>
      </c>
      <c r="E479" s="1139"/>
      <c r="F479" s="1139"/>
      <c r="G479" s="1139"/>
      <c r="H479" s="276">
        <f>IFERROR(AVERAGEIF(E479:G479,"&gt;0",E479:G479),0)</f>
        <v>0</v>
      </c>
      <c r="I479" s="527"/>
      <c r="J479" s="1104"/>
      <c r="K479" s="253"/>
      <c r="L479" s="253"/>
    </row>
    <row r="480" spans="1:12" s="655" customFormat="1" ht="32.25" customHeight="1" x14ac:dyDescent="0.25">
      <c r="A480" s="248" t="s">
        <v>364</v>
      </c>
      <c r="B480" s="249" t="s">
        <v>333</v>
      </c>
      <c r="C480" s="200" t="s">
        <v>408</v>
      </c>
      <c r="D480" s="209" t="s">
        <v>1412</v>
      </c>
      <c r="E480" s="504">
        <v>0</v>
      </c>
      <c r="F480" s="504">
        <v>0</v>
      </c>
      <c r="G480" s="504">
        <v>0</v>
      </c>
      <c r="H480" s="251">
        <f>IFERROR(AVERAGEA(E480:G480),0)</f>
        <v>0</v>
      </c>
      <c r="I480" s="504">
        <v>0</v>
      </c>
      <c r="J480" s="1104"/>
    </row>
    <row r="481" spans="1:12" s="287" customFormat="1" ht="18.75" customHeight="1" x14ac:dyDescent="0.25">
      <c r="A481" s="248" t="s">
        <v>365</v>
      </c>
      <c r="B481" s="249" t="s">
        <v>334</v>
      </c>
      <c r="C481" s="200" t="s">
        <v>408</v>
      </c>
      <c r="D481" s="209" t="s">
        <v>1412</v>
      </c>
      <c r="E481" s="504">
        <v>0</v>
      </c>
      <c r="F481" s="504">
        <v>0</v>
      </c>
      <c r="G481" s="504">
        <v>0</v>
      </c>
      <c r="H481" s="251">
        <f>IFERROR(AVERAGEA(E481:G481),0)</f>
        <v>0</v>
      </c>
      <c r="I481" s="504">
        <v>0</v>
      </c>
      <c r="J481" s="1104"/>
    </row>
    <row r="482" spans="1:12" s="287" customFormat="1" ht="43.5" customHeight="1" x14ac:dyDescent="0.25">
      <c r="A482" s="248" t="s">
        <v>366</v>
      </c>
      <c r="B482" s="268" t="s">
        <v>1113</v>
      </c>
      <c r="C482" s="197" t="s">
        <v>408</v>
      </c>
      <c r="D482" s="281" t="s">
        <v>1412</v>
      </c>
      <c r="E482" s="519">
        <v>0</v>
      </c>
      <c r="F482" s="519">
        <v>0</v>
      </c>
      <c r="G482" s="519">
        <v>0</v>
      </c>
      <c r="H482" s="251">
        <f>IFERROR(AVERAGEA(E482:G482),0)</f>
        <v>0</v>
      </c>
      <c r="I482" s="519">
        <v>0</v>
      </c>
      <c r="J482" s="1104"/>
    </row>
    <row r="483" spans="1:12" s="287" customFormat="1" ht="23.25" customHeight="1" x14ac:dyDescent="0.25">
      <c r="A483" s="195" t="s">
        <v>367</v>
      </c>
      <c r="B483" s="286" t="s">
        <v>585</v>
      </c>
      <c r="C483" s="195" t="s">
        <v>1295</v>
      </c>
      <c r="D483" s="195" t="s">
        <v>1412</v>
      </c>
      <c r="E483" s="86">
        <f>E480+E481+E482</f>
        <v>0</v>
      </c>
      <c r="F483" s="86">
        <f>F480+F481+F482</f>
        <v>0</v>
      </c>
      <c r="G483" s="86">
        <f>G480+G481+G482</f>
        <v>0</v>
      </c>
      <c r="H483" s="86">
        <f>H480+H481+H482</f>
        <v>0</v>
      </c>
      <c r="I483" s="86">
        <f>I480+I481+I482</f>
        <v>0</v>
      </c>
      <c r="J483" s="304"/>
    </row>
    <row r="484" spans="1:12" s="287" customFormat="1" ht="33.75" customHeight="1" x14ac:dyDescent="0.25">
      <c r="A484" s="195" t="s">
        <v>368</v>
      </c>
      <c r="B484" s="286" t="s">
        <v>335</v>
      </c>
      <c r="C484" s="195" t="s">
        <v>211</v>
      </c>
      <c r="D484" s="195" t="s">
        <v>557</v>
      </c>
      <c r="E484" s="86">
        <f>E480*E477/1000</f>
        <v>0</v>
      </c>
      <c r="F484" s="86">
        <f>F480*F477/1000</f>
        <v>0</v>
      </c>
      <c r="G484" s="86">
        <f>G480*G477/1000</f>
        <v>0</v>
      </c>
      <c r="H484" s="86">
        <f>H480*H477/1000</f>
        <v>0</v>
      </c>
      <c r="I484" s="86">
        <f>I480*I477/1000</f>
        <v>0</v>
      </c>
      <c r="J484" s="304"/>
    </row>
    <row r="485" spans="1:12" ht="36" customHeight="1" x14ac:dyDescent="0.25">
      <c r="A485" s="195" t="s">
        <v>369</v>
      </c>
      <c r="B485" s="286" t="s">
        <v>336</v>
      </c>
      <c r="C485" s="195" t="s">
        <v>317</v>
      </c>
      <c r="D485" s="195" t="s">
        <v>557</v>
      </c>
      <c r="E485" s="86">
        <f>E477*E481/1000</f>
        <v>0</v>
      </c>
      <c r="F485" s="86">
        <f>F477*F481/1000</f>
        <v>0</v>
      </c>
      <c r="G485" s="86">
        <f>G477*G481/1000</f>
        <v>0</v>
      </c>
      <c r="H485" s="86">
        <f>H477*H481/1000</f>
        <v>0</v>
      </c>
      <c r="I485" s="86">
        <f>I477*I481/1000</f>
        <v>0</v>
      </c>
      <c r="J485" s="304"/>
      <c r="K485" s="253"/>
      <c r="L485" s="253"/>
    </row>
    <row r="486" spans="1:12" ht="24.75" customHeight="1" x14ac:dyDescent="0.25">
      <c r="A486" s="195" t="s">
        <v>370</v>
      </c>
      <c r="B486" s="286" t="s">
        <v>588</v>
      </c>
      <c r="C486" s="195" t="s">
        <v>337</v>
      </c>
      <c r="D486" s="195" t="s">
        <v>557</v>
      </c>
      <c r="E486" s="86">
        <f>E482*E477/1000</f>
        <v>0</v>
      </c>
      <c r="F486" s="86">
        <f>F482*F477/1000</f>
        <v>0</v>
      </c>
      <c r="G486" s="86">
        <f>G482*G477/1000</f>
        <v>0</v>
      </c>
      <c r="H486" s="86">
        <f>H482*H477/1000</f>
        <v>0</v>
      </c>
      <c r="I486" s="86">
        <f>I482*I477/1000</f>
        <v>0</v>
      </c>
      <c r="J486" s="304"/>
      <c r="K486" s="253"/>
      <c r="L486" s="253"/>
    </row>
    <row r="487" spans="1:12" ht="16.5" x14ac:dyDescent="0.25">
      <c r="A487" s="703"/>
      <c r="B487" s="704"/>
      <c r="C487" s="704"/>
      <c r="D487" s="889"/>
      <c r="E487" s="704"/>
      <c r="F487" s="704"/>
      <c r="G487" s="704"/>
      <c r="H487" s="704"/>
      <c r="I487" s="705"/>
      <c r="J487" s="252"/>
      <c r="K487" s="253"/>
      <c r="L487" s="253"/>
    </row>
    <row r="488" spans="1:12" x14ac:dyDescent="0.25">
      <c r="A488" s="258" t="s">
        <v>528</v>
      </c>
      <c r="B488" s="262" t="s">
        <v>208</v>
      </c>
      <c r="C488" s="199"/>
      <c r="D488" s="314"/>
      <c r="E488" s="553"/>
      <c r="F488" s="553"/>
      <c r="G488" s="553"/>
      <c r="H488" s="553"/>
      <c r="I488" s="560"/>
      <c r="J488" s="317"/>
      <c r="K488" s="253"/>
      <c r="L488" s="253"/>
    </row>
    <row r="489" spans="1:12" ht="15" x14ac:dyDescent="0.25">
      <c r="A489" s="200" t="s">
        <v>360</v>
      </c>
      <c r="B489" s="249" t="s">
        <v>185</v>
      </c>
      <c r="C489" s="200" t="s">
        <v>186</v>
      </c>
      <c r="D489" s="200" t="s">
        <v>1587</v>
      </c>
      <c r="E489" s="527"/>
      <c r="F489" s="527"/>
      <c r="G489" s="527"/>
      <c r="H489" s="276">
        <f>IFERROR(AVERAGEIF(E489:G489,"&gt;0",E489:G489),0)</f>
        <v>0</v>
      </c>
      <c r="I489" s="527"/>
      <c r="J489" s="1104"/>
      <c r="K489" s="253"/>
      <c r="L489" s="253"/>
    </row>
    <row r="490" spans="1:12" ht="15" x14ac:dyDescent="0.25">
      <c r="A490" s="248" t="s">
        <v>361</v>
      </c>
      <c r="B490" s="249" t="s">
        <v>209</v>
      </c>
      <c r="C490" s="200" t="s">
        <v>408</v>
      </c>
      <c r="D490" s="209" t="s">
        <v>580</v>
      </c>
      <c r="E490" s="527"/>
      <c r="F490" s="527"/>
      <c r="G490" s="527"/>
      <c r="H490" s="276">
        <f>IFERROR(AVERAGEIF(E490:G490,"&gt;0",E490:G490),0)</f>
        <v>0</v>
      </c>
      <c r="I490" s="527"/>
      <c r="J490" s="1104"/>
      <c r="K490" s="253"/>
      <c r="L490" s="253"/>
    </row>
    <row r="491" spans="1:12" x14ac:dyDescent="0.25">
      <c r="A491" s="248" t="s">
        <v>362</v>
      </c>
      <c r="B491" s="249" t="s">
        <v>205</v>
      </c>
      <c r="C491" s="200" t="s">
        <v>408</v>
      </c>
      <c r="D491" s="209" t="s">
        <v>1412</v>
      </c>
      <c r="E491" s="504">
        <v>0</v>
      </c>
      <c r="F491" s="504">
        <v>0</v>
      </c>
      <c r="G491" s="504">
        <v>0</v>
      </c>
      <c r="H491" s="251">
        <f>IFERROR(AVERAGEA(E491:G491),0)</f>
        <v>0</v>
      </c>
      <c r="I491" s="504">
        <v>0</v>
      </c>
      <c r="J491" s="1104"/>
      <c r="K491" s="253"/>
      <c r="L491" s="253"/>
    </row>
    <row r="492" spans="1:12" ht="15" x14ac:dyDescent="0.25">
      <c r="A492" s="248" t="s">
        <v>363</v>
      </c>
      <c r="B492" s="249" t="s">
        <v>338</v>
      </c>
      <c r="C492" s="200" t="s">
        <v>408</v>
      </c>
      <c r="D492" s="209" t="s">
        <v>489</v>
      </c>
      <c r="E492" s="527"/>
      <c r="F492" s="527"/>
      <c r="G492" s="527"/>
      <c r="H492" s="276">
        <f>IFERROR(AVERAGEIF(E492:G492,"&gt;0",E492:G492),0)</f>
        <v>0</v>
      </c>
      <c r="I492" s="527"/>
      <c r="J492" s="1104"/>
      <c r="K492" s="253"/>
      <c r="L492" s="253"/>
    </row>
    <row r="493" spans="1:12" s="655" customFormat="1" x14ac:dyDescent="0.25">
      <c r="A493" s="248" t="s">
        <v>364</v>
      </c>
      <c r="B493" s="249" t="s">
        <v>333</v>
      </c>
      <c r="C493" s="200" t="s">
        <v>408</v>
      </c>
      <c r="D493" s="209" t="s">
        <v>1412</v>
      </c>
      <c r="E493" s="504">
        <v>0</v>
      </c>
      <c r="F493" s="504">
        <v>0</v>
      </c>
      <c r="G493" s="504">
        <v>0</v>
      </c>
      <c r="H493" s="251">
        <f>IFERROR(AVERAGEA(E493:G493),0)</f>
        <v>0</v>
      </c>
      <c r="I493" s="504">
        <v>0</v>
      </c>
      <c r="J493" s="1104"/>
    </row>
    <row r="494" spans="1:12" s="287" customFormat="1" x14ac:dyDescent="0.25">
      <c r="A494" s="248" t="s">
        <v>365</v>
      </c>
      <c r="B494" s="249" t="s">
        <v>334</v>
      </c>
      <c r="C494" s="200" t="s">
        <v>408</v>
      </c>
      <c r="D494" s="209" t="s">
        <v>1412</v>
      </c>
      <c r="E494" s="504">
        <v>0</v>
      </c>
      <c r="F494" s="504">
        <v>0</v>
      </c>
      <c r="G494" s="504">
        <v>0</v>
      </c>
      <c r="H494" s="251">
        <f>IFERROR(AVERAGEA(E494:G494),0)</f>
        <v>0</v>
      </c>
      <c r="I494" s="504">
        <v>0</v>
      </c>
      <c r="J494" s="1104"/>
    </row>
    <row r="495" spans="1:12" s="287" customFormat="1" ht="34.5" customHeight="1" x14ac:dyDescent="0.25">
      <c r="A495" s="248" t="s">
        <v>366</v>
      </c>
      <c r="B495" s="268" t="s">
        <v>1113</v>
      </c>
      <c r="C495" s="197" t="s">
        <v>408</v>
      </c>
      <c r="D495" s="281" t="s">
        <v>1412</v>
      </c>
      <c r="E495" s="519">
        <v>0</v>
      </c>
      <c r="F495" s="519">
        <v>0</v>
      </c>
      <c r="G495" s="519">
        <v>0</v>
      </c>
      <c r="H495" s="251">
        <f>IFERROR(AVERAGEA(E495:G495),0)</f>
        <v>0</v>
      </c>
      <c r="I495" s="519">
        <v>0</v>
      </c>
      <c r="J495" s="1104"/>
    </row>
    <row r="496" spans="1:12" s="287" customFormat="1" ht="21" customHeight="1" x14ac:dyDescent="0.25">
      <c r="A496" s="195" t="s">
        <v>367</v>
      </c>
      <c r="B496" s="286" t="s">
        <v>585</v>
      </c>
      <c r="C496" s="195" t="s">
        <v>1295</v>
      </c>
      <c r="D496" s="195" t="s">
        <v>1412</v>
      </c>
      <c r="E496" s="86">
        <f>E493+E494+E495</f>
        <v>0</v>
      </c>
      <c r="F496" s="86">
        <f>F493+F494+F495</f>
        <v>0</v>
      </c>
      <c r="G496" s="86">
        <f>G493+G494+G495</f>
        <v>0</v>
      </c>
      <c r="H496" s="86">
        <f>H493+H494+H495</f>
        <v>0</v>
      </c>
      <c r="I496" s="86">
        <f>I493+I494+I495</f>
        <v>0</v>
      </c>
      <c r="J496" s="304"/>
    </row>
    <row r="497" spans="1:12" s="287" customFormat="1" ht="41.25" customHeight="1" x14ac:dyDescent="0.25">
      <c r="A497" s="195" t="s">
        <v>368</v>
      </c>
      <c r="B497" s="286" t="s">
        <v>335</v>
      </c>
      <c r="C497" s="195" t="s">
        <v>211</v>
      </c>
      <c r="D497" s="195" t="s">
        <v>557</v>
      </c>
      <c r="E497" s="86">
        <f>E493*E490/1000</f>
        <v>0</v>
      </c>
      <c r="F497" s="86">
        <f>F493*F490/1000</f>
        <v>0</v>
      </c>
      <c r="G497" s="86">
        <f>G493*G490/1000</f>
        <v>0</v>
      </c>
      <c r="H497" s="86">
        <f>H493*H490/1000</f>
        <v>0</v>
      </c>
      <c r="I497" s="86">
        <f>I493*I490/1000</f>
        <v>0</v>
      </c>
      <c r="J497" s="304"/>
    </row>
    <row r="498" spans="1:12" ht="36.75" customHeight="1" x14ac:dyDescent="0.25">
      <c r="A498" s="195" t="s">
        <v>369</v>
      </c>
      <c r="B498" s="286" t="s">
        <v>336</v>
      </c>
      <c r="C498" s="195" t="s">
        <v>317</v>
      </c>
      <c r="D498" s="195" t="s">
        <v>557</v>
      </c>
      <c r="E498" s="86">
        <f>E490*E494/1000</f>
        <v>0</v>
      </c>
      <c r="F498" s="86">
        <f>F490*F494/1000</f>
        <v>0</v>
      </c>
      <c r="G498" s="86">
        <f>G490*G494/1000</f>
        <v>0</v>
      </c>
      <c r="H498" s="86">
        <f>H490*H494/1000</f>
        <v>0</v>
      </c>
      <c r="I498" s="86">
        <f>I490*I494/1000</f>
        <v>0</v>
      </c>
      <c r="J498" s="304"/>
      <c r="K498" s="253"/>
      <c r="L498" s="253"/>
    </row>
    <row r="499" spans="1:12" ht="21" customHeight="1" x14ac:dyDescent="0.25">
      <c r="A499" s="195" t="s">
        <v>370</v>
      </c>
      <c r="B499" s="286" t="s">
        <v>588</v>
      </c>
      <c r="C499" s="195" t="s">
        <v>337</v>
      </c>
      <c r="D499" s="195" t="s">
        <v>557</v>
      </c>
      <c r="E499" s="86">
        <f>E495*E490/1000</f>
        <v>0</v>
      </c>
      <c r="F499" s="86">
        <f>F495*F490/1000</f>
        <v>0</v>
      </c>
      <c r="G499" s="86">
        <f>G495*G490/1000</f>
        <v>0</v>
      </c>
      <c r="H499" s="86">
        <f>H495*H490/1000</f>
        <v>0</v>
      </c>
      <c r="I499" s="86">
        <f>I495*I490/1000</f>
        <v>0</v>
      </c>
      <c r="J499" s="304"/>
      <c r="K499" s="253"/>
      <c r="L499" s="253"/>
    </row>
    <row r="500" spans="1:12" ht="16.5" x14ac:dyDescent="0.25">
      <c r="A500" s="703"/>
      <c r="B500" s="704"/>
      <c r="C500" s="704"/>
      <c r="D500" s="889"/>
      <c r="E500" s="704"/>
      <c r="F500" s="704"/>
      <c r="G500" s="704"/>
      <c r="H500" s="704"/>
      <c r="I500" s="705"/>
      <c r="J500" s="252"/>
      <c r="K500" s="253"/>
      <c r="L500" s="253"/>
    </row>
    <row r="501" spans="1:12" x14ac:dyDescent="0.25">
      <c r="A501" s="258" t="s">
        <v>529</v>
      </c>
      <c r="B501" s="262" t="s">
        <v>1081</v>
      </c>
      <c r="C501" s="199"/>
      <c r="D501" s="314"/>
      <c r="E501" s="553"/>
      <c r="F501" s="553"/>
      <c r="G501" s="553"/>
      <c r="H501" s="553"/>
      <c r="I501" s="560"/>
      <c r="J501" s="317"/>
      <c r="K501" s="253"/>
      <c r="L501" s="253"/>
    </row>
    <row r="502" spans="1:12" ht="15" x14ac:dyDescent="0.25">
      <c r="A502" s="200" t="s">
        <v>360</v>
      </c>
      <c r="B502" s="249" t="s">
        <v>185</v>
      </c>
      <c r="C502" s="200" t="s">
        <v>186</v>
      </c>
      <c r="D502" s="200" t="s">
        <v>1587</v>
      </c>
      <c r="E502" s="1126"/>
      <c r="F502" s="1126"/>
      <c r="G502" s="1126"/>
      <c r="H502" s="276">
        <f>IFERROR(AVERAGEIF(E502:G502,"&gt;0",E502:G502),0)</f>
        <v>0</v>
      </c>
      <c r="I502" s="527"/>
      <c r="J502" s="1104"/>
      <c r="K502" s="253"/>
      <c r="L502" s="253"/>
    </row>
    <row r="503" spans="1:12" ht="15" x14ac:dyDescent="0.25">
      <c r="A503" s="248" t="s">
        <v>361</v>
      </c>
      <c r="B503" s="249" t="s">
        <v>209</v>
      </c>
      <c r="C503" s="200" t="s">
        <v>408</v>
      </c>
      <c r="D503" s="209" t="s">
        <v>580</v>
      </c>
      <c r="E503" s="1126"/>
      <c r="F503" s="1126"/>
      <c r="G503" s="1126"/>
      <c r="H503" s="276">
        <f>IFERROR(AVERAGEIF(E503:G503,"&gt;0",E503:G503),0)</f>
        <v>0</v>
      </c>
      <c r="I503" s="527"/>
      <c r="J503" s="1104"/>
      <c r="K503" s="253"/>
      <c r="L503" s="253"/>
    </row>
    <row r="504" spans="1:12" ht="15" x14ac:dyDescent="0.25">
      <c r="A504" s="248" t="s">
        <v>362</v>
      </c>
      <c r="B504" s="249" t="s">
        <v>205</v>
      </c>
      <c r="C504" s="200" t="s">
        <v>408</v>
      </c>
      <c r="D504" s="209" t="s">
        <v>1412</v>
      </c>
      <c r="E504" s="1125">
        <v>0</v>
      </c>
      <c r="F504" s="1125">
        <v>0</v>
      </c>
      <c r="G504" s="1125">
        <v>0</v>
      </c>
      <c r="H504" s="251">
        <f>IFERROR(AVERAGEA(E504:G504),0)</f>
        <v>0</v>
      </c>
      <c r="I504" s="504">
        <v>0</v>
      </c>
      <c r="J504" s="1104"/>
      <c r="K504" s="253"/>
      <c r="L504" s="253"/>
    </row>
    <row r="505" spans="1:12" ht="15" x14ac:dyDescent="0.25">
      <c r="A505" s="248" t="s">
        <v>363</v>
      </c>
      <c r="B505" s="249" t="s">
        <v>1082</v>
      </c>
      <c r="C505" s="200" t="s">
        <v>408</v>
      </c>
      <c r="D505" s="209" t="s">
        <v>489</v>
      </c>
      <c r="E505" s="527"/>
      <c r="F505" s="527"/>
      <c r="G505" s="527"/>
      <c r="H505" s="276">
        <f>IFERROR(AVERAGEIF(E505:G505,"&gt;0",E505:G505),0)</f>
        <v>0</v>
      </c>
      <c r="I505" s="527"/>
      <c r="J505" s="1104"/>
      <c r="K505" s="253"/>
      <c r="L505" s="253"/>
    </row>
    <row r="506" spans="1:12" ht="15" x14ac:dyDescent="0.25">
      <c r="A506" s="248" t="s">
        <v>364</v>
      </c>
      <c r="B506" s="249" t="s">
        <v>333</v>
      </c>
      <c r="C506" s="200" t="s">
        <v>408</v>
      </c>
      <c r="D506" s="209" t="s">
        <v>1412</v>
      </c>
      <c r="E506" s="1125">
        <v>0</v>
      </c>
      <c r="F506" s="1125">
        <v>0</v>
      </c>
      <c r="G506" s="1125">
        <v>0</v>
      </c>
      <c r="H506" s="251">
        <f>IFERROR(AVERAGEA(E506:G506),0)</f>
        <v>0</v>
      </c>
      <c r="I506" s="504">
        <v>0</v>
      </c>
      <c r="J506" s="1104"/>
      <c r="K506" s="253"/>
      <c r="L506" s="253"/>
    </row>
    <row r="507" spans="1:12" s="287" customFormat="1" x14ac:dyDescent="0.25">
      <c r="A507" s="248" t="s">
        <v>365</v>
      </c>
      <c r="B507" s="249" t="s">
        <v>334</v>
      </c>
      <c r="C507" s="200" t="s">
        <v>408</v>
      </c>
      <c r="D507" s="209" t="s">
        <v>1412</v>
      </c>
      <c r="E507" s="526">
        <v>0</v>
      </c>
      <c r="F507" s="526">
        <v>0</v>
      </c>
      <c r="G507" s="526">
        <v>0</v>
      </c>
      <c r="H507" s="251">
        <f>IFERROR(AVERAGEA(E507:G507),0)</f>
        <v>0</v>
      </c>
      <c r="I507" s="504">
        <v>0</v>
      </c>
      <c r="J507" s="1104"/>
    </row>
    <row r="508" spans="1:12" s="287" customFormat="1" ht="42" customHeight="1" x14ac:dyDescent="0.25">
      <c r="A508" s="248" t="s">
        <v>366</v>
      </c>
      <c r="B508" s="268" t="s">
        <v>1113</v>
      </c>
      <c r="C508" s="200" t="s">
        <v>408</v>
      </c>
      <c r="D508" s="209" t="s">
        <v>1412</v>
      </c>
      <c r="E508" s="511">
        <v>0</v>
      </c>
      <c r="F508" s="511">
        <v>0</v>
      </c>
      <c r="G508" s="511">
        <v>0</v>
      </c>
      <c r="H508" s="251">
        <f>IFERROR(AVERAGEA(E508:G508),0)</f>
        <v>0</v>
      </c>
      <c r="I508" s="504">
        <v>0</v>
      </c>
      <c r="J508" s="1104"/>
    </row>
    <row r="509" spans="1:12" s="287" customFormat="1" ht="22.5" customHeight="1" x14ac:dyDescent="0.25">
      <c r="A509" s="195" t="s">
        <v>367</v>
      </c>
      <c r="B509" s="286" t="s">
        <v>585</v>
      </c>
      <c r="C509" s="195" t="s">
        <v>1295</v>
      </c>
      <c r="D509" s="195" t="s">
        <v>1412</v>
      </c>
      <c r="E509" s="86">
        <f>E506+E507+E508</f>
        <v>0</v>
      </c>
      <c r="F509" s="86">
        <f>F506+F507+F508</f>
        <v>0</v>
      </c>
      <c r="G509" s="86">
        <f>G506+G507+G508</f>
        <v>0</v>
      </c>
      <c r="H509" s="86">
        <f>H506+H507+H508</f>
        <v>0</v>
      </c>
      <c r="I509" s="86">
        <f>I506+I507+I508</f>
        <v>0</v>
      </c>
      <c r="J509" s="304"/>
    </row>
    <row r="510" spans="1:12" s="287" customFormat="1" ht="36" customHeight="1" x14ac:dyDescent="0.25">
      <c r="A510" s="195" t="s">
        <v>368</v>
      </c>
      <c r="B510" s="286" t="s">
        <v>335</v>
      </c>
      <c r="C510" s="195" t="s">
        <v>211</v>
      </c>
      <c r="D510" s="195" t="s">
        <v>557</v>
      </c>
      <c r="E510" s="86">
        <f>E506*E503/1000</f>
        <v>0</v>
      </c>
      <c r="F510" s="86">
        <f>F506*F503/1000</f>
        <v>0</v>
      </c>
      <c r="G510" s="86">
        <f>G506*G503/1000</f>
        <v>0</v>
      </c>
      <c r="H510" s="86">
        <f>H506*H503/1000</f>
        <v>0</v>
      </c>
      <c r="I510" s="86">
        <f>I506*I503/1000</f>
        <v>0</v>
      </c>
      <c r="J510" s="304"/>
    </row>
    <row r="511" spans="1:12" ht="39" customHeight="1" x14ac:dyDescent="0.25">
      <c r="A511" s="195" t="s">
        <v>369</v>
      </c>
      <c r="B511" s="286" t="s">
        <v>336</v>
      </c>
      <c r="C511" s="195" t="s">
        <v>317</v>
      </c>
      <c r="D511" s="195" t="s">
        <v>557</v>
      </c>
      <c r="E511" s="86">
        <f>E503*E507/1000</f>
        <v>0</v>
      </c>
      <c r="F511" s="86">
        <f>F503*F507/1000</f>
        <v>0</v>
      </c>
      <c r="G511" s="86">
        <f>G503*G507/1000</f>
        <v>0</v>
      </c>
      <c r="H511" s="86">
        <f>H503*H507/1000</f>
        <v>0</v>
      </c>
      <c r="I511" s="86">
        <f>I503*I507/1000</f>
        <v>0</v>
      </c>
      <c r="J511" s="304"/>
      <c r="K511" s="253"/>
      <c r="L511" s="253"/>
    </row>
    <row r="512" spans="1:12" ht="22.5" customHeight="1" x14ac:dyDescent="0.25">
      <c r="A512" s="195" t="s">
        <v>370</v>
      </c>
      <c r="B512" s="286" t="s">
        <v>588</v>
      </c>
      <c r="C512" s="195" t="s">
        <v>337</v>
      </c>
      <c r="D512" s="195" t="s">
        <v>557</v>
      </c>
      <c r="E512" s="86">
        <f>E508*E503/1000</f>
        <v>0</v>
      </c>
      <c r="F512" s="86">
        <f>F508*F503/1000</f>
        <v>0</v>
      </c>
      <c r="G512" s="86">
        <f>G508*G503/1000</f>
        <v>0</v>
      </c>
      <c r="H512" s="86">
        <f>H508*H503/1000</f>
        <v>0</v>
      </c>
      <c r="I512" s="86">
        <f>I508*I503/1000</f>
        <v>0</v>
      </c>
      <c r="J512" s="304"/>
      <c r="K512" s="253"/>
      <c r="L512" s="253"/>
    </row>
    <row r="513" spans="1:12" ht="16.5" x14ac:dyDescent="0.25">
      <c r="A513" s="703"/>
      <c r="B513" s="704"/>
      <c r="C513" s="704"/>
      <c r="D513" s="889"/>
      <c r="E513" s="704"/>
      <c r="F513" s="704"/>
      <c r="G513" s="704"/>
      <c r="H513" s="704"/>
      <c r="I513" s="705"/>
      <c r="J513" s="252"/>
      <c r="K513" s="253"/>
      <c r="L513" s="253"/>
    </row>
    <row r="514" spans="1:12" x14ac:dyDescent="0.25">
      <c r="A514" s="258" t="s">
        <v>530</v>
      </c>
      <c r="B514" s="262" t="s">
        <v>584</v>
      </c>
      <c r="C514" s="199"/>
      <c r="D514" s="314"/>
      <c r="E514" s="553"/>
      <c r="F514" s="553"/>
      <c r="G514" s="553"/>
      <c r="H514" s="553"/>
      <c r="I514" s="560"/>
      <c r="J514" s="317"/>
      <c r="K514" s="253"/>
      <c r="L514" s="253"/>
    </row>
    <row r="515" spans="1:12" ht="15" x14ac:dyDescent="0.25">
      <c r="A515" s="200" t="s">
        <v>360</v>
      </c>
      <c r="B515" s="249" t="s">
        <v>185</v>
      </c>
      <c r="C515" s="200" t="s">
        <v>186</v>
      </c>
      <c r="D515" s="200" t="s">
        <v>1587</v>
      </c>
      <c r="E515" s="527"/>
      <c r="F515" s="527"/>
      <c r="G515" s="527"/>
      <c r="H515" s="276">
        <f>IFERROR(AVERAGEIF(E515:G515,"&gt;0",E515:G515),0)</f>
        <v>0</v>
      </c>
      <c r="I515" s="527"/>
      <c r="J515" s="1104"/>
      <c r="K515" s="253"/>
      <c r="L515" s="253"/>
    </row>
    <row r="516" spans="1:12" ht="15" x14ac:dyDescent="0.25">
      <c r="A516" s="248" t="s">
        <v>361</v>
      </c>
      <c r="B516" s="249" t="s">
        <v>209</v>
      </c>
      <c r="C516" s="200" t="s">
        <v>408</v>
      </c>
      <c r="D516" s="209" t="s">
        <v>580</v>
      </c>
      <c r="E516" s="1120"/>
      <c r="F516" s="1120"/>
      <c r="G516" s="1120"/>
      <c r="H516" s="276">
        <f>IFERROR(AVERAGEIF(E516:G516,"&gt;0",E516:G516),0)</f>
        <v>0</v>
      </c>
      <c r="I516" s="527"/>
      <c r="J516" s="1104"/>
      <c r="K516" s="253"/>
      <c r="L516" s="253"/>
    </row>
    <row r="517" spans="1:12" x14ac:dyDescent="0.25">
      <c r="A517" s="248" t="s">
        <v>362</v>
      </c>
      <c r="B517" s="249" t="s">
        <v>205</v>
      </c>
      <c r="C517" s="200" t="s">
        <v>408</v>
      </c>
      <c r="D517" s="209" t="s">
        <v>1412</v>
      </c>
      <c r="E517" s="504">
        <v>0</v>
      </c>
      <c r="F517" s="504">
        <v>0</v>
      </c>
      <c r="G517" s="504">
        <v>0</v>
      </c>
      <c r="H517" s="251">
        <f>IFERROR(AVERAGEA(E517:G517),0)</f>
        <v>0</v>
      </c>
      <c r="I517" s="504">
        <v>0</v>
      </c>
      <c r="J517" s="1104"/>
      <c r="K517" s="253"/>
      <c r="L517" s="253"/>
    </row>
    <row r="518" spans="1:12" ht="15" x14ac:dyDescent="0.25">
      <c r="A518" s="248" t="s">
        <v>363</v>
      </c>
      <c r="B518" s="249" t="s">
        <v>339</v>
      </c>
      <c r="C518" s="200" t="s">
        <v>408</v>
      </c>
      <c r="D518" s="209" t="s">
        <v>489</v>
      </c>
      <c r="E518" s="1120"/>
      <c r="F518" s="1120"/>
      <c r="G518" s="1120"/>
      <c r="H518" s="276">
        <f>IFERROR(AVERAGEIF(E518:G518,"&gt;0",E518:G518),0)</f>
        <v>0</v>
      </c>
      <c r="I518" s="527"/>
      <c r="J518" s="1104"/>
      <c r="K518" s="253"/>
      <c r="L518" s="253"/>
    </row>
    <row r="519" spans="1:12" x14ac:dyDescent="0.25">
      <c r="A519" s="248" t="s">
        <v>364</v>
      </c>
      <c r="B519" s="249" t="s">
        <v>333</v>
      </c>
      <c r="C519" s="200" t="s">
        <v>408</v>
      </c>
      <c r="D519" s="209" t="s">
        <v>1412</v>
      </c>
      <c r="E519" s="504">
        <v>0</v>
      </c>
      <c r="F519" s="504">
        <v>0</v>
      </c>
      <c r="G519" s="504">
        <v>0</v>
      </c>
      <c r="H519" s="251">
        <f>IFERROR(AVERAGEA(E519:G519),0)</f>
        <v>0</v>
      </c>
      <c r="I519" s="504"/>
      <c r="J519" s="1104"/>
      <c r="K519" s="253"/>
      <c r="L519" s="253"/>
    </row>
    <row r="520" spans="1:12" s="287" customFormat="1" x14ac:dyDescent="0.25">
      <c r="A520" s="248" t="s">
        <v>365</v>
      </c>
      <c r="B520" s="249" t="s">
        <v>334</v>
      </c>
      <c r="C520" s="200" t="s">
        <v>408</v>
      </c>
      <c r="D520" s="209" t="s">
        <v>1412</v>
      </c>
      <c r="E520" s="504">
        <v>0</v>
      </c>
      <c r="F520" s="504">
        <v>0</v>
      </c>
      <c r="G520" s="504">
        <v>0</v>
      </c>
      <c r="H520" s="251">
        <f>IFERROR(AVERAGEA(E520:G520),0)</f>
        <v>0</v>
      </c>
      <c r="I520" s="504">
        <v>0</v>
      </c>
      <c r="J520" s="1104"/>
    </row>
    <row r="521" spans="1:12" s="287" customFormat="1" ht="39.75" customHeight="1" x14ac:dyDescent="0.25">
      <c r="A521" s="248" t="s">
        <v>366</v>
      </c>
      <c r="B521" s="268" t="s">
        <v>1113</v>
      </c>
      <c r="C521" s="200" t="s">
        <v>408</v>
      </c>
      <c r="D521" s="209" t="s">
        <v>1412</v>
      </c>
      <c r="E521" s="504">
        <v>0</v>
      </c>
      <c r="F521" s="504">
        <v>0</v>
      </c>
      <c r="G521" s="504">
        <v>0</v>
      </c>
      <c r="H521" s="251">
        <f>IFERROR(AVERAGEA(E521:G521),0)</f>
        <v>0</v>
      </c>
      <c r="I521" s="504">
        <v>0</v>
      </c>
      <c r="J521" s="1104"/>
    </row>
    <row r="522" spans="1:12" s="287" customFormat="1" ht="25.5" customHeight="1" x14ac:dyDescent="0.25">
      <c r="A522" s="195" t="s">
        <v>367</v>
      </c>
      <c r="B522" s="286" t="s">
        <v>585</v>
      </c>
      <c r="C522" s="195" t="s">
        <v>1295</v>
      </c>
      <c r="D522" s="195" t="s">
        <v>1412</v>
      </c>
      <c r="E522" s="86">
        <f>E519+E520+E521</f>
        <v>0</v>
      </c>
      <c r="F522" s="86">
        <f>F519+F520+F521</f>
        <v>0</v>
      </c>
      <c r="G522" s="86">
        <f>G519+G520+G521</f>
        <v>0</v>
      </c>
      <c r="H522" s="86">
        <f>H519+H520+H521</f>
        <v>0</v>
      </c>
      <c r="I522" s="86">
        <f>I519+I520+I521</f>
        <v>0</v>
      </c>
      <c r="J522" s="304"/>
    </row>
    <row r="523" spans="1:12" s="287" customFormat="1" ht="32.25" customHeight="1" x14ac:dyDescent="0.25">
      <c r="A523" s="195" t="s">
        <v>368</v>
      </c>
      <c r="B523" s="286" t="s">
        <v>335</v>
      </c>
      <c r="C523" s="195" t="s">
        <v>211</v>
      </c>
      <c r="D523" s="195" t="s">
        <v>557</v>
      </c>
      <c r="E523" s="86">
        <f>E519*E516/1000</f>
        <v>0</v>
      </c>
      <c r="F523" s="86">
        <f>F519*F516/1000</f>
        <v>0</v>
      </c>
      <c r="G523" s="86">
        <f>G519*G516/1000</f>
        <v>0</v>
      </c>
      <c r="H523" s="86">
        <f>H519*H516/1000</f>
        <v>0</v>
      </c>
      <c r="I523" s="86">
        <f>I519*I516/1000</f>
        <v>0</v>
      </c>
      <c r="J523" s="304"/>
    </row>
    <row r="524" spans="1:12" ht="34.5" customHeight="1" x14ac:dyDescent="0.25">
      <c r="A524" s="195" t="s">
        <v>369</v>
      </c>
      <c r="B524" s="286" t="s">
        <v>336</v>
      </c>
      <c r="C524" s="195" t="s">
        <v>317</v>
      </c>
      <c r="D524" s="195" t="s">
        <v>557</v>
      </c>
      <c r="E524" s="86">
        <f>E516*E520/1000</f>
        <v>0</v>
      </c>
      <c r="F524" s="86">
        <f>F516*F520/1000</f>
        <v>0</v>
      </c>
      <c r="G524" s="86">
        <f>G516*G520/1000</f>
        <v>0</v>
      </c>
      <c r="H524" s="86">
        <f>H516*H520/1000</f>
        <v>0</v>
      </c>
      <c r="I524" s="86">
        <f>I516*I520/1000</f>
        <v>0</v>
      </c>
      <c r="J524" s="304"/>
      <c r="K524" s="253"/>
      <c r="L524" s="253"/>
    </row>
    <row r="525" spans="1:12" ht="24.75" customHeight="1" x14ac:dyDescent="0.25">
      <c r="A525" s="195" t="s">
        <v>370</v>
      </c>
      <c r="B525" s="286" t="s">
        <v>588</v>
      </c>
      <c r="C525" s="195" t="s">
        <v>337</v>
      </c>
      <c r="D525" s="195" t="s">
        <v>557</v>
      </c>
      <c r="E525" s="86">
        <f>E521*E516/1000</f>
        <v>0</v>
      </c>
      <c r="F525" s="86">
        <f>F521*F516/1000</f>
        <v>0</v>
      </c>
      <c r="G525" s="86">
        <f>G521*G516/1000</f>
        <v>0</v>
      </c>
      <c r="H525" s="86">
        <f>H521*H516/1000</f>
        <v>0</v>
      </c>
      <c r="I525" s="86">
        <f>I521*I516/1000</f>
        <v>0</v>
      </c>
      <c r="J525" s="304"/>
      <c r="K525" s="253"/>
      <c r="L525" s="253"/>
    </row>
    <row r="526" spans="1:12" ht="16.5" x14ac:dyDescent="0.25">
      <c r="A526" s="703"/>
      <c r="B526" s="704"/>
      <c r="C526" s="704"/>
      <c r="D526" s="889"/>
      <c r="E526" s="704"/>
      <c r="F526" s="704"/>
      <c r="G526" s="704"/>
      <c r="H526" s="704"/>
      <c r="I526" s="705"/>
      <c r="J526" s="252"/>
      <c r="K526" s="253"/>
      <c r="L526" s="253"/>
    </row>
    <row r="527" spans="1:12" x14ac:dyDescent="0.25">
      <c r="A527" s="258" t="s">
        <v>531</v>
      </c>
      <c r="B527" s="262" t="s">
        <v>579</v>
      </c>
      <c r="C527" s="199"/>
      <c r="D527" s="314"/>
      <c r="E527" s="553"/>
      <c r="F527" s="553"/>
      <c r="G527" s="553"/>
      <c r="H527" s="553"/>
      <c r="I527" s="560"/>
      <c r="J527" s="317"/>
      <c r="K527" s="253"/>
      <c r="L527" s="253"/>
    </row>
    <row r="528" spans="1:12" ht="15" x14ac:dyDescent="0.25">
      <c r="A528" s="200" t="s">
        <v>360</v>
      </c>
      <c r="B528" s="249" t="s">
        <v>185</v>
      </c>
      <c r="C528" s="200" t="s">
        <v>186</v>
      </c>
      <c r="D528" s="200" t="s">
        <v>1587</v>
      </c>
      <c r="E528" s="527"/>
      <c r="F528" s="527"/>
      <c r="G528" s="527"/>
      <c r="H528" s="276">
        <f>IFERROR(AVERAGEIF(E528:G528,"&gt;0",E528:G528),0)</f>
        <v>0</v>
      </c>
      <c r="I528" s="527"/>
      <c r="J528" s="343"/>
      <c r="K528" s="253"/>
      <c r="L528" s="253"/>
    </row>
    <row r="529" spans="1:12" ht="15" x14ac:dyDescent="0.25">
      <c r="A529" s="248" t="s">
        <v>361</v>
      </c>
      <c r="B529" s="249" t="s">
        <v>209</v>
      </c>
      <c r="C529" s="200" t="s">
        <v>408</v>
      </c>
      <c r="D529" s="209" t="s">
        <v>580</v>
      </c>
      <c r="E529" s="527"/>
      <c r="F529" s="527"/>
      <c r="G529" s="527"/>
      <c r="H529" s="276">
        <f>IFERROR(AVERAGEIF(E529:G529,"&gt;0",E529:G529),0)</f>
        <v>0</v>
      </c>
      <c r="I529" s="527"/>
      <c r="J529" s="1104"/>
      <c r="K529" s="253"/>
      <c r="L529" s="253"/>
    </row>
    <row r="530" spans="1:12" x14ac:dyDescent="0.25">
      <c r="A530" s="248" t="s">
        <v>362</v>
      </c>
      <c r="B530" s="249" t="s">
        <v>205</v>
      </c>
      <c r="C530" s="200" t="s">
        <v>408</v>
      </c>
      <c r="D530" s="209" t="s">
        <v>1412</v>
      </c>
      <c r="E530" s="504">
        <v>0</v>
      </c>
      <c r="F530" s="504">
        <v>0</v>
      </c>
      <c r="G530" s="504">
        <v>0</v>
      </c>
      <c r="H530" s="251">
        <f>IFERROR(AVERAGEA(E530:G530),0)</f>
        <v>0</v>
      </c>
      <c r="I530" s="504">
        <v>0</v>
      </c>
      <c r="J530" s="1104"/>
      <c r="K530" s="253"/>
      <c r="L530" s="253"/>
    </row>
    <row r="531" spans="1:12" ht="15" x14ac:dyDescent="0.25">
      <c r="A531" s="248" t="s">
        <v>363</v>
      </c>
      <c r="B531" s="249" t="s">
        <v>581</v>
      </c>
      <c r="C531" s="200" t="s">
        <v>408</v>
      </c>
      <c r="D531" s="209" t="s">
        <v>489</v>
      </c>
      <c r="E531" s="527"/>
      <c r="F531" s="527"/>
      <c r="G531" s="527"/>
      <c r="H531" s="276">
        <f>IFERROR(AVERAGEIF(E531:G531,"&gt;0",E531:G531),0)</f>
        <v>0</v>
      </c>
      <c r="I531" s="527"/>
      <c r="J531" s="1104"/>
      <c r="K531" s="253"/>
      <c r="L531" s="253"/>
    </row>
    <row r="532" spans="1:12" x14ac:dyDescent="0.25">
      <c r="A532" s="248" t="s">
        <v>364</v>
      </c>
      <c r="B532" s="249" t="s">
        <v>333</v>
      </c>
      <c r="C532" s="200" t="s">
        <v>408</v>
      </c>
      <c r="D532" s="209" t="s">
        <v>1412</v>
      </c>
      <c r="E532" s="504">
        <v>0</v>
      </c>
      <c r="F532" s="504">
        <v>0</v>
      </c>
      <c r="G532" s="504">
        <v>0</v>
      </c>
      <c r="H532" s="251">
        <f>IFERROR(AVERAGEA(E532:G532),0)</f>
        <v>0</v>
      </c>
      <c r="I532" s="504">
        <v>0</v>
      </c>
      <c r="J532" s="1104"/>
      <c r="K532" s="253"/>
      <c r="L532" s="253"/>
    </row>
    <row r="533" spans="1:12" s="89" customFormat="1" x14ac:dyDescent="0.25">
      <c r="A533" s="248" t="s">
        <v>365</v>
      </c>
      <c r="B533" s="249" t="s">
        <v>334</v>
      </c>
      <c r="C533" s="200" t="s">
        <v>408</v>
      </c>
      <c r="D533" s="209" t="s">
        <v>1412</v>
      </c>
      <c r="E533" s="504">
        <v>0</v>
      </c>
      <c r="F533" s="504">
        <v>0</v>
      </c>
      <c r="G533" s="504">
        <v>0</v>
      </c>
      <c r="H533" s="251">
        <f>IFERROR(AVERAGEA(E533:G533),0)</f>
        <v>0</v>
      </c>
      <c r="I533" s="504">
        <v>0</v>
      </c>
      <c r="J533" s="1104"/>
    </row>
    <row r="534" spans="1:12" s="89" customFormat="1" ht="48" customHeight="1" x14ac:dyDescent="0.25">
      <c r="A534" s="248" t="s">
        <v>366</v>
      </c>
      <c r="B534" s="268" t="s">
        <v>1113</v>
      </c>
      <c r="C534" s="200" t="s">
        <v>408</v>
      </c>
      <c r="D534" s="209" t="s">
        <v>1412</v>
      </c>
      <c r="E534" s="504">
        <v>0</v>
      </c>
      <c r="F534" s="504">
        <v>0</v>
      </c>
      <c r="G534" s="504">
        <v>0</v>
      </c>
      <c r="H534" s="251">
        <f>IFERROR(AVERAGEA(E534:G534),0)</f>
        <v>0</v>
      </c>
      <c r="I534" s="504">
        <v>0</v>
      </c>
      <c r="J534" s="1104"/>
    </row>
    <row r="535" spans="1:12" s="89" customFormat="1" x14ac:dyDescent="0.25">
      <c r="A535" s="86" t="s">
        <v>367</v>
      </c>
      <c r="B535" s="87" t="s">
        <v>585</v>
      </c>
      <c r="C535" s="195" t="s">
        <v>1295</v>
      </c>
      <c r="D535" s="86" t="s">
        <v>1412</v>
      </c>
      <c r="E535" s="86">
        <f>E532+E533+E534</f>
        <v>0</v>
      </c>
      <c r="F535" s="86">
        <f>F532+F533+F534</f>
        <v>0</v>
      </c>
      <c r="G535" s="86">
        <f>G532+G533+G534</f>
        <v>0</v>
      </c>
      <c r="H535" s="86">
        <f>H532+H533+H534</f>
        <v>0</v>
      </c>
      <c r="I535" s="86">
        <f>I532+I533+I534</f>
        <v>0</v>
      </c>
      <c r="J535" s="355"/>
    </row>
    <row r="536" spans="1:12" s="89" customFormat="1" ht="33.75" customHeight="1" x14ac:dyDescent="0.25">
      <c r="A536" s="86" t="s">
        <v>368</v>
      </c>
      <c r="B536" s="87" t="s">
        <v>335</v>
      </c>
      <c r="C536" s="86" t="s">
        <v>211</v>
      </c>
      <c r="D536" s="86" t="s">
        <v>557</v>
      </c>
      <c r="E536" s="86">
        <f>E532*E529/1000</f>
        <v>0</v>
      </c>
      <c r="F536" s="86">
        <f>F532*F529/1000</f>
        <v>0</v>
      </c>
      <c r="G536" s="86">
        <f>G532*G529/1000</f>
        <v>0</v>
      </c>
      <c r="H536" s="86">
        <f>H532*H529/1000</f>
        <v>0</v>
      </c>
      <c r="I536" s="86">
        <f>I532*I529/1000</f>
        <v>0</v>
      </c>
      <c r="J536" s="355"/>
    </row>
    <row r="537" spans="1:12" ht="39" customHeight="1" x14ac:dyDescent="0.25">
      <c r="A537" s="86" t="s">
        <v>369</v>
      </c>
      <c r="B537" s="87" t="s">
        <v>336</v>
      </c>
      <c r="C537" s="86" t="s">
        <v>317</v>
      </c>
      <c r="D537" s="86" t="s">
        <v>557</v>
      </c>
      <c r="E537" s="86">
        <f>E529*E533/1000</f>
        <v>0</v>
      </c>
      <c r="F537" s="86">
        <f>F529*F533/1000</f>
        <v>0</v>
      </c>
      <c r="G537" s="86">
        <f>G529*G533/1000</f>
        <v>0</v>
      </c>
      <c r="H537" s="86">
        <f>H529*H533/1000</f>
        <v>0</v>
      </c>
      <c r="I537" s="86">
        <f>I529*I533/1000</f>
        <v>0</v>
      </c>
      <c r="J537" s="355"/>
      <c r="K537" s="253"/>
      <c r="L537" s="253"/>
    </row>
    <row r="538" spans="1:12" ht="27" customHeight="1" x14ac:dyDescent="0.25">
      <c r="A538" s="86" t="s">
        <v>370</v>
      </c>
      <c r="B538" s="87" t="s">
        <v>588</v>
      </c>
      <c r="C538" s="86" t="s">
        <v>337</v>
      </c>
      <c r="D538" s="86" t="s">
        <v>557</v>
      </c>
      <c r="E538" s="86">
        <f>E534*E529/1000</f>
        <v>0</v>
      </c>
      <c r="F538" s="86">
        <f>F534*F529/1000</f>
        <v>0</v>
      </c>
      <c r="G538" s="86">
        <f>G534*G529/1000</f>
        <v>0</v>
      </c>
      <c r="H538" s="86">
        <f>H534*H529/1000</f>
        <v>0</v>
      </c>
      <c r="I538" s="86">
        <f>I534*I529/1000</f>
        <v>0</v>
      </c>
      <c r="J538" s="355"/>
      <c r="K538" s="253"/>
      <c r="L538" s="253"/>
    </row>
    <row r="539" spans="1:12" ht="16.5" x14ac:dyDescent="0.25">
      <c r="A539" s="703"/>
      <c r="B539" s="704"/>
      <c r="C539" s="704"/>
      <c r="D539" s="889"/>
      <c r="E539" s="704"/>
      <c r="F539" s="704"/>
      <c r="G539" s="704"/>
      <c r="H539" s="704"/>
      <c r="I539" s="705"/>
      <c r="J539" s="252"/>
      <c r="K539" s="253"/>
      <c r="L539" s="253"/>
    </row>
    <row r="540" spans="1:12" ht="45.75" customHeight="1" x14ac:dyDescent="0.25">
      <c r="A540" s="258" t="s">
        <v>532</v>
      </c>
      <c r="B540" s="262" t="s">
        <v>1355</v>
      </c>
      <c r="C540" s="1291" t="s">
        <v>212</v>
      </c>
      <c r="D540" s="1292"/>
      <c r="E540" s="1292"/>
      <c r="F540" s="1292"/>
      <c r="G540" s="1292"/>
      <c r="H540" s="1292"/>
      <c r="I540" s="1293"/>
      <c r="J540" s="317"/>
      <c r="K540" s="253"/>
      <c r="L540" s="253"/>
    </row>
    <row r="541" spans="1:12" ht="15" x14ac:dyDescent="0.25">
      <c r="A541" s="248" t="s">
        <v>546</v>
      </c>
      <c r="B541" s="321" t="s">
        <v>185</v>
      </c>
      <c r="C541" s="214" t="s">
        <v>186</v>
      </c>
      <c r="D541" s="208" t="s">
        <v>1587</v>
      </c>
      <c r="E541" s="1120"/>
      <c r="F541" s="1120"/>
      <c r="G541" s="1120"/>
      <c r="H541" s="276">
        <f>IFERROR(AVERAGEIF(E541:G541,"&gt;0",E541:G541),0)</f>
        <v>0</v>
      </c>
      <c r="I541" s="527"/>
      <c r="J541" s="1104"/>
      <c r="K541" s="253"/>
      <c r="L541" s="253"/>
    </row>
    <row r="542" spans="1:12" ht="15" x14ac:dyDescent="0.25">
      <c r="A542" s="248" t="s">
        <v>547</v>
      </c>
      <c r="B542" s="263" t="s">
        <v>209</v>
      </c>
      <c r="C542" s="200" t="s">
        <v>318</v>
      </c>
      <c r="D542" s="209" t="s">
        <v>580</v>
      </c>
      <c r="E542" s="1121"/>
      <c r="F542" s="1121"/>
      <c r="G542" s="1121"/>
      <c r="H542" s="276">
        <f>IFERROR(AVERAGEIF(E542:G542,"&gt;0",E542:G542),0)</f>
        <v>0</v>
      </c>
      <c r="I542" s="527"/>
      <c r="J542" s="1104"/>
      <c r="K542" s="253"/>
      <c r="L542" s="253"/>
    </row>
    <row r="543" spans="1:12" x14ac:dyDescent="0.25">
      <c r="A543" s="248" t="s">
        <v>549</v>
      </c>
      <c r="B543" s="263" t="s">
        <v>587</v>
      </c>
      <c r="C543" s="200" t="s">
        <v>408</v>
      </c>
      <c r="D543" s="209" t="s">
        <v>1412</v>
      </c>
      <c r="E543" s="510">
        <v>0</v>
      </c>
      <c r="F543" s="510">
        <v>0</v>
      </c>
      <c r="G543" s="510">
        <v>0</v>
      </c>
      <c r="H543" s="251">
        <f>IFERROR(AVERAGEA(E543:G543),0)</f>
        <v>0</v>
      </c>
      <c r="I543" s="510">
        <v>0</v>
      </c>
      <c r="J543" s="1104"/>
      <c r="K543" s="253"/>
      <c r="L543" s="253"/>
    </row>
    <row r="544" spans="1:12" ht="15" x14ac:dyDescent="0.25">
      <c r="A544" s="248" t="s">
        <v>551</v>
      </c>
      <c r="B544" s="263" t="s">
        <v>805</v>
      </c>
      <c r="C544" s="200" t="s">
        <v>408</v>
      </c>
      <c r="D544" s="209" t="s">
        <v>489</v>
      </c>
      <c r="E544" s="1121"/>
      <c r="F544" s="1121"/>
      <c r="G544" s="1121"/>
      <c r="H544" s="276">
        <f>IFERROR(AVERAGEIF(E544:G544,"&gt;0",E544:G544),0)</f>
        <v>0</v>
      </c>
      <c r="I544" s="527"/>
      <c r="J544" s="1104"/>
      <c r="K544" s="253"/>
      <c r="L544" s="253"/>
    </row>
    <row r="545" spans="1:12" x14ac:dyDescent="0.25">
      <c r="A545" s="248" t="s">
        <v>552</v>
      </c>
      <c r="B545" s="263" t="s">
        <v>340</v>
      </c>
      <c r="C545" s="200" t="s">
        <v>408</v>
      </c>
      <c r="D545" s="209" t="s">
        <v>1412</v>
      </c>
      <c r="E545" s="526">
        <v>0</v>
      </c>
      <c r="F545" s="526">
        <v>0</v>
      </c>
      <c r="G545" s="526">
        <v>0</v>
      </c>
      <c r="H545" s="251">
        <f>IFERROR(AVERAGEA(E545:G545),0)</f>
        <v>0</v>
      </c>
      <c r="I545" s="526">
        <v>0</v>
      </c>
      <c r="J545" s="1104"/>
      <c r="K545" s="253"/>
      <c r="L545" s="253"/>
    </row>
    <row r="546" spans="1:12" s="89" customFormat="1" x14ac:dyDescent="0.25">
      <c r="A546" s="248" t="s">
        <v>569</v>
      </c>
      <c r="B546" s="249" t="s">
        <v>334</v>
      </c>
      <c r="C546" s="200" t="s">
        <v>408</v>
      </c>
      <c r="D546" s="209" t="s">
        <v>1412</v>
      </c>
      <c r="E546" s="555">
        <v>0</v>
      </c>
      <c r="F546" s="555">
        <v>0</v>
      </c>
      <c r="G546" s="555">
        <v>0</v>
      </c>
      <c r="H546" s="251">
        <f>IFERROR(AVERAGEA(E546:G546),0)</f>
        <v>0</v>
      </c>
      <c r="I546" s="511">
        <v>0</v>
      </c>
      <c r="J546" s="1104"/>
    </row>
    <row r="547" spans="1:12" s="89" customFormat="1" ht="41.25" customHeight="1" x14ac:dyDescent="0.25">
      <c r="A547" s="346" t="s">
        <v>569</v>
      </c>
      <c r="B547" s="268" t="s">
        <v>1113</v>
      </c>
      <c r="C547" s="215" t="s">
        <v>408</v>
      </c>
      <c r="D547" s="348" t="s">
        <v>1412</v>
      </c>
      <c r="E547" s="561">
        <v>0</v>
      </c>
      <c r="F547" s="561">
        <v>0</v>
      </c>
      <c r="G547" s="561">
        <v>0</v>
      </c>
      <c r="H547" s="251">
        <f>IFERROR(AVERAGEA(E547:G547),0)</f>
        <v>0</v>
      </c>
      <c r="I547" s="561">
        <v>0</v>
      </c>
      <c r="J547" s="1104"/>
    </row>
    <row r="548" spans="1:12" s="89" customFormat="1" x14ac:dyDescent="0.25">
      <c r="A548" s="86" t="s">
        <v>601</v>
      </c>
      <c r="B548" s="87" t="s">
        <v>585</v>
      </c>
      <c r="C548" s="195" t="s">
        <v>1295</v>
      </c>
      <c r="D548" s="86" t="s">
        <v>1412</v>
      </c>
      <c r="E548" s="86">
        <f>E545+E546+E547</f>
        <v>0</v>
      </c>
      <c r="F548" s="86">
        <f>F545+F546+F547</f>
        <v>0</v>
      </c>
      <c r="G548" s="86">
        <f>G545+G546+G547</f>
        <v>0</v>
      </c>
      <c r="H548" s="86">
        <f>H545+H546+H547</f>
        <v>0</v>
      </c>
      <c r="I548" s="86">
        <f>I545+I546+I547</f>
        <v>0</v>
      </c>
      <c r="J548" s="355"/>
    </row>
    <row r="549" spans="1:12" s="89" customFormat="1" ht="33.75" customHeight="1" x14ac:dyDescent="0.25">
      <c r="A549" s="86" t="s">
        <v>603</v>
      </c>
      <c r="B549" s="87" t="s">
        <v>335</v>
      </c>
      <c r="C549" s="86" t="s">
        <v>211</v>
      </c>
      <c r="D549" s="86" t="s">
        <v>557</v>
      </c>
      <c r="E549" s="86">
        <f>E545*E542/1000</f>
        <v>0</v>
      </c>
      <c r="F549" s="86">
        <f>F545*F542/1000</f>
        <v>0</v>
      </c>
      <c r="G549" s="86">
        <f>G545*G542/1000</f>
        <v>0</v>
      </c>
      <c r="H549" s="86">
        <f>H545*H542/1000</f>
        <v>0</v>
      </c>
      <c r="I549" s="86">
        <f>I545*I542/1000</f>
        <v>0</v>
      </c>
      <c r="J549" s="355"/>
    </row>
    <row r="550" spans="1:12" ht="36.75" customHeight="1" x14ac:dyDescent="0.25">
      <c r="A550" s="86" t="s">
        <v>605</v>
      </c>
      <c r="B550" s="87" t="s">
        <v>336</v>
      </c>
      <c r="C550" s="86" t="s">
        <v>317</v>
      </c>
      <c r="D550" s="86" t="s">
        <v>557</v>
      </c>
      <c r="E550" s="86">
        <f>E542*E546/1000</f>
        <v>0</v>
      </c>
      <c r="F550" s="86">
        <f>F542*F546/1000</f>
        <v>0</v>
      </c>
      <c r="G550" s="86">
        <f>G542*G546/1000</f>
        <v>0</v>
      </c>
      <c r="H550" s="86">
        <f>H542*H546/1000</f>
        <v>0</v>
      </c>
      <c r="I550" s="86">
        <f>I542*I546/1000</f>
        <v>0</v>
      </c>
      <c r="J550" s="355"/>
      <c r="K550" s="253"/>
      <c r="L550" s="253"/>
    </row>
    <row r="551" spans="1:12" ht="24.75" customHeight="1" x14ac:dyDescent="0.25">
      <c r="A551" s="86" t="s">
        <v>683</v>
      </c>
      <c r="B551" s="87" t="s">
        <v>588</v>
      </c>
      <c r="C551" s="86" t="s">
        <v>337</v>
      </c>
      <c r="D551" s="86" t="s">
        <v>557</v>
      </c>
      <c r="E551" s="86">
        <f>E547*E542/1000</f>
        <v>0</v>
      </c>
      <c r="F551" s="86">
        <f>F547*F542/1000</f>
        <v>0</v>
      </c>
      <c r="G551" s="86">
        <f>G547*G542/1000</f>
        <v>0</v>
      </c>
      <c r="H551" s="86">
        <f>H547*H542/1000</f>
        <v>0</v>
      </c>
      <c r="I551" s="86">
        <f>I547*I542/1000</f>
        <v>0</v>
      </c>
      <c r="J551" s="355"/>
      <c r="K551" s="253"/>
      <c r="L551" s="253"/>
    </row>
    <row r="552" spans="1:12" s="615" customFormat="1" ht="16.5" x14ac:dyDescent="0.25">
      <c r="A552" s="703"/>
      <c r="B552" s="704"/>
      <c r="C552" s="704"/>
      <c r="D552" s="889"/>
      <c r="E552" s="704"/>
      <c r="F552" s="704"/>
      <c r="G552" s="704"/>
      <c r="H552" s="704"/>
      <c r="I552" s="705"/>
      <c r="J552" s="252"/>
    </row>
    <row r="553" spans="1:12" s="615" customFormat="1" ht="76.5" customHeight="1" x14ac:dyDescent="0.25">
      <c r="A553" s="323" t="s">
        <v>533</v>
      </c>
      <c r="B553" s="262" t="s">
        <v>1356</v>
      </c>
      <c r="C553" s="1286" t="s">
        <v>590</v>
      </c>
      <c r="D553" s="1287"/>
      <c r="E553" s="1287"/>
      <c r="F553" s="1287"/>
      <c r="G553" s="1287"/>
      <c r="H553" s="1287"/>
      <c r="I553" s="1288"/>
      <c r="J553" s="736"/>
    </row>
    <row r="554" spans="1:12" s="615" customFormat="1" ht="15" x14ac:dyDescent="0.25">
      <c r="A554" s="209" t="s">
        <v>546</v>
      </c>
      <c r="B554" s="321" t="s">
        <v>185</v>
      </c>
      <c r="C554" s="214" t="s">
        <v>186</v>
      </c>
      <c r="D554" s="208" t="s">
        <v>1587</v>
      </c>
      <c r="E554" s="527"/>
      <c r="F554" s="527"/>
      <c r="G554" s="527"/>
      <c r="H554" s="276">
        <f>IFERROR(AVERAGEIF(E554:G554,"&gt;0",E554:G554),0)</f>
        <v>0</v>
      </c>
      <c r="I554" s="527"/>
      <c r="J554" s="1104"/>
    </row>
    <row r="555" spans="1:12" s="615" customFormat="1" ht="15" x14ac:dyDescent="0.25">
      <c r="A555" s="209" t="s">
        <v>547</v>
      </c>
      <c r="B555" s="263" t="s">
        <v>587</v>
      </c>
      <c r="C555" s="200" t="s">
        <v>408</v>
      </c>
      <c r="D555" s="209" t="s">
        <v>1412</v>
      </c>
      <c r="E555" s="551">
        <v>0</v>
      </c>
      <c r="F555" s="551">
        <v>0</v>
      </c>
      <c r="G555" s="551">
        <v>0</v>
      </c>
      <c r="H555" s="276">
        <f>IFERROR(AVERAGEIF(E555:G555,"&gt;0",E555:G555),0)</f>
        <v>0</v>
      </c>
      <c r="I555" s="548">
        <v>0</v>
      </c>
      <c r="J555" s="1104"/>
    </row>
    <row r="556" spans="1:12" s="615" customFormat="1" ht="15" x14ac:dyDescent="0.25">
      <c r="A556" s="209" t="s">
        <v>549</v>
      </c>
      <c r="B556" s="263" t="s">
        <v>591</v>
      </c>
      <c r="C556" s="200" t="s">
        <v>408</v>
      </c>
      <c r="D556" s="209" t="s">
        <v>580</v>
      </c>
      <c r="E556" s="527"/>
      <c r="F556" s="527"/>
      <c r="G556" s="527"/>
      <c r="H556" s="276">
        <f>IFERROR(AVERAGEIF(E556:G556,"&gt;0",E556:G556),0)</f>
        <v>0</v>
      </c>
      <c r="I556" s="527"/>
      <c r="J556" s="1104"/>
    </row>
    <row r="557" spans="1:12" s="615" customFormat="1" x14ac:dyDescent="0.25">
      <c r="A557" s="209" t="s">
        <v>551</v>
      </c>
      <c r="B557" s="263" t="s">
        <v>341</v>
      </c>
      <c r="C557" s="200" t="s">
        <v>408</v>
      </c>
      <c r="D557" s="209" t="s">
        <v>1412</v>
      </c>
      <c r="E557" s="551">
        <v>0</v>
      </c>
      <c r="F557" s="551">
        <v>0</v>
      </c>
      <c r="G557" s="551">
        <v>0</v>
      </c>
      <c r="H557" s="251">
        <f>IFERROR(AVERAGEA(E557:G557),0)</f>
        <v>0</v>
      </c>
      <c r="I557" s="548">
        <v>0</v>
      </c>
      <c r="J557" s="1104"/>
    </row>
    <row r="558" spans="1:12" s="619" customFormat="1" x14ac:dyDescent="0.25">
      <c r="A558" s="281" t="s">
        <v>552</v>
      </c>
      <c r="B558" s="249" t="s">
        <v>334</v>
      </c>
      <c r="C558" s="200" t="s">
        <v>408</v>
      </c>
      <c r="D558" s="209" t="s">
        <v>1412</v>
      </c>
      <c r="E558" s="551">
        <v>0</v>
      </c>
      <c r="F558" s="551">
        <v>0</v>
      </c>
      <c r="G558" s="551">
        <v>0</v>
      </c>
      <c r="H558" s="251">
        <f>IFERROR(AVERAGEA(E558:G558),0)</f>
        <v>0</v>
      </c>
      <c r="I558" s="511">
        <v>0</v>
      </c>
      <c r="J558" s="1104"/>
    </row>
    <row r="559" spans="1:12" s="619" customFormat="1" ht="41.25" customHeight="1" x14ac:dyDescent="0.25">
      <c r="A559" s="209" t="s">
        <v>569</v>
      </c>
      <c r="B559" s="268" t="s">
        <v>1113</v>
      </c>
      <c r="C559" s="200" t="s">
        <v>408</v>
      </c>
      <c r="D559" s="209" t="s">
        <v>1412</v>
      </c>
      <c r="E559" s="551">
        <v>0</v>
      </c>
      <c r="F559" s="551">
        <v>0</v>
      </c>
      <c r="G559" s="551">
        <v>0</v>
      </c>
      <c r="H559" s="251">
        <f>IFERROR(AVERAGEA(E559:G559),0)</f>
        <v>0</v>
      </c>
      <c r="I559" s="548">
        <v>0</v>
      </c>
      <c r="J559" s="1104"/>
    </row>
    <row r="560" spans="1:12" s="619" customFormat="1" ht="23.25" customHeight="1" x14ac:dyDescent="0.25">
      <c r="A560" s="86" t="s">
        <v>571</v>
      </c>
      <c r="B560" s="87" t="s">
        <v>585</v>
      </c>
      <c r="C560" s="86" t="s">
        <v>993</v>
      </c>
      <c r="D560" s="86" t="s">
        <v>1412</v>
      </c>
      <c r="E560" s="86">
        <f>E557+E558+E559</f>
        <v>0</v>
      </c>
      <c r="F560" s="86">
        <f>F557+F558+F559</f>
        <v>0</v>
      </c>
      <c r="G560" s="86">
        <f>G557+G558+G559</f>
        <v>0</v>
      </c>
      <c r="H560" s="86">
        <f>H557+H558+H559</f>
        <v>0</v>
      </c>
      <c r="I560" s="86">
        <f>I557+I558+I559</f>
        <v>0</v>
      </c>
      <c r="J560" s="355"/>
    </row>
    <row r="561" spans="1:10" s="619" customFormat="1" ht="36" customHeight="1" x14ac:dyDescent="0.25">
      <c r="A561" s="216" t="s">
        <v>601</v>
      </c>
      <c r="B561" s="350" t="s">
        <v>335</v>
      </c>
      <c r="C561" s="216" t="s">
        <v>963</v>
      </c>
      <c r="D561" s="216" t="s">
        <v>557</v>
      </c>
      <c r="E561" s="86">
        <f>E557*E556/1000</f>
        <v>0</v>
      </c>
      <c r="F561" s="86">
        <f>F557*F556/1000</f>
        <v>0</v>
      </c>
      <c r="G561" s="86">
        <f>G557*G556/1000</f>
        <v>0</v>
      </c>
      <c r="H561" s="86">
        <f>H557*H554/1000</f>
        <v>0</v>
      </c>
      <c r="I561" s="86">
        <f>I557*I554/1000</f>
        <v>0</v>
      </c>
      <c r="J561" s="355"/>
    </row>
    <row r="562" spans="1:10" s="619" customFormat="1" ht="33.75" customHeight="1" x14ac:dyDescent="0.25">
      <c r="A562" s="86" t="s">
        <v>603</v>
      </c>
      <c r="B562" s="87" t="s">
        <v>336</v>
      </c>
      <c r="C562" s="86" t="s">
        <v>962</v>
      </c>
      <c r="D562" s="86" t="s">
        <v>557</v>
      </c>
      <c r="E562" s="86">
        <f>E556*E558/1000</f>
        <v>0</v>
      </c>
      <c r="F562" s="86">
        <f>F556*F558/1000</f>
        <v>0</v>
      </c>
      <c r="G562" s="86">
        <f>G556*G558/1000</f>
        <v>0</v>
      </c>
      <c r="H562" s="86">
        <f>H554*H558/1000</f>
        <v>0</v>
      </c>
      <c r="I562" s="86">
        <f>I554*I558/1000</f>
        <v>0</v>
      </c>
      <c r="J562" s="355"/>
    </row>
    <row r="563" spans="1:10" s="619" customFormat="1" ht="20.25" customHeight="1" x14ac:dyDescent="0.25">
      <c r="A563" s="86" t="s">
        <v>605</v>
      </c>
      <c r="B563" s="87" t="s">
        <v>588</v>
      </c>
      <c r="C563" s="86" t="s">
        <v>317</v>
      </c>
      <c r="D563" s="86" t="s">
        <v>557</v>
      </c>
      <c r="E563" s="86">
        <f>E559*E556/1000</f>
        <v>0</v>
      </c>
      <c r="F563" s="86">
        <f>F559*F556/1000</f>
        <v>0</v>
      </c>
      <c r="G563" s="86">
        <f>G559*G556/1000</f>
        <v>0</v>
      </c>
      <c r="H563" s="86">
        <f>H559*H554/1000</f>
        <v>0</v>
      </c>
      <c r="I563" s="86">
        <f>I555*I559/1000</f>
        <v>0</v>
      </c>
      <c r="J563" s="355"/>
    </row>
    <row r="564" spans="1:10" s="619" customFormat="1" ht="17.25" thickBot="1" x14ac:dyDescent="0.3">
      <c r="A564" s="703"/>
      <c r="B564" s="704"/>
      <c r="C564" s="704"/>
      <c r="D564" s="889"/>
      <c r="E564" s="704"/>
      <c r="F564" s="704"/>
      <c r="G564" s="704"/>
      <c r="H564" s="704"/>
      <c r="I564" s="705"/>
      <c r="J564" s="252"/>
    </row>
    <row r="565" spans="1:10" s="619" customFormat="1" ht="39" customHeight="1" thickBot="1" x14ac:dyDescent="0.3">
      <c r="A565" s="351" t="s">
        <v>534</v>
      </c>
      <c r="B565" s="1100" t="s">
        <v>319</v>
      </c>
      <c r="C565" s="1294"/>
      <c r="D565" s="1295"/>
      <c r="E565" s="1295"/>
      <c r="F565" s="1295"/>
      <c r="G565" s="1295"/>
      <c r="H565" s="1295"/>
      <c r="I565" s="1295"/>
      <c r="J565" s="353"/>
    </row>
    <row r="566" spans="1:10" s="619" customFormat="1" ht="15" x14ac:dyDescent="0.25">
      <c r="A566" s="209" t="s">
        <v>546</v>
      </c>
      <c r="B566" s="352" t="s">
        <v>305</v>
      </c>
      <c r="C566" s="217" t="s">
        <v>408</v>
      </c>
      <c r="D566" s="347" t="s">
        <v>1412</v>
      </c>
      <c r="E566" s="781">
        <f>E827+E829+E836+E837</f>
        <v>0</v>
      </c>
      <c r="F566" s="781">
        <f t="shared" ref="F566:I566" si="7">F827+F829+F836+F837</f>
        <v>0</v>
      </c>
      <c r="G566" s="781">
        <f t="shared" si="7"/>
        <v>0</v>
      </c>
      <c r="H566" s="781">
        <f t="shared" si="7"/>
        <v>0</v>
      </c>
      <c r="I566" s="781">
        <f t="shared" si="7"/>
        <v>0</v>
      </c>
      <c r="J566" s="1104"/>
    </row>
    <row r="567" spans="1:10" s="619" customFormat="1" ht="15" x14ac:dyDescent="0.25">
      <c r="A567" s="209" t="s">
        <v>547</v>
      </c>
      <c r="B567" s="263" t="s">
        <v>591</v>
      </c>
      <c r="C567" s="200" t="s">
        <v>408</v>
      </c>
      <c r="D567" s="209" t="s">
        <v>580</v>
      </c>
      <c r="E567" s="527"/>
      <c r="F567" s="527"/>
      <c r="G567" s="527"/>
      <c r="H567" s="276">
        <f>IFERROR(AVERAGEIF(E567:G567,"&gt;0",E567:G567),0)</f>
        <v>0</v>
      </c>
      <c r="I567" s="527"/>
      <c r="J567" s="1104"/>
    </row>
    <row r="568" spans="1:10" s="619" customFormat="1" ht="15" x14ac:dyDescent="0.25">
      <c r="A568" s="209" t="s">
        <v>549</v>
      </c>
      <c r="B568" s="263" t="s">
        <v>342</v>
      </c>
      <c r="C568" s="200" t="s">
        <v>408</v>
      </c>
      <c r="D568" s="209" t="s">
        <v>1412</v>
      </c>
      <c r="E568" s="276">
        <f>E829+E838</f>
        <v>0</v>
      </c>
      <c r="F568" s="276">
        <f t="shared" ref="F568:H568" si="8">F829+F838</f>
        <v>0</v>
      </c>
      <c r="G568" s="276">
        <f t="shared" si="8"/>
        <v>0</v>
      </c>
      <c r="H568" s="276">
        <f t="shared" si="8"/>
        <v>0</v>
      </c>
      <c r="I568" s="276">
        <f t="shared" ref="I568" si="9">I828+I837</f>
        <v>0</v>
      </c>
      <c r="J568" s="1104"/>
    </row>
    <row r="569" spans="1:10" s="619" customFormat="1" ht="41.25" customHeight="1" x14ac:dyDescent="0.25">
      <c r="A569" s="348" t="s">
        <v>551</v>
      </c>
      <c r="B569" s="268" t="s">
        <v>1113</v>
      </c>
      <c r="C569" s="215" t="s">
        <v>408</v>
      </c>
      <c r="D569" s="348" t="s">
        <v>1412</v>
      </c>
      <c r="E569" s="276">
        <f>E566-E568</f>
        <v>0</v>
      </c>
      <c r="F569" s="276">
        <f>F566-F568</f>
        <v>0</v>
      </c>
      <c r="G569" s="276">
        <f>G566-G568</f>
        <v>0</v>
      </c>
      <c r="H569" s="276">
        <f>IFERROR(AVERAGEA(E569:G569),0)</f>
        <v>0</v>
      </c>
      <c r="I569" s="276">
        <f>I566-I568</f>
        <v>0</v>
      </c>
      <c r="J569" s="1104"/>
    </row>
    <row r="570" spans="1:10" s="619" customFormat="1" x14ac:dyDescent="0.25">
      <c r="A570" s="86" t="s">
        <v>552</v>
      </c>
      <c r="B570" s="87" t="s">
        <v>585</v>
      </c>
      <c r="C570" s="86" t="s">
        <v>743</v>
      </c>
      <c r="D570" s="86" t="s">
        <v>1412</v>
      </c>
      <c r="E570" s="86">
        <f>E568+E569</f>
        <v>0</v>
      </c>
      <c r="F570" s="86">
        <f>F568+F569</f>
        <v>0</v>
      </c>
      <c r="G570" s="86">
        <f>G568+G569</f>
        <v>0</v>
      </c>
      <c r="H570" s="86">
        <f>H568+H569</f>
        <v>0</v>
      </c>
      <c r="I570" s="86">
        <f>I568+I569</f>
        <v>0</v>
      </c>
      <c r="J570" s="355"/>
    </row>
    <row r="571" spans="1:10" s="619" customFormat="1" ht="41.45" customHeight="1" x14ac:dyDescent="0.25">
      <c r="A571" s="86" t="s">
        <v>569</v>
      </c>
      <c r="B571" s="87" t="s">
        <v>320</v>
      </c>
      <c r="C571" s="86" t="s">
        <v>744</v>
      </c>
      <c r="D571" s="86" t="s">
        <v>557</v>
      </c>
      <c r="E571" s="86">
        <f>E567*E568/1000</f>
        <v>0</v>
      </c>
      <c r="F571" s="86">
        <f>F567*F568/1000</f>
        <v>0</v>
      </c>
      <c r="G571" s="86">
        <f>G567*G568/1000</f>
        <v>0</v>
      </c>
      <c r="H571" s="86">
        <f>H567*H568/1000</f>
        <v>0</v>
      </c>
      <c r="I571" s="86">
        <f>I567*I568/1000</f>
        <v>0</v>
      </c>
      <c r="J571" s="355"/>
    </row>
    <row r="572" spans="1:10" s="619" customFormat="1" x14ac:dyDescent="0.25">
      <c r="A572" s="86" t="s">
        <v>571</v>
      </c>
      <c r="B572" s="87" t="s">
        <v>588</v>
      </c>
      <c r="C572" s="86" t="s">
        <v>745</v>
      </c>
      <c r="D572" s="86" t="s">
        <v>557</v>
      </c>
      <c r="E572" s="86">
        <f>E567*E569/1000</f>
        <v>0</v>
      </c>
      <c r="F572" s="86">
        <f>F567*F569/1000</f>
        <v>0</v>
      </c>
      <c r="G572" s="86">
        <f>G567*G569/1000</f>
        <v>0</v>
      </c>
      <c r="H572" s="86">
        <f>H567*H569/1000</f>
        <v>0</v>
      </c>
      <c r="I572" s="86">
        <f>I567*I569/1000</f>
        <v>0</v>
      </c>
      <c r="J572" s="355"/>
    </row>
    <row r="573" spans="1:10" s="619" customFormat="1" ht="17.25" thickBot="1" x14ac:dyDescent="0.3">
      <c r="A573" s="703"/>
      <c r="B573" s="704"/>
      <c r="C573" s="704"/>
      <c r="D573" s="889"/>
      <c r="E573" s="704"/>
      <c r="F573" s="704"/>
      <c r="G573" s="704"/>
      <c r="H573" s="704"/>
      <c r="I573" s="705"/>
      <c r="J573" s="252"/>
    </row>
    <row r="574" spans="1:10" s="619" customFormat="1" ht="38.25" customHeight="1" thickBot="1" x14ac:dyDescent="0.3">
      <c r="A574" s="351" t="s">
        <v>314</v>
      </c>
      <c r="B574" s="1100" t="s">
        <v>313</v>
      </c>
      <c r="C574" s="1299" t="s">
        <v>590</v>
      </c>
      <c r="D574" s="1300"/>
      <c r="E574" s="1300"/>
      <c r="F574" s="1300"/>
      <c r="G574" s="1300"/>
      <c r="H574" s="1300"/>
      <c r="I574" s="1301"/>
      <c r="J574" s="353"/>
    </row>
    <row r="575" spans="1:10" s="619" customFormat="1" x14ac:dyDescent="0.25">
      <c r="A575" s="209" t="s">
        <v>546</v>
      </c>
      <c r="B575" s="352" t="s">
        <v>305</v>
      </c>
      <c r="C575" s="200" t="s">
        <v>408</v>
      </c>
      <c r="D575" s="209" t="s">
        <v>1412</v>
      </c>
      <c r="E575" s="548">
        <v>0</v>
      </c>
      <c r="F575" s="548">
        <v>0</v>
      </c>
      <c r="G575" s="548">
        <v>0</v>
      </c>
      <c r="H575" s="251">
        <f>IFERROR(AVERAGEA(E575:G575),0)</f>
        <v>0</v>
      </c>
      <c r="I575" s="548">
        <v>0</v>
      </c>
      <c r="J575" s="1104"/>
    </row>
    <row r="576" spans="1:10" s="619" customFormat="1" ht="15" x14ac:dyDescent="0.25">
      <c r="A576" s="209" t="s">
        <v>547</v>
      </c>
      <c r="B576" s="263" t="s">
        <v>591</v>
      </c>
      <c r="C576" s="200" t="s">
        <v>408</v>
      </c>
      <c r="D576" s="209" t="s">
        <v>580</v>
      </c>
      <c r="E576" s="527"/>
      <c r="F576" s="527"/>
      <c r="G576" s="527"/>
      <c r="H576" s="335">
        <f>IFERROR(AVERAGEIF(E576:G576,"&gt;0",E576:G576),0)</f>
        <v>0</v>
      </c>
      <c r="I576" s="527"/>
      <c r="J576" s="1104"/>
    </row>
    <row r="577" spans="1:10" s="619" customFormat="1" x14ac:dyDescent="0.25">
      <c r="A577" s="209" t="s">
        <v>549</v>
      </c>
      <c r="B577" s="263" t="s">
        <v>343</v>
      </c>
      <c r="C577" s="200" t="s">
        <v>408</v>
      </c>
      <c r="D577" s="209" t="s">
        <v>1412</v>
      </c>
      <c r="E577" s="548">
        <v>0</v>
      </c>
      <c r="F577" s="548">
        <v>0</v>
      </c>
      <c r="G577" s="548">
        <v>0</v>
      </c>
      <c r="H577" s="251">
        <f>IFERROR(AVERAGEA(E577:G577),0)</f>
        <v>0</v>
      </c>
      <c r="I577" s="548">
        <v>0</v>
      </c>
      <c r="J577" s="1104"/>
    </row>
    <row r="578" spans="1:10" s="619" customFormat="1" ht="37.5" customHeight="1" x14ac:dyDescent="0.25">
      <c r="A578" s="348" t="s">
        <v>551</v>
      </c>
      <c r="B578" s="268" t="s">
        <v>1113</v>
      </c>
      <c r="C578" s="215" t="s">
        <v>408</v>
      </c>
      <c r="D578" s="348" t="s">
        <v>1412</v>
      </c>
      <c r="E578" s="548">
        <v>0</v>
      </c>
      <c r="F578" s="548">
        <v>0</v>
      </c>
      <c r="G578" s="548">
        <v>0</v>
      </c>
      <c r="H578" s="251">
        <f>IFERROR(AVERAGEA(E578:G578),0)</f>
        <v>0</v>
      </c>
      <c r="I578" s="548">
        <v>0</v>
      </c>
      <c r="J578" s="1104"/>
    </row>
    <row r="579" spans="1:10" s="619" customFormat="1" x14ac:dyDescent="0.25">
      <c r="A579" s="86" t="s">
        <v>552</v>
      </c>
      <c r="B579" s="87" t="s">
        <v>585</v>
      </c>
      <c r="C579" s="86" t="s">
        <v>743</v>
      </c>
      <c r="D579" s="86" t="s">
        <v>1412</v>
      </c>
      <c r="E579" s="86">
        <f>E577+E578</f>
        <v>0</v>
      </c>
      <c r="F579" s="86">
        <f>F577+F578</f>
        <v>0</v>
      </c>
      <c r="G579" s="86">
        <f>G577+G578</f>
        <v>0</v>
      </c>
      <c r="H579" s="86">
        <f>H577+H578</f>
        <v>0</v>
      </c>
      <c r="I579" s="86">
        <f>I577+I578</f>
        <v>0</v>
      </c>
      <c r="J579" s="355"/>
    </row>
    <row r="580" spans="1:10" s="619" customFormat="1" ht="44.25" customHeight="1" x14ac:dyDescent="0.25">
      <c r="A580" s="86" t="s">
        <v>569</v>
      </c>
      <c r="B580" s="87" t="s">
        <v>320</v>
      </c>
      <c r="C580" s="86" t="s">
        <v>964</v>
      </c>
      <c r="D580" s="86" t="s">
        <v>557</v>
      </c>
      <c r="E580" s="86">
        <f>E576*E577/1000</f>
        <v>0</v>
      </c>
      <c r="F580" s="86">
        <f>F576*F577/1000</f>
        <v>0</v>
      </c>
      <c r="G580" s="86">
        <f>G576*G577/1000</f>
        <v>0</v>
      </c>
      <c r="H580" s="86">
        <f>H576*H577/1000</f>
        <v>0</v>
      </c>
      <c r="I580" s="86">
        <f>I576*I577/1000</f>
        <v>0</v>
      </c>
      <c r="J580" s="355"/>
    </row>
    <row r="581" spans="1:10" s="619" customFormat="1" ht="27" customHeight="1" x14ac:dyDescent="0.25">
      <c r="A581" s="86" t="s">
        <v>571</v>
      </c>
      <c r="B581" s="87" t="s">
        <v>588</v>
      </c>
      <c r="C581" s="86" t="s">
        <v>745</v>
      </c>
      <c r="D581" s="86" t="s">
        <v>557</v>
      </c>
      <c r="E581" s="86">
        <f>E576*E578/1000</f>
        <v>0</v>
      </c>
      <c r="F581" s="86">
        <f>F576*F578/1000</f>
        <v>0</v>
      </c>
      <c r="G581" s="86">
        <f>G576*G578/1000</f>
        <v>0</v>
      </c>
      <c r="H581" s="86">
        <f>H576*H578/1000</f>
        <v>0</v>
      </c>
      <c r="I581" s="86">
        <f>I576*I578/1000</f>
        <v>0</v>
      </c>
      <c r="J581" s="355"/>
    </row>
    <row r="582" spans="1:10" s="619" customFormat="1" ht="85.5" customHeight="1" x14ac:dyDescent="0.25">
      <c r="A582" s="86" t="s">
        <v>315</v>
      </c>
      <c r="B582" s="87" t="s">
        <v>344</v>
      </c>
      <c r="C582" s="86" t="s">
        <v>1357</v>
      </c>
      <c r="D582" s="86" t="s">
        <v>557</v>
      </c>
      <c r="E582" s="86">
        <f>IF(OR(E395,E410="Yes"),(E561+E549+E536+E523+E510+E497+E484),(E536+E523+E510+E497+E484))</f>
        <v>0</v>
      </c>
      <c r="F582" s="86">
        <f>IF(OR(F395,F410="Yes"),(F561+F549+F536+F523+F510+F497+F484),(F536+F523+F510+F497+F484))</f>
        <v>0</v>
      </c>
      <c r="G582" s="86">
        <f>IF(OR(G395,G410="Yes"),(G561+G549+G536+G523+G510+G497+G484),(G536+G523+G510+G497+G484))</f>
        <v>0</v>
      </c>
      <c r="H582" s="86">
        <f>IF(OR(H395,H410="Yes"),(H561+H549+H536+H523+H510+H497+H484),(H536+H523+H510+H497+H484))</f>
        <v>0</v>
      </c>
      <c r="I582" s="86">
        <f>IF(OR(I395,I410="Yes"),(I561+I549+I536+I523+I510+I497+I484),(I536+I523+I510+I497+I484))</f>
        <v>0</v>
      </c>
      <c r="J582" s="355"/>
    </row>
    <row r="583" spans="1:10" s="619" customFormat="1" ht="109.5" customHeight="1" x14ac:dyDescent="0.25">
      <c r="A583" s="86" t="s">
        <v>316</v>
      </c>
      <c r="B583" s="87" t="s">
        <v>345</v>
      </c>
      <c r="C583" s="86" t="s">
        <v>1392</v>
      </c>
      <c r="D583" s="86" t="s">
        <v>557</v>
      </c>
      <c r="E583" s="86">
        <f>IF(OR(E443,E455="Yes"),(E580*(1-E465)+E571*(1-E465)+E562*(1-E465)+E550*(1-E465)+E537+E524+E511+E498+E485),(E537+E524+E511+E498+E485))</f>
        <v>0</v>
      </c>
      <c r="F583" s="86">
        <f>IF(OR(F443,F455="Yes"),(F580*(1-F465)+F571*(1-F465)+F562*(1-F465)+F550*(1-F465)+F537+F524+F511+F498+F485),(F537+F524+F511+F498+F485))</f>
        <v>0</v>
      </c>
      <c r="G583" s="86">
        <f>IF(OR(G443,G455="Yes"),(G580*(1-G465)+G571*(1-G465)+G562*(1-G465)+G550*(1-G465)+G537+G524+G511+G498+G485),(G537+G524+G511+G498+G485))</f>
        <v>0</v>
      </c>
      <c r="H583" s="86">
        <f>IF(OR(H443,H455="Yes"),(H580*(1-H465)+H571*(1-H465)+H562*(1-H465)+H550*(1-H465)+H537+H524+H511+H498+H485),(H537+H524+H511+H498+H485))</f>
        <v>0</v>
      </c>
      <c r="I583" s="86">
        <f>IF(OR(I443,I455="Yes"),(I580*(1-I465)+I571*(1-I465)+I562*(1-I465)+I550*(1-I465)+I537+I524+I511+I498+I485),(I537+I524+I511+I498+I485))</f>
        <v>0</v>
      </c>
      <c r="J583" s="355"/>
    </row>
    <row r="584" spans="1:10" s="615" customFormat="1" ht="31.5" customHeight="1" x14ac:dyDescent="0.25">
      <c r="A584" s="86" t="s">
        <v>332</v>
      </c>
      <c r="B584" s="87" t="s">
        <v>214</v>
      </c>
      <c r="C584" s="86" t="s">
        <v>1303</v>
      </c>
      <c r="D584" s="86" t="s">
        <v>557</v>
      </c>
      <c r="E584" s="86">
        <f>E538+E525+E512+E499+E486</f>
        <v>0</v>
      </c>
      <c r="F584" s="86">
        <f>F538+F525+F512+F499+F486</f>
        <v>0</v>
      </c>
      <c r="G584" s="86">
        <f>G538+G525+G512+G499+G486</f>
        <v>0</v>
      </c>
      <c r="H584" s="86">
        <f>H538+H525+H512+H499+H486</f>
        <v>0</v>
      </c>
      <c r="I584" s="86">
        <f>I538+I525+I512+I499+I486</f>
        <v>0</v>
      </c>
      <c r="J584" s="355"/>
    </row>
    <row r="585" spans="1:10" s="615" customFormat="1" ht="61.5" customHeight="1" x14ac:dyDescent="0.25">
      <c r="A585" s="86" t="s">
        <v>967</v>
      </c>
      <c r="B585" s="87" t="s">
        <v>346</v>
      </c>
      <c r="C585" s="86" t="s">
        <v>1018</v>
      </c>
      <c r="D585" s="86" t="s">
        <v>557</v>
      </c>
      <c r="E585" s="86">
        <f>E561+E549+E536+E523+E510+E497+E484</f>
        <v>0</v>
      </c>
      <c r="F585" s="86">
        <f>F561+F549+F536+F523+F510+F497+F484</f>
        <v>0</v>
      </c>
      <c r="G585" s="86">
        <f>G561+G549+G536+G523+G510+G497+G484</f>
        <v>0</v>
      </c>
      <c r="H585" s="86">
        <f>H561+H549+H536+H523+H510+H497+H484</f>
        <v>0</v>
      </c>
      <c r="I585" s="86">
        <f>I561+I549+I536+I523+I510+I497+I484</f>
        <v>0</v>
      </c>
      <c r="J585" s="355"/>
    </row>
    <row r="586" spans="1:10" s="615" customFormat="1" ht="16.5" x14ac:dyDescent="0.25">
      <c r="A586" s="703"/>
      <c r="B586" s="704"/>
      <c r="C586" s="704"/>
      <c r="D586" s="889"/>
      <c r="E586" s="704"/>
      <c r="F586" s="704"/>
      <c r="G586" s="704"/>
      <c r="H586" s="704"/>
      <c r="I586" s="705"/>
      <c r="J586" s="252"/>
    </row>
    <row r="587" spans="1:10" s="615" customFormat="1" x14ac:dyDescent="0.25">
      <c r="A587" s="308" t="s">
        <v>535</v>
      </c>
      <c r="B587" s="356" t="s">
        <v>593</v>
      </c>
      <c r="C587" s="241"/>
      <c r="D587" s="347"/>
      <c r="E587" s="782"/>
      <c r="F587" s="782"/>
      <c r="G587" s="782"/>
      <c r="H587" s="782"/>
      <c r="I587" s="782"/>
      <c r="J587" s="628"/>
    </row>
    <row r="588" spans="1:10" s="615" customFormat="1" x14ac:dyDescent="0.25">
      <c r="A588" s="357" t="s">
        <v>347</v>
      </c>
      <c r="B588" s="358" t="s">
        <v>543</v>
      </c>
      <c r="C588" s="210"/>
      <c r="D588" s="209"/>
      <c r="E588" s="551"/>
      <c r="F588" s="551"/>
      <c r="G588" s="551"/>
      <c r="H588" s="551"/>
      <c r="I588" s="551"/>
      <c r="J588" s="252"/>
    </row>
    <row r="589" spans="1:10" s="615" customFormat="1" ht="15" x14ac:dyDescent="0.25">
      <c r="A589" s="248" t="s">
        <v>546</v>
      </c>
      <c r="B589" s="321" t="s">
        <v>185</v>
      </c>
      <c r="C589" s="214" t="s">
        <v>186</v>
      </c>
      <c r="D589" s="208" t="s">
        <v>1587</v>
      </c>
      <c r="E589" s="527"/>
      <c r="F589" s="527"/>
      <c r="G589" s="527"/>
      <c r="H589" s="276">
        <f>IFERROR(AVERAGEIF(E589:G589,"&gt;0",E589:G589),0)</f>
        <v>0</v>
      </c>
      <c r="I589" s="527"/>
      <c r="J589" s="1104"/>
    </row>
    <row r="590" spans="1:10" s="615" customFormat="1" ht="15" x14ac:dyDescent="0.25">
      <c r="A590" s="248" t="s">
        <v>547</v>
      </c>
      <c r="B590" s="263" t="s">
        <v>594</v>
      </c>
      <c r="C590" s="200" t="s">
        <v>408</v>
      </c>
      <c r="D590" s="209" t="s">
        <v>580</v>
      </c>
      <c r="E590" s="527"/>
      <c r="F590" s="527"/>
      <c r="G590" s="527"/>
      <c r="H590" s="276">
        <f>IFERROR(AVERAGEIF(E590:G590,"&gt;0",E590:G590),0)</f>
        <v>0</v>
      </c>
      <c r="I590" s="527"/>
      <c r="J590" s="1104"/>
    </row>
    <row r="591" spans="1:10" s="615" customFormat="1" x14ac:dyDescent="0.25">
      <c r="A591" s="248" t="s">
        <v>549</v>
      </c>
      <c r="B591" s="263" t="s">
        <v>595</v>
      </c>
      <c r="C591" s="200" t="s">
        <v>408</v>
      </c>
      <c r="D591" s="209" t="s">
        <v>596</v>
      </c>
      <c r="E591" s="519">
        <v>0</v>
      </c>
      <c r="F591" s="519">
        <v>0</v>
      </c>
      <c r="G591" s="519">
        <v>0</v>
      </c>
      <c r="H591" s="251">
        <f>IFERROR(AVERAGEA(E591:G591),0)</f>
        <v>0</v>
      </c>
      <c r="I591" s="519">
        <v>0</v>
      </c>
      <c r="J591" s="1104"/>
    </row>
    <row r="592" spans="1:10" s="615" customFormat="1" ht="15" x14ac:dyDescent="0.25">
      <c r="A592" s="248" t="s">
        <v>551</v>
      </c>
      <c r="B592" s="263" t="s">
        <v>597</v>
      </c>
      <c r="C592" s="200" t="s">
        <v>408</v>
      </c>
      <c r="D592" s="209" t="s">
        <v>598</v>
      </c>
      <c r="E592" s="527"/>
      <c r="F592" s="527"/>
      <c r="G592" s="527"/>
      <c r="H592" s="276">
        <f>IFERROR(AVERAGEIF(E592:G592,"&gt;0",E592:G592),0)</f>
        <v>0</v>
      </c>
      <c r="I592" s="527"/>
      <c r="J592" s="1104"/>
    </row>
    <row r="593" spans="1:11" s="615" customFormat="1" x14ac:dyDescent="0.25">
      <c r="A593" s="281" t="s">
        <v>552</v>
      </c>
      <c r="B593" s="263" t="s">
        <v>599</v>
      </c>
      <c r="C593" s="200" t="s">
        <v>408</v>
      </c>
      <c r="D593" s="209" t="s">
        <v>596</v>
      </c>
      <c r="E593" s="562">
        <v>0</v>
      </c>
      <c r="F593" s="562">
        <v>0</v>
      </c>
      <c r="G593" s="562">
        <v>0</v>
      </c>
      <c r="H593" s="251">
        <f>IFERROR(AVERAGEA(E593:G593),0)</f>
        <v>0</v>
      </c>
      <c r="I593" s="562">
        <v>0</v>
      </c>
      <c r="J593" s="1104"/>
    </row>
    <row r="594" spans="1:11" s="615" customFormat="1" x14ac:dyDescent="0.25">
      <c r="A594" s="248" t="s">
        <v>569</v>
      </c>
      <c r="B594" s="263" t="s">
        <v>600</v>
      </c>
      <c r="C594" s="200" t="s">
        <v>408</v>
      </c>
      <c r="D594" s="209" t="s">
        <v>596</v>
      </c>
      <c r="E594" s="519">
        <v>0</v>
      </c>
      <c r="F594" s="519">
        <v>0</v>
      </c>
      <c r="G594" s="519">
        <v>0</v>
      </c>
      <c r="H594" s="251">
        <f>IFERROR(AVERAGEA(E594:G594),0)</f>
        <v>0</v>
      </c>
      <c r="I594" s="519">
        <v>0</v>
      </c>
      <c r="J594" s="1104"/>
    </row>
    <row r="595" spans="1:11" s="619" customFormat="1" x14ac:dyDescent="0.25">
      <c r="A595" s="248" t="s">
        <v>571</v>
      </c>
      <c r="B595" s="263" t="s">
        <v>343</v>
      </c>
      <c r="C595" s="200" t="s">
        <v>408</v>
      </c>
      <c r="D595" s="209" t="s">
        <v>596</v>
      </c>
      <c r="E595" s="519">
        <v>0</v>
      </c>
      <c r="F595" s="519">
        <v>0</v>
      </c>
      <c r="G595" s="519">
        <v>0</v>
      </c>
      <c r="H595" s="251">
        <f>IFERROR(AVERAGEA(E595:G595),0)</f>
        <v>0</v>
      </c>
      <c r="I595" s="526">
        <v>0</v>
      </c>
      <c r="J595" s="1104"/>
    </row>
    <row r="596" spans="1:11" s="619" customFormat="1" ht="48" customHeight="1" x14ac:dyDescent="0.25">
      <c r="A596" s="248" t="s">
        <v>601</v>
      </c>
      <c r="B596" s="268" t="s">
        <v>1133</v>
      </c>
      <c r="C596" s="200" t="s">
        <v>408</v>
      </c>
      <c r="D596" s="209" t="s">
        <v>596</v>
      </c>
      <c r="E596" s="564">
        <v>0</v>
      </c>
      <c r="F596" s="564">
        <v>0</v>
      </c>
      <c r="G596" s="564">
        <v>0</v>
      </c>
      <c r="H596" s="251">
        <f>IFERROR(AVERAGEA(E596:G596),0)</f>
        <v>0</v>
      </c>
      <c r="I596" s="564">
        <v>0</v>
      </c>
      <c r="J596" s="1104"/>
    </row>
    <row r="597" spans="1:11" s="619" customFormat="1" x14ac:dyDescent="0.25">
      <c r="A597" s="86" t="s">
        <v>603</v>
      </c>
      <c r="B597" s="87" t="s">
        <v>350</v>
      </c>
      <c r="C597" s="86" t="s">
        <v>1021</v>
      </c>
      <c r="D597" s="86" t="s">
        <v>1412</v>
      </c>
      <c r="E597" s="86">
        <f>(E593+E594+E596+E595)*E592</f>
        <v>0</v>
      </c>
      <c r="F597" s="86">
        <f>(F593+F594+F596+F595)*F592</f>
        <v>0</v>
      </c>
      <c r="G597" s="86">
        <f>(G593+G594+G596+G595)*G592</f>
        <v>0</v>
      </c>
      <c r="H597" s="86">
        <f>(H593+H594+H596+H595)*H592</f>
        <v>0</v>
      </c>
      <c r="I597" s="86">
        <f>(I593+I594+I596+I595)*I592</f>
        <v>0</v>
      </c>
      <c r="J597" s="355"/>
    </row>
    <row r="598" spans="1:11" s="619" customFormat="1" ht="36.75" customHeight="1" x14ac:dyDescent="0.25">
      <c r="A598" s="86" t="s">
        <v>603</v>
      </c>
      <c r="B598" s="87" t="s">
        <v>602</v>
      </c>
      <c r="C598" s="86" t="s">
        <v>355</v>
      </c>
      <c r="D598" s="86" t="s">
        <v>557</v>
      </c>
      <c r="E598" s="86">
        <f>((E590*E592*E593/1000))</f>
        <v>0</v>
      </c>
      <c r="F598" s="86">
        <f>((F590*F592*F593/1000))</f>
        <v>0</v>
      </c>
      <c r="G598" s="86">
        <f>((G590*G592*G593/1000))</f>
        <v>0</v>
      </c>
      <c r="H598" s="86">
        <f>((H590*H592*H593/1000))</f>
        <v>0</v>
      </c>
      <c r="I598" s="86">
        <f>((I590*I592*I593/1000))</f>
        <v>0</v>
      </c>
      <c r="J598" s="355"/>
    </row>
    <row r="599" spans="1:11" s="619" customFormat="1" ht="41.25" customHeight="1" x14ac:dyDescent="0.25">
      <c r="A599" s="86" t="s">
        <v>605</v>
      </c>
      <c r="B599" s="87" t="s">
        <v>604</v>
      </c>
      <c r="C599" s="86" t="s">
        <v>356</v>
      </c>
      <c r="D599" s="86" t="s">
        <v>557</v>
      </c>
      <c r="E599" s="86">
        <f>E590*E592*E594/1000</f>
        <v>0</v>
      </c>
      <c r="F599" s="86">
        <f>F590*F592*F594/1000</f>
        <v>0</v>
      </c>
      <c r="G599" s="86">
        <f>G590*G592*G594/1000</f>
        <v>0</v>
      </c>
      <c r="H599" s="86">
        <f>H590*H592*H594/1000</f>
        <v>0</v>
      </c>
      <c r="I599" s="86">
        <f>I590*I592*I594/1000</f>
        <v>0</v>
      </c>
      <c r="J599" s="355"/>
    </row>
    <row r="600" spans="1:11" s="615" customFormat="1" ht="45" customHeight="1" x14ac:dyDescent="0.25">
      <c r="A600" s="86" t="s">
        <v>683</v>
      </c>
      <c r="B600" s="87" t="s">
        <v>320</v>
      </c>
      <c r="C600" s="86" t="s">
        <v>357</v>
      </c>
      <c r="D600" s="86" t="s">
        <v>557</v>
      </c>
      <c r="E600" s="86">
        <f>E590*E592*E595/1000</f>
        <v>0</v>
      </c>
      <c r="F600" s="86">
        <f>F590*F592*F595/1000</f>
        <v>0</v>
      </c>
      <c r="G600" s="86">
        <f>G590*G592*G595/1000</f>
        <v>0</v>
      </c>
      <c r="H600" s="86">
        <f>H590*H592*H595/1000</f>
        <v>0</v>
      </c>
      <c r="I600" s="86">
        <f>I590*I592*I595/1000</f>
        <v>0</v>
      </c>
      <c r="J600" s="355"/>
    </row>
    <row r="601" spans="1:11" s="615" customFormat="1" ht="23.25" customHeight="1" x14ac:dyDescent="0.25">
      <c r="A601" s="86" t="s">
        <v>698</v>
      </c>
      <c r="B601" s="87" t="s">
        <v>588</v>
      </c>
      <c r="C601" s="86" t="s">
        <v>358</v>
      </c>
      <c r="D601" s="86" t="s">
        <v>557</v>
      </c>
      <c r="E601" s="86">
        <f>E590*E592*E596/1000</f>
        <v>0</v>
      </c>
      <c r="F601" s="86">
        <f>F590*F592*F596/1000</f>
        <v>0</v>
      </c>
      <c r="G601" s="86">
        <f>G590*G592*G596/1000</f>
        <v>0</v>
      </c>
      <c r="H601" s="86">
        <f>H590*H592*H596/1000</f>
        <v>0</v>
      </c>
      <c r="I601" s="86">
        <f>I590*I592*I596/1000</f>
        <v>0</v>
      </c>
      <c r="J601" s="355"/>
    </row>
    <row r="602" spans="1:11" s="615" customFormat="1" ht="16.5" x14ac:dyDescent="0.25">
      <c r="A602" s="703"/>
      <c r="B602" s="704"/>
      <c r="C602" s="704"/>
      <c r="D602" s="889"/>
      <c r="E602" s="704"/>
      <c r="F602" s="704"/>
      <c r="G602" s="704"/>
      <c r="H602" s="704"/>
      <c r="I602" s="705"/>
      <c r="J602" s="252"/>
    </row>
    <row r="603" spans="1:11" s="615" customFormat="1" x14ac:dyDescent="0.25">
      <c r="A603" s="357" t="s">
        <v>536</v>
      </c>
      <c r="B603" s="358" t="s">
        <v>607</v>
      </c>
      <c r="C603" s="210"/>
      <c r="D603" s="209"/>
      <c r="E603" s="551"/>
      <c r="F603" s="551"/>
      <c r="G603" s="551"/>
      <c r="H603" s="535"/>
      <c r="I603" s="519"/>
      <c r="J603" s="252"/>
    </row>
    <row r="604" spans="1:11" s="615" customFormat="1" ht="15" x14ac:dyDescent="0.25">
      <c r="A604" s="248" t="s">
        <v>546</v>
      </c>
      <c r="B604" s="321" t="s">
        <v>185</v>
      </c>
      <c r="C604" s="214" t="s">
        <v>186</v>
      </c>
      <c r="D604" s="208" t="s">
        <v>1587</v>
      </c>
      <c r="E604" s="527"/>
      <c r="F604" s="527"/>
      <c r="G604" s="527"/>
      <c r="H604" s="276">
        <f>IFERROR(AVERAGEIF(E604:G604,"&gt;0",E604:G604),0)</f>
        <v>0</v>
      </c>
      <c r="I604" s="527"/>
      <c r="J604" s="1104"/>
    </row>
    <row r="605" spans="1:11" s="615" customFormat="1" ht="15" x14ac:dyDescent="0.25">
      <c r="A605" s="248" t="s">
        <v>547</v>
      </c>
      <c r="B605" s="263" t="s">
        <v>594</v>
      </c>
      <c r="C605" s="200" t="s">
        <v>408</v>
      </c>
      <c r="D605" s="209" t="s">
        <v>580</v>
      </c>
      <c r="E605" s="527"/>
      <c r="F605" s="527"/>
      <c r="G605" s="527"/>
      <c r="H605" s="276">
        <f>IFERROR(AVERAGEIF(E605:G605,"&gt;0",E605:G605),0)</f>
        <v>0</v>
      </c>
      <c r="I605" s="527"/>
      <c r="J605" s="1104"/>
    </row>
    <row r="606" spans="1:11" s="615" customFormat="1" x14ac:dyDescent="0.25">
      <c r="A606" s="248" t="s">
        <v>549</v>
      </c>
      <c r="B606" s="263" t="s">
        <v>587</v>
      </c>
      <c r="C606" s="200" t="s">
        <v>408</v>
      </c>
      <c r="D606" s="209" t="s">
        <v>1412</v>
      </c>
      <c r="E606" s="519">
        <v>0</v>
      </c>
      <c r="F606" s="519">
        <v>0</v>
      </c>
      <c r="G606" s="519">
        <v>0</v>
      </c>
      <c r="H606" s="251">
        <f>IFERROR(AVERAGEA(E606:G606),0)</f>
        <v>0</v>
      </c>
      <c r="I606" s="519">
        <v>0</v>
      </c>
      <c r="J606" s="1104"/>
    </row>
    <row r="607" spans="1:11" s="615" customFormat="1" ht="15" thickBot="1" x14ac:dyDescent="0.3">
      <c r="A607" s="248" t="s">
        <v>551</v>
      </c>
      <c r="B607" s="263" t="s">
        <v>599</v>
      </c>
      <c r="C607" s="200" t="s">
        <v>408</v>
      </c>
      <c r="D607" s="209" t="s">
        <v>1412</v>
      </c>
      <c r="E607" s="322">
        <v>0</v>
      </c>
      <c r="F607" s="519">
        <v>0</v>
      </c>
      <c r="G607" s="551">
        <v>0</v>
      </c>
      <c r="H607" s="251">
        <f>IFERROR(AVERAGEA(E607:G607),0)</f>
        <v>0</v>
      </c>
      <c r="I607" s="519">
        <v>0</v>
      </c>
      <c r="J607" s="1104"/>
    </row>
    <row r="608" spans="1:11" s="739" customFormat="1" x14ac:dyDescent="0.25">
      <c r="A608" s="281" t="s">
        <v>552</v>
      </c>
      <c r="B608" s="263" t="s">
        <v>600</v>
      </c>
      <c r="C608" s="200" t="s">
        <v>408</v>
      </c>
      <c r="D608" s="209" t="s">
        <v>1412</v>
      </c>
      <c r="E608" s="322">
        <v>0</v>
      </c>
      <c r="F608" s="519">
        <v>0</v>
      </c>
      <c r="G608" s="551">
        <v>0</v>
      </c>
      <c r="H608" s="251">
        <f>IFERROR(AVERAGEA(E608:G608),0)</f>
        <v>0</v>
      </c>
      <c r="I608" s="519">
        <v>0</v>
      </c>
      <c r="J608" s="1104"/>
      <c r="K608" s="738"/>
    </row>
    <row r="609" spans="1:10" s="619" customFormat="1" x14ac:dyDescent="0.25">
      <c r="A609" s="281" t="s">
        <v>569</v>
      </c>
      <c r="B609" s="263" t="s">
        <v>343</v>
      </c>
      <c r="C609" s="200" t="s">
        <v>408</v>
      </c>
      <c r="D609" s="209" t="s">
        <v>1412</v>
      </c>
      <c r="E609" s="322">
        <v>0</v>
      </c>
      <c r="F609" s="526">
        <v>0</v>
      </c>
      <c r="G609" s="551">
        <v>0</v>
      </c>
      <c r="H609" s="251">
        <f>IFERROR(AVERAGEA(E609:G609),0)</f>
        <v>0</v>
      </c>
      <c r="I609" s="526">
        <v>0</v>
      </c>
      <c r="J609" s="1104"/>
    </row>
    <row r="610" spans="1:10" s="619" customFormat="1" ht="43.5" customHeight="1" x14ac:dyDescent="0.25">
      <c r="A610" s="281" t="s">
        <v>571</v>
      </c>
      <c r="B610" s="268" t="s">
        <v>1113</v>
      </c>
      <c r="C610" s="200" t="s">
        <v>408</v>
      </c>
      <c r="D610" s="281" t="s">
        <v>1412</v>
      </c>
      <c r="E610" s="563">
        <v>0</v>
      </c>
      <c r="F610" s="563">
        <v>0</v>
      </c>
      <c r="G610" s="322">
        <v>0</v>
      </c>
      <c r="H610" s="251">
        <f>IFERROR(AVERAGEA(E610:G610),0)</f>
        <v>0</v>
      </c>
      <c r="I610" s="563">
        <v>0</v>
      </c>
      <c r="J610" s="1104"/>
    </row>
    <row r="611" spans="1:10" s="619" customFormat="1" x14ac:dyDescent="0.25">
      <c r="A611" s="86" t="s">
        <v>601</v>
      </c>
      <c r="B611" s="87" t="s">
        <v>608</v>
      </c>
      <c r="C611" s="86" t="s">
        <v>351</v>
      </c>
      <c r="D611" s="86" t="s">
        <v>1412</v>
      </c>
      <c r="E611" s="86">
        <f>(E607+E608+E609+E610)</f>
        <v>0</v>
      </c>
      <c r="F611" s="86">
        <f>(F607+F608+F609+F610)</f>
        <v>0</v>
      </c>
      <c r="G611" s="86">
        <f>(G607+G608+G609+G610)</f>
        <v>0</v>
      </c>
      <c r="H611" s="86">
        <f>(H607+H608+H609+H610)</f>
        <v>0</v>
      </c>
      <c r="I611" s="86">
        <f>(I607+I608+I609+I610)</f>
        <v>0</v>
      </c>
      <c r="J611" s="355"/>
    </row>
    <row r="612" spans="1:10" s="619" customFormat="1" ht="41.25" customHeight="1" x14ac:dyDescent="0.25">
      <c r="A612" s="86" t="s">
        <v>603</v>
      </c>
      <c r="B612" s="87" t="s">
        <v>602</v>
      </c>
      <c r="C612" s="86" t="s">
        <v>745</v>
      </c>
      <c r="D612" s="86" t="s">
        <v>557</v>
      </c>
      <c r="E612" s="86">
        <f>E607*E605/1000</f>
        <v>0</v>
      </c>
      <c r="F612" s="86">
        <f>F607*F605/1000</f>
        <v>0</v>
      </c>
      <c r="G612" s="86">
        <f>G607*G605/1000</f>
        <v>0</v>
      </c>
      <c r="H612" s="86">
        <f>H607*H605/1000</f>
        <v>0</v>
      </c>
      <c r="I612" s="86">
        <f>I607*I605/1000</f>
        <v>0</v>
      </c>
      <c r="J612" s="355"/>
    </row>
    <row r="613" spans="1:10" s="619" customFormat="1" ht="36" customHeight="1" x14ac:dyDescent="0.25">
      <c r="A613" s="86" t="s">
        <v>605</v>
      </c>
      <c r="B613" s="87" t="s">
        <v>604</v>
      </c>
      <c r="C613" s="86" t="s">
        <v>352</v>
      </c>
      <c r="D613" s="86" t="s">
        <v>557</v>
      </c>
      <c r="E613" s="86">
        <f>E608*E605/1000</f>
        <v>0</v>
      </c>
      <c r="F613" s="86">
        <f>F608*F605/1000</f>
        <v>0</v>
      </c>
      <c r="G613" s="86">
        <f>G608*G605/1000</f>
        <v>0</v>
      </c>
      <c r="H613" s="86">
        <f>H608*H605/1000</f>
        <v>0</v>
      </c>
      <c r="I613" s="86">
        <f>I608*I605/1000</f>
        <v>0</v>
      </c>
      <c r="J613" s="355"/>
    </row>
    <row r="614" spans="1:10" s="615" customFormat="1" ht="40.5" customHeight="1" x14ac:dyDescent="0.25">
      <c r="A614" s="86" t="s">
        <v>683</v>
      </c>
      <c r="B614" s="87" t="s">
        <v>320</v>
      </c>
      <c r="C614" s="86" t="s">
        <v>353</v>
      </c>
      <c r="D614" s="86" t="s">
        <v>557</v>
      </c>
      <c r="E614" s="86">
        <f>E605*E609/1000</f>
        <v>0</v>
      </c>
      <c r="F614" s="86">
        <f>F605*F609/1000</f>
        <v>0</v>
      </c>
      <c r="G614" s="86">
        <f>G605*G609/1000</f>
        <v>0</v>
      </c>
      <c r="H614" s="86">
        <f>H605*H609/1000</f>
        <v>0</v>
      </c>
      <c r="I614" s="86">
        <f>I605*I609/1000</f>
        <v>0</v>
      </c>
      <c r="J614" s="355"/>
    </row>
    <row r="615" spans="1:10" s="615" customFormat="1" x14ac:dyDescent="0.25">
      <c r="A615" s="86" t="s">
        <v>698</v>
      </c>
      <c r="B615" s="87" t="s">
        <v>588</v>
      </c>
      <c r="C615" s="86" t="s">
        <v>354</v>
      </c>
      <c r="D615" s="86" t="s">
        <v>557</v>
      </c>
      <c r="E615" s="86">
        <f>E610*E605/1000</f>
        <v>0</v>
      </c>
      <c r="F615" s="86">
        <f>F610*F605/1000</f>
        <v>0</v>
      </c>
      <c r="G615" s="86">
        <f>G610*G605/1000</f>
        <v>0</v>
      </c>
      <c r="H615" s="86">
        <f>H610*H605/1000</f>
        <v>0</v>
      </c>
      <c r="I615" s="86">
        <f>I610*I605/1000</f>
        <v>0</v>
      </c>
      <c r="J615" s="355"/>
    </row>
    <row r="616" spans="1:10" s="615" customFormat="1" ht="16.5" x14ac:dyDescent="0.25">
      <c r="A616" s="703"/>
      <c r="B616" s="704"/>
      <c r="C616" s="704"/>
      <c r="D616" s="889"/>
      <c r="E616" s="704"/>
      <c r="F616" s="704"/>
      <c r="G616" s="704"/>
      <c r="H616" s="704"/>
      <c r="I616" s="705"/>
      <c r="J616" s="252"/>
    </row>
    <row r="617" spans="1:10" s="615" customFormat="1" x14ac:dyDescent="0.25">
      <c r="A617" s="357" t="s">
        <v>537</v>
      </c>
      <c r="B617" s="358" t="s">
        <v>610</v>
      </c>
      <c r="C617" s="210"/>
      <c r="D617" s="209"/>
      <c r="E617" s="551"/>
      <c r="F617" s="504"/>
      <c r="G617" s="551"/>
      <c r="H617" s="551"/>
      <c r="I617" s="504"/>
      <c r="J617" s="252"/>
    </row>
    <row r="618" spans="1:10" s="615" customFormat="1" ht="15" x14ac:dyDescent="0.25">
      <c r="A618" s="248" t="s">
        <v>546</v>
      </c>
      <c r="B618" s="321" t="s">
        <v>185</v>
      </c>
      <c r="C618" s="214" t="s">
        <v>186</v>
      </c>
      <c r="D618" s="208" t="s">
        <v>1587</v>
      </c>
      <c r="E618" s="527"/>
      <c r="F618" s="527"/>
      <c r="G618" s="527"/>
      <c r="H618" s="549">
        <f>IFERROR(AVERAGEIF(E618:G618,"&gt;0",E618:G618),0)</f>
        <v>0</v>
      </c>
      <c r="I618" s="527"/>
      <c r="J618" s="1104"/>
    </row>
    <row r="619" spans="1:10" s="615" customFormat="1" ht="15" x14ac:dyDescent="0.25">
      <c r="A619" s="248" t="s">
        <v>547</v>
      </c>
      <c r="B619" s="249" t="s">
        <v>594</v>
      </c>
      <c r="C619" s="200" t="s">
        <v>408</v>
      </c>
      <c r="D619" s="209" t="s">
        <v>580</v>
      </c>
      <c r="E619" s="527"/>
      <c r="F619" s="527"/>
      <c r="G619" s="527"/>
      <c r="H619" s="549">
        <f>IFERROR(AVERAGEIF(E619:G619,"&gt;0",E619:G619),0)</f>
        <v>0</v>
      </c>
      <c r="I619" s="527"/>
      <c r="J619" s="1104"/>
    </row>
    <row r="620" spans="1:10" s="615" customFormat="1" x14ac:dyDescent="0.25">
      <c r="A620" s="248" t="s">
        <v>549</v>
      </c>
      <c r="B620" s="249" t="s">
        <v>595</v>
      </c>
      <c r="C620" s="200" t="s">
        <v>408</v>
      </c>
      <c r="D620" s="209" t="s">
        <v>1412</v>
      </c>
      <c r="E620" s="322">
        <v>0</v>
      </c>
      <c r="F620" s="526">
        <v>0</v>
      </c>
      <c r="G620" s="551">
        <v>0</v>
      </c>
      <c r="H620" s="251">
        <f>IFERROR(AVERAGEA(E620:G620),0)</f>
        <v>0</v>
      </c>
      <c r="I620" s="526">
        <v>0</v>
      </c>
      <c r="J620" s="1104"/>
    </row>
    <row r="621" spans="1:10" s="615" customFormat="1" x14ac:dyDescent="0.25">
      <c r="A621" s="248" t="s">
        <v>551</v>
      </c>
      <c r="B621" s="249" t="s">
        <v>599</v>
      </c>
      <c r="C621" s="200" t="s">
        <v>408</v>
      </c>
      <c r="D621" s="209" t="s">
        <v>1412</v>
      </c>
      <c r="E621" s="322">
        <v>0</v>
      </c>
      <c r="F621" s="526">
        <v>0</v>
      </c>
      <c r="G621" s="551">
        <v>0</v>
      </c>
      <c r="H621" s="251">
        <f>IFERROR(AVERAGEA(E621:G621),0)</f>
        <v>0</v>
      </c>
      <c r="I621" s="526">
        <v>0</v>
      </c>
      <c r="J621" s="1104"/>
    </row>
    <row r="622" spans="1:10" s="615" customFormat="1" x14ac:dyDescent="0.25">
      <c r="A622" s="281" t="s">
        <v>552</v>
      </c>
      <c r="B622" s="249" t="s">
        <v>600</v>
      </c>
      <c r="C622" s="200" t="s">
        <v>408</v>
      </c>
      <c r="D622" s="209" t="s">
        <v>1412</v>
      </c>
      <c r="E622" s="322">
        <v>0</v>
      </c>
      <c r="F622" s="526">
        <v>0</v>
      </c>
      <c r="G622" s="551">
        <v>0</v>
      </c>
      <c r="H622" s="251">
        <f>IFERROR(AVERAGEA(E622:G622),0)</f>
        <v>0</v>
      </c>
      <c r="I622" s="526">
        <v>0</v>
      </c>
      <c r="J622" s="1104"/>
    </row>
    <row r="623" spans="1:10" s="619" customFormat="1" x14ac:dyDescent="0.25">
      <c r="A623" s="281" t="s">
        <v>569</v>
      </c>
      <c r="B623" s="263" t="s">
        <v>343</v>
      </c>
      <c r="C623" s="218" t="s">
        <v>408</v>
      </c>
      <c r="D623" s="209" t="s">
        <v>1412</v>
      </c>
      <c r="E623" s="322">
        <v>0</v>
      </c>
      <c r="F623" s="526">
        <v>0</v>
      </c>
      <c r="G623" s="551">
        <v>0</v>
      </c>
      <c r="H623" s="251">
        <f>IFERROR(AVERAGEA(E623:G623),0)</f>
        <v>0</v>
      </c>
      <c r="I623" s="526">
        <v>0</v>
      </c>
      <c r="J623" s="1104"/>
    </row>
    <row r="624" spans="1:10" s="619" customFormat="1" ht="57.75" customHeight="1" x14ac:dyDescent="0.25">
      <c r="A624" s="281" t="s">
        <v>571</v>
      </c>
      <c r="B624" s="268" t="s">
        <v>1113</v>
      </c>
      <c r="C624" s="219" t="s">
        <v>408</v>
      </c>
      <c r="D624" s="209" t="s">
        <v>1412</v>
      </c>
      <c r="E624" s="322">
        <v>0</v>
      </c>
      <c r="F624" s="526">
        <v>0</v>
      </c>
      <c r="G624" s="551">
        <v>0</v>
      </c>
      <c r="H624" s="251">
        <f>IFERROR(AVERAGEA(E624:G624),0)</f>
        <v>0</v>
      </c>
      <c r="I624" s="526">
        <v>0</v>
      </c>
      <c r="J624" s="1104"/>
    </row>
    <row r="625" spans="1:10" s="619" customFormat="1" x14ac:dyDescent="0.25">
      <c r="A625" s="86" t="s">
        <v>601</v>
      </c>
      <c r="B625" s="87" t="s">
        <v>611</v>
      </c>
      <c r="C625" s="86" t="s">
        <v>351</v>
      </c>
      <c r="D625" s="86" t="s">
        <v>1412</v>
      </c>
      <c r="E625" s="86">
        <f>(E621+E622+E623+E624)</f>
        <v>0</v>
      </c>
      <c r="F625" s="86">
        <f>(F621+F622+F623+F624)</f>
        <v>0</v>
      </c>
      <c r="G625" s="86">
        <f>(G621+G622+G623+G624)</f>
        <v>0</v>
      </c>
      <c r="H625" s="86">
        <f>(H621+H622+H623+H624)</f>
        <v>0</v>
      </c>
      <c r="I625" s="86">
        <f>(I621+I622+I623+I624)</f>
        <v>0</v>
      </c>
      <c r="J625" s="355"/>
    </row>
    <row r="626" spans="1:10" s="619" customFormat="1" ht="32.25" customHeight="1" x14ac:dyDescent="0.25">
      <c r="A626" s="86" t="s">
        <v>603</v>
      </c>
      <c r="B626" s="87" t="s">
        <v>602</v>
      </c>
      <c r="C626" s="86" t="s">
        <v>745</v>
      </c>
      <c r="D626" s="86" t="s">
        <v>557</v>
      </c>
      <c r="E626" s="86">
        <f>E621*E619/1000</f>
        <v>0</v>
      </c>
      <c r="F626" s="86">
        <f>F621*F619/1000</f>
        <v>0</v>
      </c>
      <c r="G626" s="86">
        <f>G621*G619/1000</f>
        <v>0</v>
      </c>
      <c r="H626" s="86">
        <f>H621*H619/1000</f>
        <v>0</v>
      </c>
      <c r="I626" s="86">
        <f>(I621)*I619/1000</f>
        <v>0</v>
      </c>
      <c r="J626" s="355"/>
    </row>
    <row r="627" spans="1:10" s="619" customFormat="1" ht="36" customHeight="1" x14ac:dyDescent="0.25">
      <c r="A627" s="86" t="s">
        <v>605</v>
      </c>
      <c r="B627" s="87" t="s">
        <v>604</v>
      </c>
      <c r="C627" s="86" t="s">
        <v>352</v>
      </c>
      <c r="D627" s="86" t="s">
        <v>557</v>
      </c>
      <c r="E627" s="86">
        <f>E622*E619/1000</f>
        <v>0</v>
      </c>
      <c r="F627" s="86">
        <f>F622*F619/1000</f>
        <v>0</v>
      </c>
      <c r="G627" s="86">
        <f>G622*G619/1000</f>
        <v>0</v>
      </c>
      <c r="H627" s="86">
        <f>H622*H619/1000</f>
        <v>0</v>
      </c>
      <c r="I627" s="86">
        <f>I622*I619/1000</f>
        <v>0</v>
      </c>
      <c r="J627" s="355"/>
    </row>
    <row r="628" spans="1:10" s="615" customFormat="1" ht="33.75" customHeight="1" x14ac:dyDescent="0.25">
      <c r="A628" s="86" t="s">
        <v>683</v>
      </c>
      <c r="B628" s="87" t="s">
        <v>320</v>
      </c>
      <c r="C628" s="86" t="s">
        <v>353</v>
      </c>
      <c r="D628" s="86" t="s">
        <v>557</v>
      </c>
      <c r="E628" s="86">
        <f>E619*E623/1000</f>
        <v>0</v>
      </c>
      <c r="F628" s="86">
        <f>F619*F623/1000</f>
        <v>0</v>
      </c>
      <c r="G628" s="86">
        <f>G619*G623/1000</f>
        <v>0</v>
      </c>
      <c r="H628" s="86">
        <f>H619*H623/1000</f>
        <v>0</v>
      </c>
      <c r="I628" s="86">
        <f>I619*I623/1000</f>
        <v>0</v>
      </c>
      <c r="J628" s="355"/>
    </row>
    <row r="629" spans="1:10" s="615" customFormat="1" ht="27.75" customHeight="1" x14ac:dyDescent="0.25">
      <c r="A629" s="86" t="s">
        <v>698</v>
      </c>
      <c r="B629" s="87" t="s">
        <v>588</v>
      </c>
      <c r="C629" s="86" t="s">
        <v>354</v>
      </c>
      <c r="D629" s="86" t="s">
        <v>557</v>
      </c>
      <c r="E629" s="86">
        <f>E624*E619/1000</f>
        <v>0</v>
      </c>
      <c r="F629" s="86">
        <f>F624*F619/1000</f>
        <v>0</v>
      </c>
      <c r="G629" s="86">
        <f>G624*G619/1000</f>
        <v>0</v>
      </c>
      <c r="H629" s="86">
        <f>H624*H619/1000</f>
        <v>0</v>
      </c>
      <c r="I629" s="86">
        <f>I624*I619/1000</f>
        <v>0</v>
      </c>
      <c r="J629" s="355"/>
    </row>
    <row r="630" spans="1:10" s="615" customFormat="1" ht="16.5" x14ac:dyDescent="0.25">
      <c r="A630" s="703"/>
      <c r="B630" s="704"/>
      <c r="C630" s="704"/>
      <c r="D630" s="889"/>
      <c r="E630" s="704"/>
      <c r="F630" s="704"/>
      <c r="G630" s="704"/>
      <c r="H630" s="704"/>
      <c r="I630" s="705"/>
      <c r="J630" s="252"/>
    </row>
    <row r="631" spans="1:10" s="615" customFormat="1" x14ac:dyDescent="0.25">
      <c r="A631" s="357" t="s">
        <v>539</v>
      </c>
      <c r="B631" s="358" t="s">
        <v>613</v>
      </c>
      <c r="C631" s="210"/>
      <c r="D631" s="209"/>
      <c r="E631" s="551"/>
      <c r="F631" s="504"/>
      <c r="G631" s="551"/>
      <c r="H631" s="551"/>
      <c r="I631" s="504"/>
      <c r="J631" s="252"/>
    </row>
    <row r="632" spans="1:10" s="615" customFormat="1" ht="15" x14ac:dyDescent="0.25">
      <c r="A632" s="248" t="s">
        <v>546</v>
      </c>
      <c r="B632" s="321" t="s">
        <v>185</v>
      </c>
      <c r="C632" s="214" t="s">
        <v>186</v>
      </c>
      <c r="D632" s="208" t="s">
        <v>1587</v>
      </c>
      <c r="E632" s="527"/>
      <c r="F632" s="527"/>
      <c r="G632" s="527"/>
      <c r="H632" s="276">
        <f>IFERROR(AVERAGEIF(E632:G632,"&gt;0",E632:G632),0)</f>
        <v>0</v>
      </c>
      <c r="I632" s="527"/>
      <c r="J632" s="1104"/>
    </row>
    <row r="633" spans="1:10" s="615" customFormat="1" ht="15" x14ac:dyDescent="0.25">
      <c r="A633" s="248" t="s">
        <v>547</v>
      </c>
      <c r="B633" s="249" t="s">
        <v>594</v>
      </c>
      <c r="C633" s="218" t="s">
        <v>408</v>
      </c>
      <c r="D633" s="209" t="s">
        <v>580</v>
      </c>
      <c r="E633" s="527"/>
      <c r="F633" s="527"/>
      <c r="G633" s="527"/>
      <c r="H633" s="276">
        <f>IFERROR(AVERAGEIF(E633:G633,"&gt;0",E633:G633),0)</f>
        <v>0</v>
      </c>
      <c r="I633" s="527"/>
      <c r="J633" s="1104"/>
    </row>
    <row r="634" spans="1:10" s="615" customFormat="1" x14ac:dyDescent="0.25">
      <c r="A634" s="248" t="s">
        <v>549</v>
      </c>
      <c r="B634" s="249" t="s">
        <v>595</v>
      </c>
      <c r="C634" s="218" t="s">
        <v>408</v>
      </c>
      <c r="D634" s="209" t="s">
        <v>596</v>
      </c>
      <c r="E634" s="519">
        <v>0</v>
      </c>
      <c r="F634" s="519">
        <v>0</v>
      </c>
      <c r="G634" s="519">
        <v>0</v>
      </c>
      <c r="H634" s="251">
        <f>IFERROR(AVERAGEA(E634:G634),0)</f>
        <v>0</v>
      </c>
      <c r="I634" s="519">
        <v>0</v>
      </c>
      <c r="J634" s="1104"/>
    </row>
    <row r="635" spans="1:10" s="615" customFormat="1" ht="15" x14ac:dyDescent="0.25">
      <c r="A635" s="248" t="s">
        <v>551</v>
      </c>
      <c r="B635" s="249" t="s">
        <v>614</v>
      </c>
      <c r="C635" s="218" t="s">
        <v>408</v>
      </c>
      <c r="D635" s="209" t="s">
        <v>598</v>
      </c>
      <c r="E635" s="527"/>
      <c r="F635" s="527"/>
      <c r="G635" s="527"/>
      <c r="H635" s="276">
        <f>IFERROR(AVERAGEIF(E635:G635,"&gt;0",E635:G635),0)</f>
        <v>0</v>
      </c>
      <c r="I635" s="527"/>
      <c r="J635" s="1104"/>
    </row>
    <row r="636" spans="1:10" s="615" customFormat="1" x14ac:dyDescent="0.25">
      <c r="A636" s="248" t="s">
        <v>552</v>
      </c>
      <c r="B636" s="249" t="s">
        <v>599</v>
      </c>
      <c r="C636" s="218" t="s">
        <v>408</v>
      </c>
      <c r="D636" s="209" t="s">
        <v>596</v>
      </c>
      <c r="E636" s="562">
        <v>0</v>
      </c>
      <c r="F636" s="562">
        <v>0</v>
      </c>
      <c r="G636" s="562">
        <v>0</v>
      </c>
      <c r="H636" s="251">
        <f>IFERROR(AVERAGEA(E636:G636),0)</f>
        <v>0</v>
      </c>
      <c r="I636" s="562">
        <v>0</v>
      </c>
      <c r="J636" s="1104"/>
    </row>
    <row r="637" spans="1:10" s="615" customFormat="1" x14ac:dyDescent="0.25">
      <c r="A637" s="281" t="s">
        <v>569</v>
      </c>
      <c r="B637" s="249" t="s">
        <v>600</v>
      </c>
      <c r="C637" s="218" t="s">
        <v>408</v>
      </c>
      <c r="D637" s="209" t="s">
        <v>596</v>
      </c>
      <c r="E637" s="519">
        <v>0</v>
      </c>
      <c r="F637" s="519">
        <v>0</v>
      </c>
      <c r="G637" s="519">
        <v>0</v>
      </c>
      <c r="H637" s="251">
        <f>IFERROR(AVERAGEA(E637:G637),0)</f>
        <v>0</v>
      </c>
      <c r="I637" s="519">
        <v>0</v>
      </c>
      <c r="J637" s="1104"/>
    </row>
    <row r="638" spans="1:10" s="619" customFormat="1" x14ac:dyDescent="0.25">
      <c r="A638" s="248" t="s">
        <v>571</v>
      </c>
      <c r="B638" s="263" t="s">
        <v>343</v>
      </c>
      <c r="C638" s="218" t="s">
        <v>408</v>
      </c>
      <c r="D638" s="209" t="s">
        <v>596</v>
      </c>
      <c r="E638" s="526">
        <v>0</v>
      </c>
      <c r="F638" s="526">
        <v>0</v>
      </c>
      <c r="G638" s="526">
        <v>0</v>
      </c>
      <c r="H638" s="251">
        <f>IFERROR(AVERAGEA(E638:G638),0)</f>
        <v>0</v>
      </c>
      <c r="I638" s="526">
        <v>0</v>
      </c>
      <c r="J638" s="1104"/>
    </row>
    <row r="639" spans="1:10" s="619" customFormat="1" ht="48.75" customHeight="1" x14ac:dyDescent="0.25">
      <c r="A639" s="248" t="s">
        <v>601</v>
      </c>
      <c r="B639" s="249" t="s">
        <v>966</v>
      </c>
      <c r="C639" s="200" t="s">
        <v>408</v>
      </c>
      <c r="D639" s="209" t="s">
        <v>596</v>
      </c>
      <c r="E639" s="565">
        <v>0</v>
      </c>
      <c r="F639" s="565">
        <v>0</v>
      </c>
      <c r="G639" s="565">
        <v>0</v>
      </c>
      <c r="H639" s="251">
        <f>IFERROR(AVERAGEA(E639:G639),0)</f>
        <v>0</v>
      </c>
      <c r="I639" s="565">
        <v>0</v>
      </c>
      <c r="J639" s="1104"/>
    </row>
    <row r="640" spans="1:10" s="619" customFormat="1" x14ac:dyDescent="0.25">
      <c r="A640" s="86" t="s">
        <v>603</v>
      </c>
      <c r="B640" s="87" t="s">
        <v>615</v>
      </c>
      <c r="C640" s="86" t="s">
        <v>1022</v>
      </c>
      <c r="D640" s="86" t="s">
        <v>1412</v>
      </c>
      <c r="E640" s="86">
        <f>(E636+E637+E638+E639)*E635</f>
        <v>0</v>
      </c>
      <c r="F640" s="86">
        <f>(F636+F637+F638+F639)*F635</f>
        <v>0</v>
      </c>
      <c r="G640" s="86">
        <f>(G636+G637+G638+G639)*G635</f>
        <v>0</v>
      </c>
      <c r="H640" s="86">
        <f>(H636+H637+H638+H639)*H635</f>
        <v>0</v>
      </c>
      <c r="I640" s="86">
        <f>(I636+I637+I638+I639)*I635</f>
        <v>0</v>
      </c>
      <c r="J640" s="355"/>
    </row>
    <row r="641" spans="1:10" s="619" customFormat="1" ht="33.75" customHeight="1" x14ac:dyDescent="0.25">
      <c r="A641" s="86" t="s">
        <v>605</v>
      </c>
      <c r="B641" s="87" t="s">
        <v>602</v>
      </c>
      <c r="C641" s="86" t="s">
        <v>982</v>
      </c>
      <c r="D641" s="86" t="s">
        <v>557</v>
      </c>
      <c r="E641" s="86">
        <f>E636*E635*E633/1000</f>
        <v>0</v>
      </c>
      <c r="F641" s="86">
        <f>F636*F635*F633/1000</f>
        <v>0</v>
      </c>
      <c r="G641" s="86">
        <f>G636*G635*G633/1000</f>
        <v>0</v>
      </c>
      <c r="H641" s="86">
        <f>H636*H635*H633/1000</f>
        <v>0</v>
      </c>
      <c r="I641" s="86">
        <f>I636*I635*I633/1000</f>
        <v>0</v>
      </c>
      <c r="J641" s="355"/>
    </row>
    <row r="642" spans="1:10" s="619" customFormat="1" ht="33.75" customHeight="1" x14ac:dyDescent="0.25">
      <c r="A642" s="86" t="s">
        <v>683</v>
      </c>
      <c r="B642" s="87" t="s">
        <v>604</v>
      </c>
      <c r="C642" s="86" t="s">
        <v>983</v>
      </c>
      <c r="D642" s="86" t="s">
        <v>557</v>
      </c>
      <c r="E642" s="86">
        <f>E637*E635*E633/1000</f>
        <v>0</v>
      </c>
      <c r="F642" s="86">
        <f>F637*F635*F633/1000</f>
        <v>0</v>
      </c>
      <c r="G642" s="86">
        <f>G637*G635*G633/1000</f>
        <v>0</v>
      </c>
      <c r="H642" s="86">
        <f>H637*H635*H633/1000</f>
        <v>0</v>
      </c>
      <c r="I642" s="86">
        <f>I637*I635*I633/1000</f>
        <v>0</v>
      </c>
      <c r="J642" s="355"/>
    </row>
    <row r="643" spans="1:10" s="615" customFormat="1" ht="41.25" customHeight="1" x14ac:dyDescent="0.25">
      <c r="A643" s="86" t="s">
        <v>698</v>
      </c>
      <c r="B643" s="87" t="s">
        <v>320</v>
      </c>
      <c r="C643" s="86" t="s">
        <v>985</v>
      </c>
      <c r="D643" s="86" t="s">
        <v>557</v>
      </c>
      <c r="E643" s="86">
        <f>E633*E638*E635/1000</f>
        <v>0</v>
      </c>
      <c r="F643" s="86">
        <f>F633*F638*F635/1000</f>
        <v>0</v>
      </c>
      <c r="G643" s="86">
        <f>G633*G638*G635/1000</f>
        <v>0</v>
      </c>
      <c r="H643" s="86">
        <f>H633*H638*H635/1000</f>
        <v>0</v>
      </c>
      <c r="I643" s="86">
        <f>I633*I638*I635/1000</f>
        <v>0</v>
      </c>
      <c r="J643" s="355"/>
    </row>
    <row r="644" spans="1:10" s="615" customFormat="1" ht="24.75" customHeight="1" x14ac:dyDescent="0.25">
      <c r="A644" s="86" t="s">
        <v>699</v>
      </c>
      <c r="B644" s="87" t="s">
        <v>588</v>
      </c>
      <c r="C644" s="86" t="s">
        <v>984</v>
      </c>
      <c r="D644" s="86" t="s">
        <v>557</v>
      </c>
      <c r="E644" s="86">
        <f>E639*E635*E633/1000</f>
        <v>0</v>
      </c>
      <c r="F644" s="86">
        <f>F639*F635*F633/1000</f>
        <v>0</v>
      </c>
      <c r="G644" s="86">
        <f>G639*G635*G633/1000</f>
        <v>0</v>
      </c>
      <c r="H644" s="86">
        <f>H639*H635*H633/1000</f>
        <v>0</v>
      </c>
      <c r="I644" s="86">
        <f>I639*I635*I633/1000</f>
        <v>0</v>
      </c>
      <c r="J644" s="355"/>
    </row>
    <row r="645" spans="1:10" s="615" customFormat="1" ht="16.5" x14ac:dyDescent="0.25">
      <c r="A645" s="703"/>
      <c r="B645" s="704"/>
      <c r="C645" s="704"/>
      <c r="D645" s="889"/>
      <c r="E645" s="704"/>
      <c r="F645" s="704"/>
      <c r="G645" s="704"/>
      <c r="H645" s="704"/>
      <c r="I645" s="705"/>
      <c r="J645" s="252"/>
    </row>
    <row r="646" spans="1:10" s="615" customFormat="1" x14ac:dyDescent="0.25">
      <c r="A646" s="357" t="s">
        <v>540</v>
      </c>
      <c r="B646" s="358" t="s">
        <v>617</v>
      </c>
      <c r="C646" s="210"/>
      <c r="D646" s="209"/>
      <c r="E646" s="322"/>
      <c r="F646" s="519"/>
      <c r="G646" s="551"/>
      <c r="H646" s="322"/>
      <c r="I646" s="519"/>
      <c r="J646" s="252"/>
    </row>
    <row r="647" spans="1:10" s="615" customFormat="1" ht="15" x14ac:dyDescent="0.25">
      <c r="A647" s="248" t="s">
        <v>546</v>
      </c>
      <c r="B647" s="321" t="s">
        <v>185</v>
      </c>
      <c r="C647" s="214" t="s">
        <v>186</v>
      </c>
      <c r="D647" s="208" t="s">
        <v>1587</v>
      </c>
      <c r="E647" s="527"/>
      <c r="F647" s="527"/>
      <c r="G647" s="527"/>
      <c r="H647" s="276">
        <f>IFERROR(AVERAGEIF(E647:G647,"&gt;0",E647:G647),0)</f>
        <v>0</v>
      </c>
      <c r="I647" s="527"/>
      <c r="J647" s="1104"/>
    </row>
    <row r="648" spans="1:10" s="615" customFormat="1" ht="15" x14ac:dyDescent="0.25">
      <c r="A648" s="248" t="s">
        <v>547</v>
      </c>
      <c r="B648" s="263" t="s">
        <v>594</v>
      </c>
      <c r="C648" s="218" t="s">
        <v>408</v>
      </c>
      <c r="D648" s="209" t="s">
        <v>580</v>
      </c>
      <c r="E648" s="527"/>
      <c r="F648" s="527"/>
      <c r="G648" s="527"/>
      <c r="H648" s="276">
        <f>IFERROR(AVERAGEIF(E648:G648,"&gt;0",E648:G648),0)</f>
        <v>0</v>
      </c>
      <c r="I648" s="527"/>
      <c r="J648" s="1104"/>
    </row>
    <row r="649" spans="1:10" s="615" customFormat="1" x14ac:dyDescent="0.25">
      <c r="A649" s="248" t="s">
        <v>549</v>
      </c>
      <c r="B649" s="263" t="s">
        <v>595</v>
      </c>
      <c r="C649" s="218" t="s">
        <v>408</v>
      </c>
      <c r="D649" s="209" t="s">
        <v>596</v>
      </c>
      <c r="E649" s="519">
        <v>0</v>
      </c>
      <c r="F649" s="519">
        <v>0</v>
      </c>
      <c r="G649" s="519">
        <v>0</v>
      </c>
      <c r="H649" s="251">
        <f>IFERROR(AVERAGEA(E649:G649),0)</f>
        <v>0</v>
      </c>
      <c r="I649" s="519">
        <v>0</v>
      </c>
      <c r="J649" s="1104"/>
    </row>
    <row r="650" spans="1:10" s="615" customFormat="1" ht="15" x14ac:dyDescent="0.25">
      <c r="A650" s="248" t="s">
        <v>551</v>
      </c>
      <c r="B650" s="263" t="s">
        <v>614</v>
      </c>
      <c r="C650" s="218" t="s">
        <v>408</v>
      </c>
      <c r="D650" s="209" t="s">
        <v>598</v>
      </c>
      <c r="E650" s="527"/>
      <c r="F650" s="527"/>
      <c r="G650" s="527"/>
      <c r="H650" s="276">
        <f>IFERROR(AVERAGEIF(E650:G650,"&gt;0",E650:G650),0)</f>
        <v>0</v>
      </c>
      <c r="I650" s="527"/>
      <c r="J650" s="1104"/>
    </row>
    <row r="651" spans="1:10" s="615" customFormat="1" x14ac:dyDescent="0.25">
      <c r="A651" s="248" t="s">
        <v>552</v>
      </c>
      <c r="B651" s="263" t="s">
        <v>599</v>
      </c>
      <c r="C651" s="218" t="s">
        <v>408</v>
      </c>
      <c r="D651" s="209" t="s">
        <v>596</v>
      </c>
      <c r="E651" s="562">
        <v>0</v>
      </c>
      <c r="F651" s="562">
        <v>0</v>
      </c>
      <c r="G651" s="562">
        <v>0</v>
      </c>
      <c r="H651" s="251">
        <f>IFERROR(AVERAGEA(E651:G651),0)</f>
        <v>0</v>
      </c>
      <c r="I651" s="562">
        <v>0</v>
      </c>
      <c r="J651" s="1104"/>
    </row>
    <row r="652" spans="1:10" s="615" customFormat="1" x14ac:dyDescent="0.25">
      <c r="A652" s="281" t="s">
        <v>569</v>
      </c>
      <c r="B652" s="263" t="s">
        <v>600</v>
      </c>
      <c r="C652" s="218" t="s">
        <v>408</v>
      </c>
      <c r="D652" s="209" t="s">
        <v>596</v>
      </c>
      <c r="E652" s="562">
        <v>0</v>
      </c>
      <c r="F652" s="562">
        <v>0</v>
      </c>
      <c r="G652" s="562">
        <v>0</v>
      </c>
      <c r="H652" s="251">
        <f>IFERROR(AVERAGEA(E652:G652),0)</f>
        <v>0</v>
      </c>
      <c r="I652" s="562">
        <v>0</v>
      </c>
      <c r="J652" s="1104"/>
    </row>
    <row r="653" spans="1:10" s="619" customFormat="1" ht="21" customHeight="1" x14ac:dyDescent="0.25">
      <c r="A653" s="248" t="s">
        <v>571</v>
      </c>
      <c r="B653" s="263" t="s">
        <v>343</v>
      </c>
      <c r="C653" s="218" t="s">
        <v>408</v>
      </c>
      <c r="D653" s="209" t="s">
        <v>596</v>
      </c>
      <c r="E653" s="526">
        <v>0</v>
      </c>
      <c r="F653" s="526">
        <v>0</v>
      </c>
      <c r="G653" s="526">
        <v>0</v>
      </c>
      <c r="H653" s="251">
        <f>IFERROR(AVERAGEA(E653:G653),0)</f>
        <v>0</v>
      </c>
      <c r="I653" s="526">
        <v>0</v>
      </c>
      <c r="J653" s="1104"/>
    </row>
    <row r="654" spans="1:10" s="619" customFormat="1" ht="42" customHeight="1" x14ac:dyDescent="0.25">
      <c r="A654" s="248" t="s">
        <v>601</v>
      </c>
      <c r="B654" s="249" t="s">
        <v>966</v>
      </c>
      <c r="C654" s="200" t="s">
        <v>408</v>
      </c>
      <c r="D654" s="209" t="s">
        <v>596</v>
      </c>
      <c r="E654" s="562">
        <v>0</v>
      </c>
      <c r="F654" s="562">
        <v>0</v>
      </c>
      <c r="G654" s="562">
        <v>0</v>
      </c>
      <c r="H654" s="251">
        <f>IFERROR(AVERAGEA(E654:G654),0)</f>
        <v>0</v>
      </c>
      <c r="I654" s="562">
        <v>0</v>
      </c>
      <c r="J654" s="1104"/>
    </row>
    <row r="655" spans="1:10" s="619" customFormat="1" x14ac:dyDescent="0.25">
      <c r="A655" s="86" t="s">
        <v>603</v>
      </c>
      <c r="B655" s="87" t="s">
        <v>618</v>
      </c>
      <c r="C655" s="86" t="s">
        <v>1022</v>
      </c>
      <c r="D655" s="86" t="s">
        <v>1412</v>
      </c>
      <c r="E655" s="86">
        <f>(E651+E652+E654+E653)*E650</f>
        <v>0</v>
      </c>
      <c r="F655" s="86">
        <f>(F651+F652+F654+F653)*F650</f>
        <v>0</v>
      </c>
      <c r="G655" s="86">
        <f>(G651+G652+G654+G653)*G650</f>
        <v>0</v>
      </c>
      <c r="H655" s="86">
        <f>(H651+H652+H654+H653)*H650</f>
        <v>0</v>
      </c>
      <c r="I655" s="86">
        <f>(I651+I652+I654+I653)*I650</f>
        <v>0</v>
      </c>
      <c r="J655" s="355"/>
    </row>
    <row r="656" spans="1:10" s="619" customFormat="1" ht="39" customHeight="1" x14ac:dyDescent="0.25">
      <c r="A656" s="86" t="s">
        <v>605</v>
      </c>
      <c r="B656" s="87" t="s">
        <v>602</v>
      </c>
      <c r="C656" s="86" t="s">
        <v>986</v>
      </c>
      <c r="D656" s="86" t="s">
        <v>557</v>
      </c>
      <c r="E656" s="86">
        <f>E651*E650*E648/1000</f>
        <v>0</v>
      </c>
      <c r="F656" s="86">
        <f>F651*F650*F648/1000</f>
        <v>0</v>
      </c>
      <c r="G656" s="86">
        <f>G651*G650*G648/1000</f>
        <v>0</v>
      </c>
      <c r="H656" s="86">
        <f>H651*H650*H648/1000</f>
        <v>0</v>
      </c>
      <c r="I656" s="86">
        <f>I651*I650*I648/1000</f>
        <v>0</v>
      </c>
      <c r="J656" s="355"/>
    </row>
    <row r="657" spans="1:10" s="619" customFormat="1" ht="37.5" customHeight="1" x14ac:dyDescent="0.25">
      <c r="A657" s="86" t="s">
        <v>683</v>
      </c>
      <c r="B657" s="87" t="s">
        <v>604</v>
      </c>
      <c r="C657" s="86" t="s">
        <v>987</v>
      </c>
      <c r="D657" s="86" t="s">
        <v>557</v>
      </c>
      <c r="E657" s="86">
        <f>E652*E650*E648/1000</f>
        <v>0</v>
      </c>
      <c r="F657" s="86">
        <f>F652*F650*F648/1000</f>
        <v>0</v>
      </c>
      <c r="G657" s="86">
        <f>G652*G650*G648/1000</f>
        <v>0</v>
      </c>
      <c r="H657" s="86">
        <f>H652*H650*H648/1000</f>
        <v>0</v>
      </c>
      <c r="I657" s="86">
        <f>I652*I650*I648/1000</f>
        <v>0</v>
      </c>
      <c r="J657" s="355"/>
    </row>
    <row r="658" spans="1:10" s="740" customFormat="1" ht="31.5" customHeight="1" x14ac:dyDescent="0.25">
      <c r="A658" s="86" t="s">
        <v>698</v>
      </c>
      <c r="B658" s="87" t="s">
        <v>320</v>
      </c>
      <c r="C658" s="86" t="s">
        <v>988</v>
      </c>
      <c r="D658" s="86" t="s">
        <v>557</v>
      </c>
      <c r="E658" s="86">
        <f>E648*E653*E650/1000</f>
        <v>0</v>
      </c>
      <c r="F658" s="86">
        <f>F648*F653*F650/1000</f>
        <v>0</v>
      </c>
      <c r="G658" s="86">
        <f>G648*G653*G650/1000</f>
        <v>0</v>
      </c>
      <c r="H658" s="86">
        <f>H648*H653*H650/1000</f>
        <v>0</v>
      </c>
      <c r="I658" s="86">
        <f>I648*I653*I650/1000</f>
        <v>0</v>
      </c>
      <c r="J658" s="355"/>
    </row>
    <row r="659" spans="1:10" s="615" customFormat="1" ht="27.6" customHeight="1" x14ac:dyDescent="0.25">
      <c r="A659" s="86" t="s">
        <v>699</v>
      </c>
      <c r="B659" s="87" t="s">
        <v>588</v>
      </c>
      <c r="C659" s="86" t="s">
        <v>984</v>
      </c>
      <c r="D659" s="86" t="s">
        <v>557</v>
      </c>
      <c r="E659" s="86">
        <f>(E654*E650*E648)/1000</f>
        <v>0</v>
      </c>
      <c r="F659" s="86">
        <f>(F654*F650*F648)/1000</f>
        <v>0</v>
      </c>
      <c r="G659" s="86">
        <f>(G654*G650*G648)/1000</f>
        <v>0</v>
      </c>
      <c r="H659" s="86">
        <f>(H654*H650*H648)/1000</f>
        <v>0</v>
      </c>
      <c r="I659" s="86">
        <f>(I654*I650*I648)/1000</f>
        <v>0</v>
      </c>
      <c r="J659" s="355"/>
    </row>
    <row r="660" spans="1:10" s="615" customFormat="1" ht="16.5" x14ac:dyDescent="0.25">
      <c r="A660" s="703"/>
      <c r="B660" s="704"/>
      <c r="C660" s="704"/>
      <c r="D660" s="889"/>
      <c r="E660" s="704"/>
      <c r="F660" s="704"/>
      <c r="G660" s="704"/>
      <c r="H660" s="704"/>
      <c r="I660" s="705"/>
      <c r="J660" s="252"/>
    </row>
    <row r="661" spans="1:10" s="615" customFormat="1" ht="14.25" customHeight="1" x14ac:dyDescent="0.25">
      <c r="A661" s="290" t="s">
        <v>541</v>
      </c>
      <c r="B661" s="345" t="s">
        <v>1225</v>
      </c>
      <c r="C661" s="1296" t="s">
        <v>746</v>
      </c>
      <c r="D661" s="1297"/>
      <c r="E661" s="1297"/>
      <c r="F661" s="1297"/>
      <c r="G661" s="1297"/>
      <c r="H661" s="1297"/>
      <c r="I661" s="1298"/>
      <c r="J661" s="252"/>
    </row>
    <row r="662" spans="1:10" s="615" customFormat="1" ht="15" x14ac:dyDescent="0.25">
      <c r="A662" s="248" t="s">
        <v>546</v>
      </c>
      <c r="B662" s="681" t="s">
        <v>185</v>
      </c>
      <c r="C662" s="214" t="s">
        <v>186</v>
      </c>
      <c r="D662" s="208" t="s">
        <v>1587</v>
      </c>
      <c r="E662" s="527"/>
      <c r="F662" s="527"/>
      <c r="G662" s="527"/>
      <c r="H662" s="276">
        <f>IFERROR(AVERAGEIF(E662:G662,"&gt;0",E662:G662),0)</f>
        <v>0</v>
      </c>
      <c r="I662" s="527"/>
      <c r="J662" s="1104"/>
    </row>
    <row r="663" spans="1:10" s="615" customFormat="1" ht="15" x14ac:dyDescent="0.25">
      <c r="A663" s="248" t="s">
        <v>547</v>
      </c>
      <c r="B663" s="267" t="s">
        <v>594</v>
      </c>
      <c r="C663" s="218" t="s">
        <v>408</v>
      </c>
      <c r="D663" s="209" t="s">
        <v>580</v>
      </c>
      <c r="E663" s="1120"/>
      <c r="F663" s="1120"/>
      <c r="G663" s="1120"/>
      <c r="H663" s="276">
        <f>IFERROR(AVERAGEIF(E663:G663,"&gt;0",E663:G663),0)</f>
        <v>0</v>
      </c>
      <c r="I663" s="527"/>
      <c r="J663" s="1104"/>
    </row>
    <row r="664" spans="1:10" s="615" customFormat="1" x14ac:dyDescent="0.25">
      <c r="A664" s="248" t="s">
        <v>549</v>
      </c>
      <c r="B664" s="267" t="s">
        <v>1226</v>
      </c>
      <c r="C664" s="218" t="s">
        <v>408</v>
      </c>
      <c r="D664" s="209" t="s">
        <v>1412</v>
      </c>
      <c r="E664" s="519">
        <v>0</v>
      </c>
      <c r="F664" s="519">
        <v>0</v>
      </c>
      <c r="G664" s="519">
        <v>0</v>
      </c>
      <c r="H664" s="251">
        <f>IFERROR(AVERAGEA(E664:G664),0)</f>
        <v>0</v>
      </c>
      <c r="I664" s="519">
        <v>0</v>
      </c>
      <c r="J664" s="1104"/>
    </row>
    <row r="665" spans="1:10" s="615" customFormat="1" x14ac:dyDescent="0.25">
      <c r="A665" s="248" t="s">
        <v>551</v>
      </c>
      <c r="B665" s="263" t="s">
        <v>1229</v>
      </c>
      <c r="C665" s="218" t="s">
        <v>408</v>
      </c>
      <c r="D665" s="209" t="s">
        <v>1412</v>
      </c>
      <c r="E665" s="519">
        <v>0</v>
      </c>
      <c r="F665" s="519">
        <v>0</v>
      </c>
      <c r="G665" s="519">
        <v>0</v>
      </c>
      <c r="H665" s="251">
        <f>IFERROR(AVERAGEA(E665:G665),0)</f>
        <v>0</v>
      </c>
      <c r="I665" s="519">
        <v>0</v>
      </c>
      <c r="J665" s="1104"/>
    </row>
    <row r="666" spans="1:10" s="615" customFormat="1" ht="48" customHeight="1" x14ac:dyDescent="0.25">
      <c r="A666" s="281" t="s">
        <v>552</v>
      </c>
      <c r="B666" s="263" t="s">
        <v>1228</v>
      </c>
      <c r="C666" s="218" t="s">
        <v>408</v>
      </c>
      <c r="D666" s="209" t="s">
        <v>1412</v>
      </c>
      <c r="E666" s="519">
        <v>0</v>
      </c>
      <c r="F666" s="519">
        <v>0</v>
      </c>
      <c r="G666" s="519">
        <v>0</v>
      </c>
      <c r="H666" s="251">
        <f>IFERROR(AVERAGEA(E666:G666),0)</f>
        <v>0</v>
      </c>
      <c r="I666" s="519">
        <v>0</v>
      </c>
      <c r="J666" s="1104"/>
    </row>
    <row r="667" spans="1:10" s="619" customFormat="1" ht="39.75" customHeight="1" x14ac:dyDescent="0.25">
      <c r="A667" s="281" t="s">
        <v>569</v>
      </c>
      <c r="B667" s="263" t="s">
        <v>1227</v>
      </c>
      <c r="C667" s="218" t="s">
        <v>408</v>
      </c>
      <c r="D667" s="209" t="s">
        <v>1412</v>
      </c>
      <c r="E667" s="526">
        <v>0</v>
      </c>
      <c r="F667" s="526">
        <v>0</v>
      </c>
      <c r="G667" s="526">
        <v>0</v>
      </c>
      <c r="H667" s="251">
        <f>IFERROR(AVERAGEA(E667:G667),0)</f>
        <v>0</v>
      </c>
      <c r="I667" s="519">
        <v>0</v>
      </c>
      <c r="J667" s="1104"/>
    </row>
    <row r="668" spans="1:10" s="619" customFormat="1" ht="31.5" customHeight="1" x14ac:dyDescent="0.25">
      <c r="A668" s="281" t="s">
        <v>571</v>
      </c>
      <c r="B668" s="268" t="s">
        <v>1132</v>
      </c>
      <c r="C668" s="218" t="s">
        <v>408</v>
      </c>
      <c r="D668" s="209" t="s">
        <v>1412</v>
      </c>
      <c r="E668" s="526">
        <v>0</v>
      </c>
      <c r="F668" s="526">
        <v>0</v>
      </c>
      <c r="G668" s="526">
        <v>0</v>
      </c>
      <c r="H668" s="251">
        <f>IFERROR(AVERAGEA(E668:G668),0)</f>
        <v>0</v>
      </c>
      <c r="I668" s="526">
        <v>0</v>
      </c>
      <c r="J668" s="1104"/>
    </row>
    <row r="669" spans="1:10" s="619" customFormat="1" x14ac:dyDescent="0.25">
      <c r="A669" s="86" t="s">
        <v>601</v>
      </c>
      <c r="B669" s="87" t="s">
        <v>619</v>
      </c>
      <c r="C669" s="86" t="s">
        <v>996</v>
      </c>
      <c r="D669" s="86" t="s">
        <v>1412</v>
      </c>
      <c r="E669" s="86">
        <f>E667+E668</f>
        <v>0</v>
      </c>
      <c r="F669" s="86">
        <f>F667+F668</f>
        <v>0</v>
      </c>
      <c r="G669" s="86">
        <f>G667+G668</f>
        <v>0</v>
      </c>
      <c r="H669" s="86">
        <f>H667+H668</f>
        <v>0</v>
      </c>
      <c r="I669" s="86">
        <f>I667+I668</f>
        <v>0</v>
      </c>
      <c r="J669" s="355"/>
    </row>
    <row r="670" spans="1:10" s="619" customFormat="1" ht="32.25" customHeight="1" x14ac:dyDescent="0.25">
      <c r="A670" s="86" t="s">
        <v>603</v>
      </c>
      <c r="B670" s="87" t="s">
        <v>604</v>
      </c>
      <c r="C670" s="86" t="s">
        <v>352</v>
      </c>
      <c r="D670" s="86" t="s">
        <v>557</v>
      </c>
      <c r="E670" s="86">
        <f>E666*E663/1000</f>
        <v>0</v>
      </c>
      <c r="F670" s="86">
        <f>F666*F663/1000</f>
        <v>0</v>
      </c>
      <c r="G670" s="86">
        <f>G666*G663/1000</f>
        <v>0</v>
      </c>
      <c r="H670" s="86">
        <f>H666*H663/1000</f>
        <v>0</v>
      </c>
      <c r="I670" s="86">
        <f>I666*I663/1000</f>
        <v>0</v>
      </c>
      <c r="J670" s="355"/>
    </row>
    <row r="671" spans="1:10" s="619" customFormat="1" ht="36.75" customHeight="1" x14ac:dyDescent="0.25">
      <c r="A671" s="86" t="s">
        <v>605</v>
      </c>
      <c r="B671" s="87" t="s">
        <v>320</v>
      </c>
      <c r="C671" s="86" t="s">
        <v>353</v>
      </c>
      <c r="D671" s="86" t="s">
        <v>557</v>
      </c>
      <c r="E671" s="86">
        <f>E667*E663/1000</f>
        <v>0</v>
      </c>
      <c r="F671" s="86">
        <f>F667*F663/1000</f>
        <v>0</v>
      </c>
      <c r="G671" s="86">
        <f>G667*G663/1000</f>
        <v>0</v>
      </c>
      <c r="H671" s="86">
        <f>H667*H663/1000</f>
        <v>0</v>
      </c>
      <c r="I671" s="86">
        <f>I667*I663/1000</f>
        <v>0</v>
      </c>
      <c r="J671" s="355"/>
    </row>
    <row r="672" spans="1:10" s="619" customFormat="1" ht="16.5" customHeight="1" x14ac:dyDescent="0.25">
      <c r="A672" s="86" t="s">
        <v>683</v>
      </c>
      <c r="B672" s="87" t="s">
        <v>588</v>
      </c>
      <c r="C672" s="86" t="s">
        <v>354</v>
      </c>
      <c r="D672" s="86" t="s">
        <v>557</v>
      </c>
      <c r="E672" s="86">
        <f>E668*E663/1000</f>
        <v>0</v>
      </c>
      <c r="F672" s="86">
        <f>F668*F663/1000</f>
        <v>0</v>
      </c>
      <c r="G672" s="86">
        <f>G668*G663/1000</f>
        <v>0</v>
      </c>
      <c r="H672" s="86">
        <f>H668*H663/1000</f>
        <v>0</v>
      </c>
      <c r="I672" s="86">
        <f>I668*I663/1000</f>
        <v>0</v>
      </c>
      <c r="J672" s="355"/>
    </row>
    <row r="673" spans="1:10" s="619" customFormat="1" ht="40.5" customHeight="1" x14ac:dyDescent="0.25">
      <c r="A673" s="86" t="s">
        <v>258</v>
      </c>
      <c r="B673" s="87" t="s">
        <v>621</v>
      </c>
      <c r="C673" s="86" t="s">
        <v>1019</v>
      </c>
      <c r="D673" s="86" t="s">
        <v>557</v>
      </c>
      <c r="E673" s="86">
        <f>E656+E641+E626+E612+E598</f>
        <v>0</v>
      </c>
      <c r="F673" s="86">
        <f>F656+F641+F626+F612+F598</f>
        <v>0</v>
      </c>
      <c r="G673" s="86">
        <f>G656+G641+G626+G612+G598</f>
        <v>0</v>
      </c>
      <c r="H673" s="86">
        <f>H656+H641+H626+H612+H598</f>
        <v>0</v>
      </c>
      <c r="I673" s="86">
        <f>I656+I641+I626+I612+I598</f>
        <v>0</v>
      </c>
      <c r="J673" s="355"/>
    </row>
    <row r="674" spans="1:10" s="619" customFormat="1" ht="86.25" customHeight="1" x14ac:dyDescent="0.25">
      <c r="A674" s="86" t="s">
        <v>256</v>
      </c>
      <c r="B674" s="87" t="s">
        <v>348</v>
      </c>
      <c r="C674" s="86" t="s">
        <v>1391</v>
      </c>
      <c r="D674" s="86" t="s">
        <v>557</v>
      </c>
      <c r="E674" s="86">
        <f>IF(OR(E395,E410="Yes"),E599+E613+E627+E642+E657+E670,E599+E613+E627+E642+E657)</f>
        <v>0</v>
      </c>
      <c r="F674" s="86">
        <f>IF(OR(F395,F410="Yes"),F599+F613+F627+F642+F657+F670,F599+F613+F627+F642+F657)</f>
        <v>0</v>
      </c>
      <c r="G674" s="86">
        <f>IF(OR(G395,G410="Yes"),G599+G613+G627+G642+G657+G670,G599+G613+G627+G642+G657)</f>
        <v>0</v>
      </c>
      <c r="H674" s="86">
        <f>IF(OR(H395,H410="Yes"),H599+H613+H627+H642+H657+H670,H599+H613+H627+H642+H657)</f>
        <v>0</v>
      </c>
      <c r="I674" s="86">
        <f>IF(OR(I395,I410="Yes"),I599+I613+I627+I642+I657+I670,I599+I613+I627+I642+I657)</f>
        <v>0</v>
      </c>
      <c r="J674" s="355"/>
    </row>
    <row r="675" spans="1:10" s="740" customFormat="1" ht="78" customHeight="1" x14ac:dyDescent="0.25">
      <c r="A675" s="86" t="s">
        <v>257</v>
      </c>
      <c r="B675" s="87" t="s">
        <v>349</v>
      </c>
      <c r="C675" s="86" t="s">
        <v>1390</v>
      </c>
      <c r="D675" s="86" t="s">
        <v>557</v>
      </c>
      <c r="E675" s="86">
        <f>IF(OR(E443,E455="Yes"),E600+E614+E628+E643+E658+E671*(1-E465),E600+E614+E628+E643+E658)</f>
        <v>0</v>
      </c>
      <c r="F675" s="86">
        <f>IF(OR(F443,F455="Yes"),F600+F614+F628+F643+F658+F671*(1-F465),F600+F614+F628+F643+F658)</f>
        <v>0</v>
      </c>
      <c r="G675" s="86">
        <f>IF(OR(G443,G455="Yes"),G600+G614+G628+G643+G658+G671*(1-G465),G600+G614+G628+G643+G658)</f>
        <v>0</v>
      </c>
      <c r="H675" s="86">
        <f>IF(OR(H443,H455="Yes"),H600+H614+H628+H643+H658+H671*(1-H465),H600+H614+H628+H643+H658)</f>
        <v>0</v>
      </c>
      <c r="I675" s="86">
        <f>IF(OR(I443,I455="Yes"),I600+I614+I628+I643+I658+I671*(1-I465),I600+I614+I628+I643+I658)</f>
        <v>0</v>
      </c>
      <c r="J675" s="355"/>
    </row>
    <row r="676" spans="1:10" s="615" customFormat="1" x14ac:dyDescent="0.25">
      <c r="A676" s="86" t="s">
        <v>359</v>
      </c>
      <c r="B676" s="87" t="s">
        <v>622</v>
      </c>
      <c r="C676" s="86" t="s">
        <v>1389</v>
      </c>
      <c r="D676" s="86" t="s">
        <v>557</v>
      </c>
      <c r="E676" s="86">
        <f>E659+E644+E629+E615+E601</f>
        <v>0</v>
      </c>
      <c r="F676" s="86">
        <f>F659+F644+F629+F615+F601</f>
        <v>0</v>
      </c>
      <c r="G676" s="86">
        <f>G659+G644+G629+G615+G601</f>
        <v>0</v>
      </c>
      <c r="H676" s="86">
        <f>H659+H644+H629+H615+H601</f>
        <v>0</v>
      </c>
      <c r="I676" s="86">
        <f>I659+I644+I629+I615+I601</f>
        <v>0</v>
      </c>
      <c r="J676" s="355"/>
    </row>
    <row r="677" spans="1:10" s="615" customFormat="1" ht="16.5" x14ac:dyDescent="0.25">
      <c r="A677" s="703"/>
      <c r="B677" s="704"/>
      <c r="C677" s="704"/>
      <c r="D677" s="889"/>
      <c r="E677" s="704"/>
      <c r="F677" s="704"/>
      <c r="G677" s="704"/>
      <c r="H677" s="704"/>
      <c r="I677" s="705"/>
      <c r="J677" s="252"/>
    </row>
    <row r="678" spans="1:10" s="615" customFormat="1" x14ac:dyDescent="0.25">
      <c r="A678" s="290" t="s">
        <v>259</v>
      </c>
      <c r="B678" s="345" t="s">
        <v>623</v>
      </c>
      <c r="C678" s="240"/>
      <c r="D678" s="209"/>
      <c r="E678" s="551"/>
      <c r="F678" s="551"/>
      <c r="G678" s="551"/>
      <c r="H678" s="322"/>
      <c r="I678" s="519"/>
      <c r="J678" s="252"/>
    </row>
    <row r="679" spans="1:10" s="615" customFormat="1" x14ac:dyDescent="0.25">
      <c r="A679" s="357" t="s">
        <v>260</v>
      </c>
      <c r="B679" s="358" t="s">
        <v>1135</v>
      </c>
      <c r="C679" s="210"/>
      <c r="D679" s="209"/>
      <c r="E679" s="551"/>
      <c r="F679" s="551"/>
      <c r="G679" s="551"/>
      <c r="H679" s="322"/>
      <c r="I679" s="519"/>
      <c r="J679" s="252"/>
    </row>
    <row r="680" spans="1:10" s="615" customFormat="1" ht="15" x14ac:dyDescent="0.25">
      <c r="A680" s="248" t="s">
        <v>546</v>
      </c>
      <c r="B680" s="321" t="s">
        <v>185</v>
      </c>
      <c r="C680" s="214" t="s">
        <v>186</v>
      </c>
      <c r="D680" s="208" t="s">
        <v>187</v>
      </c>
      <c r="E680" s="527"/>
      <c r="F680" s="527"/>
      <c r="G680" s="527"/>
      <c r="H680" s="276">
        <f>IFERROR(AVERAGEIF(E680:G680,"&gt;0",E680:G680),0)</f>
        <v>0</v>
      </c>
      <c r="I680" s="527"/>
      <c r="J680" s="1104"/>
    </row>
    <row r="681" spans="1:10" s="615" customFormat="1" ht="15" x14ac:dyDescent="0.25">
      <c r="A681" s="248" t="s">
        <v>547</v>
      </c>
      <c r="B681" s="263" t="s">
        <v>624</v>
      </c>
      <c r="C681" s="200" t="s">
        <v>408</v>
      </c>
      <c r="D681" s="209" t="s">
        <v>625</v>
      </c>
      <c r="E681" s="527"/>
      <c r="F681" s="527"/>
      <c r="G681" s="527"/>
      <c r="H681" s="276">
        <f>IFERROR(AVERAGEIF(E681:G681,"&gt;0",E681:G681),0)</f>
        <v>0</v>
      </c>
      <c r="I681" s="527"/>
      <c r="J681" s="1104"/>
    </row>
    <row r="682" spans="1:10" s="615" customFormat="1" x14ac:dyDescent="0.25">
      <c r="A682" s="248" t="s">
        <v>549</v>
      </c>
      <c r="B682" s="263" t="s">
        <v>587</v>
      </c>
      <c r="C682" s="200" t="s">
        <v>408</v>
      </c>
      <c r="D682" s="209" t="s">
        <v>626</v>
      </c>
      <c r="E682" s="551">
        <v>0</v>
      </c>
      <c r="F682" s="551">
        <v>0</v>
      </c>
      <c r="G682" s="551">
        <v>0</v>
      </c>
      <c r="H682" s="334">
        <f>IFERROR(AVERAGEA(E682:G682),0)</f>
        <v>0</v>
      </c>
      <c r="I682" s="566">
        <v>0</v>
      </c>
      <c r="J682" s="1104"/>
    </row>
    <row r="683" spans="1:10" s="615" customFormat="1" x14ac:dyDescent="0.25">
      <c r="A683" s="281" t="s">
        <v>551</v>
      </c>
      <c r="B683" s="263" t="s">
        <v>1232</v>
      </c>
      <c r="C683" s="200" t="s">
        <v>408</v>
      </c>
      <c r="D683" s="209" t="s">
        <v>626</v>
      </c>
      <c r="E683" s="551">
        <v>0</v>
      </c>
      <c r="F683" s="551">
        <v>0</v>
      </c>
      <c r="G683" s="551">
        <v>0</v>
      </c>
      <c r="H683" s="334">
        <f>IFERROR(AVERAGEA(E683:G683),0)</f>
        <v>0</v>
      </c>
      <c r="I683" s="566">
        <v>0</v>
      </c>
      <c r="J683" s="1104"/>
    </row>
    <row r="684" spans="1:10" s="615" customFormat="1" x14ac:dyDescent="0.25">
      <c r="A684" s="281" t="s">
        <v>552</v>
      </c>
      <c r="B684" s="263" t="s">
        <v>1233</v>
      </c>
      <c r="C684" s="200" t="s">
        <v>408</v>
      </c>
      <c r="D684" s="209" t="s">
        <v>626</v>
      </c>
      <c r="E684" s="551">
        <v>0</v>
      </c>
      <c r="F684" s="551">
        <v>0</v>
      </c>
      <c r="G684" s="551">
        <v>0</v>
      </c>
      <c r="H684" s="334">
        <f>IFERROR(AVERAGEA(E684:G684),0)</f>
        <v>0</v>
      </c>
      <c r="I684" s="566">
        <v>0</v>
      </c>
      <c r="J684" s="1104"/>
    </row>
    <row r="685" spans="1:10" s="619" customFormat="1" x14ac:dyDescent="0.25">
      <c r="A685" s="281" t="s">
        <v>569</v>
      </c>
      <c r="B685" s="359" t="s">
        <v>991</v>
      </c>
      <c r="C685" s="200" t="s">
        <v>408</v>
      </c>
      <c r="D685" s="209" t="s">
        <v>626</v>
      </c>
      <c r="E685" s="551">
        <v>0</v>
      </c>
      <c r="F685" s="551">
        <v>0</v>
      </c>
      <c r="G685" s="551">
        <v>0</v>
      </c>
      <c r="H685" s="334">
        <f>IFERROR(AVERAGEA(E685:G685),0)</f>
        <v>0</v>
      </c>
      <c r="I685" s="566">
        <v>0</v>
      </c>
      <c r="J685" s="1104"/>
    </row>
    <row r="686" spans="1:10" s="619" customFormat="1" ht="41.25" customHeight="1" x14ac:dyDescent="0.25">
      <c r="A686" s="281" t="s">
        <v>571</v>
      </c>
      <c r="B686" s="268" t="s">
        <v>1133</v>
      </c>
      <c r="C686" s="200" t="s">
        <v>408</v>
      </c>
      <c r="D686" s="209" t="s">
        <v>626</v>
      </c>
      <c r="E686" s="551">
        <v>0</v>
      </c>
      <c r="F686" s="551">
        <v>0</v>
      </c>
      <c r="G686" s="551">
        <v>0</v>
      </c>
      <c r="H686" s="334">
        <f>IFERROR(AVERAGEA(E686:G686),0)</f>
        <v>0</v>
      </c>
      <c r="I686" s="567">
        <v>0</v>
      </c>
      <c r="J686" s="1104"/>
    </row>
    <row r="687" spans="1:10" s="619" customFormat="1" x14ac:dyDescent="0.25">
      <c r="A687" s="86" t="s">
        <v>601</v>
      </c>
      <c r="B687" s="87" t="s">
        <v>627</v>
      </c>
      <c r="C687" s="86" t="s">
        <v>351</v>
      </c>
      <c r="D687" s="86" t="s">
        <v>626</v>
      </c>
      <c r="E687" s="86">
        <f>E683+E685+E686+E684</f>
        <v>0</v>
      </c>
      <c r="F687" s="86">
        <f>F683+F685+F686+F684</f>
        <v>0</v>
      </c>
      <c r="G687" s="86">
        <f>G683+G685+G686+G684</f>
        <v>0</v>
      </c>
      <c r="H687" s="86">
        <f>H683+H685+H686+H684</f>
        <v>0</v>
      </c>
      <c r="I687" s="86">
        <f>I683+I685+I686+I684</f>
        <v>0</v>
      </c>
      <c r="J687" s="355"/>
    </row>
    <row r="688" spans="1:10" s="615" customFormat="1" x14ac:dyDescent="0.25">
      <c r="A688" s="86" t="s">
        <v>603</v>
      </c>
      <c r="B688" s="87" t="s">
        <v>1235</v>
      </c>
      <c r="C688" s="86" t="s">
        <v>989</v>
      </c>
      <c r="D688" s="86" t="s">
        <v>557</v>
      </c>
      <c r="E688" s="86">
        <f>E683*E681</f>
        <v>0</v>
      </c>
      <c r="F688" s="86">
        <f>F683*F681</f>
        <v>0</v>
      </c>
      <c r="G688" s="86">
        <f>G683*G681</f>
        <v>0</v>
      </c>
      <c r="H688" s="86">
        <f>H683*H681</f>
        <v>0</v>
      </c>
      <c r="I688" s="86">
        <f>I683*I681</f>
        <v>0</v>
      </c>
      <c r="J688" s="355"/>
    </row>
    <row r="689" spans="1:10" s="615" customFormat="1" x14ac:dyDescent="0.25">
      <c r="A689" s="86" t="s">
        <v>605</v>
      </c>
      <c r="B689" s="87" t="s">
        <v>1234</v>
      </c>
      <c r="C689" s="86" t="s">
        <v>968</v>
      </c>
      <c r="D689" s="86" t="s">
        <v>557</v>
      </c>
      <c r="E689" s="86">
        <f>E684*E681</f>
        <v>0</v>
      </c>
      <c r="F689" s="86">
        <f>F684*F681</f>
        <v>0</v>
      </c>
      <c r="G689" s="86">
        <f>G684*G681</f>
        <v>0</v>
      </c>
      <c r="H689" s="86">
        <f>H684*H681</f>
        <v>0</v>
      </c>
      <c r="I689" s="86">
        <f>I684*I681</f>
        <v>0</v>
      </c>
      <c r="J689" s="355"/>
    </row>
    <row r="690" spans="1:10" s="615" customFormat="1" x14ac:dyDescent="0.25">
      <c r="A690" s="86" t="s">
        <v>683</v>
      </c>
      <c r="B690" s="87" t="s">
        <v>588</v>
      </c>
      <c r="C690" s="86" t="s">
        <v>1236</v>
      </c>
      <c r="D690" s="86" t="s">
        <v>557</v>
      </c>
      <c r="E690" s="86">
        <f>E681*(E686+E685)</f>
        <v>0</v>
      </c>
      <c r="F690" s="86">
        <f>F681*(F686+F685)</f>
        <v>0</v>
      </c>
      <c r="G690" s="86">
        <f>G681*(G686+G685)</f>
        <v>0</v>
      </c>
      <c r="H690" s="86">
        <f>H681*(H686+H685)</f>
        <v>0</v>
      </c>
      <c r="I690" s="86">
        <f>I681*(I686+I685)</f>
        <v>0</v>
      </c>
      <c r="J690" s="355"/>
    </row>
    <row r="691" spans="1:10" s="615" customFormat="1" x14ac:dyDescent="0.25">
      <c r="A691" s="357" t="s">
        <v>261</v>
      </c>
      <c r="B691" s="358" t="s">
        <v>1358</v>
      </c>
      <c r="C691" s="210"/>
      <c r="D691" s="209"/>
      <c r="E691" s="783"/>
      <c r="F691" s="784"/>
      <c r="G691" s="322"/>
      <c r="H691" s="783"/>
      <c r="I691" s="784"/>
      <c r="J691" s="252"/>
    </row>
    <row r="692" spans="1:10" s="615" customFormat="1" ht="15" x14ac:dyDescent="0.25">
      <c r="A692" s="248" t="s">
        <v>546</v>
      </c>
      <c r="B692" s="321" t="s">
        <v>185</v>
      </c>
      <c r="C692" s="214" t="s">
        <v>186</v>
      </c>
      <c r="D692" s="208" t="s">
        <v>187</v>
      </c>
      <c r="E692" s="527"/>
      <c r="F692" s="527"/>
      <c r="G692" s="527"/>
      <c r="H692" s="276">
        <f>IFERROR(AVERAGEIF(E692:G692,"&gt;0",E692:G692),0)</f>
        <v>0</v>
      </c>
      <c r="I692" s="527"/>
      <c r="J692" s="1104"/>
    </row>
    <row r="693" spans="1:10" s="615" customFormat="1" ht="15" x14ac:dyDescent="0.25">
      <c r="A693" s="248" t="s">
        <v>547</v>
      </c>
      <c r="B693" s="263" t="s">
        <v>628</v>
      </c>
      <c r="C693" s="200" t="s">
        <v>408</v>
      </c>
      <c r="D693" s="209" t="s">
        <v>625</v>
      </c>
      <c r="E693" s="527"/>
      <c r="F693" s="527"/>
      <c r="G693" s="527"/>
      <c r="H693" s="276">
        <f>IFERROR(AVERAGEIF(E693:G693,"&gt;0",E693:G693),0)</f>
        <v>0</v>
      </c>
      <c r="I693" s="527"/>
      <c r="J693" s="1104"/>
    </row>
    <row r="694" spans="1:10" s="615" customFormat="1" x14ac:dyDescent="0.25">
      <c r="A694" s="248" t="s">
        <v>549</v>
      </c>
      <c r="B694" s="263" t="s">
        <v>595</v>
      </c>
      <c r="C694" s="200" t="s">
        <v>408</v>
      </c>
      <c r="D694" s="209" t="s">
        <v>626</v>
      </c>
      <c r="E694" s="565">
        <v>0</v>
      </c>
      <c r="F694" s="565">
        <v>0</v>
      </c>
      <c r="G694" s="565">
        <v>0</v>
      </c>
      <c r="H694" s="251">
        <f>IFERROR(AVERAGEA(E694:G694),0)</f>
        <v>0</v>
      </c>
      <c r="I694" s="565">
        <v>0</v>
      </c>
      <c r="J694" s="1104"/>
    </row>
    <row r="695" spans="1:10" s="615" customFormat="1" x14ac:dyDescent="0.25">
      <c r="A695" s="248" t="s">
        <v>551</v>
      </c>
      <c r="B695" s="263" t="s">
        <v>305</v>
      </c>
      <c r="C695" s="200" t="s">
        <v>408</v>
      </c>
      <c r="D695" s="209" t="s">
        <v>626</v>
      </c>
      <c r="E695" s="565">
        <v>0</v>
      </c>
      <c r="F695" s="565">
        <v>0</v>
      </c>
      <c r="G695" s="565">
        <v>0</v>
      </c>
      <c r="H695" s="251">
        <f>IFERROR(AVERAGEA(E695:G695),0)</f>
        <v>0</v>
      </c>
      <c r="I695" s="565">
        <v>0</v>
      </c>
      <c r="J695" s="1104"/>
    </row>
    <row r="696" spans="1:10" s="619" customFormat="1" x14ac:dyDescent="0.25">
      <c r="A696" s="248" t="s">
        <v>552</v>
      </c>
      <c r="B696" s="263" t="s">
        <v>1237</v>
      </c>
      <c r="C696" s="200" t="s">
        <v>408</v>
      </c>
      <c r="D696" s="209" t="s">
        <v>626</v>
      </c>
      <c r="E696" s="565">
        <v>0</v>
      </c>
      <c r="F696" s="565">
        <v>0</v>
      </c>
      <c r="G696" s="565">
        <v>0</v>
      </c>
      <c r="H696" s="251">
        <f>IFERROR(AVERAGEA(E696:G696),0)</f>
        <v>0</v>
      </c>
      <c r="I696" s="565">
        <v>0</v>
      </c>
      <c r="J696" s="1104"/>
    </row>
    <row r="697" spans="1:10" s="619" customFormat="1" x14ac:dyDescent="0.25">
      <c r="A697" s="346" t="s">
        <v>569</v>
      </c>
      <c r="B697" s="263" t="s">
        <v>1238</v>
      </c>
      <c r="C697" s="200" t="s">
        <v>408</v>
      </c>
      <c r="D697" s="209" t="s">
        <v>626</v>
      </c>
      <c r="E697" s="565">
        <v>0</v>
      </c>
      <c r="F697" s="565">
        <v>0</v>
      </c>
      <c r="G697" s="565">
        <v>0</v>
      </c>
      <c r="H697" s="251">
        <f>IFERROR(AVERAGEA(E697:G697),0)</f>
        <v>0</v>
      </c>
      <c r="I697" s="565">
        <v>0</v>
      </c>
      <c r="J697" s="1104"/>
    </row>
    <row r="698" spans="1:10" s="619" customFormat="1" x14ac:dyDescent="0.25">
      <c r="A698" s="346" t="s">
        <v>571</v>
      </c>
      <c r="B698" s="263" t="s">
        <v>995</v>
      </c>
      <c r="C698" s="200" t="s">
        <v>408</v>
      </c>
      <c r="D698" s="209" t="s">
        <v>626</v>
      </c>
      <c r="E698" s="568">
        <v>0</v>
      </c>
      <c r="F698" s="568">
        <v>0</v>
      </c>
      <c r="G698" s="568">
        <v>0</v>
      </c>
      <c r="H698" s="251">
        <f>IFERROR(AVERAGEA(E698:G698),0)</f>
        <v>0</v>
      </c>
      <c r="I698" s="568">
        <v>0</v>
      </c>
      <c r="J698" s="1104"/>
    </row>
    <row r="699" spans="1:10" s="619" customFormat="1" x14ac:dyDescent="0.25">
      <c r="A699" s="86" t="s">
        <v>601</v>
      </c>
      <c r="B699" s="87" t="s">
        <v>321</v>
      </c>
      <c r="C699" s="86" t="s">
        <v>1295</v>
      </c>
      <c r="D699" s="86" t="s">
        <v>626</v>
      </c>
      <c r="E699" s="86">
        <f>E696+E698+E697</f>
        <v>0</v>
      </c>
      <c r="F699" s="86">
        <f>F696+F698+F697</f>
        <v>0</v>
      </c>
      <c r="G699" s="86">
        <f>G696+G698+G697</f>
        <v>0</v>
      </c>
      <c r="H699" s="86">
        <f>H696+H698+H697</f>
        <v>0</v>
      </c>
      <c r="I699" s="86">
        <f>I696+I698+I697</f>
        <v>0</v>
      </c>
      <c r="J699" s="355"/>
    </row>
    <row r="700" spans="1:10" s="615" customFormat="1" x14ac:dyDescent="0.25">
      <c r="A700" s="86" t="s">
        <v>603</v>
      </c>
      <c r="B700" s="87" t="s">
        <v>1235</v>
      </c>
      <c r="C700" s="86" t="s">
        <v>968</v>
      </c>
      <c r="D700" s="86" t="s">
        <v>557</v>
      </c>
      <c r="E700" s="86">
        <f>E696*E693</f>
        <v>0</v>
      </c>
      <c r="F700" s="86">
        <f>F696*F693</f>
        <v>0</v>
      </c>
      <c r="G700" s="86">
        <f>G696*G693</f>
        <v>0</v>
      </c>
      <c r="H700" s="86">
        <f>H696*H693</f>
        <v>0</v>
      </c>
      <c r="I700" s="86">
        <f>I696*I693</f>
        <v>0</v>
      </c>
      <c r="J700" s="355"/>
    </row>
    <row r="701" spans="1:10" s="615" customFormat="1" x14ac:dyDescent="0.25">
      <c r="A701" s="86" t="s">
        <v>605</v>
      </c>
      <c r="B701" s="87" t="s">
        <v>1234</v>
      </c>
      <c r="C701" s="86" t="s">
        <v>997</v>
      </c>
      <c r="D701" s="86" t="s">
        <v>557</v>
      </c>
      <c r="E701" s="86">
        <f>E697*E693</f>
        <v>0</v>
      </c>
      <c r="F701" s="86">
        <f>F697*F693</f>
        <v>0</v>
      </c>
      <c r="G701" s="86">
        <f>G697*G693</f>
        <v>0</v>
      </c>
      <c r="H701" s="86">
        <f>H697*H693</f>
        <v>0</v>
      </c>
      <c r="I701" s="86">
        <f>I697*I693</f>
        <v>0</v>
      </c>
      <c r="J701" s="355"/>
    </row>
    <row r="702" spans="1:10" s="615" customFormat="1" x14ac:dyDescent="0.25">
      <c r="A702" s="86" t="s">
        <v>683</v>
      </c>
      <c r="B702" s="87" t="s">
        <v>588</v>
      </c>
      <c r="C702" s="86" t="s">
        <v>990</v>
      </c>
      <c r="D702" s="86" t="s">
        <v>557</v>
      </c>
      <c r="E702" s="86">
        <f>E698*E693</f>
        <v>0</v>
      </c>
      <c r="F702" s="86">
        <f>F698*F693</f>
        <v>0</v>
      </c>
      <c r="G702" s="86">
        <f>G698*G693</f>
        <v>0</v>
      </c>
      <c r="H702" s="86">
        <f>H698*H693</f>
        <v>0</v>
      </c>
      <c r="I702" s="86">
        <f>I698*I693</f>
        <v>0</v>
      </c>
      <c r="J702" s="355"/>
    </row>
    <row r="703" spans="1:10" s="652" customFormat="1" x14ac:dyDescent="0.25">
      <c r="A703" s="357" t="s">
        <v>262</v>
      </c>
      <c r="B703" s="679" t="s">
        <v>1359</v>
      </c>
      <c r="C703" s="680"/>
      <c r="D703" s="281"/>
      <c r="E703" s="785"/>
      <c r="F703" s="786"/>
      <c r="G703" s="322"/>
      <c r="H703" s="785"/>
      <c r="I703" s="786"/>
      <c r="J703" s="252"/>
    </row>
    <row r="704" spans="1:10" s="652" customFormat="1" ht="15" x14ac:dyDescent="0.25">
      <c r="A704" s="248" t="s">
        <v>546</v>
      </c>
      <c r="B704" s="681" t="s">
        <v>185</v>
      </c>
      <c r="C704" s="682" t="s">
        <v>186</v>
      </c>
      <c r="D704" s="203" t="s">
        <v>1137</v>
      </c>
      <c r="E704" s="527"/>
      <c r="F704" s="527"/>
      <c r="G704" s="527"/>
      <c r="H704" s="86">
        <f>IFERROR(AVERAGEIF(E704:G704,"&gt;0",E704:G704),0)</f>
        <v>0</v>
      </c>
      <c r="I704" s="527"/>
      <c r="J704" s="1104"/>
    </row>
    <row r="705" spans="1:10" s="652" customFormat="1" ht="15" x14ac:dyDescent="0.25">
      <c r="A705" s="248" t="s">
        <v>547</v>
      </c>
      <c r="B705" s="267" t="s">
        <v>1136</v>
      </c>
      <c r="C705" s="197" t="s">
        <v>408</v>
      </c>
      <c r="D705" s="281" t="s">
        <v>720</v>
      </c>
      <c r="E705" s="527"/>
      <c r="F705" s="527"/>
      <c r="G705" s="527"/>
      <c r="H705" s="86">
        <f>IFERROR(AVERAGEIF(E705:G705,"&gt;0",E705:G705),0)</f>
        <v>0</v>
      </c>
      <c r="I705" s="527"/>
      <c r="J705" s="1104"/>
    </row>
    <row r="706" spans="1:10" s="652" customFormat="1" x14ac:dyDescent="0.25">
      <c r="A706" s="248" t="s">
        <v>549</v>
      </c>
      <c r="B706" s="267" t="s">
        <v>595</v>
      </c>
      <c r="C706" s="197" t="s">
        <v>408</v>
      </c>
      <c r="D706" s="281" t="s">
        <v>1412</v>
      </c>
      <c r="E706" s="519">
        <v>0</v>
      </c>
      <c r="F706" s="519">
        <v>0</v>
      </c>
      <c r="G706" s="519">
        <v>0</v>
      </c>
      <c r="H706" s="86">
        <f>IFERROR(AVERAGEA(E706:G706),0)</f>
        <v>0</v>
      </c>
      <c r="I706" s="519">
        <v>0</v>
      </c>
      <c r="J706" s="1104"/>
    </row>
    <row r="707" spans="1:10" s="652" customFormat="1" x14ac:dyDescent="0.25">
      <c r="A707" s="248" t="s">
        <v>551</v>
      </c>
      <c r="B707" s="267" t="s">
        <v>1232</v>
      </c>
      <c r="C707" s="197" t="s">
        <v>408</v>
      </c>
      <c r="D707" s="281" t="s">
        <v>1412</v>
      </c>
      <c r="E707" s="519">
        <v>0</v>
      </c>
      <c r="F707" s="519">
        <v>0</v>
      </c>
      <c r="G707" s="519">
        <v>0</v>
      </c>
      <c r="H707" s="86">
        <f>IFERROR(AVERAGEA(E707:G707),0)</f>
        <v>0</v>
      </c>
      <c r="I707" s="519">
        <v>0</v>
      </c>
      <c r="J707" s="1104"/>
    </row>
    <row r="708" spans="1:10" s="652" customFormat="1" x14ac:dyDescent="0.25">
      <c r="A708" s="346" t="s">
        <v>552</v>
      </c>
      <c r="B708" s="267" t="s">
        <v>1233</v>
      </c>
      <c r="C708" s="197" t="s">
        <v>408</v>
      </c>
      <c r="D708" s="281" t="s">
        <v>1412</v>
      </c>
      <c r="E708" s="519">
        <v>0</v>
      </c>
      <c r="F708" s="519">
        <v>0</v>
      </c>
      <c r="G708" s="519">
        <v>0</v>
      </c>
      <c r="H708" s="86">
        <f>IFERROR(AVERAGEA(E708:G708),0)</f>
        <v>0</v>
      </c>
      <c r="I708" s="519">
        <v>0</v>
      </c>
      <c r="J708" s="1104"/>
    </row>
    <row r="709" spans="1:10" s="652" customFormat="1" x14ac:dyDescent="0.25">
      <c r="A709" s="346" t="s">
        <v>569</v>
      </c>
      <c r="B709" s="683" t="s">
        <v>629</v>
      </c>
      <c r="C709" s="197" t="s">
        <v>408</v>
      </c>
      <c r="D709" s="684" t="s">
        <v>1412</v>
      </c>
      <c r="E709" s="519">
        <v>0</v>
      </c>
      <c r="F709" s="519">
        <v>0</v>
      </c>
      <c r="G709" s="519">
        <v>0</v>
      </c>
      <c r="H709" s="86">
        <f>IFERROR(AVERAGEA(E709:G709),0)</f>
        <v>0</v>
      </c>
      <c r="I709" s="561">
        <v>0</v>
      </c>
      <c r="J709" s="1104"/>
    </row>
    <row r="710" spans="1:10" s="619" customFormat="1" x14ac:dyDescent="0.25">
      <c r="A710" s="86" t="s">
        <v>571</v>
      </c>
      <c r="B710" s="87" t="s">
        <v>992</v>
      </c>
      <c r="C710" s="86" t="s">
        <v>351</v>
      </c>
      <c r="D710" s="86" t="s">
        <v>1412</v>
      </c>
      <c r="E710" s="86">
        <f>E707+E709+E708</f>
        <v>0</v>
      </c>
      <c r="F710" s="86">
        <f>F707+F709+F708</f>
        <v>0</v>
      </c>
      <c r="G710" s="86">
        <f>G707+G709+G708</f>
        <v>0</v>
      </c>
      <c r="H710" s="86">
        <f>H707+H709+H708</f>
        <v>0</v>
      </c>
      <c r="I710" s="86">
        <f>I707+I709+I708</f>
        <v>0</v>
      </c>
      <c r="J710" s="355"/>
    </row>
    <row r="711" spans="1:10" s="619" customFormat="1" x14ac:dyDescent="0.25">
      <c r="A711" s="86" t="s">
        <v>603</v>
      </c>
      <c r="B711" s="87" t="s">
        <v>1235</v>
      </c>
      <c r="C711" s="86" t="s">
        <v>1138</v>
      </c>
      <c r="D711" s="86" t="s">
        <v>557</v>
      </c>
      <c r="E711" s="86">
        <f>(E707*E705)/1000</f>
        <v>0</v>
      </c>
      <c r="F711" s="86">
        <f>(F707*F705)/1000</f>
        <v>0</v>
      </c>
      <c r="G711" s="86">
        <f>(G707*G705)/1000</f>
        <v>0</v>
      </c>
      <c r="H711" s="86">
        <f>(H707*H705)/1000</f>
        <v>0</v>
      </c>
      <c r="I711" s="86">
        <f>(I707*I705)/1000</f>
        <v>0</v>
      </c>
      <c r="J711" s="355"/>
    </row>
    <row r="712" spans="1:10" s="619" customFormat="1" x14ac:dyDescent="0.25">
      <c r="A712" s="86" t="s">
        <v>605</v>
      </c>
      <c r="B712" s="87" t="s">
        <v>1234</v>
      </c>
      <c r="C712" s="86" t="s">
        <v>1139</v>
      </c>
      <c r="D712" s="86" t="s">
        <v>557</v>
      </c>
      <c r="E712" s="86">
        <f>(E708*E705)/1000</f>
        <v>0</v>
      </c>
      <c r="F712" s="86">
        <f>(F708*F705)/1000</f>
        <v>0</v>
      </c>
      <c r="G712" s="86">
        <f>(G708*G705)/1000</f>
        <v>0</v>
      </c>
      <c r="H712" s="86">
        <f>(H708*H705)/1000</f>
        <v>0</v>
      </c>
      <c r="I712" s="86">
        <f>(I708*I705)/1000</f>
        <v>0</v>
      </c>
      <c r="J712" s="355"/>
    </row>
    <row r="713" spans="1:10" s="619" customFormat="1" x14ac:dyDescent="0.25">
      <c r="A713" s="86" t="s">
        <v>683</v>
      </c>
      <c r="B713" s="87" t="s">
        <v>588</v>
      </c>
      <c r="C713" s="86" t="s">
        <v>1239</v>
      </c>
      <c r="D713" s="86" t="s">
        <v>557</v>
      </c>
      <c r="E713" s="86">
        <f>(E709*E705)/1000</f>
        <v>0</v>
      </c>
      <c r="F713" s="86">
        <f>(F709*F705)/1000</f>
        <v>0</v>
      </c>
      <c r="G713" s="86">
        <f>(G709*G705)/1000</f>
        <v>0</v>
      </c>
      <c r="H713" s="86">
        <f>(H709*H705)/1000</f>
        <v>0</v>
      </c>
      <c r="I713" s="86">
        <f>(I709*I705)/1000</f>
        <v>0</v>
      </c>
      <c r="J713" s="355"/>
    </row>
    <row r="714" spans="1:10" s="619" customFormat="1" x14ac:dyDescent="0.25">
      <c r="A714" s="357" t="s">
        <v>263</v>
      </c>
      <c r="B714" s="358" t="s">
        <v>630</v>
      </c>
      <c r="C714" s="210"/>
      <c r="D714" s="209"/>
      <c r="E714" s="785"/>
      <c r="F714" s="786"/>
      <c r="G714" s="551"/>
      <c r="H714" s="785"/>
      <c r="I714" s="786"/>
      <c r="J714" s="252"/>
    </row>
    <row r="715" spans="1:10" s="619" customFormat="1" ht="15" x14ac:dyDescent="0.25">
      <c r="A715" s="248" t="s">
        <v>546</v>
      </c>
      <c r="B715" s="321" t="s">
        <v>185</v>
      </c>
      <c r="C715" s="214" t="s">
        <v>186</v>
      </c>
      <c r="D715" s="208" t="s">
        <v>187</v>
      </c>
      <c r="E715" s="527"/>
      <c r="F715" s="527"/>
      <c r="G715" s="527"/>
      <c r="H715" s="276">
        <f>IFERROR(AVERAGEIF(E715:G715,"&gt;0",E715:G715),0)</f>
        <v>0</v>
      </c>
      <c r="I715" s="527"/>
      <c r="J715" s="1104"/>
    </row>
    <row r="716" spans="1:10" s="619" customFormat="1" ht="15" x14ac:dyDescent="0.25">
      <c r="A716" s="248" t="s">
        <v>547</v>
      </c>
      <c r="B716" s="263" t="s">
        <v>628</v>
      </c>
      <c r="C716" s="200" t="s">
        <v>408</v>
      </c>
      <c r="D716" s="209" t="s">
        <v>625</v>
      </c>
      <c r="E716" s="527"/>
      <c r="F716" s="527"/>
      <c r="G716" s="527"/>
      <c r="H716" s="276">
        <f>IFERROR(AVERAGEIF(E716:G716,"&gt;0",E716:G716),0)</f>
        <v>0</v>
      </c>
      <c r="I716" s="527"/>
      <c r="J716" s="1104"/>
    </row>
    <row r="717" spans="1:10" s="619" customFormat="1" x14ac:dyDescent="0.25">
      <c r="A717" s="248" t="s">
        <v>549</v>
      </c>
      <c r="B717" s="263" t="s">
        <v>595</v>
      </c>
      <c r="C717" s="200" t="s">
        <v>408</v>
      </c>
      <c r="D717" s="209" t="s">
        <v>626</v>
      </c>
      <c r="E717" s="322">
        <v>0</v>
      </c>
      <c r="F717" s="322">
        <v>0</v>
      </c>
      <c r="G717" s="322">
        <v>0</v>
      </c>
      <c r="H717" s="251">
        <f>IFERROR(AVERAGEA(E717:G717),0)</f>
        <v>0</v>
      </c>
      <c r="I717" s="519">
        <v>0</v>
      </c>
      <c r="J717" s="1104"/>
    </row>
    <row r="718" spans="1:10" s="619" customFormat="1" x14ac:dyDescent="0.25">
      <c r="A718" s="248" t="s">
        <v>551</v>
      </c>
      <c r="B718" s="263" t="s">
        <v>1232</v>
      </c>
      <c r="C718" s="200" t="s">
        <v>408</v>
      </c>
      <c r="D718" s="209" t="s">
        <v>626</v>
      </c>
      <c r="E718" s="322">
        <v>0</v>
      </c>
      <c r="F718" s="322">
        <v>0</v>
      </c>
      <c r="G718" s="322">
        <v>0</v>
      </c>
      <c r="H718" s="251">
        <f>IFERROR(AVERAGEA(E718:G718),0)</f>
        <v>0</v>
      </c>
      <c r="I718" s="519">
        <v>0</v>
      </c>
      <c r="J718" s="1104"/>
    </row>
    <row r="719" spans="1:10" s="619" customFormat="1" x14ac:dyDescent="0.25">
      <c r="A719" s="346" t="s">
        <v>552</v>
      </c>
      <c r="B719" s="263" t="s">
        <v>1233</v>
      </c>
      <c r="C719" s="200" t="s">
        <v>408</v>
      </c>
      <c r="D719" s="209" t="s">
        <v>626</v>
      </c>
      <c r="E719" s="322">
        <v>0</v>
      </c>
      <c r="F719" s="322">
        <v>0</v>
      </c>
      <c r="G719" s="322">
        <v>0</v>
      </c>
      <c r="H719" s="251">
        <f>IFERROR(AVERAGEA(E719:G719),0)</f>
        <v>0</v>
      </c>
      <c r="I719" s="519">
        <v>0</v>
      </c>
      <c r="J719" s="1104"/>
    </row>
    <row r="720" spans="1:10" s="619" customFormat="1" x14ac:dyDescent="0.25">
      <c r="A720" s="346" t="s">
        <v>569</v>
      </c>
      <c r="B720" s="354" t="s">
        <v>629</v>
      </c>
      <c r="C720" s="200" t="s">
        <v>408</v>
      </c>
      <c r="D720" s="348" t="s">
        <v>626</v>
      </c>
      <c r="E720" s="563">
        <v>0</v>
      </c>
      <c r="F720" s="563">
        <v>0</v>
      </c>
      <c r="G720" s="563">
        <v>0</v>
      </c>
      <c r="H720" s="251">
        <f>IFERROR(AVERAGEA(E720:G720),0)</f>
        <v>0</v>
      </c>
      <c r="I720" s="561">
        <v>0</v>
      </c>
      <c r="J720" s="1104"/>
    </row>
    <row r="721" spans="1:10" s="619" customFormat="1" x14ac:dyDescent="0.25">
      <c r="A721" s="86" t="s">
        <v>571</v>
      </c>
      <c r="B721" s="87" t="s">
        <v>992</v>
      </c>
      <c r="C721" s="86" t="s">
        <v>2842</v>
      </c>
      <c r="D721" s="86" t="s">
        <v>626</v>
      </c>
      <c r="E721" s="86">
        <f>E718+E720+E719</f>
        <v>0</v>
      </c>
      <c r="F721" s="86">
        <f>F718+F720+F719</f>
        <v>0</v>
      </c>
      <c r="G721" s="86">
        <f>G718+G720+G719</f>
        <v>0</v>
      </c>
      <c r="H721" s="86">
        <f>H718+H720+H719</f>
        <v>0</v>
      </c>
      <c r="I721" s="86">
        <f>I718+I720+I719</f>
        <v>0</v>
      </c>
      <c r="J721" s="355"/>
    </row>
    <row r="722" spans="1:10" s="619" customFormat="1" x14ac:dyDescent="0.25">
      <c r="A722" s="86" t="s">
        <v>601</v>
      </c>
      <c r="B722" s="87" t="s">
        <v>1235</v>
      </c>
      <c r="C722" s="86" t="s">
        <v>994</v>
      </c>
      <c r="D722" s="86" t="s">
        <v>557</v>
      </c>
      <c r="E722" s="86">
        <f>(E718*E716)</f>
        <v>0</v>
      </c>
      <c r="F722" s="86">
        <f>(F718*F716)</f>
        <v>0</v>
      </c>
      <c r="G722" s="86">
        <f>(G718*G716)</f>
        <v>0</v>
      </c>
      <c r="H722" s="86">
        <f>(H718*H716)</f>
        <v>0</v>
      </c>
      <c r="I722" s="86">
        <f>(I718*I716)</f>
        <v>0</v>
      </c>
      <c r="J722" s="355"/>
    </row>
    <row r="723" spans="1:10" s="619" customFormat="1" x14ac:dyDescent="0.25">
      <c r="A723" s="86" t="s">
        <v>603</v>
      </c>
      <c r="B723" s="87" t="s">
        <v>1234</v>
      </c>
      <c r="C723" s="86" t="s">
        <v>1240</v>
      </c>
      <c r="D723" s="86" t="s">
        <v>557</v>
      </c>
      <c r="E723" s="86">
        <f>(E719*E716)</f>
        <v>0</v>
      </c>
      <c r="F723" s="86">
        <f>(F719*F716)</f>
        <v>0</v>
      </c>
      <c r="G723" s="86">
        <f>(G719*G716)</f>
        <v>0</v>
      </c>
      <c r="H723" s="86">
        <f>(H719*H716)</f>
        <v>0</v>
      </c>
      <c r="I723" s="86">
        <f>(I719*I716)</f>
        <v>0</v>
      </c>
      <c r="J723" s="355"/>
    </row>
    <row r="724" spans="1:10" s="619" customFormat="1" x14ac:dyDescent="0.25">
      <c r="A724" s="86" t="s">
        <v>605</v>
      </c>
      <c r="B724" s="87" t="s">
        <v>588</v>
      </c>
      <c r="C724" s="86" t="s">
        <v>997</v>
      </c>
      <c r="D724" s="86" t="s">
        <v>557</v>
      </c>
      <c r="E724" s="86">
        <f>(E720*E716)</f>
        <v>0</v>
      </c>
      <c r="F724" s="86">
        <f>(F720*F716)</f>
        <v>0</v>
      </c>
      <c r="G724" s="86">
        <f>(G720*G716)</f>
        <v>0</v>
      </c>
      <c r="H724" s="86">
        <f>(H720*H716)</f>
        <v>0</v>
      </c>
      <c r="I724" s="86">
        <f>(I720*I716)</f>
        <v>0</v>
      </c>
      <c r="J724" s="355"/>
    </row>
    <row r="725" spans="1:10" s="741" customFormat="1" x14ac:dyDescent="0.25">
      <c r="A725" s="86" t="s">
        <v>264</v>
      </c>
      <c r="B725" s="87" t="s">
        <v>1241</v>
      </c>
      <c r="C725" s="86" t="s">
        <v>1387</v>
      </c>
      <c r="D725" s="86" t="s">
        <v>557</v>
      </c>
      <c r="E725" s="86">
        <f>E688+E711+E700+E722</f>
        <v>0</v>
      </c>
      <c r="F725" s="86">
        <f>F688+F711+F700+F722</f>
        <v>0</v>
      </c>
      <c r="G725" s="86">
        <f>G688+G711+G700+G722</f>
        <v>0</v>
      </c>
      <c r="H725" s="86">
        <f>H688+H711+H700+H722</f>
        <v>0</v>
      </c>
      <c r="I725" s="86">
        <f>I688+I711+I700+I722</f>
        <v>0</v>
      </c>
      <c r="J725" s="355"/>
    </row>
    <row r="726" spans="1:10" s="741" customFormat="1" x14ac:dyDescent="0.25">
      <c r="A726" s="86" t="s">
        <v>1143</v>
      </c>
      <c r="B726" s="87" t="s">
        <v>1243</v>
      </c>
      <c r="C726" s="86" t="s">
        <v>1388</v>
      </c>
      <c r="D726" s="86" t="s">
        <v>557</v>
      </c>
      <c r="E726" s="86">
        <f t="shared" ref="E726:I727" si="10">E689+E712+E701+E723</f>
        <v>0</v>
      </c>
      <c r="F726" s="86">
        <f t="shared" si="10"/>
        <v>0</v>
      </c>
      <c r="G726" s="86">
        <f t="shared" si="10"/>
        <v>0</v>
      </c>
      <c r="H726" s="86">
        <f t="shared" si="10"/>
        <v>0</v>
      </c>
      <c r="I726" s="86">
        <f t="shared" si="10"/>
        <v>0</v>
      </c>
      <c r="J726" s="355"/>
    </row>
    <row r="727" spans="1:10" s="741" customFormat="1" x14ac:dyDescent="0.25">
      <c r="A727" s="86" t="s">
        <v>1242</v>
      </c>
      <c r="B727" s="87" t="s">
        <v>631</v>
      </c>
      <c r="C727" s="86" t="s">
        <v>1296</v>
      </c>
      <c r="D727" s="86" t="s">
        <v>557</v>
      </c>
      <c r="E727" s="86">
        <f t="shared" si="10"/>
        <v>0</v>
      </c>
      <c r="F727" s="86">
        <f t="shared" si="10"/>
        <v>0</v>
      </c>
      <c r="G727" s="86">
        <f t="shared" si="10"/>
        <v>0</v>
      </c>
      <c r="H727" s="86">
        <f t="shared" si="10"/>
        <v>0</v>
      </c>
      <c r="I727" s="86">
        <f t="shared" si="10"/>
        <v>0</v>
      </c>
      <c r="J727" s="355"/>
    </row>
    <row r="728" spans="1:10" s="742" customFormat="1" ht="16.5" x14ac:dyDescent="0.25">
      <c r="A728" s="703"/>
      <c r="B728" s="704"/>
      <c r="C728" s="704"/>
      <c r="D728" s="889"/>
      <c r="E728" s="704"/>
      <c r="F728" s="704"/>
      <c r="G728" s="704"/>
      <c r="H728" s="704"/>
      <c r="I728" s="705"/>
      <c r="J728" s="252"/>
    </row>
    <row r="729" spans="1:10" s="615" customFormat="1" x14ac:dyDescent="0.25">
      <c r="A729" s="693" t="s">
        <v>1262</v>
      </c>
      <c r="B729" s="694" t="s">
        <v>1263</v>
      </c>
      <c r="C729" s="144"/>
      <c r="D729" s="695"/>
      <c r="E729" s="696"/>
      <c r="F729" s="696"/>
      <c r="G729" s="696"/>
      <c r="H729" s="696"/>
      <c r="I729" s="697"/>
      <c r="J729" s="743"/>
    </row>
    <row r="730" spans="1:10" s="615" customFormat="1" x14ac:dyDescent="0.25">
      <c r="A730" s="685" t="s">
        <v>1265</v>
      </c>
      <c r="B730" s="262" t="s">
        <v>1266</v>
      </c>
      <c r="C730" s="199"/>
      <c r="D730" s="314"/>
      <c r="E730" s="553"/>
      <c r="F730" s="553"/>
      <c r="G730" s="553"/>
      <c r="H730" s="553"/>
      <c r="I730" s="560"/>
      <c r="J730" s="317"/>
    </row>
    <row r="731" spans="1:10" s="615" customFormat="1" x14ac:dyDescent="0.25">
      <c r="A731" s="685" t="s">
        <v>1267</v>
      </c>
      <c r="B731" s="262" t="s">
        <v>1268</v>
      </c>
      <c r="C731" s="199"/>
      <c r="D731" s="314"/>
      <c r="E731" s="553"/>
      <c r="F731" s="553"/>
      <c r="G731" s="553"/>
      <c r="H731" s="553"/>
      <c r="I731" s="560"/>
      <c r="J731" s="317"/>
    </row>
    <row r="732" spans="1:10" s="619" customFormat="1" ht="15" x14ac:dyDescent="0.25">
      <c r="A732" s="248" t="s">
        <v>546</v>
      </c>
      <c r="B732" s="321" t="s">
        <v>1264</v>
      </c>
      <c r="C732" s="214" t="s">
        <v>186</v>
      </c>
      <c r="D732" s="208" t="s">
        <v>1587</v>
      </c>
      <c r="E732" s="527"/>
      <c r="F732" s="527"/>
      <c r="G732" s="527"/>
      <c r="H732" s="276">
        <f>IFERROR(AVERAGEIF(E732:G732,"&gt;0",E732:G732),0)</f>
        <v>0</v>
      </c>
      <c r="I732" s="527"/>
      <c r="J732" s="1104"/>
    </row>
    <row r="733" spans="1:10" s="619" customFormat="1" ht="15" x14ac:dyDescent="0.25">
      <c r="A733" s="248" t="s">
        <v>547</v>
      </c>
      <c r="B733" s="263" t="s">
        <v>2786</v>
      </c>
      <c r="C733" s="200" t="s">
        <v>408</v>
      </c>
      <c r="D733" s="209" t="s">
        <v>720</v>
      </c>
      <c r="E733" s="527"/>
      <c r="F733" s="527"/>
      <c r="G733" s="527"/>
      <c r="H733" s="276">
        <f>IFERROR(AVERAGEIF(E733:G733,"&gt;0",E733:G733),0)</f>
        <v>0</v>
      </c>
      <c r="I733" s="527"/>
      <c r="J733" s="1104"/>
    </row>
    <row r="734" spans="1:10" s="619" customFormat="1" x14ac:dyDescent="0.25">
      <c r="A734" s="248" t="s">
        <v>549</v>
      </c>
      <c r="B734" s="263" t="s">
        <v>1271</v>
      </c>
      <c r="C734" s="200" t="s">
        <v>408</v>
      </c>
      <c r="D734" s="209" t="s">
        <v>1412</v>
      </c>
      <c r="E734" s="322">
        <v>0</v>
      </c>
      <c r="F734" s="322">
        <v>0</v>
      </c>
      <c r="G734" s="322">
        <v>0</v>
      </c>
      <c r="H734" s="251">
        <f>IFERROR(AVERAGEA(E734:G734),0)</f>
        <v>0</v>
      </c>
      <c r="I734" s="519">
        <v>0</v>
      </c>
      <c r="J734" s="1104"/>
    </row>
    <row r="735" spans="1:10" s="744" customFormat="1" x14ac:dyDescent="0.25">
      <c r="A735" s="534" t="s">
        <v>551</v>
      </c>
      <c r="B735" s="692" t="s">
        <v>1360</v>
      </c>
      <c r="C735" s="534" t="s">
        <v>408</v>
      </c>
      <c r="D735" s="534" t="s">
        <v>1144</v>
      </c>
      <c r="E735" s="322">
        <v>0</v>
      </c>
      <c r="F735" s="322">
        <v>0</v>
      </c>
      <c r="G735" s="322">
        <v>0</v>
      </c>
      <c r="H735" s="251">
        <f>IFERROR(AVERAGEA(E735:G735),0)</f>
        <v>0</v>
      </c>
      <c r="I735" s="519">
        <v>0</v>
      </c>
      <c r="J735" s="1104"/>
    </row>
    <row r="736" spans="1:10" s="744" customFormat="1" x14ac:dyDescent="0.25">
      <c r="A736" s="534" t="s">
        <v>552</v>
      </c>
      <c r="B736" s="692" t="s">
        <v>1270</v>
      </c>
      <c r="C736" s="534" t="s">
        <v>408</v>
      </c>
      <c r="D736" s="534" t="s">
        <v>1274</v>
      </c>
      <c r="E736" s="322">
        <v>0</v>
      </c>
      <c r="F736" s="322">
        <v>0</v>
      </c>
      <c r="G736" s="322">
        <v>0</v>
      </c>
      <c r="H736" s="251">
        <f>IFERROR(AVERAGEA(E736:G736),0)</f>
        <v>0</v>
      </c>
      <c r="I736" s="519">
        <v>0</v>
      </c>
      <c r="J736" s="1104"/>
    </row>
    <row r="737" spans="1:10" s="619" customFormat="1" x14ac:dyDescent="0.25">
      <c r="A737" s="86" t="s">
        <v>569</v>
      </c>
      <c r="B737" s="87" t="s">
        <v>1273</v>
      </c>
      <c r="C737" s="86" t="s">
        <v>744</v>
      </c>
      <c r="D737" s="86" t="s">
        <v>557</v>
      </c>
      <c r="E737" s="86">
        <f>(E733*E734)/1000</f>
        <v>0</v>
      </c>
      <c r="F737" s="86">
        <f>(F733*F734)/1000</f>
        <v>0</v>
      </c>
      <c r="G737" s="86">
        <f>(G733*G734)/1000</f>
        <v>0</v>
      </c>
      <c r="H737" s="86">
        <f>(H733*H734)/1000</f>
        <v>0</v>
      </c>
      <c r="I737" s="86">
        <f>(I733*I734)/1000</f>
        <v>0</v>
      </c>
      <c r="J737" s="355"/>
    </row>
    <row r="738" spans="1:10" s="615" customFormat="1" x14ac:dyDescent="0.25">
      <c r="A738" s="685" t="s">
        <v>1275</v>
      </c>
      <c r="B738" s="262" t="s">
        <v>1328</v>
      </c>
      <c r="C738" s="199"/>
      <c r="D738" s="314"/>
      <c r="E738" s="553"/>
      <c r="F738" s="553"/>
      <c r="G738" s="553"/>
      <c r="H738" s="553"/>
      <c r="I738" s="560"/>
      <c r="J738" s="317"/>
    </row>
    <row r="739" spans="1:10" s="619" customFormat="1" ht="15" x14ac:dyDescent="0.25">
      <c r="A739" s="248" t="s">
        <v>546</v>
      </c>
      <c r="B739" s="321" t="s">
        <v>1264</v>
      </c>
      <c r="C739" s="214" t="s">
        <v>186</v>
      </c>
      <c r="D739" s="208" t="s">
        <v>1587</v>
      </c>
      <c r="E739" s="527"/>
      <c r="F739" s="527"/>
      <c r="G739" s="527"/>
      <c r="H739" s="276">
        <f>IFERROR(AVERAGEIF(E739:G739,"&gt;0",E739:G739),0)</f>
        <v>0</v>
      </c>
      <c r="I739" s="527"/>
      <c r="J739" s="1104"/>
    </row>
    <row r="740" spans="1:10" s="619" customFormat="1" ht="15" x14ac:dyDescent="0.25">
      <c r="A740" s="248" t="s">
        <v>547</v>
      </c>
      <c r="B740" s="263" t="s">
        <v>2787</v>
      </c>
      <c r="C740" s="200" t="s">
        <v>408</v>
      </c>
      <c r="D740" s="209" t="s">
        <v>720</v>
      </c>
      <c r="E740" s="527"/>
      <c r="F740" s="527"/>
      <c r="G740" s="527"/>
      <c r="H740" s="276">
        <f>IFERROR(AVERAGEIF(E740:G740,"&gt;0",E740:G740),0)</f>
        <v>0</v>
      </c>
      <c r="I740" s="527"/>
      <c r="J740" s="1104"/>
    </row>
    <row r="741" spans="1:10" s="619" customFormat="1" x14ac:dyDescent="0.25">
      <c r="A741" s="248" t="s">
        <v>549</v>
      </c>
      <c r="B741" s="263" t="s">
        <v>1277</v>
      </c>
      <c r="C741" s="200" t="s">
        <v>408</v>
      </c>
      <c r="D741" s="209" t="s">
        <v>1412</v>
      </c>
      <c r="E741" s="519">
        <v>0</v>
      </c>
      <c r="F741" s="519">
        <v>0</v>
      </c>
      <c r="G741" s="519">
        <v>0</v>
      </c>
      <c r="H741" s="251">
        <f>IFERROR(AVERAGEA(E741:G741),0)</f>
        <v>0</v>
      </c>
      <c r="I741" s="519">
        <v>0</v>
      </c>
      <c r="J741" s="1104"/>
    </row>
    <row r="742" spans="1:10" s="744" customFormat="1" x14ac:dyDescent="0.25">
      <c r="A742" s="534" t="s">
        <v>551</v>
      </c>
      <c r="B742" s="692" t="s">
        <v>1360</v>
      </c>
      <c r="C742" s="534" t="s">
        <v>408</v>
      </c>
      <c r="D742" s="534" t="s">
        <v>1144</v>
      </c>
      <c r="E742" s="519">
        <v>0</v>
      </c>
      <c r="F742" s="519">
        <v>0</v>
      </c>
      <c r="G742" s="519">
        <v>0</v>
      </c>
      <c r="H742" s="251">
        <f>IFERROR(AVERAGEA(E742:G742),0)</f>
        <v>0</v>
      </c>
      <c r="I742" s="519">
        <v>0</v>
      </c>
      <c r="J742" s="1104"/>
    </row>
    <row r="743" spans="1:10" s="744" customFormat="1" x14ac:dyDescent="0.25">
      <c r="A743" s="534" t="s">
        <v>552</v>
      </c>
      <c r="B743" s="692" t="s">
        <v>1270</v>
      </c>
      <c r="C743" s="534" t="s">
        <v>408</v>
      </c>
      <c r="D743" s="534" t="s">
        <v>1274</v>
      </c>
      <c r="E743" s="519">
        <v>0</v>
      </c>
      <c r="F743" s="519">
        <v>0</v>
      </c>
      <c r="G743" s="519">
        <v>0</v>
      </c>
      <c r="H743" s="251">
        <f>IFERROR(AVERAGEA(E743:G743),0)</f>
        <v>0</v>
      </c>
      <c r="I743" s="519">
        <v>0</v>
      </c>
      <c r="J743" s="1104"/>
    </row>
    <row r="744" spans="1:10" s="619" customFormat="1" ht="22.5" customHeight="1" x14ac:dyDescent="0.25">
      <c r="A744" s="86" t="s">
        <v>569</v>
      </c>
      <c r="B744" s="87" t="s">
        <v>1329</v>
      </c>
      <c r="C744" s="86" t="s">
        <v>744</v>
      </c>
      <c r="D744" s="86" t="s">
        <v>557</v>
      </c>
      <c r="E744" s="86">
        <f>(E740*E741)/1000</f>
        <v>0</v>
      </c>
      <c r="F744" s="86">
        <f>(F740*F741)/1000</f>
        <v>0</v>
      </c>
      <c r="G744" s="86">
        <f>(G740*G741)/1000</f>
        <v>0</v>
      </c>
      <c r="H744" s="86">
        <f>(H740*H741)/1000</f>
        <v>0</v>
      </c>
      <c r="I744" s="86">
        <f>(I740*I741)/1000</f>
        <v>0</v>
      </c>
      <c r="J744" s="355"/>
    </row>
    <row r="745" spans="1:10" s="619" customFormat="1" ht="30" customHeight="1" x14ac:dyDescent="0.25">
      <c r="A745" s="216" t="s">
        <v>1276</v>
      </c>
      <c r="B745" s="87" t="s">
        <v>1330</v>
      </c>
      <c r="C745" s="216" t="s">
        <v>1297</v>
      </c>
      <c r="D745" s="86" t="s">
        <v>557</v>
      </c>
      <c r="E745" s="86">
        <f>E737+E744</f>
        <v>0</v>
      </c>
      <c r="F745" s="86">
        <f>F737+F744</f>
        <v>0</v>
      </c>
      <c r="G745" s="86">
        <f>G737+G744</f>
        <v>0</v>
      </c>
      <c r="H745" s="86">
        <f>H737+H744</f>
        <v>0</v>
      </c>
      <c r="I745" s="86">
        <f>I737+I744</f>
        <v>0</v>
      </c>
      <c r="J745" s="355"/>
    </row>
    <row r="746" spans="1:10" s="744" customFormat="1" ht="16.5" x14ac:dyDescent="0.25">
      <c r="A746" s="703"/>
      <c r="B746" s="704"/>
      <c r="C746" s="704"/>
      <c r="D746" s="889"/>
      <c r="E746" s="704"/>
      <c r="F746" s="704"/>
      <c r="G746" s="704"/>
      <c r="H746" s="704"/>
      <c r="I746" s="705"/>
      <c r="J746" s="252"/>
    </row>
    <row r="747" spans="1:10" s="615" customFormat="1" x14ac:dyDescent="0.25">
      <c r="A747" s="685" t="s">
        <v>1279</v>
      </c>
      <c r="B747" s="262" t="s">
        <v>1278</v>
      </c>
      <c r="C747" s="199"/>
      <c r="D747" s="314"/>
      <c r="E747" s="505"/>
      <c r="F747" s="505"/>
      <c r="G747" s="505"/>
      <c r="H747" s="553"/>
      <c r="I747" s="560"/>
      <c r="J747" s="317"/>
    </row>
    <row r="748" spans="1:10" s="619" customFormat="1" ht="15" x14ac:dyDescent="0.25">
      <c r="A748" s="248" t="s">
        <v>546</v>
      </c>
      <c r="B748" s="321" t="s">
        <v>1264</v>
      </c>
      <c r="C748" s="214" t="s">
        <v>186</v>
      </c>
      <c r="D748" s="208" t="s">
        <v>1587</v>
      </c>
      <c r="E748" s="787"/>
      <c r="F748" s="787"/>
      <c r="G748" s="787"/>
      <c r="H748" s="276">
        <f>IFERROR(AVERAGEIF(E748:G748,"&gt;0",E748:G748),0)</f>
        <v>0</v>
      </c>
      <c r="I748" s="527"/>
      <c r="J748" s="1104"/>
    </row>
    <row r="749" spans="1:10" s="619" customFormat="1" ht="15" x14ac:dyDescent="0.25">
      <c r="A749" s="248" t="s">
        <v>547</v>
      </c>
      <c r="B749" s="263" t="s">
        <v>1272</v>
      </c>
      <c r="C749" s="200" t="s">
        <v>408</v>
      </c>
      <c r="D749" s="209" t="s">
        <v>720</v>
      </c>
      <c r="E749" s="787"/>
      <c r="F749" s="787"/>
      <c r="G749" s="787"/>
      <c r="H749" s="276">
        <f>IFERROR(AVERAGEIF(E749:G749,"&gt;0",E749:G749),0)</f>
        <v>0</v>
      </c>
      <c r="I749" s="527"/>
      <c r="J749" s="1104"/>
    </row>
    <row r="750" spans="1:10" s="619" customFormat="1" x14ac:dyDescent="0.25">
      <c r="A750" s="248" t="s">
        <v>549</v>
      </c>
      <c r="B750" s="263" t="s">
        <v>1271</v>
      </c>
      <c r="C750" s="200" t="s">
        <v>408</v>
      </c>
      <c r="D750" s="209" t="s">
        <v>1412</v>
      </c>
      <c r="E750" s="535">
        <v>0</v>
      </c>
      <c r="F750" s="535">
        <v>0</v>
      </c>
      <c r="G750" s="535">
        <v>0</v>
      </c>
      <c r="H750" s="251">
        <f>IFERROR(AVERAGEA(E750:G750),0)</f>
        <v>0</v>
      </c>
      <c r="I750" s="519">
        <v>0</v>
      </c>
      <c r="J750" s="1104"/>
    </row>
    <row r="751" spans="1:10" s="744" customFormat="1" x14ac:dyDescent="0.25">
      <c r="A751" s="534" t="s">
        <v>551</v>
      </c>
      <c r="B751" s="692" t="s">
        <v>1361</v>
      </c>
      <c r="C751" s="534" t="s">
        <v>408</v>
      </c>
      <c r="D751" s="534" t="s">
        <v>1144</v>
      </c>
      <c r="E751" s="535">
        <v>0</v>
      </c>
      <c r="F751" s="535">
        <v>0</v>
      </c>
      <c r="G751" s="535">
        <v>0</v>
      </c>
      <c r="H751" s="251">
        <f>IFERROR(AVERAGEA(E751:G751),0)</f>
        <v>0</v>
      </c>
      <c r="I751" s="519">
        <v>0</v>
      </c>
      <c r="J751" s="1104"/>
    </row>
    <row r="752" spans="1:10" s="744" customFormat="1" x14ac:dyDescent="0.25">
      <c r="A752" s="534" t="s">
        <v>552</v>
      </c>
      <c r="B752" s="692" t="s">
        <v>1270</v>
      </c>
      <c r="C752" s="534" t="s">
        <v>408</v>
      </c>
      <c r="D752" s="534" t="s">
        <v>1274</v>
      </c>
      <c r="E752" s="535">
        <v>0</v>
      </c>
      <c r="F752" s="535">
        <v>0</v>
      </c>
      <c r="G752" s="535">
        <v>0</v>
      </c>
      <c r="H752" s="251">
        <f>IFERROR(AVERAGEA(E752:G752),0)</f>
        <v>0</v>
      </c>
      <c r="I752" s="519">
        <v>0</v>
      </c>
      <c r="J752" s="1104"/>
    </row>
    <row r="753" spans="1:10" s="619" customFormat="1" x14ac:dyDescent="0.25">
      <c r="A753" s="86" t="s">
        <v>569</v>
      </c>
      <c r="B753" s="87" t="s">
        <v>1284</v>
      </c>
      <c r="C753" s="86" t="s">
        <v>744</v>
      </c>
      <c r="D753" s="86" t="s">
        <v>557</v>
      </c>
      <c r="E753" s="86">
        <f>(E749*E750)/1000</f>
        <v>0</v>
      </c>
      <c r="F753" s="86">
        <f>(F749*F750)/1000</f>
        <v>0</v>
      </c>
      <c r="G753" s="86">
        <f>(G749*G750)/1000</f>
        <v>0</v>
      </c>
      <c r="H753" s="86">
        <f>(H749*H750)/1000</f>
        <v>0</v>
      </c>
      <c r="I753" s="86">
        <f>(I749*I750)/1000</f>
        <v>0</v>
      </c>
      <c r="J753" s="355"/>
    </row>
    <row r="754" spans="1:10" s="615" customFormat="1" x14ac:dyDescent="0.25">
      <c r="A754" s="685" t="s">
        <v>1280</v>
      </c>
      <c r="B754" s="262" t="s">
        <v>1575</v>
      </c>
      <c r="C754" s="199"/>
      <c r="D754" s="314"/>
      <c r="E754" s="553"/>
      <c r="F754" s="553"/>
      <c r="G754" s="553"/>
      <c r="H754" s="553"/>
      <c r="I754" s="560"/>
      <c r="J754" s="317"/>
    </row>
    <row r="755" spans="1:10" s="619" customFormat="1" ht="15" x14ac:dyDescent="0.25">
      <c r="A755" s="248" t="s">
        <v>546</v>
      </c>
      <c r="B755" s="321" t="s">
        <v>1264</v>
      </c>
      <c r="C755" s="214" t="s">
        <v>186</v>
      </c>
      <c r="D755" s="208" t="s">
        <v>1587</v>
      </c>
      <c r="E755" s="527"/>
      <c r="F755" s="527"/>
      <c r="G755" s="527"/>
      <c r="H755" s="276">
        <f>IFERROR(AVERAGEIF(E755:G755,"&gt;0",E755:G755),0)</f>
        <v>0</v>
      </c>
      <c r="I755" s="527"/>
      <c r="J755" s="1104"/>
    </row>
    <row r="756" spans="1:10" s="619" customFormat="1" ht="15" x14ac:dyDescent="0.25">
      <c r="A756" s="248" t="s">
        <v>547</v>
      </c>
      <c r="B756" s="263" t="s">
        <v>1576</v>
      </c>
      <c r="C756" s="200" t="s">
        <v>408</v>
      </c>
      <c r="D756" s="209" t="s">
        <v>720</v>
      </c>
      <c r="E756" s="527"/>
      <c r="F756" s="527"/>
      <c r="G756" s="527"/>
      <c r="H756" s="276">
        <f>IFERROR(AVERAGEIF(E756:G756,"&gt;0",E756:G756),0)</f>
        <v>0</v>
      </c>
      <c r="I756" s="527"/>
      <c r="J756" s="1104"/>
    </row>
    <row r="757" spans="1:10" s="619" customFormat="1" x14ac:dyDescent="0.25">
      <c r="A757" s="248" t="s">
        <v>549</v>
      </c>
      <c r="B757" s="263" t="s">
        <v>1577</v>
      </c>
      <c r="C757" s="200" t="s">
        <v>408</v>
      </c>
      <c r="D757" s="209" t="s">
        <v>1412</v>
      </c>
      <c r="E757" s="519">
        <v>0</v>
      </c>
      <c r="F757" s="519">
        <v>0</v>
      </c>
      <c r="G757" s="519">
        <v>0</v>
      </c>
      <c r="H757" s="251">
        <f>IFERROR(AVERAGEA(E757:G757),0)</f>
        <v>0</v>
      </c>
      <c r="I757" s="519">
        <v>0</v>
      </c>
      <c r="J757" s="1104"/>
    </row>
    <row r="758" spans="1:10" s="744" customFormat="1" x14ac:dyDescent="0.25">
      <c r="A758" s="534" t="s">
        <v>551</v>
      </c>
      <c r="B758" s="692" t="s">
        <v>1269</v>
      </c>
      <c r="C758" s="534" t="s">
        <v>408</v>
      </c>
      <c r="D758" s="534" t="s">
        <v>1144</v>
      </c>
      <c r="E758" s="519">
        <v>0</v>
      </c>
      <c r="F758" s="519">
        <v>0</v>
      </c>
      <c r="G758" s="519">
        <v>0</v>
      </c>
      <c r="H758" s="251">
        <f>IFERROR(AVERAGEA(E758:G758),0)</f>
        <v>0</v>
      </c>
      <c r="I758" s="519">
        <v>0</v>
      </c>
      <c r="J758" s="1104"/>
    </row>
    <row r="759" spans="1:10" s="744" customFormat="1" x14ac:dyDescent="0.25">
      <c r="A759" s="534" t="s">
        <v>552</v>
      </c>
      <c r="B759" s="692" t="s">
        <v>1270</v>
      </c>
      <c r="C759" s="534" t="s">
        <v>408</v>
      </c>
      <c r="D759" s="534" t="s">
        <v>1274</v>
      </c>
      <c r="E759" s="519">
        <v>0</v>
      </c>
      <c r="F759" s="519">
        <v>0</v>
      </c>
      <c r="G759" s="519">
        <v>0</v>
      </c>
      <c r="H759" s="251">
        <f>IFERROR(AVERAGEA(E759:G759),0)</f>
        <v>0</v>
      </c>
      <c r="I759" s="519">
        <v>0</v>
      </c>
      <c r="J759" s="1104"/>
    </row>
    <row r="760" spans="1:10" s="619" customFormat="1" x14ac:dyDescent="0.25">
      <c r="A760" s="86" t="s">
        <v>569</v>
      </c>
      <c r="B760" s="87" t="s">
        <v>1331</v>
      </c>
      <c r="C760" s="86" t="s">
        <v>744</v>
      </c>
      <c r="D760" s="86" t="s">
        <v>557</v>
      </c>
      <c r="E760" s="86">
        <f>(E756*E757)/1000</f>
        <v>0</v>
      </c>
      <c r="F760" s="86">
        <f>(F756*F757)/1000</f>
        <v>0</v>
      </c>
      <c r="G760" s="86">
        <f>(G756*G757)/1000</f>
        <v>0</v>
      </c>
      <c r="H760" s="86">
        <f>(H756*H757)/1000</f>
        <v>0</v>
      </c>
      <c r="I760" s="86">
        <f>(I756*I757)/1000</f>
        <v>0</v>
      </c>
      <c r="J760" s="355"/>
    </row>
    <row r="761" spans="1:10" s="619" customFormat="1" x14ac:dyDescent="0.25">
      <c r="A761" s="86" t="s">
        <v>1282</v>
      </c>
      <c r="B761" s="87" t="s">
        <v>1332</v>
      </c>
      <c r="C761" s="216" t="s">
        <v>1298</v>
      </c>
      <c r="D761" s="86" t="s">
        <v>557</v>
      </c>
      <c r="E761" s="86">
        <f>E760+E753</f>
        <v>0</v>
      </c>
      <c r="F761" s="86">
        <f>F760+F753</f>
        <v>0</v>
      </c>
      <c r="G761" s="86">
        <f>G760+G753</f>
        <v>0</v>
      </c>
      <c r="H761" s="86">
        <f>H760+H753</f>
        <v>0</v>
      </c>
      <c r="I761" s="86">
        <f>I760+I753</f>
        <v>0</v>
      </c>
      <c r="J761" s="355"/>
    </row>
    <row r="762" spans="1:10" s="619" customFormat="1" ht="33" customHeight="1" x14ac:dyDescent="0.25">
      <c r="A762" s="86" t="s">
        <v>1283</v>
      </c>
      <c r="B762" s="87" t="s">
        <v>1362</v>
      </c>
      <c r="C762" s="86" t="s">
        <v>1304</v>
      </c>
      <c r="D762" s="86" t="s">
        <v>489</v>
      </c>
      <c r="E762" s="86">
        <f>IFERROR((E331*E332+E339*E340)/(E332+E340),0)</f>
        <v>0</v>
      </c>
      <c r="F762" s="86">
        <f>IFERROR((F331*F332+F339*F340)/(F332+F340),0)</f>
        <v>0</v>
      </c>
      <c r="G762" s="86">
        <f>IFERROR((G331*G332+G339*G340)/(G332+G340),0)</f>
        <v>0</v>
      </c>
      <c r="H762" s="86">
        <f>IFERROR((H331*H332+H339*H340)/(H332+H340),0)</f>
        <v>0</v>
      </c>
      <c r="I762" s="86">
        <f>IFERROR((I331*I332+I339*I340)/(I332+I340),0)</f>
        <v>0</v>
      </c>
      <c r="J762" s="355"/>
    </row>
    <row r="763" spans="1:10" s="619" customFormat="1" x14ac:dyDescent="0.25">
      <c r="A763" s="86" t="s">
        <v>1285</v>
      </c>
      <c r="B763" s="87" t="s">
        <v>1281</v>
      </c>
      <c r="C763" s="86" t="s">
        <v>1305</v>
      </c>
      <c r="D763" s="86" t="s">
        <v>557</v>
      </c>
      <c r="E763" s="86">
        <f>IFERROR(E761*100/E762,0)</f>
        <v>0</v>
      </c>
      <c r="F763" s="86">
        <f>IFERROR(F761*100/F762,0)</f>
        <v>0</v>
      </c>
      <c r="G763" s="86">
        <f>IFERROR(G761*100/G762,0)</f>
        <v>0</v>
      </c>
      <c r="H763" s="86">
        <f>IFERROR(H761*100/H762,0)</f>
        <v>0</v>
      </c>
      <c r="I763" s="86">
        <f>IFERROR(I761*100/I762,0)</f>
        <v>0</v>
      </c>
      <c r="J763" s="355"/>
    </row>
    <row r="764" spans="1:10" s="619" customFormat="1" x14ac:dyDescent="0.25">
      <c r="A764" s="86" t="s">
        <v>1286</v>
      </c>
      <c r="B764" s="87" t="s">
        <v>1287</v>
      </c>
      <c r="C764" s="86" t="s">
        <v>1306</v>
      </c>
      <c r="D764" s="86" t="s">
        <v>557</v>
      </c>
      <c r="E764" s="86">
        <f>E745-E763</f>
        <v>0</v>
      </c>
      <c r="F764" s="86">
        <f>F745-F763</f>
        <v>0</v>
      </c>
      <c r="G764" s="86">
        <f>G745-G763</f>
        <v>0</v>
      </c>
      <c r="H764" s="86">
        <f>H745-H763</f>
        <v>0</v>
      </c>
      <c r="I764" s="86">
        <f>I745-I763</f>
        <v>0</v>
      </c>
      <c r="J764" s="355"/>
    </row>
    <row r="765" spans="1:10" s="619" customFormat="1" ht="16.5" x14ac:dyDescent="0.25">
      <c r="A765" s="703"/>
      <c r="B765" s="704"/>
      <c r="C765" s="704"/>
      <c r="D765" s="889"/>
      <c r="E765" s="704"/>
      <c r="F765" s="704"/>
      <c r="G765" s="704"/>
      <c r="H765" s="704"/>
      <c r="I765" s="705"/>
      <c r="J765" s="252"/>
    </row>
    <row r="766" spans="1:10" s="619" customFormat="1" x14ac:dyDescent="0.25">
      <c r="A766" s="220" t="s">
        <v>123</v>
      </c>
      <c r="B766" s="220" t="s">
        <v>632</v>
      </c>
      <c r="C766" s="220"/>
      <c r="D766" s="220"/>
      <c r="E766" s="569"/>
      <c r="F766" s="569"/>
      <c r="G766" s="569"/>
      <c r="H766" s="569"/>
      <c r="I766" s="569"/>
      <c r="J766" s="360"/>
    </row>
    <row r="767" spans="1:10" s="619" customFormat="1" ht="44.25" customHeight="1" x14ac:dyDescent="0.25">
      <c r="A767" s="86" t="s">
        <v>124</v>
      </c>
      <c r="B767" s="87" t="s">
        <v>633</v>
      </c>
      <c r="C767" s="86" t="s">
        <v>1307</v>
      </c>
      <c r="D767" s="86" t="s">
        <v>557</v>
      </c>
      <c r="E767" s="86">
        <f>E725+E674+E673+E582+E583+E675</f>
        <v>0</v>
      </c>
      <c r="F767" s="86">
        <f>F725+F674+F673+F582+F583+F675</f>
        <v>0</v>
      </c>
      <c r="G767" s="86">
        <f>G725+G674+G673+G582+G583+G675</f>
        <v>0</v>
      </c>
      <c r="H767" s="86">
        <f>H725+H674+H673+H582+H583+H675</f>
        <v>0</v>
      </c>
      <c r="I767" s="86">
        <f>I725+I674+I673+I582+I583+I675</f>
        <v>0</v>
      </c>
      <c r="J767" s="355"/>
    </row>
    <row r="768" spans="1:10" s="745" customFormat="1" x14ac:dyDescent="0.25">
      <c r="A768" s="86" t="s">
        <v>128</v>
      </c>
      <c r="B768" s="87" t="s">
        <v>634</v>
      </c>
      <c r="C768" s="86" t="s">
        <v>1308</v>
      </c>
      <c r="D768" s="86" t="s">
        <v>557</v>
      </c>
      <c r="E768" s="86">
        <f>E727+E676+E584</f>
        <v>0</v>
      </c>
      <c r="F768" s="86">
        <f>F727+F676+F584</f>
        <v>0</v>
      </c>
      <c r="G768" s="86">
        <f>G727+G676+G584</f>
        <v>0</v>
      </c>
      <c r="H768" s="86">
        <f>H727+H676+H584</f>
        <v>0</v>
      </c>
      <c r="I768" s="86">
        <f>I727+I676+I584</f>
        <v>0</v>
      </c>
      <c r="J768" s="355"/>
    </row>
    <row r="769" spans="1:12" s="619" customFormat="1" x14ac:dyDescent="0.25">
      <c r="A769" s="86" t="s">
        <v>130</v>
      </c>
      <c r="B769" s="87" t="s">
        <v>635</v>
      </c>
      <c r="C769" s="86" t="s">
        <v>1288</v>
      </c>
      <c r="D769" s="86" t="s">
        <v>557</v>
      </c>
      <c r="E769" s="86">
        <f>E767+E768+E764</f>
        <v>0</v>
      </c>
      <c r="F769" s="86">
        <f>F767+F768+F764</f>
        <v>0</v>
      </c>
      <c r="G769" s="86">
        <f>G767+G768+G764</f>
        <v>0</v>
      </c>
      <c r="H769" s="86">
        <f>IFERROR(AVERAGEIF(E769:G769,"&gt;0",E769:G769),0)</f>
        <v>0</v>
      </c>
      <c r="I769" s="86">
        <f>I767+I768+I764</f>
        <v>0</v>
      </c>
      <c r="J769" s="355"/>
    </row>
    <row r="770" spans="1:12" s="619" customFormat="1" x14ac:dyDescent="0.25">
      <c r="A770" s="221" t="s">
        <v>143</v>
      </c>
      <c r="B770" s="361" t="s">
        <v>636</v>
      </c>
      <c r="C770" s="221"/>
      <c r="D770" s="221"/>
      <c r="E770" s="570"/>
      <c r="F770" s="570"/>
      <c r="G770" s="570"/>
      <c r="H770" s="570"/>
      <c r="I770" s="570"/>
      <c r="J770" s="342"/>
    </row>
    <row r="771" spans="1:12" s="619" customFormat="1" x14ac:dyDescent="0.25">
      <c r="A771" s="86" t="s">
        <v>265</v>
      </c>
      <c r="B771" s="87" t="s">
        <v>637</v>
      </c>
      <c r="C771" s="86" t="s">
        <v>1393</v>
      </c>
      <c r="D771" s="86" t="s">
        <v>561</v>
      </c>
      <c r="E771" s="86">
        <f>IFERROR(E673*10/E374,0)</f>
        <v>0</v>
      </c>
      <c r="F771" s="86">
        <f>IFERROR(F673*10/F374,0)</f>
        <v>0</v>
      </c>
      <c r="G771" s="86">
        <f>IFERROR(G673*10/G374,0)</f>
        <v>0</v>
      </c>
      <c r="H771" s="86">
        <f>IFERROR(H673*10/H374,0)</f>
        <v>0</v>
      </c>
      <c r="I771" s="86">
        <f>IFERROR(I673*10/I374,0)</f>
        <v>0</v>
      </c>
      <c r="J771" s="355"/>
    </row>
    <row r="772" spans="1:12" s="619" customFormat="1" ht="57" x14ac:dyDescent="0.25">
      <c r="A772" s="86" t="s">
        <v>1504</v>
      </c>
      <c r="B772" s="87" t="s">
        <v>638</v>
      </c>
      <c r="C772" s="86" t="s">
        <v>1310</v>
      </c>
      <c r="D772" s="86" t="s">
        <v>561</v>
      </c>
      <c r="E772" s="86">
        <f>IFERROR((((E599+E613+E627+E642+E657+E670)+(E561+E549+E536+E523+E510+E497+E484))*10)/(E397+E412),0)</f>
        <v>0</v>
      </c>
      <c r="F772" s="86">
        <f>IFERROR((((F599+F613+F627+F642+F657+F670)+(F561+F549+F536+F523+F510+F497+F484))*10)/(F397+F412),0)</f>
        <v>0</v>
      </c>
      <c r="G772" s="86">
        <f>IFERROR((((G599+G613+G627+G642+G657+G670)+(G561+G549+G536+G523+G510+G497+G484))*10)/(G397+G412),0)</f>
        <v>0</v>
      </c>
      <c r="H772" s="86">
        <f>IFERROR((((H599+H613+H627+H642+H657+H670)+(H561+H549+H536+H523+H510+H497+H484))*10)/(H397+H412),0)</f>
        <v>0</v>
      </c>
      <c r="I772" s="86">
        <f>IFERROR((((I599+I613+I627+I642+I657+I670)+(I561+I549+I536+I523+I510+I497+I484))*10)/(I397+I412),0)</f>
        <v>0</v>
      </c>
      <c r="J772" s="355"/>
    </row>
    <row r="773" spans="1:12" s="619" customFormat="1" x14ac:dyDescent="0.25">
      <c r="A773" s="86" t="s">
        <v>266</v>
      </c>
      <c r="B773" s="87" t="s">
        <v>1230</v>
      </c>
      <c r="C773" s="86" t="s">
        <v>1394</v>
      </c>
      <c r="D773" s="86" t="s">
        <v>561</v>
      </c>
      <c r="E773" s="86">
        <f>IFERROR(E725*10/E427,0)</f>
        <v>0</v>
      </c>
      <c r="F773" s="86">
        <f>IFERROR(F725*10/F427,0)</f>
        <v>0</v>
      </c>
      <c r="G773" s="86">
        <f>IFERROR(G725*10/G427,0)</f>
        <v>0</v>
      </c>
      <c r="H773" s="86">
        <f>IFERROR(H725*10/H427,0)</f>
        <v>0</v>
      </c>
      <c r="I773" s="86">
        <f>IFERROR(I725*10/I427,0)</f>
        <v>0</v>
      </c>
      <c r="J773" s="355"/>
    </row>
    <row r="774" spans="1:12" s="619" customFormat="1" x14ac:dyDescent="0.25">
      <c r="A774" s="86" t="s">
        <v>322</v>
      </c>
      <c r="B774" s="87" t="s">
        <v>1231</v>
      </c>
      <c r="C774" s="86" t="s">
        <v>1309</v>
      </c>
      <c r="D774" s="86" t="s">
        <v>561</v>
      </c>
      <c r="E774" s="86">
        <f>IFERROR(E726*10/E385,0)</f>
        <v>0</v>
      </c>
      <c r="F774" s="86">
        <f>IFERROR(F726*10/F385,0)</f>
        <v>0</v>
      </c>
      <c r="G774" s="86">
        <f>IFERROR(G726*10/G385,0)</f>
        <v>0</v>
      </c>
      <c r="H774" s="86">
        <f>IFERROR(H726*10/H385,0)</f>
        <v>0</v>
      </c>
      <c r="I774" s="86">
        <f>IFERROR(I726*10/I385,0)</f>
        <v>0</v>
      </c>
      <c r="J774" s="355"/>
    </row>
    <row r="775" spans="1:12" s="619" customFormat="1" ht="35.450000000000003" customHeight="1" x14ac:dyDescent="0.25">
      <c r="A775" s="86" t="s">
        <v>324</v>
      </c>
      <c r="B775" s="87" t="s">
        <v>323</v>
      </c>
      <c r="C775" s="86" t="s">
        <v>1395</v>
      </c>
      <c r="D775" s="86" t="s">
        <v>561</v>
      </c>
      <c r="E775" s="86">
        <f>E452</f>
        <v>0</v>
      </c>
      <c r="F775" s="86">
        <f>F452</f>
        <v>0</v>
      </c>
      <c r="G775" s="86">
        <f>G452</f>
        <v>0</v>
      </c>
      <c r="H775" s="86">
        <f>H452</f>
        <v>0</v>
      </c>
      <c r="I775" s="86">
        <f>I452</f>
        <v>0</v>
      </c>
      <c r="J775" s="355"/>
    </row>
    <row r="776" spans="1:12" s="746" customFormat="1" x14ac:dyDescent="0.25">
      <c r="A776" s="86" t="s">
        <v>326</v>
      </c>
      <c r="B776" s="87" t="s">
        <v>325</v>
      </c>
      <c r="C776" s="86" t="s">
        <v>1396</v>
      </c>
      <c r="D776" s="86" t="s">
        <v>561</v>
      </c>
      <c r="E776" s="86">
        <f>E464</f>
        <v>0</v>
      </c>
      <c r="F776" s="86">
        <f>F464</f>
        <v>0</v>
      </c>
      <c r="G776" s="86">
        <f>G464</f>
        <v>0</v>
      </c>
      <c r="H776" s="86">
        <f>H464</f>
        <v>0</v>
      </c>
      <c r="I776" s="86">
        <f>I464</f>
        <v>0</v>
      </c>
      <c r="J776" s="355"/>
    </row>
    <row r="777" spans="1:12" s="615" customFormat="1" ht="54.75" customHeight="1" x14ac:dyDescent="0.25">
      <c r="A777" s="86" t="s">
        <v>1140</v>
      </c>
      <c r="B777" s="87" t="s">
        <v>106</v>
      </c>
      <c r="C777" s="86" t="s">
        <v>1369</v>
      </c>
      <c r="D777" s="86" t="s">
        <v>561</v>
      </c>
      <c r="E777" s="86">
        <f>IFERROR((E366*860+E771*E374+E772*(E397+E412)+E773*E427+E774*E385+E775*E445+E776*E457)/(E366+E374+(E397+E412)+E427+E385+E445+E457),0)</f>
        <v>0</v>
      </c>
      <c r="F777" s="86">
        <f>IFERROR((F366*860+F771*F374+F772*(F397+F412)+F773*F427+F774*F385+F775*F445+F776*F457)/(F366+F374+(F397+F412)+F427+F385+F445+F457),0)</f>
        <v>0</v>
      </c>
      <c r="G777" s="86">
        <f>IFERROR((G366*860+G771*G374+G772*(G397+G412)+G773*G427+G774*G385+G775*G445+G776*G457)/(G366+G374+(G397+G412)+G427+G385+G445+G457),0)</f>
        <v>0</v>
      </c>
      <c r="H777" s="86">
        <f>IFERROR((H366*860+H771*H374+H772*(H397+H412)+H773*H427+H774*H385+H775*H445+H776*H457)/(H366+H374+(H397+H412)+H427+H385+H445+H457),0)</f>
        <v>0</v>
      </c>
      <c r="I777" s="86">
        <f>IFERROR((I366*860+I771*I374+I772*(I397+I412)+I773*I427+I774*I385+I775*I445+I776*I457)/(I366+I374+(I397+I412)+I427+I385+I445+I457),0)</f>
        <v>0</v>
      </c>
      <c r="J777" s="355"/>
      <c r="K777" s="747"/>
    </row>
    <row r="778" spans="1:12" x14ac:dyDescent="0.25">
      <c r="A778" s="362" t="s">
        <v>147</v>
      </c>
      <c r="B778" s="363" t="s">
        <v>90</v>
      </c>
      <c r="C778" s="1280"/>
      <c r="D778" s="1281"/>
      <c r="E778" s="1281"/>
      <c r="F778" s="1281"/>
      <c r="G778" s="1281"/>
      <c r="H778" s="1281"/>
      <c r="I778" s="1282"/>
      <c r="J778" s="748"/>
      <c r="K778" s="368"/>
      <c r="L778" s="369"/>
    </row>
    <row r="779" spans="1:12" ht="15" x14ac:dyDescent="0.25">
      <c r="A779" s="365" t="s">
        <v>360</v>
      </c>
      <c r="B779" s="366" t="s">
        <v>62</v>
      </c>
      <c r="C779" s="222" t="s">
        <v>408</v>
      </c>
      <c r="D779" s="222" t="s">
        <v>489</v>
      </c>
      <c r="E779" s="1135"/>
      <c r="F779" s="1135"/>
      <c r="G779" s="1135"/>
      <c r="H779" s="276">
        <f>IFERROR(AVERAGEIF(E779:G779,"&gt;0",E779:G779),0)</f>
        <v>0</v>
      </c>
      <c r="I779" s="527"/>
      <c r="J779" s="1104"/>
      <c r="K779" s="370"/>
      <c r="L779" s="253"/>
    </row>
    <row r="780" spans="1:12" ht="15" x14ac:dyDescent="0.25">
      <c r="A780" s="365" t="s">
        <v>361</v>
      </c>
      <c r="B780" s="366" t="s">
        <v>538</v>
      </c>
      <c r="C780" s="222" t="s">
        <v>408</v>
      </c>
      <c r="D780" s="222" t="s">
        <v>489</v>
      </c>
      <c r="E780" s="1135"/>
      <c r="F780" s="1135"/>
      <c r="G780" s="1135"/>
      <c r="H780" s="276">
        <f>IFERROR(AVERAGEIF(E780:G780,"&gt;0",E780:G780),0)</f>
        <v>0</v>
      </c>
      <c r="I780" s="527"/>
      <c r="J780" s="1104"/>
      <c r="K780" s="371"/>
      <c r="L780" s="253"/>
    </row>
    <row r="781" spans="1:12" s="89" customFormat="1" ht="15" x14ac:dyDescent="0.25">
      <c r="A781" s="365" t="s">
        <v>362</v>
      </c>
      <c r="B781" s="366" t="s">
        <v>63</v>
      </c>
      <c r="C781" s="222" t="s">
        <v>408</v>
      </c>
      <c r="D781" s="222" t="s">
        <v>489</v>
      </c>
      <c r="E781" s="1135"/>
      <c r="F781" s="1135"/>
      <c r="G781" s="1135"/>
      <c r="H781" s="276">
        <f>IFERROR(AVERAGEIF(E781:G781,"&gt;0",E781:G781),0)</f>
        <v>0</v>
      </c>
      <c r="I781" s="527"/>
      <c r="J781" s="1104"/>
      <c r="K781" s="374"/>
    </row>
    <row r="782" spans="1:12" s="364" customFormat="1" ht="15" x14ac:dyDescent="0.25">
      <c r="A782" s="365" t="s">
        <v>363</v>
      </c>
      <c r="B782" s="366" t="s">
        <v>64</v>
      </c>
      <c r="C782" s="222" t="s">
        <v>408</v>
      </c>
      <c r="D782" s="222" t="s">
        <v>720</v>
      </c>
      <c r="E782" s="1135"/>
      <c r="F782" s="1135"/>
      <c r="G782" s="1135"/>
      <c r="H782" s="276">
        <f>IFERROR(AVERAGEIF(E782:G782,"&gt;0",E782:G782),0)</f>
        <v>0</v>
      </c>
      <c r="I782" s="527"/>
      <c r="J782" s="1104"/>
    </row>
    <row r="783" spans="1:12" s="89" customFormat="1" ht="16.5" x14ac:dyDescent="0.25">
      <c r="A783" s="365"/>
      <c r="B783" s="366"/>
      <c r="C783" s="223"/>
      <c r="D783" s="372"/>
      <c r="E783" s="572"/>
      <c r="F783" s="573"/>
      <c r="G783" s="574"/>
      <c r="H783" s="572"/>
      <c r="I783" s="573"/>
      <c r="J783" s="373"/>
      <c r="K783" s="374"/>
    </row>
    <row r="784" spans="1:12" s="89" customFormat="1" x14ac:dyDescent="0.25">
      <c r="A784" s="362" t="s">
        <v>267</v>
      </c>
      <c r="B784" s="363" t="s">
        <v>1363</v>
      </c>
      <c r="C784" s="1280"/>
      <c r="D784" s="1281"/>
      <c r="E784" s="1281"/>
      <c r="F784" s="1281"/>
      <c r="G784" s="1281"/>
      <c r="H784" s="1281"/>
      <c r="I784" s="1282"/>
      <c r="J784" s="748"/>
    </row>
    <row r="785" spans="1:256" s="89" customFormat="1" ht="30" x14ac:dyDescent="0.25">
      <c r="A785" s="375" t="s">
        <v>268</v>
      </c>
      <c r="B785" s="376" t="s">
        <v>125</v>
      </c>
      <c r="C785" s="788"/>
      <c r="D785" s="788"/>
      <c r="E785" s="789"/>
      <c r="F785" s="789"/>
      <c r="G785" s="790"/>
      <c r="H785" s="789"/>
      <c r="I785" s="789"/>
      <c r="J785" s="749"/>
    </row>
    <row r="786" spans="1:256" s="89" customFormat="1" x14ac:dyDescent="0.25">
      <c r="A786" s="86" t="s">
        <v>546</v>
      </c>
      <c r="B786" s="87" t="s">
        <v>126</v>
      </c>
      <c r="C786" s="86" t="s">
        <v>408</v>
      </c>
      <c r="D786" s="86" t="s">
        <v>553</v>
      </c>
      <c r="E786" s="355"/>
      <c r="F786" s="355"/>
      <c r="G786" s="355"/>
      <c r="H786" s="251">
        <f>IFERROR(AVERAGEA(E786:G786),0)</f>
        <v>0</v>
      </c>
      <c r="I786" s="86">
        <f>'Annex Addl Eqp List-Env'!J27</f>
        <v>0</v>
      </c>
      <c r="J786" s="355"/>
      <c r="K786" s="374"/>
    </row>
    <row r="787" spans="1:256" s="89" customFormat="1" ht="15" x14ac:dyDescent="0.25">
      <c r="A787" s="86" t="s">
        <v>547</v>
      </c>
      <c r="B787" s="87" t="s">
        <v>127</v>
      </c>
      <c r="C787" s="86" t="s">
        <v>408</v>
      </c>
      <c r="D787" s="86" t="s">
        <v>557</v>
      </c>
      <c r="E787" s="355"/>
      <c r="F787" s="355"/>
      <c r="G787" s="355"/>
      <c r="H787" s="251">
        <f>IFERROR(AVERAGEA(E787:G787),0)</f>
        <v>0</v>
      </c>
      <c r="I787" s="86">
        <f>'Annex Addl Eqp List-Env'!K27</f>
        <v>0</v>
      </c>
      <c r="J787" s="355"/>
      <c r="K787" s="375"/>
      <c r="L787" s="376"/>
      <c r="M787" s="224"/>
      <c r="N787" s="224"/>
      <c r="O787" s="377"/>
      <c r="P787" s="377"/>
      <c r="Q787" s="224"/>
      <c r="R787" s="377"/>
      <c r="S787" s="377"/>
      <c r="T787" s="378"/>
      <c r="U787" s="375"/>
      <c r="V787" s="376"/>
      <c r="W787" s="224"/>
      <c r="X787" s="224"/>
      <c r="Y787" s="377"/>
      <c r="Z787" s="377"/>
      <c r="AA787" s="224"/>
      <c r="AB787" s="377"/>
      <c r="AC787" s="377"/>
      <c r="AD787" s="378"/>
      <c r="AE787" s="375"/>
      <c r="AF787" s="376"/>
      <c r="AG787" s="224"/>
      <c r="AH787" s="224"/>
      <c r="AI787" s="377"/>
      <c r="AJ787" s="377"/>
      <c r="AK787" s="224"/>
      <c r="AL787" s="377"/>
      <c r="AM787" s="377"/>
      <c r="AN787" s="378"/>
      <c r="AO787" s="375"/>
      <c r="AP787" s="376"/>
      <c r="AQ787" s="224"/>
      <c r="AR787" s="224"/>
      <c r="AS787" s="377"/>
      <c r="AT787" s="377"/>
      <c r="AU787" s="224"/>
      <c r="AV787" s="377"/>
      <c r="AW787" s="377"/>
      <c r="AX787" s="378"/>
      <c r="AY787" s="375"/>
      <c r="AZ787" s="376"/>
      <c r="BA787" s="224"/>
      <c r="BB787" s="224"/>
      <c r="BC787" s="377"/>
      <c r="BD787" s="377"/>
      <c r="BE787" s="224"/>
      <c r="BF787" s="377"/>
      <c r="BG787" s="377"/>
      <c r="BH787" s="378"/>
      <c r="BI787" s="375"/>
      <c r="BJ787" s="376"/>
      <c r="BK787" s="224"/>
      <c r="BL787" s="224"/>
      <c r="BM787" s="377"/>
      <c r="BN787" s="377"/>
      <c r="BO787" s="224"/>
      <c r="BP787" s="377"/>
      <c r="BQ787" s="377"/>
      <c r="BR787" s="378"/>
      <c r="BS787" s="375"/>
      <c r="BT787" s="376"/>
      <c r="BU787" s="224"/>
      <c r="BV787" s="224"/>
      <c r="BW787" s="377"/>
      <c r="BX787" s="377"/>
      <c r="BY787" s="224"/>
      <c r="BZ787" s="377"/>
      <c r="CA787" s="377"/>
      <c r="CB787" s="378"/>
      <c r="CC787" s="375"/>
      <c r="CD787" s="376"/>
      <c r="CE787" s="224"/>
      <c r="CF787" s="224"/>
      <c r="CG787" s="377"/>
      <c r="CH787" s="377"/>
      <c r="CI787" s="224"/>
      <c r="CJ787" s="377"/>
      <c r="CK787" s="377"/>
      <c r="CL787" s="378"/>
      <c r="CM787" s="375"/>
      <c r="CN787" s="376"/>
      <c r="CO787" s="224"/>
      <c r="CP787" s="224"/>
      <c r="CQ787" s="377"/>
      <c r="CR787" s="377"/>
      <c r="CS787" s="224"/>
      <c r="CT787" s="377"/>
      <c r="CU787" s="377"/>
      <c r="CV787" s="378"/>
      <c r="CW787" s="375"/>
      <c r="CX787" s="376"/>
      <c r="CY787" s="224"/>
      <c r="CZ787" s="224"/>
      <c r="DA787" s="377"/>
      <c r="DB787" s="377"/>
      <c r="DC787" s="224"/>
      <c r="DD787" s="377"/>
      <c r="DE787" s="377"/>
      <c r="DF787" s="378"/>
      <c r="DG787" s="375"/>
      <c r="DH787" s="376"/>
      <c r="DI787" s="224"/>
      <c r="DJ787" s="224"/>
      <c r="DK787" s="377"/>
      <c r="DL787" s="377"/>
      <c r="DM787" s="224"/>
      <c r="DN787" s="377"/>
      <c r="DO787" s="377"/>
      <c r="DP787" s="378"/>
      <c r="DQ787" s="375"/>
      <c r="DR787" s="376"/>
      <c r="DS787" s="224"/>
      <c r="DT787" s="224"/>
      <c r="DU787" s="377"/>
      <c r="DV787" s="377"/>
      <c r="DW787" s="224"/>
      <c r="DX787" s="377"/>
      <c r="DY787" s="377"/>
      <c r="DZ787" s="378"/>
      <c r="EA787" s="375"/>
      <c r="EB787" s="376"/>
      <c r="EC787" s="224"/>
      <c r="ED787" s="224"/>
      <c r="EE787" s="377"/>
      <c r="EF787" s="377"/>
      <c r="EG787" s="224"/>
      <c r="EH787" s="377"/>
      <c r="EI787" s="377"/>
      <c r="EJ787" s="378"/>
      <c r="EK787" s="375"/>
      <c r="EL787" s="376"/>
      <c r="EM787" s="224"/>
      <c r="EN787" s="224"/>
      <c r="EO787" s="377"/>
      <c r="EP787" s="377"/>
      <c r="EQ787" s="224"/>
      <c r="ER787" s="377"/>
      <c r="ES787" s="377"/>
      <c r="ET787" s="378"/>
      <c r="EU787" s="375"/>
      <c r="EV787" s="376"/>
      <c r="EW787" s="224"/>
      <c r="EX787" s="224"/>
      <c r="EY787" s="377"/>
      <c r="EZ787" s="377"/>
      <c r="FA787" s="224"/>
      <c r="FB787" s="377"/>
      <c r="FC787" s="377"/>
      <c r="FD787" s="378"/>
      <c r="FE787" s="375"/>
      <c r="FF787" s="376"/>
      <c r="FG787" s="224"/>
      <c r="FH787" s="224"/>
      <c r="FI787" s="377"/>
      <c r="FJ787" s="377"/>
      <c r="FK787" s="224"/>
      <c r="FL787" s="377"/>
      <c r="FM787" s="377"/>
      <c r="FN787" s="378"/>
      <c r="FO787" s="375"/>
      <c r="FP787" s="376"/>
      <c r="FQ787" s="224"/>
      <c r="FR787" s="224"/>
      <c r="FS787" s="377"/>
      <c r="FT787" s="377"/>
      <c r="FU787" s="224"/>
      <c r="FV787" s="377"/>
      <c r="FW787" s="377"/>
      <c r="FX787" s="378"/>
      <c r="FY787" s="375"/>
      <c r="FZ787" s="376"/>
      <c r="GA787" s="224"/>
      <c r="GB787" s="224"/>
      <c r="GC787" s="377"/>
      <c r="GD787" s="377"/>
      <c r="GE787" s="224"/>
      <c r="GF787" s="377"/>
      <c r="GG787" s="377"/>
      <c r="GH787" s="378"/>
      <c r="GI787" s="375"/>
      <c r="GJ787" s="376"/>
      <c r="GK787" s="224"/>
      <c r="GL787" s="224"/>
      <c r="GM787" s="377"/>
      <c r="GN787" s="377"/>
      <c r="GO787" s="224"/>
      <c r="GP787" s="377"/>
      <c r="GQ787" s="377"/>
      <c r="GR787" s="378"/>
      <c r="GS787" s="375"/>
      <c r="GT787" s="376"/>
      <c r="GU787" s="224"/>
      <c r="GV787" s="224"/>
      <c r="GW787" s="377"/>
      <c r="GX787" s="377"/>
      <c r="GY787" s="224"/>
      <c r="GZ787" s="377"/>
      <c r="HA787" s="377"/>
      <c r="HB787" s="378"/>
      <c r="HC787" s="375"/>
      <c r="HD787" s="376"/>
      <c r="HE787" s="224"/>
      <c r="HF787" s="224"/>
      <c r="HG787" s="377"/>
      <c r="HH787" s="377"/>
      <c r="HI787" s="224"/>
      <c r="HJ787" s="377"/>
      <c r="HK787" s="377"/>
      <c r="HL787" s="378"/>
      <c r="HM787" s="375"/>
      <c r="HN787" s="376"/>
      <c r="HO787" s="224"/>
      <c r="HP787" s="224"/>
      <c r="HQ787" s="377"/>
      <c r="HR787" s="377"/>
      <c r="HS787" s="224"/>
      <c r="HT787" s="377"/>
      <c r="HU787" s="377"/>
      <c r="HV787" s="378"/>
      <c r="HW787" s="375"/>
      <c r="HX787" s="376"/>
      <c r="HY787" s="224"/>
      <c r="HZ787" s="224"/>
      <c r="IA787" s="377"/>
      <c r="IB787" s="377"/>
      <c r="IC787" s="224"/>
      <c r="ID787" s="377"/>
      <c r="IE787" s="377"/>
      <c r="IF787" s="378"/>
      <c r="IG787" s="375"/>
      <c r="IH787" s="376"/>
      <c r="II787" s="224"/>
      <c r="IJ787" s="224"/>
      <c r="IK787" s="377"/>
      <c r="IL787" s="377"/>
      <c r="IM787" s="224"/>
      <c r="IN787" s="377"/>
      <c r="IO787" s="377"/>
      <c r="IP787" s="378"/>
      <c r="IQ787" s="375"/>
      <c r="IR787" s="376"/>
      <c r="IS787" s="224"/>
      <c r="IT787" s="224"/>
      <c r="IU787" s="377"/>
      <c r="IV787" s="377"/>
    </row>
    <row r="788" spans="1:256" s="89" customFormat="1" ht="16.5" x14ac:dyDescent="0.25">
      <c r="A788" s="703"/>
      <c r="B788" s="704"/>
      <c r="C788" s="704"/>
      <c r="D788" s="889"/>
      <c r="E788" s="704"/>
      <c r="F788" s="704"/>
      <c r="G788" s="704"/>
      <c r="H788" s="704"/>
      <c r="I788" s="705"/>
      <c r="J788" s="252"/>
      <c r="K788" s="374"/>
    </row>
    <row r="789" spans="1:256" s="89" customFormat="1" ht="30" x14ac:dyDescent="0.25">
      <c r="A789" s="375" t="s">
        <v>269</v>
      </c>
      <c r="B789" s="376" t="s">
        <v>129</v>
      </c>
      <c r="C789" s="224"/>
      <c r="D789" s="224"/>
      <c r="E789" s="575"/>
      <c r="F789" s="575"/>
      <c r="G789" s="576"/>
      <c r="H789" s="575"/>
      <c r="I789" s="575"/>
      <c r="J789" s="749"/>
      <c r="K789" s="374"/>
    </row>
    <row r="790" spans="1:256" s="89" customFormat="1" ht="42.75" customHeight="1" x14ac:dyDescent="0.25">
      <c r="A790" s="379" t="s">
        <v>546</v>
      </c>
      <c r="B790" s="380" t="s">
        <v>1364</v>
      </c>
      <c r="C790" s="225" t="s">
        <v>408</v>
      </c>
      <c r="D790" s="225" t="s">
        <v>1412</v>
      </c>
      <c r="E790" s="580"/>
      <c r="F790" s="580"/>
      <c r="G790" s="577"/>
      <c r="H790" s="251">
        <f>IFERROR(AVERAGE(E790:G790),0)</f>
        <v>0</v>
      </c>
      <c r="I790" s="578"/>
      <c r="J790" s="1104"/>
      <c r="K790" s="374"/>
    </row>
    <row r="791" spans="1:256" s="89" customFormat="1" ht="49.5" customHeight="1" x14ac:dyDescent="0.25">
      <c r="A791" s="379" t="s">
        <v>547</v>
      </c>
      <c r="B791" s="380" t="s">
        <v>1365</v>
      </c>
      <c r="C791" s="225" t="s">
        <v>408</v>
      </c>
      <c r="D791" s="225" t="s">
        <v>1412</v>
      </c>
      <c r="E791" s="580"/>
      <c r="F791" s="580"/>
      <c r="G791" s="577"/>
      <c r="H791" s="251">
        <f>IFERROR(AVERAGE(E791:G791),0)</f>
        <v>0</v>
      </c>
      <c r="I791" s="578"/>
      <c r="J791" s="1104"/>
      <c r="K791" s="375"/>
      <c r="L791" s="376"/>
      <c r="M791" s="224"/>
      <c r="N791" s="224"/>
      <c r="O791" s="377"/>
      <c r="P791" s="377"/>
      <c r="Q791" s="224"/>
      <c r="R791" s="377"/>
      <c r="S791" s="377"/>
      <c r="T791" s="378"/>
      <c r="U791" s="375"/>
      <c r="V791" s="376"/>
      <c r="W791" s="224"/>
      <c r="X791" s="224"/>
      <c r="Y791" s="377"/>
      <c r="Z791" s="377"/>
      <c r="AA791" s="224"/>
      <c r="AB791" s="377"/>
      <c r="AC791" s="377"/>
      <c r="AD791" s="378"/>
      <c r="AE791" s="375"/>
      <c r="AF791" s="376"/>
      <c r="AG791" s="224"/>
      <c r="AH791" s="224"/>
      <c r="AI791" s="377"/>
      <c r="AJ791" s="377"/>
      <c r="AK791" s="224"/>
      <c r="AL791" s="377"/>
      <c r="AM791" s="377"/>
      <c r="AN791" s="378"/>
      <c r="AO791" s="375"/>
      <c r="AP791" s="376"/>
      <c r="AQ791" s="224"/>
      <c r="AR791" s="224"/>
      <c r="AS791" s="377"/>
      <c r="AT791" s="377"/>
      <c r="AU791" s="224"/>
      <c r="AV791" s="377"/>
      <c r="AW791" s="377"/>
      <c r="AX791" s="378"/>
      <c r="AY791" s="375"/>
      <c r="AZ791" s="376"/>
      <c r="BA791" s="224"/>
      <c r="BB791" s="224"/>
      <c r="BC791" s="377"/>
      <c r="BD791" s="377"/>
      <c r="BE791" s="224"/>
      <c r="BF791" s="377"/>
      <c r="BG791" s="377"/>
      <c r="BH791" s="378"/>
      <c r="BI791" s="375"/>
      <c r="BJ791" s="376"/>
      <c r="BK791" s="224"/>
      <c r="BL791" s="224"/>
      <c r="BM791" s="377"/>
      <c r="BN791" s="377"/>
      <c r="BO791" s="224"/>
      <c r="BP791" s="377"/>
      <c r="BQ791" s="377"/>
      <c r="BR791" s="378"/>
      <c r="BS791" s="375"/>
      <c r="BT791" s="376"/>
      <c r="BU791" s="224"/>
      <c r="BV791" s="224"/>
      <c r="BW791" s="377"/>
      <c r="BX791" s="377"/>
      <c r="BY791" s="224"/>
      <c r="BZ791" s="377"/>
      <c r="CA791" s="377"/>
      <c r="CB791" s="378"/>
      <c r="CC791" s="375"/>
      <c r="CD791" s="376"/>
      <c r="CE791" s="224"/>
      <c r="CF791" s="224"/>
      <c r="CG791" s="377"/>
      <c r="CH791" s="377"/>
      <c r="CI791" s="224"/>
      <c r="CJ791" s="377"/>
      <c r="CK791" s="377"/>
      <c r="CL791" s="378"/>
      <c r="CM791" s="375"/>
      <c r="CN791" s="376"/>
      <c r="CO791" s="224"/>
      <c r="CP791" s="224"/>
      <c r="CQ791" s="377"/>
      <c r="CR791" s="377"/>
      <c r="CS791" s="224"/>
      <c r="CT791" s="377"/>
      <c r="CU791" s="377"/>
      <c r="CV791" s="378"/>
      <c r="CW791" s="375"/>
      <c r="CX791" s="376"/>
      <c r="CY791" s="224"/>
      <c r="CZ791" s="224"/>
      <c r="DA791" s="377"/>
      <c r="DB791" s="377"/>
      <c r="DC791" s="224"/>
      <c r="DD791" s="377"/>
      <c r="DE791" s="377"/>
      <c r="DF791" s="378"/>
      <c r="DG791" s="375"/>
      <c r="DH791" s="376"/>
      <c r="DI791" s="224"/>
      <c r="DJ791" s="224"/>
      <c r="DK791" s="377"/>
      <c r="DL791" s="377"/>
      <c r="DM791" s="224"/>
      <c r="DN791" s="377"/>
      <c r="DO791" s="377"/>
      <c r="DP791" s="378"/>
      <c r="DQ791" s="375"/>
      <c r="DR791" s="376"/>
      <c r="DS791" s="224"/>
      <c r="DT791" s="224"/>
      <c r="DU791" s="377"/>
      <c r="DV791" s="377"/>
      <c r="DW791" s="224"/>
      <c r="DX791" s="377"/>
      <c r="DY791" s="377"/>
      <c r="DZ791" s="378"/>
      <c r="EA791" s="375"/>
      <c r="EB791" s="376"/>
      <c r="EC791" s="224"/>
      <c r="ED791" s="224"/>
      <c r="EE791" s="377"/>
      <c r="EF791" s="377"/>
      <c r="EG791" s="224"/>
      <c r="EH791" s="377"/>
      <c r="EI791" s="377"/>
      <c r="EJ791" s="378"/>
      <c r="EK791" s="375"/>
      <c r="EL791" s="376"/>
      <c r="EM791" s="224"/>
      <c r="EN791" s="224"/>
      <c r="EO791" s="377"/>
      <c r="EP791" s="377"/>
      <c r="EQ791" s="224"/>
      <c r="ER791" s="377"/>
      <c r="ES791" s="377"/>
      <c r="ET791" s="378"/>
      <c r="EU791" s="375"/>
      <c r="EV791" s="376"/>
      <c r="EW791" s="224"/>
      <c r="EX791" s="224"/>
      <c r="EY791" s="377"/>
      <c r="EZ791" s="377"/>
      <c r="FA791" s="224"/>
      <c r="FB791" s="377"/>
      <c r="FC791" s="377"/>
      <c r="FD791" s="378"/>
      <c r="FE791" s="375"/>
      <c r="FF791" s="376"/>
      <c r="FG791" s="224"/>
      <c r="FH791" s="224"/>
      <c r="FI791" s="377"/>
      <c r="FJ791" s="377"/>
      <c r="FK791" s="224"/>
      <c r="FL791" s="377"/>
      <c r="FM791" s="377"/>
      <c r="FN791" s="378"/>
      <c r="FO791" s="375"/>
      <c r="FP791" s="376"/>
      <c r="FQ791" s="224"/>
      <c r="FR791" s="224"/>
      <c r="FS791" s="377"/>
      <c r="FT791" s="377"/>
      <c r="FU791" s="224"/>
      <c r="FV791" s="377"/>
      <c r="FW791" s="377"/>
      <c r="FX791" s="378"/>
      <c r="FY791" s="375"/>
      <c r="FZ791" s="376"/>
      <c r="GA791" s="224"/>
      <c r="GB791" s="224"/>
      <c r="GC791" s="377"/>
      <c r="GD791" s="377"/>
      <c r="GE791" s="224"/>
      <c r="GF791" s="377"/>
      <c r="GG791" s="377"/>
      <c r="GH791" s="378"/>
      <c r="GI791" s="375"/>
      <c r="GJ791" s="376"/>
      <c r="GK791" s="224"/>
      <c r="GL791" s="224"/>
      <c r="GM791" s="377"/>
      <c r="GN791" s="377"/>
      <c r="GO791" s="224"/>
      <c r="GP791" s="377"/>
      <c r="GQ791" s="377"/>
      <c r="GR791" s="378"/>
      <c r="GS791" s="375"/>
      <c r="GT791" s="376"/>
      <c r="GU791" s="224"/>
      <c r="GV791" s="224"/>
      <c r="GW791" s="377"/>
      <c r="GX791" s="377"/>
      <c r="GY791" s="224"/>
      <c r="GZ791" s="377"/>
      <c r="HA791" s="377"/>
      <c r="HB791" s="378"/>
      <c r="HC791" s="375"/>
      <c r="HD791" s="376"/>
      <c r="HE791" s="224"/>
      <c r="HF791" s="224"/>
      <c r="HG791" s="377"/>
      <c r="HH791" s="377"/>
      <c r="HI791" s="224"/>
      <c r="HJ791" s="377"/>
      <c r="HK791" s="377"/>
      <c r="HL791" s="378"/>
      <c r="HM791" s="375"/>
      <c r="HN791" s="376"/>
      <c r="HO791" s="224"/>
      <c r="HP791" s="224"/>
      <c r="HQ791" s="377"/>
      <c r="HR791" s="377"/>
      <c r="HS791" s="224"/>
      <c r="HT791" s="377"/>
      <c r="HU791" s="377"/>
      <c r="HV791" s="378"/>
      <c r="HW791" s="375"/>
      <c r="HX791" s="376"/>
      <c r="HY791" s="224"/>
      <c r="HZ791" s="224"/>
      <c r="IA791" s="377"/>
      <c r="IB791" s="377"/>
      <c r="IC791" s="224"/>
      <c r="ID791" s="377"/>
      <c r="IE791" s="377"/>
      <c r="IF791" s="378"/>
      <c r="IG791" s="375"/>
      <c r="IH791" s="376"/>
      <c r="II791" s="224"/>
      <c r="IJ791" s="224"/>
      <c r="IK791" s="377"/>
      <c r="IL791" s="377"/>
      <c r="IM791" s="224"/>
      <c r="IN791" s="377"/>
      <c r="IO791" s="377"/>
      <c r="IP791" s="378"/>
      <c r="IQ791" s="375"/>
      <c r="IR791" s="376"/>
      <c r="IS791" s="224"/>
      <c r="IT791" s="224"/>
      <c r="IU791" s="377"/>
      <c r="IV791" s="377"/>
    </row>
    <row r="792" spans="1:256" s="89" customFormat="1" ht="50.25" customHeight="1" x14ac:dyDescent="0.25">
      <c r="A792" s="379" t="s">
        <v>549</v>
      </c>
      <c r="B792" s="380" t="s">
        <v>1366</v>
      </c>
      <c r="C792" s="225" t="s">
        <v>408</v>
      </c>
      <c r="D792" s="225" t="s">
        <v>1412</v>
      </c>
      <c r="E792" s="580"/>
      <c r="F792" s="580"/>
      <c r="G792" s="577"/>
      <c r="H792" s="251">
        <f>IFERROR(AVERAGE(E792:G792),0)</f>
        <v>0</v>
      </c>
      <c r="I792" s="578"/>
      <c r="J792" s="1104"/>
    </row>
    <row r="793" spans="1:256" s="89" customFormat="1" ht="15" x14ac:dyDescent="0.25">
      <c r="A793" s="375" t="s">
        <v>270</v>
      </c>
      <c r="B793" s="376" t="s">
        <v>131</v>
      </c>
      <c r="C793" s="224"/>
      <c r="D793" s="224"/>
      <c r="E793" s="789"/>
      <c r="F793" s="789"/>
      <c r="G793" s="790"/>
      <c r="H793" s="789"/>
      <c r="I793" s="789"/>
      <c r="J793" s="749"/>
    </row>
    <row r="794" spans="1:256" s="89" customFormat="1" ht="48.75" customHeight="1" x14ac:dyDescent="0.25">
      <c r="A794" s="86" t="s">
        <v>546</v>
      </c>
      <c r="B794" s="87" t="s">
        <v>132</v>
      </c>
      <c r="C794" s="86" t="s">
        <v>408</v>
      </c>
      <c r="D794" s="86" t="s">
        <v>553</v>
      </c>
      <c r="E794" s="716"/>
      <c r="F794" s="716"/>
      <c r="G794" s="716"/>
      <c r="H794" s="251">
        <f>IFERROR(AVERAGE(E794:G794),0)</f>
        <v>0</v>
      </c>
      <c r="I794" s="86">
        <f>'Annex Project Activites List'!K27</f>
        <v>0</v>
      </c>
      <c r="J794" s="355"/>
      <c r="K794" s="375"/>
      <c r="L794" s="376"/>
      <c r="M794" s="224"/>
      <c r="N794" s="224"/>
      <c r="O794" s="377"/>
      <c r="P794" s="377"/>
      <c r="Q794" s="224"/>
      <c r="R794" s="377"/>
      <c r="S794" s="377"/>
      <c r="T794" s="378"/>
      <c r="U794" s="375"/>
      <c r="V794" s="376"/>
      <c r="W794" s="224"/>
      <c r="X794" s="224"/>
      <c r="Y794" s="377"/>
      <c r="Z794" s="377"/>
      <c r="AA794" s="224"/>
      <c r="AB794" s="377"/>
      <c r="AC794" s="377"/>
      <c r="AD794" s="378"/>
      <c r="AE794" s="375"/>
      <c r="AF794" s="376"/>
      <c r="AG794" s="224"/>
      <c r="AH794" s="224"/>
      <c r="AI794" s="377"/>
      <c r="AJ794" s="377"/>
      <c r="AK794" s="224"/>
      <c r="AL794" s="377"/>
      <c r="AM794" s="377"/>
      <c r="AN794" s="378"/>
      <c r="AO794" s="375"/>
      <c r="AP794" s="376"/>
      <c r="AQ794" s="224"/>
      <c r="AR794" s="224"/>
      <c r="AS794" s="377"/>
      <c r="AT794" s="377"/>
      <c r="AU794" s="224"/>
      <c r="AV794" s="377"/>
      <c r="AW794" s="377"/>
      <c r="AX794" s="378"/>
      <c r="AY794" s="375"/>
      <c r="AZ794" s="376"/>
      <c r="BA794" s="224"/>
      <c r="BB794" s="224"/>
      <c r="BC794" s="377"/>
      <c r="BD794" s="377"/>
      <c r="BE794" s="224"/>
      <c r="BF794" s="377"/>
      <c r="BG794" s="377"/>
      <c r="BH794" s="378"/>
      <c r="BI794" s="375"/>
      <c r="BJ794" s="376"/>
      <c r="BK794" s="224"/>
      <c r="BL794" s="224"/>
      <c r="BM794" s="377"/>
      <c r="BN794" s="377"/>
      <c r="BO794" s="224"/>
      <c r="BP794" s="377"/>
      <c r="BQ794" s="377"/>
      <c r="BR794" s="378"/>
      <c r="BS794" s="375"/>
      <c r="BT794" s="376"/>
      <c r="BU794" s="224"/>
      <c r="BV794" s="224"/>
      <c r="BW794" s="377"/>
      <c r="BX794" s="377"/>
      <c r="BY794" s="224"/>
      <c r="BZ794" s="377"/>
      <c r="CA794" s="377"/>
      <c r="CB794" s="378"/>
      <c r="CC794" s="375"/>
      <c r="CD794" s="376"/>
      <c r="CE794" s="224"/>
      <c r="CF794" s="224"/>
      <c r="CG794" s="377"/>
      <c r="CH794" s="377"/>
      <c r="CI794" s="224"/>
      <c r="CJ794" s="377"/>
      <c r="CK794" s="377"/>
      <c r="CL794" s="378"/>
      <c r="CM794" s="375"/>
      <c r="CN794" s="376"/>
      <c r="CO794" s="224"/>
      <c r="CP794" s="224"/>
      <c r="CQ794" s="377"/>
      <c r="CR794" s="377"/>
      <c r="CS794" s="224"/>
      <c r="CT794" s="377"/>
      <c r="CU794" s="377"/>
      <c r="CV794" s="378"/>
      <c r="CW794" s="375"/>
      <c r="CX794" s="376"/>
      <c r="CY794" s="224"/>
      <c r="CZ794" s="224"/>
      <c r="DA794" s="377"/>
      <c r="DB794" s="377"/>
      <c r="DC794" s="224"/>
      <c r="DD794" s="377"/>
      <c r="DE794" s="377"/>
      <c r="DF794" s="378"/>
      <c r="DG794" s="375"/>
      <c r="DH794" s="376"/>
      <c r="DI794" s="224"/>
      <c r="DJ794" s="224"/>
      <c r="DK794" s="377"/>
      <c r="DL794" s="377"/>
      <c r="DM794" s="224"/>
      <c r="DN794" s="377"/>
      <c r="DO794" s="377"/>
      <c r="DP794" s="378"/>
      <c r="DQ794" s="375"/>
      <c r="DR794" s="376"/>
      <c r="DS794" s="224"/>
      <c r="DT794" s="224"/>
      <c r="DU794" s="377"/>
      <c r="DV794" s="377"/>
      <c r="DW794" s="224"/>
      <c r="DX794" s="377"/>
      <c r="DY794" s="377"/>
      <c r="DZ794" s="378"/>
      <c r="EA794" s="375"/>
      <c r="EB794" s="376"/>
      <c r="EC794" s="224"/>
      <c r="ED794" s="224"/>
      <c r="EE794" s="377"/>
      <c r="EF794" s="377"/>
      <c r="EG794" s="224"/>
      <c r="EH794" s="377"/>
      <c r="EI794" s="377"/>
      <c r="EJ794" s="378"/>
      <c r="EK794" s="375"/>
      <c r="EL794" s="376"/>
      <c r="EM794" s="224"/>
      <c r="EN794" s="224"/>
      <c r="EO794" s="377"/>
      <c r="EP794" s="377"/>
      <c r="EQ794" s="224"/>
      <c r="ER794" s="377"/>
      <c r="ES794" s="377"/>
      <c r="ET794" s="378"/>
      <c r="EU794" s="375"/>
      <c r="EV794" s="376"/>
      <c r="EW794" s="224"/>
      <c r="EX794" s="224"/>
      <c r="EY794" s="377"/>
      <c r="EZ794" s="377"/>
      <c r="FA794" s="224"/>
      <c r="FB794" s="377"/>
      <c r="FC794" s="377"/>
      <c r="FD794" s="378"/>
      <c r="FE794" s="375"/>
      <c r="FF794" s="376"/>
      <c r="FG794" s="224"/>
      <c r="FH794" s="224"/>
      <c r="FI794" s="377"/>
      <c r="FJ794" s="377"/>
      <c r="FK794" s="224"/>
      <c r="FL794" s="377"/>
      <c r="FM794" s="377"/>
      <c r="FN794" s="378"/>
      <c r="FO794" s="375"/>
      <c r="FP794" s="376"/>
      <c r="FQ794" s="224"/>
      <c r="FR794" s="224"/>
      <c r="FS794" s="377"/>
      <c r="FT794" s="377"/>
      <c r="FU794" s="224"/>
      <c r="FV794" s="377"/>
      <c r="FW794" s="377"/>
      <c r="FX794" s="378"/>
      <c r="FY794" s="375"/>
      <c r="FZ794" s="376"/>
      <c r="GA794" s="224"/>
      <c r="GB794" s="224"/>
      <c r="GC794" s="377"/>
      <c r="GD794" s="377"/>
      <c r="GE794" s="224"/>
      <c r="GF794" s="377"/>
      <c r="GG794" s="377"/>
      <c r="GH794" s="378"/>
      <c r="GI794" s="375"/>
      <c r="GJ794" s="376"/>
      <c r="GK794" s="224"/>
      <c r="GL794" s="224"/>
      <c r="GM794" s="377"/>
      <c r="GN794" s="377"/>
      <c r="GO794" s="224"/>
      <c r="GP794" s="377"/>
      <c r="GQ794" s="377"/>
      <c r="GR794" s="378"/>
      <c r="GS794" s="375"/>
      <c r="GT794" s="376"/>
      <c r="GU794" s="224"/>
      <c r="GV794" s="224"/>
      <c r="GW794" s="377"/>
      <c r="GX794" s="377"/>
      <c r="GY794" s="224"/>
      <c r="GZ794" s="377"/>
      <c r="HA794" s="377"/>
      <c r="HB794" s="378"/>
      <c r="HC794" s="375"/>
      <c r="HD794" s="376"/>
      <c r="HE794" s="224"/>
      <c r="HF794" s="224"/>
      <c r="HG794" s="377"/>
      <c r="HH794" s="377"/>
      <c r="HI794" s="224"/>
      <c r="HJ794" s="377"/>
      <c r="HK794" s="377"/>
      <c r="HL794" s="378"/>
      <c r="HM794" s="375"/>
      <c r="HN794" s="376"/>
      <c r="HO794" s="224"/>
      <c r="HP794" s="224"/>
      <c r="HQ794" s="377"/>
      <c r="HR794" s="377"/>
      <c r="HS794" s="224"/>
      <c r="HT794" s="377"/>
      <c r="HU794" s="377"/>
      <c r="HV794" s="378"/>
      <c r="HW794" s="375"/>
      <c r="HX794" s="376"/>
      <c r="HY794" s="224"/>
      <c r="HZ794" s="224"/>
      <c r="IA794" s="377"/>
      <c r="IB794" s="377"/>
      <c r="IC794" s="224"/>
      <c r="ID794" s="377"/>
      <c r="IE794" s="377"/>
      <c r="IF794" s="378"/>
      <c r="IG794" s="375"/>
      <c r="IH794" s="376"/>
      <c r="II794" s="224"/>
      <c r="IJ794" s="224"/>
      <c r="IK794" s="377"/>
      <c r="IL794" s="377"/>
      <c r="IM794" s="224"/>
      <c r="IN794" s="377"/>
      <c r="IO794" s="377"/>
      <c r="IP794" s="378"/>
      <c r="IQ794" s="375"/>
      <c r="IR794" s="376"/>
      <c r="IS794" s="224"/>
      <c r="IT794" s="224"/>
      <c r="IU794" s="377"/>
      <c r="IV794" s="377"/>
    </row>
    <row r="795" spans="1:256" s="89" customFormat="1" ht="42" customHeight="1" x14ac:dyDescent="0.25">
      <c r="A795" s="86" t="s">
        <v>547</v>
      </c>
      <c r="B795" s="87" t="s">
        <v>133</v>
      </c>
      <c r="C795" s="86" t="s">
        <v>408</v>
      </c>
      <c r="D795" s="86" t="s">
        <v>557</v>
      </c>
      <c r="E795" s="716"/>
      <c r="F795" s="716"/>
      <c r="G795" s="716"/>
      <c r="H795" s="251">
        <f>IFERROR(AVERAGE(E795:G795),0)</f>
        <v>0</v>
      </c>
      <c r="I795" s="86">
        <f>'Annex Project Activites List'!L27</f>
        <v>0</v>
      </c>
      <c r="J795" s="355"/>
      <c r="K795" s="374"/>
    </row>
    <row r="796" spans="1:256" s="89" customFormat="1" ht="15" x14ac:dyDescent="0.25">
      <c r="A796" s="375" t="s">
        <v>271</v>
      </c>
      <c r="B796" s="376" t="s">
        <v>134</v>
      </c>
      <c r="C796" s="224"/>
      <c r="D796" s="224"/>
      <c r="E796" s="575"/>
      <c r="F796" s="575"/>
      <c r="G796" s="576"/>
      <c r="H796" s="575"/>
      <c r="I796" s="575"/>
      <c r="J796" s="749"/>
      <c r="K796" s="374"/>
    </row>
    <row r="797" spans="1:256" s="89" customFormat="1" ht="51.75" customHeight="1" x14ac:dyDescent="0.25">
      <c r="A797" s="379" t="s">
        <v>546</v>
      </c>
      <c r="B797" s="380" t="s">
        <v>135</v>
      </c>
      <c r="C797" s="225" t="s">
        <v>408</v>
      </c>
      <c r="D797" s="225" t="s">
        <v>553</v>
      </c>
      <c r="E797" s="717"/>
      <c r="F797" s="717"/>
      <c r="G797" s="718"/>
      <c r="H797" s="718"/>
      <c r="I797" s="578"/>
      <c r="J797" s="1104"/>
      <c r="K797" s="374"/>
    </row>
    <row r="798" spans="1:256" s="89" customFormat="1" ht="49.5" customHeight="1" x14ac:dyDescent="0.25">
      <c r="A798" s="379" t="s">
        <v>547</v>
      </c>
      <c r="B798" s="380" t="s">
        <v>136</v>
      </c>
      <c r="C798" s="225" t="s">
        <v>408</v>
      </c>
      <c r="D798" s="225" t="s">
        <v>557</v>
      </c>
      <c r="E798" s="717"/>
      <c r="F798" s="717"/>
      <c r="G798" s="718"/>
      <c r="H798" s="718"/>
      <c r="I798" s="578"/>
      <c r="J798" s="1104"/>
      <c r="K798" s="374"/>
    </row>
    <row r="799" spans="1:256" s="89" customFormat="1" ht="47.25" customHeight="1" x14ac:dyDescent="0.25">
      <c r="A799" s="379" t="s">
        <v>549</v>
      </c>
      <c r="B799" s="380" t="s">
        <v>1481</v>
      </c>
      <c r="C799" s="225" t="s">
        <v>408</v>
      </c>
      <c r="D799" s="225" t="s">
        <v>1412</v>
      </c>
      <c r="E799" s="717"/>
      <c r="F799" s="717"/>
      <c r="G799" s="718"/>
      <c r="H799" s="718"/>
      <c r="I799" s="578"/>
      <c r="J799" s="1104"/>
      <c r="K799" s="374"/>
    </row>
    <row r="800" spans="1:256" s="89" customFormat="1" ht="39" customHeight="1" x14ac:dyDescent="0.25">
      <c r="A800" s="379" t="s">
        <v>551</v>
      </c>
      <c r="B800" s="380" t="s">
        <v>1482</v>
      </c>
      <c r="C800" s="225" t="s">
        <v>408</v>
      </c>
      <c r="D800" s="225" t="s">
        <v>1412</v>
      </c>
      <c r="E800" s="717"/>
      <c r="F800" s="717"/>
      <c r="G800" s="718"/>
      <c r="H800" s="718"/>
      <c r="I800" s="578"/>
      <c r="J800" s="1104"/>
      <c r="K800" s="374"/>
    </row>
    <row r="801" spans="1:256" s="89" customFormat="1" ht="41.25" customHeight="1" x14ac:dyDescent="0.25">
      <c r="A801" s="379" t="s">
        <v>552</v>
      </c>
      <c r="B801" s="380" t="s">
        <v>1483</v>
      </c>
      <c r="C801" s="225" t="s">
        <v>408</v>
      </c>
      <c r="D801" s="225" t="s">
        <v>1412</v>
      </c>
      <c r="E801" s="717"/>
      <c r="F801" s="717"/>
      <c r="G801" s="718"/>
      <c r="H801" s="718"/>
      <c r="I801" s="578"/>
      <c r="J801" s="1104"/>
      <c r="K801" s="374"/>
    </row>
    <row r="802" spans="1:256" s="89" customFormat="1" ht="15" x14ac:dyDescent="0.25">
      <c r="A802" s="379" t="s">
        <v>569</v>
      </c>
      <c r="B802" s="380" t="s">
        <v>137</v>
      </c>
      <c r="C802" s="225" t="s">
        <v>138</v>
      </c>
      <c r="D802" s="225"/>
      <c r="E802" s="717"/>
      <c r="F802" s="719"/>
      <c r="G802" s="718"/>
      <c r="H802" s="718"/>
      <c r="I802" s="579"/>
      <c r="J802" s="1104"/>
      <c r="K802" s="374"/>
    </row>
    <row r="803" spans="1:256" s="89" customFormat="1" ht="47.45" customHeight="1" x14ac:dyDescent="0.25">
      <c r="A803" s="379" t="s">
        <v>571</v>
      </c>
      <c r="B803" s="380" t="s">
        <v>1550</v>
      </c>
      <c r="C803" s="225" t="s">
        <v>408</v>
      </c>
      <c r="D803" s="225" t="s">
        <v>553</v>
      </c>
      <c r="E803" s="717"/>
      <c r="F803" s="717"/>
      <c r="G803" s="718"/>
      <c r="H803" s="718"/>
      <c r="I803" s="870"/>
      <c r="J803" s="1104"/>
      <c r="K803" s="374"/>
    </row>
    <row r="804" spans="1:256" s="89" customFormat="1" ht="53.25" customHeight="1" x14ac:dyDescent="0.25">
      <c r="A804" s="379" t="s">
        <v>601</v>
      </c>
      <c r="B804" s="380" t="s">
        <v>1699</v>
      </c>
      <c r="C804" s="225" t="s">
        <v>408</v>
      </c>
      <c r="D804" s="225" t="s">
        <v>557</v>
      </c>
      <c r="E804" s="717"/>
      <c r="F804" s="717"/>
      <c r="G804" s="718"/>
      <c r="H804" s="718"/>
      <c r="I804" s="870"/>
      <c r="J804" s="1104"/>
      <c r="K804" s="375"/>
      <c r="L804" s="376"/>
      <c r="M804" s="224"/>
      <c r="N804" s="224"/>
      <c r="O804" s="377"/>
      <c r="P804" s="377"/>
      <c r="Q804" s="224"/>
      <c r="R804" s="377"/>
      <c r="S804" s="377"/>
      <c r="T804" s="378"/>
      <c r="U804" s="375"/>
      <c r="V804" s="376"/>
      <c r="W804" s="224"/>
      <c r="X804" s="224"/>
      <c r="Y804" s="377"/>
      <c r="Z804" s="377"/>
      <c r="AA804" s="224"/>
      <c r="AB804" s="377"/>
      <c r="AC804" s="377"/>
      <c r="AD804" s="378"/>
      <c r="AE804" s="375"/>
      <c r="AF804" s="376"/>
      <c r="AG804" s="224"/>
      <c r="AH804" s="224"/>
      <c r="AI804" s="377"/>
      <c r="AJ804" s="377"/>
      <c r="AK804" s="224"/>
      <c r="AL804" s="377"/>
      <c r="AM804" s="377"/>
      <c r="AN804" s="378"/>
      <c r="AO804" s="375"/>
      <c r="AP804" s="376"/>
      <c r="AQ804" s="224"/>
      <c r="AR804" s="224"/>
      <c r="AS804" s="377"/>
      <c r="AT804" s="377"/>
      <c r="AU804" s="224"/>
      <c r="AV804" s="377"/>
      <c r="AW804" s="377"/>
      <c r="AX804" s="378"/>
      <c r="AY804" s="375"/>
      <c r="AZ804" s="376"/>
      <c r="BA804" s="224"/>
      <c r="BB804" s="224"/>
      <c r="BC804" s="377"/>
      <c r="BD804" s="377"/>
      <c r="BE804" s="224"/>
      <c r="BF804" s="377"/>
      <c r="BG804" s="377"/>
      <c r="BH804" s="378"/>
      <c r="BI804" s="375"/>
      <c r="BJ804" s="376"/>
      <c r="BK804" s="224"/>
      <c r="BL804" s="224"/>
      <c r="BM804" s="377"/>
      <c r="BN804" s="377"/>
      <c r="BO804" s="224"/>
      <c r="BP804" s="377"/>
      <c r="BQ804" s="377"/>
      <c r="BR804" s="378"/>
      <c r="BS804" s="375"/>
      <c r="BT804" s="376"/>
      <c r="BU804" s="224"/>
      <c r="BV804" s="224"/>
      <c r="BW804" s="377"/>
      <c r="BX804" s="377"/>
      <c r="BY804" s="224"/>
      <c r="BZ804" s="377"/>
      <c r="CA804" s="377"/>
      <c r="CB804" s="378"/>
      <c r="CC804" s="375"/>
      <c r="CD804" s="376"/>
      <c r="CE804" s="224"/>
      <c r="CF804" s="224"/>
      <c r="CG804" s="377"/>
      <c r="CH804" s="377"/>
      <c r="CI804" s="224"/>
      <c r="CJ804" s="377"/>
      <c r="CK804" s="377"/>
      <c r="CL804" s="378"/>
      <c r="CM804" s="375"/>
      <c r="CN804" s="376"/>
      <c r="CO804" s="224"/>
      <c r="CP804" s="224"/>
      <c r="CQ804" s="377"/>
      <c r="CR804" s="377"/>
      <c r="CS804" s="224"/>
      <c r="CT804" s="377"/>
      <c r="CU804" s="377"/>
      <c r="CV804" s="378"/>
      <c r="CW804" s="375"/>
      <c r="CX804" s="376"/>
      <c r="CY804" s="224"/>
      <c r="CZ804" s="224"/>
      <c r="DA804" s="377"/>
      <c r="DB804" s="377"/>
      <c r="DC804" s="224"/>
      <c r="DD804" s="377"/>
      <c r="DE804" s="377"/>
      <c r="DF804" s="378"/>
      <c r="DG804" s="375"/>
      <c r="DH804" s="376"/>
      <c r="DI804" s="224"/>
      <c r="DJ804" s="224"/>
      <c r="DK804" s="377"/>
      <c r="DL804" s="377"/>
      <c r="DM804" s="224"/>
      <c r="DN804" s="377"/>
      <c r="DO804" s="377"/>
      <c r="DP804" s="378"/>
      <c r="DQ804" s="375"/>
      <c r="DR804" s="376"/>
      <c r="DS804" s="224"/>
      <c r="DT804" s="224"/>
      <c r="DU804" s="377"/>
      <c r="DV804" s="377"/>
      <c r="DW804" s="224"/>
      <c r="DX804" s="377"/>
      <c r="DY804" s="377"/>
      <c r="DZ804" s="378"/>
      <c r="EA804" s="375"/>
      <c r="EB804" s="376"/>
      <c r="EC804" s="224"/>
      <c r="ED804" s="224"/>
      <c r="EE804" s="377"/>
      <c r="EF804" s="377"/>
      <c r="EG804" s="224"/>
      <c r="EH804" s="377"/>
      <c r="EI804" s="377"/>
      <c r="EJ804" s="378"/>
      <c r="EK804" s="375"/>
      <c r="EL804" s="376"/>
      <c r="EM804" s="224"/>
      <c r="EN804" s="224"/>
      <c r="EO804" s="377"/>
      <c r="EP804" s="377"/>
      <c r="EQ804" s="224"/>
      <c r="ER804" s="377"/>
      <c r="ES804" s="377"/>
      <c r="ET804" s="378"/>
      <c r="EU804" s="375"/>
      <c r="EV804" s="376"/>
      <c r="EW804" s="224"/>
      <c r="EX804" s="224"/>
      <c r="EY804" s="377"/>
      <c r="EZ804" s="377"/>
      <c r="FA804" s="224"/>
      <c r="FB804" s="377"/>
      <c r="FC804" s="377"/>
      <c r="FD804" s="378"/>
      <c r="FE804" s="375"/>
      <c r="FF804" s="376"/>
      <c r="FG804" s="224"/>
      <c r="FH804" s="224"/>
      <c r="FI804" s="377"/>
      <c r="FJ804" s="377"/>
      <c r="FK804" s="224"/>
      <c r="FL804" s="377"/>
      <c r="FM804" s="377"/>
      <c r="FN804" s="378"/>
      <c r="FO804" s="375"/>
      <c r="FP804" s="376"/>
      <c r="FQ804" s="224"/>
      <c r="FR804" s="224"/>
      <c r="FS804" s="377"/>
      <c r="FT804" s="377"/>
      <c r="FU804" s="224"/>
      <c r="FV804" s="377"/>
      <c r="FW804" s="377"/>
      <c r="FX804" s="378"/>
      <c r="FY804" s="375"/>
      <c r="FZ804" s="376"/>
      <c r="GA804" s="224"/>
      <c r="GB804" s="224"/>
      <c r="GC804" s="377"/>
      <c r="GD804" s="377"/>
      <c r="GE804" s="224"/>
      <c r="GF804" s="377"/>
      <c r="GG804" s="377"/>
      <c r="GH804" s="378"/>
      <c r="GI804" s="375"/>
      <c r="GJ804" s="376"/>
      <c r="GK804" s="224"/>
      <c r="GL804" s="224"/>
      <c r="GM804" s="377"/>
      <c r="GN804" s="377"/>
      <c r="GO804" s="224"/>
      <c r="GP804" s="377"/>
      <c r="GQ804" s="377"/>
      <c r="GR804" s="378"/>
      <c r="GS804" s="375"/>
      <c r="GT804" s="376"/>
      <c r="GU804" s="224"/>
      <c r="GV804" s="224"/>
      <c r="GW804" s="377"/>
      <c r="GX804" s="377"/>
      <c r="GY804" s="224"/>
      <c r="GZ804" s="377"/>
      <c r="HA804" s="377"/>
      <c r="HB804" s="378"/>
      <c r="HC804" s="375"/>
      <c r="HD804" s="376"/>
      <c r="HE804" s="224"/>
      <c r="HF804" s="224"/>
      <c r="HG804" s="377"/>
      <c r="HH804" s="377"/>
      <c r="HI804" s="224"/>
      <c r="HJ804" s="377"/>
      <c r="HK804" s="377"/>
      <c r="HL804" s="378"/>
      <c r="HM804" s="375"/>
      <c r="HN804" s="376"/>
      <c r="HO804" s="224"/>
      <c r="HP804" s="224"/>
      <c r="HQ804" s="377"/>
      <c r="HR804" s="377"/>
      <c r="HS804" s="224"/>
      <c r="HT804" s="377"/>
      <c r="HU804" s="377"/>
      <c r="HV804" s="378"/>
      <c r="HW804" s="375"/>
      <c r="HX804" s="376"/>
      <c r="HY804" s="224"/>
      <c r="HZ804" s="224"/>
      <c r="IA804" s="377"/>
      <c r="IB804" s="377"/>
      <c r="IC804" s="224"/>
      <c r="ID804" s="377"/>
      <c r="IE804" s="377"/>
      <c r="IF804" s="378"/>
      <c r="IG804" s="375"/>
      <c r="IH804" s="376"/>
      <c r="II804" s="224"/>
      <c r="IJ804" s="224"/>
      <c r="IK804" s="377"/>
      <c r="IL804" s="377"/>
      <c r="IM804" s="224"/>
      <c r="IN804" s="377"/>
      <c r="IO804" s="377"/>
      <c r="IP804" s="378"/>
      <c r="IQ804" s="375"/>
      <c r="IR804" s="376"/>
      <c r="IS804" s="224"/>
      <c r="IT804" s="224"/>
      <c r="IU804" s="377"/>
      <c r="IV804" s="377"/>
    </row>
    <row r="805" spans="1:256" s="89" customFormat="1" ht="34.5" customHeight="1" x14ac:dyDescent="0.25">
      <c r="A805" s="379" t="s">
        <v>603</v>
      </c>
      <c r="B805" s="868" t="s">
        <v>1536</v>
      </c>
      <c r="C805" s="869" t="s">
        <v>408</v>
      </c>
      <c r="D805" s="869" t="s">
        <v>1412</v>
      </c>
      <c r="E805" s="717"/>
      <c r="F805" s="717"/>
      <c r="G805" s="718"/>
      <c r="H805" s="718"/>
      <c r="I805" s="578"/>
      <c r="J805" s="1104"/>
      <c r="K805" s="863"/>
      <c r="L805" s="864"/>
      <c r="M805" s="865"/>
      <c r="N805" s="865"/>
      <c r="O805" s="866"/>
      <c r="P805" s="866"/>
      <c r="Q805" s="865"/>
      <c r="R805" s="866"/>
      <c r="S805" s="866"/>
      <c r="T805" s="867"/>
      <c r="U805" s="863"/>
      <c r="V805" s="864"/>
      <c r="W805" s="865"/>
      <c r="X805" s="865"/>
      <c r="Y805" s="866"/>
      <c r="Z805" s="866"/>
      <c r="AA805" s="865"/>
      <c r="AB805" s="866"/>
      <c r="AC805" s="866"/>
      <c r="AD805" s="867"/>
      <c r="AE805" s="863"/>
      <c r="AF805" s="864"/>
      <c r="AG805" s="865"/>
      <c r="AH805" s="865"/>
      <c r="AI805" s="866"/>
      <c r="AJ805" s="866"/>
      <c r="AK805" s="865"/>
      <c r="AL805" s="866"/>
      <c r="AM805" s="866"/>
      <c r="AN805" s="867"/>
      <c r="AO805" s="863"/>
      <c r="AP805" s="864"/>
      <c r="AQ805" s="865"/>
      <c r="AR805" s="865"/>
      <c r="AS805" s="866"/>
      <c r="AT805" s="866"/>
      <c r="AU805" s="865"/>
      <c r="AV805" s="866"/>
      <c r="AW805" s="866"/>
      <c r="AX805" s="867"/>
      <c r="AY805" s="863"/>
      <c r="AZ805" s="864"/>
      <c r="BA805" s="865"/>
      <c r="BB805" s="865"/>
      <c r="BC805" s="866"/>
      <c r="BD805" s="866"/>
      <c r="BE805" s="865"/>
      <c r="BF805" s="866"/>
      <c r="BG805" s="866"/>
      <c r="BH805" s="867"/>
      <c r="BI805" s="863"/>
      <c r="BJ805" s="864"/>
      <c r="BK805" s="865"/>
      <c r="BL805" s="865"/>
      <c r="BM805" s="866"/>
      <c r="BN805" s="866"/>
      <c r="BO805" s="865"/>
      <c r="BP805" s="866"/>
      <c r="BQ805" s="866"/>
      <c r="BR805" s="867"/>
      <c r="BS805" s="863"/>
      <c r="BT805" s="864"/>
      <c r="BU805" s="865"/>
      <c r="BV805" s="865"/>
      <c r="BW805" s="866"/>
      <c r="BX805" s="866"/>
      <c r="BY805" s="865"/>
      <c r="BZ805" s="866"/>
      <c r="CA805" s="866"/>
      <c r="CB805" s="867"/>
      <c r="CC805" s="863"/>
      <c r="CD805" s="864"/>
      <c r="CE805" s="865"/>
      <c r="CF805" s="865"/>
      <c r="CG805" s="866"/>
      <c r="CH805" s="866"/>
      <c r="CI805" s="865"/>
      <c r="CJ805" s="866"/>
      <c r="CK805" s="866"/>
      <c r="CL805" s="867"/>
      <c r="CM805" s="863"/>
      <c r="CN805" s="864"/>
      <c r="CO805" s="865"/>
      <c r="CP805" s="865"/>
      <c r="CQ805" s="866"/>
      <c r="CR805" s="866"/>
      <c r="CS805" s="865"/>
      <c r="CT805" s="866"/>
      <c r="CU805" s="866"/>
      <c r="CV805" s="867"/>
      <c r="CW805" s="863"/>
      <c r="CX805" s="864"/>
      <c r="CY805" s="865"/>
      <c r="CZ805" s="865"/>
      <c r="DA805" s="866"/>
      <c r="DB805" s="866"/>
      <c r="DC805" s="865"/>
      <c r="DD805" s="866"/>
      <c r="DE805" s="866"/>
      <c r="DF805" s="867"/>
      <c r="DG805" s="863"/>
      <c r="DH805" s="864"/>
      <c r="DI805" s="865"/>
      <c r="DJ805" s="865"/>
      <c r="DK805" s="866"/>
      <c r="DL805" s="866"/>
      <c r="DM805" s="865"/>
      <c r="DN805" s="866"/>
      <c r="DO805" s="866"/>
      <c r="DP805" s="867"/>
      <c r="DQ805" s="863"/>
      <c r="DR805" s="864"/>
      <c r="DS805" s="865"/>
      <c r="DT805" s="865"/>
      <c r="DU805" s="866"/>
      <c r="DV805" s="866"/>
      <c r="DW805" s="865"/>
      <c r="DX805" s="866"/>
      <c r="DY805" s="866"/>
      <c r="DZ805" s="867"/>
      <c r="EA805" s="863"/>
      <c r="EB805" s="864"/>
      <c r="EC805" s="865"/>
      <c r="ED805" s="865"/>
      <c r="EE805" s="866"/>
      <c r="EF805" s="866"/>
      <c r="EG805" s="865"/>
      <c r="EH805" s="866"/>
      <c r="EI805" s="866"/>
      <c r="EJ805" s="867"/>
      <c r="EK805" s="863"/>
      <c r="EL805" s="864"/>
      <c r="EM805" s="865"/>
      <c r="EN805" s="865"/>
      <c r="EO805" s="866"/>
      <c r="EP805" s="866"/>
      <c r="EQ805" s="865"/>
      <c r="ER805" s="866"/>
      <c r="ES805" s="866"/>
      <c r="ET805" s="867"/>
      <c r="EU805" s="863"/>
      <c r="EV805" s="864"/>
      <c r="EW805" s="865"/>
      <c r="EX805" s="865"/>
      <c r="EY805" s="866"/>
      <c r="EZ805" s="866"/>
      <c r="FA805" s="865"/>
      <c r="FB805" s="866"/>
      <c r="FC805" s="866"/>
      <c r="FD805" s="867"/>
      <c r="FE805" s="863"/>
      <c r="FF805" s="864"/>
      <c r="FG805" s="865"/>
      <c r="FH805" s="865"/>
      <c r="FI805" s="866"/>
      <c r="FJ805" s="866"/>
      <c r="FK805" s="865"/>
      <c r="FL805" s="866"/>
      <c r="FM805" s="866"/>
      <c r="FN805" s="867"/>
      <c r="FO805" s="863"/>
      <c r="FP805" s="864"/>
      <c r="FQ805" s="865"/>
      <c r="FR805" s="865"/>
      <c r="FS805" s="866"/>
      <c r="FT805" s="866"/>
      <c r="FU805" s="865"/>
      <c r="FV805" s="866"/>
      <c r="FW805" s="866"/>
      <c r="FX805" s="867"/>
      <c r="FY805" s="863"/>
      <c r="FZ805" s="864"/>
      <c r="GA805" s="865"/>
      <c r="GB805" s="865"/>
      <c r="GC805" s="866"/>
      <c r="GD805" s="866"/>
      <c r="GE805" s="865"/>
      <c r="GF805" s="866"/>
      <c r="GG805" s="866"/>
      <c r="GH805" s="867"/>
      <c r="GI805" s="863"/>
      <c r="GJ805" s="864"/>
      <c r="GK805" s="865"/>
      <c r="GL805" s="865"/>
      <c r="GM805" s="866"/>
      <c r="GN805" s="866"/>
      <c r="GO805" s="865"/>
      <c r="GP805" s="866"/>
      <c r="GQ805" s="866"/>
      <c r="GR805" s="867"/>
      <c r="GS805" s="863"/>
      <c r="GT805" s="864"/>
      <c r="GU805" s="865"/>
      <c r="GV805" s="865"/>
      <c r="GW805" s="866"/>
      <c r="GX805" s="866"/>
      <c r="GY805" s="865"/>
      <c r="GZ805" s="866"/>
      <c r="HA805" s="866"/>
      <c r="HB805" s="867"/>
      <c r="HC805" s="863"/>
      <c r="HD805" s="864"/>
      <c r="HE805" s="865"/>
      <c r="HF805" s="865"/>
      <c r="HG805" s="866"/>
      <c r="HH805" s="866"/>
      <c r="HI805" s="865"/>
      <c r="HJ805" s="866"/>
      <c r="HK805" s="866"/>
      <c r="HL805" s="867"/>
      <c r="HM805" s="863"/>
      <c r="HN805" s="864"/>
      <c r="HO805" s="865"/>
      <c r="HP805" s="865"/>
      <c r="HQ805" s="866"/>
      <c r="HR805" s="866"/>
      <c r="HS805" s="865"/>
      <c r="HT805" s="866"/>
      <c r="HU805" s="866"/>
      <c r="HV805" s="867"/>
      <c r="HW805" s="863"/>
      <c r="HX805" s="864"/>
      <c r="HY805" s="865"/>
      <c r="HZ805" s="865"/>
      <c r="IA805" s="866"/>
      <c r="IB805" s="866"/>
      <c r="IC805" s="865"/>
      <c r="ID805" s="866"/>
      <c r="IE805" s="866"/>
      <c r="IF805" s="867"/>
      <c r="IG805" s="863"/>
      <c r="IH805" s="864"/>
      <c r="II805" s="865"/>
      <c r="IJ805" s="865"/>
      <c r="IK805" s="866"/>
      <c r="IL805" s="866"/>
      <c r="IM805" s="865"/>
      <c r="IN805" s="866"/>
      <c r="IO805" s="866"/>
      <c r="IP805" s="867"/>
      <c r="IQ805" s="863"/>
      <c r="IR805" s="864"/>
      <c r="IS805" s="865"/>
      <c r="IT805" s="865"/>
      <c r="IU805" s="866"/>
      <c r="IV805" s="866"/>
    </row>
    <row r="806" spans="1:256" s="89" customFormat="1" ht="40.5" customHeight="1" x14ac:dyDescent="0.25">
      <c r="A806" s="379" t="s">
        <v>605</v>
      </c>
      <c r="B806" s="868" t="s">
        <v>1700</v>
      </c>
      <c r="C806" s="869" t="s">
        <v>408</v>
      </c>
      <c r="D806" s="869" t="s">
        <v>553</v>
      </c>
      <c r="E806" s="717"/>
      <c r="F806" s="717"/>
      <c r="G806" s="718"/>
      <c r="H806" s="718"/>
      <c r="I806" s="578"/>
      <c r="J806" s="1104"/>
      <c r="K806" s="863"/>
      <c r="L806" s="864"/>
      <c r="M806" s="865"/>
      <c r="N806" s="865"/>
      <c r="O806" s="866"/>
      <c r="P806" s="866"/>
      <c r="Q806" s="865"/>
      <c r="R806" s="866"/>
      <c r="S806" s="866"/>
      <c r="T806" s="867"/>
      <c r="U806" s="863"/>
      <c r="V806" s="864"/>
      <c r="W806" s="865"/>
      <c r="X806" s="865"/>
      <c r="Y806" s="866"/>
      <c r="Z806" s="866"/>
      <c r="AA806" s="865"/>
      <c r="AB806" s="866"/>
      <c r="AC806" s="866"/>
      <c r="AD806" s="867"/>
      <c r="AE806" s="863"/>
      <c r="AF806" s="864"/>
      <c r="AG806" s="865"/>
      <c r="AH806" s="865"/>
      <c r="AI806" s="866"/>
      <c r="AJ806" s="866"/>
      <c r="AK806" s="865"/>
      <c r="AL806" s="866"/>
      <c r="AM806" s="866"/>
      <c r="AN806" s="867"/>
      <c r="AO806" s="863"/>
      <c r="AP806" s="864"/>
      <c r="AQ806" s="865"/>
      <c r="AR806" s="865"/>
      <c r="AS806" s="866"/>
      <c r="AT806" s="866"/>
      <c r="AU806" s="865"/>
      <c r="AV806" s="866"/>
      <c r="AW806" s="866"/>
      <c r="AX806" s="867"/>
      <c r="AY806" s="863"/>
      <c r="AZ806" s="864"/>
      <c r="BA806" s="865"/>
      <c r="BB806" s="865"/>
      <c r="BC806" s="866"/>
      <c r="BD806" s="866"/>
      <c r="BE806" s="865"/>
      <c r="BF806" s="866"/>
      <c r="BG806" s="866"/>
      <c r="BH806" s="867"/>
      <c r="BI806" s="863"/>
      <c r="BJ806" s="864"/>
      <c r="BK806" s="865"/>
      <c r="BL806" s="865"/>
      <c r="BM806" s="866"/>
      <c r="BN806" s="866"/>
      <c r="BO806" s="865"/>
      <c r="BP806" s="866"/>
      <c r="BQ806" s="866"/>
      <c r="BR806" s="867"/>
      <c r="BS806" s="863"/>
      <c r="BT806" s="864"/>
      <c r="BU806" s="865"/>
      <c r="BV806" s="865"/>
      <c r="BW806" s="866"/>
      <c r="BX806" s="866"/>
      <c r="BY806" s="865"/>
      <c r="BZ806" s="866"/>
      <c r="CA806" s="866"/>
      <c r="CB806" s="867"/>
      <c r="CC806" s="863"/>
      <c r="CD806" s="864"/>
      <c r="CE806" s="865"/>
      <c r="CF806" s="865"/>
      <c r="CG806" s="866"/>
      <c r="CH806" s="866"/>
      <c r="CI806" s="865"/>
      <c r="CJ806" s="866"/>
      <c r="CK806" s="866"/>
      <c r="CL806" s="867"/>
      <c r="CM806" s="863"/>
      <c r="CN806" s="864"/>
      <c r="CO806" s="865"/>
      <c r="CP806" s="865"/>
      <c r="CQ806" s="866"/>
      <c r="CR806" s="866"/>
      <c r="CS806" s="865"/>
      <c r="CT806" s="866"/>
      <c r="CU806" s="866"/>
      <c r="CV806" s="867"/>
      <c r="CW806" s="863"/>
      <c r="CX806" s="864"/>
      <c r="CY806" s="865"/>
      <c r="CZ806" s="865"/>
      <c r="DA806" s="866"/>
      <c r="DB806" s="866"/>
      <c r="DC806" s="865"/>
      <c r="DD806" s="866"/>
      <c r="DE806" s="866"/>
      <c r="DF806" s="867"/>
      <c r="DG806" s="863"/>
      <c r="DH806" s="864"/>
      <c r="DI806" s="865"/>
      <c r="DJ806" s="865"/>
      <c r="DK806" s="866"/>
      <c r="DL806" s="866"/>
      <c r="DM806" s="865"/>
      <c r="DN806" s="866"/>
      <c r="DO806" s="866"/>
      <c r="DP806" s="867"/>
      <c r="DQ806" s="863"/>
      <c r="DR806" s="864"/>
      <c r="DS806" s="865"/>
      <c r="DT806" s="865"/>
      <c r="DU806" s="866"/>
      <c r="DV806" s="866"/>
      <c r="DW806" s="865"/>
      <c r="DX806" s="866"/>
      <c r="DY806" s="866"/>
      <c r="DZ806" s="867"/>
      <c r="EA806" s="863"/>
      <c r="EB806" s="864"/>
      <c r="EC806" s="865"/>
      <c r="ED806" s="865"/>
      <c r="EE806" s="866"/>
      <c r="EF806" s="866"/>
      <c r="EG806" s="865"/>
      <c r="EH806" s="866"/>
      <c r="EI806" s="866"/>
      <c r="EJ806" s="867"/>
      <c r="EK806" s="863"/>
      <c r="EL806" s="864"/>
      <c r="EM806" s="865"/>
      <c r="EN806" s="865"/>
      <c r="EO806" s="866"/>
      <c r="EP806" s="866"/>
      <c r="EQ806" s="865"/>
      <c r="ER806" s="866"/>
      <c r="ES806" s="866"/>
      <c r="ET806" s="867"/>
      <c r="EU806" s="863"/>
      <c r="EV806" s="864"/>
      <c r="EW806" s="865"/>
      <c r="EX806" s="865"/>
      <c r="EY806" s="866"/>
      <c r="EZ806" s="866"/>
      <c r="FA806" s="865"/>
      <c r="FB806" s="866"/>
      <c r="FC806" s="866"/>
      <c r="FD806" s="867"/>
      <c r="FE806" s="863"/>
      <c r="FF806" s="864"/>
      <c r="FG806" s="865"/>
      <c r="FH806" s="865"/>
      <c r="FI806" s="866"/>
      <c r="FJ806" s="866"/>
      <c r="FK806" s="865"/>
      <c r="FL806" s="866"/>
      <c r="FM806" s="866"/>
      <c r="FN806" s="867"/>
      <c r="FO806" s="863"/>
      <c r="FP806" s="864"/>
      <c r="FQ806" s="865"/>
      <c r="FR806" s="865"/>
      <c r="FS806" s="866"/>
      <c r="FT806" s="866"/>
      <c r="FU806" s="865"/>
      <c r="FV806" s="866"/>
      <c r="FW806" s="866"/>
      <c r="FX806" s="867"/>
      <c r="FY806" s="863"/>
      <c r="FZ806" s="864"/>
      <c r="GA806" s="865"/>
      <c r="GB806" s="865"/>
      <c r="GC806" s="866"/>
      <c r="GD806" s="866"/>
      <c r="GE806" s="865"/>
      <c r="GF806" s="866"/>
      <c r="GG806" s="866"/>
      <c r="GH806" s="867"/>
      <c r="GI806" s="863"/>
      <c r="GJ806" s="864"/>
      <c r="GK806" s="865"/>
      <c r="GL806" s="865"/>
      <c r="GM806" s="866"/>
      <c r="GN806" s="866"/>
      <c r="GO806" s="865"/>
      <c r="GP806" s="866"/>
      <c r="GQ806" s="866"/>
      <c r="GR806" s="867"/>
      <c r="GS806" s="863"/>
      <c r="GT806" s="864"/>
      <c r="GU806" s="865"/>
      <c r="GV806" s="865"/>
      <c r="GW806" s="866"/>
      <c r="GX806" s="866"/>
      <c r="GY806" s="865"/>
      <c r="GZ806" s="866"/>
      <c r="HA806" s="866"/>
      <c r="HB806" s="867"/>
      <c r="HC806" s="863"/>
      <c r="HD806" s="864"/>
      <c r="HE806" s="865"/>
      <c r="HF806" s="865"/>
      <c r="HG806" s="866"/>
      <c r="HH806" s="866"/>
      <c r="HI806" s="865"/>
      <c r="HJ806" s="866"/>
      <c r="HK806" s="866"/>
      <c r="HL806" s="867"/>
      <c r="HM806" s="863"/>
      <c r="HN806" s="864"/>
      <c r="HO806" s="865"/>
      <c r="HP806" s="865"/>
      <c r="HQ806" s="866"/>
      <c r="HR806" s="866"/>
      <c r="HS806" s="865"/>
      <c r="HT806" s="866"/>
      <c r="HU806" s="866"/>
      <c r="HV806" s="867"/>
      <c r="HW806" s="863"/>
      <c r="HX806" s="864"/>
      <c r="HY806" s="865"/>
      <c r="HZ806" s="865"/>
      <c r="IA806" s="866"/>
      <c r="IB806" s="866"/>
      <c r="IC806" s="865"/>
      <c r="ID806" s="866"/>
      <c r="IE806" s="866"/>
      <c r="IF806" s="867"/>
      <c r="IG806" s="863"/>
      <c r="IH806" s="864"/>
      <c r="II806" s="865"/>
      <c r="IJ806" s="865"/>
      <c r="IK806" s="866"/>
      <c r="IL806" s="866"/>
      <c r="IM806" s="865"/>
      <c r="IN806" s="866"/>
      <c r="IO806" s="866"/>
      <c r="IP806" s="867"/>
      <c r="IQ806" s="863"/>
      <c r="IR806" s="864"/>
      <c r="IS806" s="865"/>
      <c r="IT806" s="865"/>
      <c r="IU806" s="866"/>
      <c r="IV806" s="866"/>
    </row>
    <row r="807" spans="1:256" s="89" customFormat="1" ht="26.25" customHeight="1" x14ac:dyDescent="0.25">
      <c r="A807" s="379" t="s">
        <v>683</v>
      </c>
      <c r="B807" s="380" t="s">
        <v>137</v>
      </c>
      <c r="C807" s="225" t="s">
        <v>138</v>
      </c>
      <c r="D807" s="225"/>
      <c r="E807" s="580"/>
      <c r="F807" s="580"/>
      <c r="G807" s="577"/>
      <c r="H807" s="580"/>
      <c r="I807" s="578"/>
      <c r="J807" s="1104"/>
      <c r="K807" s="374"/>
    </row>
    <row r="808" spans="1:256" s="89" customFormat="1" ht="15" x14ac:dyDescent="0.25">
      <c r="A808" s="375" t="s">
        <v>272</v>
      </c>
      <c r="B808" s="376" t="s">
        <v>139</v>
      </c>
      <c r="C808" s="224"/>
      <c r="D808" s="224"/>
      <c r="E808" s="575"/>
      <c r="F808" s="575"/>
      <c r="G808" s="576"/>
      <c r="H808" s="575"/>
      <c r="I808" s="575"/>
      <c r="J808" s="749"/>
      <c r="K808" s="374"/>
    </row>
    <row r="809" spans="1:256" s="89" customFormat="1" ht="15" x14ac:dyDescent="0.25">
      <c r="A809" s="379" t="s">
        <v>546</v>
      </c>
      <c r="B809" s="380" t="s">
        <v>140</v>
      </c>
      <c r="C809" s="225" t="s">
        <v>408</v>
      </c>
      <c r="D809" s="225" t="s">
        <v>553</v>
      </c>
      <c r="E809" s="578"/>
      <c r="F809" s="578"/>
      <c r="G809" s="791"/>
      <c r="H809" s="251">
        <f>IFERROR(AVERAGE(E809:G809),0)</f>
        <v>0</v>
      </c>
      <c r="I809" s="578"/>
      <c r="J809" s="1104"/>
      <c r="K809" s="374"/>
    </row>
    <row r="810" spans="1:256" s="89" customFormat="1" ht="15" x14ac:dyDescent="0.25">
      <c r="A810" s="379" t="s">
        <v>547</v>
      </c>
      <c r="B810" s="380" t="s">
        <v>141</v>
      </c>
      <c r="C810" s="225" t="s">
        <v>408</v>
      </c>
      <c r="D810" s="225" t="s">
        <v>557</v>
      </c>
      <c r="E810" s="578"/>
      <c r="F810" s="578"/>
      <c r="G810" s="791"/>
      <c r="H810" s="251">
        <f>IFERROR(AVERAGE(E810:G810),0)</f>
        <v>0</v>
      </c>
      <c r="I810" s="578"/>
      <c r="J810" s="1104"/>
      <c r="K810" s="374"/>
    </row>
    <row r="811" spans="1:256" s="89" customFormat="1" ht="15" x14ac:dyDescent="0.25">
      <c r="A811" s="379"/>
      <c r="B811" s="380"/>
      <c r="C811" s="225"/>
      <c r="D811" s="225"/>
      <c r="E811" s="578"/>
      <c r="F811" s="578"/>
      <c r="G811" s="791"/>
      <c r="H811" s="578"/>
      <c r="I811" s="578"/>
      <c r="J811" s="381"/>
      <c r="K811" s="374"/>
    </row>
    <row r="812" spans="1:256" s="89" customFormat="1" ht="15" x14ac:dyDescent="0.25">
      <c r="A812" s="1283" t="s">
        <v>142</v>
      </c>
      <c r="B812" s="1284"/>
      <c r="C812" s="1284"/>
      <c r="D812" s="1284"/>
      <c r="E812" s="1284"/>
      <c r="F812" s="1284"/>
      <c r="G812" s="1284"/>
      <c r="H812" s="1284"/>
      <c r="I812" s="1285"/>
      <c r="J812" s="792"/>
      <c r="K812" s="374"/>
    </row>
    <row r="813" spans="1:256" ht="16.5" x14ac:dyDescent="0.25">
      <c r="A813" s="703"/>
      <c r="B813" s="704"/>
      <c r="C813" s="704"/>
      <c r="D813" s="889"/>
      <c r="E813" s="793"/>
      <c r="F813" s="793"/>
      <c r="G813" s="793"/>
      <c r="H813" s="793"/>
      <c r="I813" s="794"/>
      <c r="J813" s="252"/>
      <c r="K813" s="326"/>
      <c r="L813" s="327"/>
      <c r="M813" s="211"/>
      <c r="N813" s="211"/>
      <c r="O813" s="330"/>
      <c r="P813" s="330"/>
      <c r="Q813" s="326"/>
      <c r="R813" s="330"/>
      <c r="S813" s="330"/>
      <c r="T813" s="331"/>
      <c r="U813" s="326"/>
      <c r="V813" s="327"/>
      <c r="W813" s="211"/>
      <c r="X813" s="211"/>
      <c r="Y813" s="330"/>
      <c r="Z813" s="330"/>
      <c r="AA813" s="326"/>
      <c r="AB813" s="330"/>
      <c r="AC813" s="330"/>
      <c r="AD813" s="331"/>
      <c r="AE813" s="326"/>
      <c r="AF813" s="327"/>
      <c r="AG813" s="211"/>
      <c r="AH813" s="211"/>
      <c r="AI813" s="330"/>
      <c r="AJ813" s="330"/>
      <c r="AK813" s="326"/>
      <c r="AL813" s="330"/>
      <c r="AM813" s="330"/>
      <c r="AN813" s="331"/>
      <c r="AO813" s="326"/>
      <c r="AP813" s="327"/>
      <c r="AQ813" s="211"/>
      <c r="AR813" s="211"/>
      <c r="AS813" s="330"/>
      <c r="AT813" s="330"/>
      <c r="AU813" s="326"/>
      <c r="AV813" s="330"/>
      <c r="AW813" s="330"/>
      <c r="AX813" s="331"/>
      <c r="AY813" s="326"/>
      <c r="AZ813" s="327"/>
      <c r="BA813" s="211"/>
      <c r="BB813" s="211"/>
      <c r="BC813" s="330"/>
      <c r="BD813" s="330"/>
      <c r="BE813" s="326"/>
      <c r="BF813" s="330"/>
      <c r="BG813" s="330"/>
      <c r="BH813" s="331"/>
      <c r="BI813" s="326"/>
      <c r="BJ813" s="327"/>
      <c r="BK813" s="211"/>
      <c r="BL813" s="211"/>
      <c r="BM813" s="330"/>
      <c r="BN813" s="330"/>
      <c r="BO813" s="326"/>
      <c r="BP813" s="330"/>
      <c r="BQ813" s="330"/>
      <c r="BR813" s="331"/>
      <c r="BS813" s="326"/>
      <c r="BT813" s="327"/>
      <c r="BU813" s="211"/>
      <c r="BV813" s="211"/>
      <c r="BW813" s="330"/>
      <c r="BX813" s="330"/>
      <c r="BY813" s="326"/>
      <c r="BZ813" s="330"/>
      <c r="CA813" s="330"/>
      <c r="CB813" s="331"/>
      <c r="CC813" s="326"/>
      <c r="CD813" s="327"/>
      <c r="CE813" s="211"/>
      <c r="CF813" s="211"/>
      <c r="CG813" s="330"/>
      <c r="CH813" s="330"/>
      <c r="CI813" s="326"/>
      <c r="CJ813" s="330"/>
      <c r="CK813" s="330"/>
      <c r="CL813" s="331"/>
      <c r="CM813" s="326"/>
      <c r="CN813" s="327"/>
      <c r="CO813" s="211"/>
      <c r="CP813" s="211"/>
      <c r="CQ813" s="330"/>
      <c r="CR813" s="330"/>
      <c r="CS813" s="326"/>
      <c r="CT813" s="330"/>
      <c r="CU813" s="330"/>
      <c r="CV813" s="331"/>
      <c r="CW813" s="326"/>
      <c r="CX813" s="327"/>
      <c r="CY813" s="211"/>
      <c r="CZ813" s="211"/>
      <c r="DA813" s="330"/>
      <c r="DB813" s="330"/>
      <c r="DC813" s="326"/>
      <c r="DD813" s="330"/>
      <c r="DE813" s="330"/>
      <c r="DF813" s="331"/>
      <c r="DG813" s="326"/>
      <c r="DH813" s="327"/>
      <c r="DI813" s="211"/>
      <c r="DJ813" s="211"/>
      <c r="DK813" s="330"/>
      <c r="DL813" s="330"/>
      <c r="DM813" s="326"/>
      <c r="DN813" s="330"/>
      <c r="DO813" s="330"/>
      <c r="DP813" s="331"/>
      <c r="DQ813" s="326"/>
      <c r="DR813" s="327"/>
      <c r="DS813" s="211"/>
      <c r="DT813" s="211"/>
      <c r="DU813" s="330"/>
      <c r="DV813" s="330"/>
      <c r="DW813" s="326"/>
      <c r="DX813" s="330"/>
      <c r="DY813" s="330"/>
      <c r="DZ813" s="331"/>
      <c r="EA813" s="326"/>
      <c r="EB813" s="327"/>
      <c r="EC813" s="211"/>
      <c r="ED813" s="211"/>
      <c r="EE813" s="330"/>
      <c r="EF813" s="330"/>
      <c r="EG813" s="326"/>
      <c r="EH813" s="330"/>
      <c r="EI813" s="330"/>
      <c r="EJ813" s="331"/>
      <c r="EK813" s="326"/>
      <c r="EL813" s="327"/>
      <c r="EM813" s="211"/>
      <c r="EN813" s="211"/>
      <c r="EO813" s="330"/>
      <c r="EP813" s="330"/>
      <c r="EQ813" s="326"/>
      <c r="ER813" s="330"/>
      <c r="ES813" s="330"/>
      <c r="ET813" s="331"/>
      <c r="EU813" s="326"/>
      <c r="EV813" s="327"/>
      <c r="EW813" s="211"/>
      <c r="EX813" s="211"/>
      <c r="EY813" s="330"/>
      <c r="EZ813" s="330"/>
      <c r="FA813" s="326"/>
      <c r="FB813" s="330"/>
      <c r="FC813" s="330"/>
      <c r="FD813" s="331"/>
      <c r="FE813" s="326"/>
      <c r="FF813" s="327"/>
      <c r="FG813" s="211"/>
      <c r="FH813" s="211"/>
      <c r="FI813" s="330"/>
      <c r="FJ813" s="330"/>
      <c r="FK813" s="326"/>
      <c r="FL813" s="330"/>
      <c r="FM813" s="330"/>
      <c r="FN813" s="331"/>
      <c r="FO813" s="326"/>
      <c r="FP813" s="327"/>
      <c r="FQ813" s="211"/>
      <c r="FR813" s="211"/>
      <c r="FS813" s="330"/>
      <c r="FT813" s="330"/>
      <c r="FU813" s="326"/>
      <c r="FV813" s="330"/>
      <c r="FW813" s="330"/>
      <c r="FX813" s="331"/>
      <c r="FY813" s="326"/>
      <c r="FZ813" s="327"/>
      <c r="GA813" s="211"/>
      <c r="GB813" s="211"/>
      <c r="GC813" s="330"/>
      <c r="GD813" s="330"/>
      <c r="GE813" s="326"/>
      <c r="GF813" s="330"/>
      <c r="GG813" s="330"/>
      <c r="GH813" s="331"/>
      <c r="GI813" s="326"/>
      <c r="GJ813" s="327"/>
      <c r="GK813" s="211"/>
      <c r="GL813" s="211"/>
      <c r="GM813" s="330"/>
      <c r="GN813" s="330"/>
      <c r="GO813" s="326"/>
      <c r="GP813" s="330"/>
      <c r="GQ813" s="330"/>
      <c r="GR813" s="331"/>
      <c r="GS813" s="326"/>
      <c r="GT813" s="327"/>
      <c r="GU813" s="211"/>
      <c r="GV813" s="211"/>
      <c r="GW813" s="330"/>
      <c r="GX813" s="330"/>
      <c r="GY813" s="326"/>
      <c r="GZ813" s="330"/>
      <c r="HA813" s="330"/>
      <c r="HB813" s="331"/>
      <c r="HC813" s="326"/>
      <c r="HD813" s="327"/>
      <c r="HE813" s="211"/>
      <c r="HF813" s="211"/>
      <c r="HG813" s="330"/>
      <c r="HH813" s="330"/>
      <c r="HI813" s="326"/>
      <c r="HJ813" s="330"/>
      <c r="HK813" s="330"/>
      <c r="HL813" s="331"/>
      <c r="HM813" s="326"/>
      <c r="HN813" s="327"/>
      <c r="HO813" s="211"/>
      <c r="HP813" s="211"/>
      <c r="HQ813" s="330"/>
      <c r="HR813" s="330"/>
      <c r="HS813" s="326"/>
      <c r="HT813" s="330"/>
      <c r="HU813" s="330"/>
      <c r="HV813" s="331"/>
      <c r="HW813" s="326"/>
      <c r="HX813" s="327"/>
      <c r="HY813" s="211"/>
      <c r="HZ813" s="211"/>
      <c r="IA813" s="330"/>
      <c r="IB813" s="330"/>
      <c r="IC813" s="326"/>
      <c r="ID813" s="330"/>
      <c r="IE813" s="330"/>
      <c r="IF813" s="331"/>
      <c r="IG813" s="326"/>
      <c r="IH813" s="327"/>
      <c r="II813" s="211"/>
      <c r="IJ813" s="211"/>
      <c r="IK813" s="330"/>
      <c r="IL813" s="330"/>
      <c r="IM813" s="326"/>
      <c r="IN813" s="330"/>
      <c r="IO813" s="330"/>
      <c r="IP813" s="331"/>
      <c r="IQ813" s="326"/>
      <c r="IR813" s="327"/>
      <c r="IS813" s="211"/>
      <c r="IT813" s="211"/>
      <c r="IU813" s="330"/>
      <c r="IV813" s="330"/>
    </row>
    <row r="814" spans="1:256" ht="15" x14ac:dyDescent="0.25">
      <c r="A814" s="375" t="s">
        <v>273</v>
      </c>
      <c r="B814" s="376" t="s">
        <v>144</v>
      </c>
      <c r="C814" s="226"/>
      <c r="D814" s="226"/>
      <c r="E814" s="795"/>
      <c r="F814" s="795"/>
      <c r="G814" s="795"/>
      <c r="H814" s="796"/>
      <c r="I814" s="797"/>
      <c r="J814" s="750"/>
      <c r="K814" s="326"/>
      <c r="L814" s="327"/>
      <c r="M814" s="211"/>
      <c r="N814" s="211"/>
      <c r="O814" s="330"/>
      <c r="P814" s="330"/>
      <c r="Q814" s="326"/>
      <c r="R814" s="330"/>
      <c r="S814" s="330"/>
      <c r="T814" s="331"/>
      <c r="U814" s="326"/>
      <c r="V814" s="327"/>
      <c r="W814" s="211"/>
      <c r="X814" s="211"/>
      <c r="Y814" s="330"/>
      <c r="Z814" s="330"/>
      <c r="AA814" s="326"/>
      <c r="AB814" s="330"/>
      <c r="AC814" s="330"/>
      <c r="AD814" s="331"/>
      <c r="AE814" s="326"/>
      <c r="AF814" s="327"/>
      <c r="AG814" s="211"/>
      <c r="AH814" s="211"/>
      <c r="AI814" s="330"/>
      <c r="AJ814" s="330"/>
      <c r="AK814" s="326"/>
      <c r="AL814" s="330"/>
      <c r="AM814" s="330"/>
      <c r="AN814" s="331"/>
      <c r="AO814" s="326"/>
      <c r="AP814" s="327"/>
      <c r="AQ814" s="211"/>
      <c r="AR814" s="211"/>
      <c r="AS814" s="330"/>
      <c r="AT814" s="330"/>
      <c r="AU814" s="326"/>
      <c r="AV814" s="330"/>
      <c r="AW814" s="330"/>
      <c r="AX814" s="331"/>
      <c r="AY814" s="326"/>
      <c r="AZ814" s="327"/>
      <c r="BA814" s="211"/>
      <c r="BB814" s="211"/>
      <c r="BC814" s="330"/>
      <c r="BD814" s="330"/>
      <c r="BE814" s="326"/>
      <c r="BF814" s="330"/>
      <c r="BG814" s="330"/>
      <c r="BH814" s="331"/>
      <c r="BI814" s="326"/>
      <c r="BJ814" s="327"/>
      <c r="BK814" s="211"/>
      <c r="BL814" s="211"/>
      <c r="BM814" s="330"/>
      <c r="BN814" s="330"/>
      <c r="BO814" s="326"/>
      <c r="BP814" s="330"/>
      <c r="BQ814" s="330"/>
      <c r="BR814" s="331"/>
      <c r="BS814" s="326"/>
      <c r="BT814" s="327"/>
      <c r="BU814" s="211"/>
      <c r="BV814" s="211"/>
      <c r="BW814" s="330"/>
      <c r="BX814" s="330"/>
      <c r="BY814" s="326"/>
      <c r="BZ814" s="330"/>
      <c r="CA814" s="330"/>
      <c r="CB814" s="331"/>
      <c r="CC814" s="326"/>
      <c r="CD814" s="327"/>
      <c r="CE814" s="211"/>
      <c r="CF814" s="211"/>
      <c r="CG814" s="330"/>
      <c r="CH814" s="330"/>
      <c r="CI814" s="326"/>
      <c r="CJ814" s="330"/>
      <c r="CK814" s="330"/>
      <c r="CL814" s="331"/>
      <c r="CM814" s="326"/>
      <c r="CN814" s="327"/>
      <c r="CO814" s="211"/>
      <c r="CP814" s="211"/>
      <c r="CQ814" s="330"/>
      <c r="CR814" s="330"/>
      <c r="CS814" s="326"/>
      <c r="CT814" s="330"/>
      <c r="CU814" s="330"/>
      <c r="CV814" s="331"/>
      <c r="CW814" s="326"/>
      <c r="CX814" s="327"/>
      <c r="CY814" s="211"/>
      <c r="CZ814" s="211"/>
      <c r="DA814" s="330"/>
      <c r="DB814" s="330"/>
      <c r="DC814" s="326"/>
      <c r="DD814" s="330"/>
      <c r="DE814" s="330"/>
      <c r="DF814" s="331"/>
      <c r="DG814" s="326"/>
      <c r="DH814" s="327"/>
      <c r="DI814" s="211"/>
      <c r="DJ814" s="211"/>
      <c r="DK814" s="330"/>
      <c r="DL814" s="330"/>
      <c r="DM814" s="326"/>
      <c r="DN814" s="330"/>
      <c r="DO814" s="330"/>
      <c r="DP814" s="331"/>
      <c r="DQ814" s="326"/>
      <c r="DR814" s="327"/>
      <c r="DS814" s="211"/>
      <c r="DT814" s="211"/>
      <c r="DU814" s="330"/>
      <c r="DV814" s="330"/>
      <c r="DW814" s="326"/>
      <c r="DX814" s="330"/>
      <c r="DY814" s="330"/>
      <c r="DZ814" s="331"/>
      <c r="EA814" s="326"/>
      <c r="EB814" s="327"/>
      <c r="EC814" s="211"/>
      <c r="ED814" s="211"/>
      <c r="EE814" s="330"/>
      <c r="EF814" s="330"/>
      <c r="EG814" s="326"/>
      <c r="EH814" s="330"/>
      <c r="EI814" s="330"/>
      <c r="EJ814" s="331"/>
      <c r="EK814" s="326"/>
      <c r="EL814" s="327"/>
      <c r="EM814" s="211"/>
      <c r="EN814" s="211"/>
      <c r="EO814" s="330"/>
      <c r="EP814" s="330"/>
      <c r="EQ814" s="326"/>
      <c r="ER814" s="330"/>
      <c r="ES814" s="330"/>
      <c r="ET814" s="331"/>
      <c r="EU814" s="326"/>
      <c r="EV814" s="327"/>
      <c r="EW814" s="211"/>
      <c r="EX814" s="211"/>
      <c r="EY814" s="330"/>
      <c r="EZ814" s="330"/>
      <c r="FA814" s="326"/>
      <c r="FB814" s="330"/>
      <c r="FC814" s="330"/>
      <c r="FD814" s="331"/>
      <c r="FE814" s="326"/>
      <c r="FF814" s="327"/>
      <c r="FG814" s="211"/>
      <c r="FH814" s="211"/>
      <c r="FI814" s="330"/>
      <c r="FJ814" s="330"/>
      <c r="FK814" s="326"/>
      <c r="FL814" s="330"/>
      <c r="FM814" s="330"/>
      <c r="FN814" s="331"/>
      <c r="FO814" s="326"/>
      <c r="FP814" s="327"/>
      <c r="FQ814" s="211"/>
      <c r="FR814" s="211"/>
      <c r="FS814" s="330"/>
      <c r="FT814" s="330"/>
      <c r="FU814" s="326"/>
      <c r="FV814" s="330"/>
      <c r="FW814" s="330"/>
      <c r="FX814" s="331"/>
      <c r="FY814" s="326"/>
      <c r="FZ814" s="327"/>
      <c r="GA814" s="211"/>
      <c r="GB814" s="211"/>
      <c r="GC814" s="330"/>
      <c r="GD814" s="330"/>
      <c r="GE814" s="326"/>
      <c r="GF814" s="330"/>
      <c r="GG814" s="330"/>
      <c r="GH814" s="331"/>
      <c r="GI814" s="326"/>
      <c r="GJ814" s="327"/>
      <c r="GK814" s="211"/>
      <c r="GL814" s="211"/>
      <c r="GM814" s="330"/>
      <c r="GN814" s="330"/>
      <c r="GO814" s="326"/>
      <c r="GP814" s="330"/>
      <c r="GQ814" s="330"/>
      <c r="GR814" s="331"/>
      <c r="GS814" s="326"/>
      <c r="GT814" s="327"/>
      <c r="GU814" s="211"/>
      <c r="GV814" s="211"/>
      <c r="GW814" s="330"/>
      <c r="GX814" s="330"/>
      <c r="GY814" s="326"/>
      <c r="GZ814" s="330"/>
      <c r="HA814" s="330"/>
      <c r="HB814" s="331"/>
      <c r="HC814" s="326"/>
      <c r="HD814" s="327"/>
      <c r="HE814" s="211"/>
      <c r="HF814" s="211"/>
      <c r="HG814" s="330"/>
      <c r="HH814" s="330"/>
      <c r="HI814" s="326"/>
      <c r="HJ814" s="330"/>
      <c r="HK814" s="330"/>
      <c r="HL814" s="331"/>
      <c r="HM814" s="326"/>
      <c r="HN814" s="327"/>
      <c r="HO814" s="211"/>
      <c r="HP814" s="211"/>
      <c r="HQ814" s="330"/>
      <c r="HR814" s="330"/>
      <c r="HS814" s="326"/>
      <c r="HT814" s="330"/>
      <c r="HU814" s="330"/>
      <c r="HV814" s="331"/>
      <c r="HW814" s="326"/>
      <c r="HX814" s="327"/>
      <c r="HY814" s="211"/>
      <c r="HZ814" s="211"/>
      <c r="IA814" s="330"/>
      <c r="IB814" s="330"/>
      <c r="IC814" s="326"/>
      <c r="ID814" s="330"/>
      <c r="IE814" s="330"/>
      <c r="IF814" s="331"/>
      <c r="IG814" s="326"/>
      <c r="IH814" s="327"/>
      <c r="II814" s="211"/>
      <c r="IJ814" s="211"/>
      <c r="IK814" s="330"/>
      <c r="IL814" s="330"/>
      <c r="IM814" s="326"/>
      <c r="IN814" s="330"/>
      <c r="IO814" s="330"/>
      <c r="IP814" s="331"/>
      <c r="IQ814" s="326"/>
      <c r="IR814" s="327"/>
      <c r="IS814" s="211"/>
      <c r="IT814" s="211"/>
      <c r="IU814" s="330"/>
      <c r="IV814" s="330"/>
    </row>
    <row r="815" spans="1:256" ht="48" customHeight="1" x14ac:dyDescent="0.25">
      <c r="A815" s="326" t="s">
        <v>546</v>
      </c>
      <c r="B815" s="327" t="s">
        <v>1013</v>
      </c>
      <c r="C815" s="211"/>
      <c r="D815" s="211" t="s">
        <v>719</v>
      </c>
      <c r="E815" s="557" t="s">
        <v>747</v>
      </c>
      <c r="F815" s="557" t="s">
        <v>747</v>
      </c>
      <c r="G815" s="557" t="s">
        <v>747</v>
      </c>
      <c r="H815" s="557" t="s">
        <v>747</v>
      </c>
      <c r="I815" s="557" t="s">
        <v>747</v>
      </c>
      <c r="J815" s="328"/>
      <c r="K815" s="326"/>
      <c r="L815" s="327"/>
      <c r="M815" s="211"/>
      <c r="N815" s="211"/>
      <c r="O815" s="330"/>
      <c r="P815" s="330"/>
      <c r="Q815" s="326"/>
      <c r="R815" s="330"/>
      <c r="S815" s="330"/>
      <c r="T815" s="331"/>
      <c r="U815" s="326"/>
      <c r="V815" s="327"/>
      <c r="W815" s="211"/>
      <c r="X815" s="211"/>
      <c r="Y815" s="330"/>
      <c r="Z815" s="330"/>
      <c r="AA815" s="326"/>
      <c r="AB815" s="330"/>
      <c r="AC815" s="330"/>
      <c r="AD815" s="331"/>
      <c r="AE815" s="326"/>
      <c r="AF815" s="327"/>
      <c r="AG815" s="211"/>
      <c r="AH815" s="211"/>
      <c r="AI815" s="330"/>
      <c r="AJ815" s="330"/>
      <c r="AK815" s="326"/>
      <c r="AL815" s="330"/>
      <c r="AM815" s="330"/>
      <c r="AN815" s="331"/>
      <c r="AO815" s="326"/>
      <c r="AP815" s="327"/>
      <c r="AQ815" s="211"/>
      <c r="AR815" s="211"/>
      <c r="AS815" s="330"/>
      <c r="AT815" s="330"/>
      <c r="AU815" s="326"/>
      <c r="AV815" s="330"/>
      <c r="AW815" s="330"/>
      <c r="AX815" s="331"/>
      <c r="AY815" s="326"/>
      <c r="AZ815" s="327"/>
      <c r="BA815" s="211"/>
      <c r="BB815" s="211"/>
      <c r="BC815" s="330"/>
      <c r="BD815" s="330"/>
      <c r="BE815" s="326"/>
      <c r="BF815" s="330"/>
      <c r="BG815" s="330"/>
      <c r="BH815" s="331"/>
      <c r="BI815" s="326"/>
      <c r="BJ815" s="327"/>
      <c r="BK815" s="211"/>
      <c r="BL815" s="211"/>
      <c r="BM815" s="330"/>
      <c r="BN815" s="330"/>
      <c r="BO815" s="326"/>
      <c r="BP815" s="330"/>
      <c r="BQ815" s="330"/>
      <c r="BR815" s="331"/>
      <c r="BS815" s="326"/>
      <c r="BT815" s="327"/>
      <c r="BU815" s="211"/>
      <c r="BV815" s="211"/>
      <c r="BW815" s="330"/>
      <c r="BX815" s="330"/>
      <c r="BY815" s="326"/>
      <c r="BZ815" s="330"/>
      <c r="CA815" s="330"/>
      <c r="CB815" s="331"/>
      <c r="CC815" s="326"/>
      <c r="CD815" s="327"/>
      <c r="CE815" s="211"/>
      <c r="CF815" s="211"/>
      <c r="CG815" s="330"/>
      <c r="CH815" s="330"/>
      <c r="CI815" s="326"/>
      <c r="CJ815" s="330"/>
      <c r="CK815" s="330"/>
      <c r="CL815" s="331"/>
      <c r="CM815" s="326"/>
      <c r="CN815" s="327"/>
      <c r="CO815" s="211"/>
      <c r="CP815" s="211"/>
      <c r="CQ815" s="330"/>
      <c r="CR815" s="330"/>
      <c r="CS815" s="326"/>
      <c r="CT815" s="330"/>
      <c r="CU815" s="330"/>
      <c r="CV815" s="331"/>
      <c r="CW815" s="326"/>
      <c r="CX815" s="327"/>
      <c r="CY815" s="211"/>
      <c r="CZ815" s="211"/>
      <c r="DA815" s="330"/>
      <c r="DB815" s="330"/>
      <c r="DC815" s="326"/>
      <c r="DD815" s="330"/>
      <c r="DE815" s="330"/>
      <c r="DF815" s="331"/>
      <c r="DG815" s="326"/>
      <c r="DH815" s="327"/>
      <c r="DI815" s="211"/>
      <c r="DJ815" s="211"/>
      <c r="DK815" s="330"/>
      <c r="DL815" s="330"/>
      <c r="DM815" s="326"/>
      <c r="DN815" s="330"/>
      <c r="DO815" s="330"/>
      <c r="DP815" s="331"/>
      <c r="DQ815" s="326"/>
      <c r="DR815" s="327"/>
      <c r="DS815" s="211"/>
      <c r="DT815" s="211"/>
      <c r="DU815" s="330"/>
      <c r="DV815" s="330"/>
      <c r="DW815" s="326"/>
      <c r="DX815" s="330"/>
      <c r="DY815" s="330"/>
      <c r="DZ815" s="331"/>
      <c r="EA815" s="326"/>
      <c r="EB815" s="327"/>
      <c r="EC815" s="211"/>
      <c r="ED815" s="211"/>
      <c r="EE815" s="330"/>
      <c r="EF815" s="330"/>
      <c r="EG815" s="326"/>
      <c r="EH815" s="330"/>
      <c r="EI815" s="330"/>
      <c r="EJ815" s="331"/>
      <c r="EK815" s="326"/>
      <c r="EL815" s="327"/>
      <c r="EM815" s="211"/>
      <c r="EN815" s="211"/>
      <c r="EO815" s="330"/>
      <c r="EP815" s="330"/>
      <c r="EQ815" s="326"/>
      <c r="ER815" s="330"/>
      <c r="ES815" s="330"/>
      <c r="ET815" s="331"/>
      <c r="EU815" s="326"/>
      <c r="EV815" s="327"/>
      <c r="EW815" s="211"/>
      <c r="EX815" s="211"/>
      <c r="EY815" s="330"/>
      <c r="EZ815" s="330"/>
      <c r="FA815" s="326"/>
      <c r="FB815" s="330"/>
      <c r="FC815" s="330"/>
      <c r="FD815" s="331"/>
      <c r="FE815" s="326"/>
      <c r="FF815" s="327"/>
      <c r="FG815" s="211"/>
      <c r="FH815" s="211"/>
      <c r="FI815" s="330"/>
      <c r="FJ815" s="330"/>
      <c r="FK815" s="326"/>
      <c r="FL815" s="330"/>
      <c r="FM815" s="330"/>
      <c r="FN815" s="331"/>
      <c r="FO815" s="326"/>
      <c r="FP815" s="327"/>
      <c r="FQ815" s="211"/>
      <c r="FR815" s="211"/>
      <c r="FS815" s="330"/>
      <c r="FT815" s="330"/>
      <c r="FU815" s="326"/>
      <c r="FV815" s="330"/>
      <c r="FW815" s="330"/>
      <c r="FX815" s="331"/>
      <c r="FY815" s="326"/>
      <c r="FZ815" s="327"/>
      <c r="GA815" s="211"/>
      <c r="GB815" s="211"/>
      <c r="GC815" s="330"/>
      <c r="GD815" s="330"/>
      <c r="GE815" s="326"/>
      <c r="GF815" s="330"/>
      <c r="GG815" s="330"/>
      <c r="GH815" s="331"/>
      <c r="GI815" s="326"/>
      <c r="GJ815" s="327"/>
      <c r="GK815" s="211"/>
      <c r="GL815" s="211"/>
      <c r="GM815" s="330"/>
      <c r="GN815" s="330"/>
      <c r="GO815" s="326"/>
      <c r="GP815" s="330"/>
      <c r="GQ815" s="330"/>
      <c r="GR815" s="331"/>
      <c r="GS815" s="326"/>
      <c r="GT815" s="327"/>
      <c r="GU815" s="211"/>
      <c r="GV815" s="211"/>
      <c r="GW815" s="330"/>
      <c r="GX815" s="330"/>
      <c r="GY815" s="326"/>
      <c r="GZ815" s="330"/>
      <c r="HA815" s="330"/>
      <c r="HB815" s="331"/>
      <c r="HC815" s="326"/>
      <c r="HD815" s="327"/>
      <c r="HE815" s="211"/>
      <c r="HF815" s="211"/>
      <c r="HG815" s="330"/>
      <c r="HH815" s="330"/>
      <c r="HI815" s="326"/>
      <c r="HJ815" s="330"/>
      <c r="HK815" s="330"/>
      <c r="HL815" s="331"/>
      <c r="HM815" s="326"/>
      <c r="HN815" s="327"/>
      <c r="HO815" s="211"/>
      <c r="HP815" s="211"/>
      <c r="HQ815" s="330"/>
      <c r="HR815" s="330"/>
      <c r="HS815" s="326"/>
      <c r="HT815" s="330"/>
      <c r="HU815" s="330"/>
      <c r="HV815" s="331"/>
      <c r="HW815" s="326"/>
      <c r="HX815" s="327"/>
      <c r="HY815" s="211"/>
      <c r="HZ815" s="211"/>
      <c r="IA815" s="330"/>
      <c r="IB815" s="330"/>
      <c r="IC815" s="326"/>
      <c r="ID815" s="330"/>
      <c r="IE815" s="330"/>
      <c r="IF815" s="331"/>
      <c r="IG815" s="326"/>
      <c r="IH815" s="327"/>
      <c r="II815" s="211"/>
      <c r="IJ815" s="211"/>
      <c r="IK815" s="330"/>
      <c r="IL815" s="330"/>
      <c r="IM815" s="326"/>
      <c r="IN815" s="330"/>
      <c r="IO815" s="330"/>
      <c r="IP815" s="331"/>
      <c r="IQ815" s="326"/>
      <c r="IR815" s="327"/>
      <c r="IS815" s="211"/>
      <c r="IT815" s="211"/>
      <c r="IU815" s="330"/>
      <c r="IV815" s="330"/>
    </row>
    <row r="816" spans="1:256" ht="44.25" customHeight="1" x14ac:dyDescent="0.25">
      <c r="A816" s="326" t="s">
        <v>547</v>
      </c>
      <c r="B816" s="327" t="s">
        <v>1012</v>
      </c>
      <c r="C816" s="211"/>
      <c r="D816" s="211" t="s">
        <v>719</v>
      </c>
      <c r="E816" s="557" t="s">
        <v>747</v>
      </c>
      <c r="F816" s="557" t="s">
        <v>747</v>
      </c>
      <c r="G816" s="557" t="s">
        <v>747</v>
      </c>
      <c r="H816" s="557" t="s">
        <v>747</v>
      </c>
      <c r="I816" s="557" t="s">
        <v>747</v>
      </c>
      <c r="J816" s="328"/>
      <c r="K816" s="326"/>
      <c r="L816" s="327"/>
      <c r="M816" s="211"/>
      <c r="N816" s="211"/>
      <c r="O816" s="330"/>
      <c r="P816" s="330"/>
      <c r="Q816" s="326"/>
      <c r="R816" s="330"/>
      <c r="S816" s="330"/>
      <c r="T816" s="331"/>
      <c r="U816" s="326"/>
      <c r="V816" s="327"/>
      <c r="W816" s="211"/>
      <c r="X816" s="211"/>
      <c r="Y816" s="330"/>
      <c r="Z816" s="330"/>
      <c r="AA816" s="326"/>
      <c r="AB816" s="330"/>
      <c r="AC816" s="330"/>
      <c r="AD816" s="331"/>
      <c r="AE816" s="326"/>
      <c r="AF816" s="327"/>
      <c r="AG816" s="211"/>
      <c r="AH816" s="211"/>
      <c r="AI816" s="330"/>
      <c r="AJ816" s="330"/>
      <c r="AK816" s="326"/>
      <c r="AL816" s="330"/>
      <c r="AM816" s="330"/>
      <c r="AN816" s="331"/>
      <c r="AO816" s="326"/>
      <c r="AP816" s="327"/>
      <c r="AQ816" s="211"/>
      <c r="AR816" s="211"/>
      <c r="AS816" s="330"/>
      <c r="AT816" s="330"/>
      <c r="AU816" s="326"/>
      <c r="AV816" s="330"/>
      <c r="AW816" s="330"/>
      <c r="AX816" s="331"/>
      <c r="AY816" s="326"/>
      <c r="AZ816" s="327"/>
      <c r="BA816" s="211"/>
      <c r="BB816" s="211"/>
      <c r="BC816" s="330"/>
      <c r="BD816" s="330"/>
      <c r="BE816" s="326"/>
      <c r="BF816" s="330"/>
      <c r="BG816" s="330"/>
      <c r="BH816" s="331"/>
      <c r="BI816" s="326"/>
      <c r="BJ816" s="327"/>
      <c r="BK816" s="211"/>
      <c r="BL816" s="211"/>
      <c r="BM816" s="330"/>
      <c r="BN816" s="330"/>
      <c r="BO816" s="326"/>
      <c r="BP816" s="330"/>
      <c r="BQ816" s="330"/>
      <c r="BR816" s="331"/>
      <c r="BS816" s="326"/>
      <c r="BT816" s="327"/>
      <c r="BU816" s="211"/>
      <c r="BV816" s="211"/>
      <c r="BW816" s="330"/>
      <c r="BX816" s="330"/>
      <c r="BY816" s="326"/>
      <c r="BZ816" s="330"/>
      <c r="CA816" s="330"/>
      <c r="CB816" s="331"/>
      <c r="CC816" s="326"/>
      <c r="CD816" s="327"/>
      <c r="CE816" s="211"/>
      <c r="CF816" s="211"/>
      <c r="CG816" s="330"/>
      <c r="CH816" s="330"/>
      <c r="CI816" s="326"/>
      <c r="CJ816" s="330"/>
      <c r="CK816" s="330"/>
      <c r="CL816" s="331"/>
      <c r="CM816" s="326"/>
      <c r="CN816" s="327"/>
      <c r="CO816" s="211"/>
      <c r="CP816" s="211"/>
      <c r="CQ816" s="330"/>
      <c r="CR816" s="330"/>
      <c r="CS816" s="326"/>
      <c r="CT816" s="330"/>
      <c r="CU816" s="330"/>
      <c r="CV816" s="331"/>
      <c r="CW816" s="326"/>
      <c r="CX816" s="327"/>
      <c r="CY816" s="211"/>
      <c r="CZ816" s="211"/>
      <c r="DA816" s="330"/>
      <c r="DB816" s="330"/>
      <c r="DC816" s="326"/>
      <c r="DD816" s="330"/>
      <c r="DE816" s="330"/>
      <c r="DF816" s="331"/>
      <c r="DG816" s="326"/>
      <c r="DH816" s="327"/>
      <c r="DI816" s="211"/>
      <c r="DJ816" s="211"/>
      <c r="DK816" s="330"/>
      <c r="DL816" s="330"/>
      <c r="DM816" s="326"/>
      <c r="DN816" s="330"/>
      <c r="DO816" s="330"/>
      <c r="DP816" s="331"/>
      <c r="DQ816" s="326"/>
      <c r="DR816" s="327"/>
      <c r="DS816" s="211"/>
      <c r="DT816" s="211"/>
      <c r="DU816" s="330"/>
      <c r="DV816" s="330"/>
      <c r="DW816" s="326"/>
      <c r="DX816" s="330"/>
      <c r="DY816" s="330"/>
      <c r="DZ816" s="331"/>
      <c r="EA816" s="326"/>
      <c r="EB816" s="327"/>
      <c r="EC816" s="211"/>
      <c r="ED816" s="211"/>
      <c r="EE816" s="330"/>
      <c r="EF816" s="330"/>
      <c r="EG816" s="326"/>
      <c r="EH816" s="330"/>
      <c r="EI816" s="330"/>
      <c r="EJ816" s="331"/>
      <c r="EK816" s="326"/>
      <c r="EL816" s="327"/>
      <c r="EM816" s="211"/>
      <c r="EN816" s="211"/>
      <c r="EO816" s="330"/>
      <c r="EP816" s="330"/>
      <c r="EQ816" s="326"/>
      <c r="ER816" s="330"/>
      <c r="ES816" s="330"/>
      <c r="ET816" s="331"/>
      <c r="EU816" s="326"/>
      <c r="EV816" s="327"/>
      <c r="EW816" s="211"/>
      <c r="EX816" s="211"/>
      <c r="EY816" s="330"/>
      <c r="EZ816" s="330"/>
      <c r="FA816" s="326"/>
      <c r="FB816" s="330"/>
      <c r="FC816" s="330"/>
      <c r="FD816" s="331"/>
      <c r="FE816" s="326"/>
      <c r="FF816" s="327"/>
      <c r="FG816" s="211"/>
      <c r="FH816" s="211"/>
      <c r="FI816" s="330"/>
      <c r="FJ816" s="330"/>
      <c r="FK816" s="326"/>
      <c r="FL816" s="330"/>
      <c r="FM816" s="330"/>
      <c r="FN816" s="331"/>
      <c r="FO816" s="326"/>
      <c r="FP816" s="327"/>
      <c r="FQ816" s="211"/>
      <c r="FR816" s="211"/>
      <c r="FS816" s="330"/>
      <c r="FT816" s="330"/>
      <c r="FU816" s="326"/>
      <c r="FV816" s="330"/>
      <c r="FW816" s="330"/>
      <c r="FX816" s="331"/>
      <c r="FY816" s="326"/>
      <c r="FZ816" s="327"/>
      <c r="GA816" s="211"/>
      <c r="GB816" s="211"/>
      <c r="GC816" s="330"/>
      <c r="GD816" s="330"/>
      <c r="GE816" s="326"/>
      <c r="GF816" s="330"/>
      <c r="GG816" s="330"/>
      <c r="GH816" s="331"/>
      <c r="GI816" s="326"/>
      <c r="GJ816" s="327"/>
      <c r="GK816" s="211"/>
      <c r="GL816" s="211"/>
      <c r="GM816" s="330"/>
      <c r="GN816" s="330"/>
      <c r="GO816" s="326"/>
      <c r="GP816" s="330"/>
      <c r="GQ816" s="330"/>
      <c r="GR816" s="331"/>
      <c r="GS816" s="326"/>
      <c r="GT816" s="327"/>
      <c r="GU816" s="211"/>
      <c r="GV816" s="211"/>
      <c r="GW816" s="330"/>
      <c r="GX816" s="330"/>
      <c r="GY816" s="326"/>
      <c r="GZ816" s="330"/>
      <c r="HA816" s="330"/>
      <c r="HB816" s="331"/>
      <c r="HC816" s="326"/>
      <c r="HD816" s="327"/>
      <c r="HE816" s="211"/>
      <c r="HF816" s="211"/>
      <c r="HG816" s="330"/>
      <c r="HH816" s="330"/>
      <c r="HI816" s="326"/>
      <c r="HJ816" s="330"/>
      <c r="HK816" s="330"/>
      <c r="HL816" s="331"/>
      <c r="HM816" s="326"/>
      <c r="HN816" s="327"/>
      <c r="HO816" s="211"/>
      <c r="HP816" s="211"/>
      <c r="HQ816" s="330"/>
      <c r="HR816" s="330"/>
      <c r="HS816" s="326"/>
      <c r="HT816" s="330"/>
      <c r="HU816" s="330"/>
      <c r="HV816" s="331"/>
      <c r="HW816" s="326"/>
      <c r="HX816" s="327"/>
      <c r="HY816" s="211"/>
      <c r="HZ816" s="211"/>
      <c r="IA816" s="330"/>
      <c r="IB816" s="330"/>
      <c r="IC816" s="326"/>
      <c r="ID816" s="330"/>
      <c r="IE816" s="330"/>
      <c r="IF816" s="331"/>
      <c r="IG816" s="326"/>
      <c r="IH816" s="327"/>
      <c r="II816" s="211"/>
      <c r="IJ816" s="211"/>
      <c r="IK816" s="330"/>
      <c r="IL816" s="330"/>
      <c r="IM816" s="326"/>
      <c r="IN816" s="330"/>
      <c r="IO816" s="330"/>
      <c r="IP816" s="331"/>
      <c r="IQ816" s="326"/>
      <c r="IR816" s="327"/>
      <c r="IS816" s="211"/>
      <c r="IT816" s="211"/>
      <c r="IU816" s="330"/>
      <c r="IV816" s="330"/>
    </row>
    <row r="817" spans="1:11" s="89" customFormat="1" ht="18.75" customHeight="1" x14ac:dyDescent="0.25">
      <c r="A817" s="326" t="s">
        <v>549</v>
      </c>
      <c r="B817" s="327" t="s">
        <v>145</v>
      </c>
      <c r="C817" s="211"/>
      <c r="D817" s="211" t="s">
        <v>719</v>
      </c>
      <c r="E817" s="557" t="s">
        <v>747</v>
      </c>
      <c r="F817" s="557" t="s">
        <v>747</v>
      </c>
      <c r="G817" s="557" t="s">
        <v>747</v>
      </c>
      <c r="H817" s="557" t="s">
        <v>747</v>
      </c>
      <c r="I817" s="557" t="s">
        <v>747</v>
      </c>
      <c r="J817" s="328"/>
      <c r="K817" s="374"/>
    </row>
    <row r="818" spans="1:11" s="388" customFormat="1" ht="18" customHeight="1" x14ac:dyDescent="0.25">
      <c r="A818" s="326" t="s">
        <v>551</v>
      </c>
      <c r="B818" s="327" t="s">
        <v>146</v>
      </c>
      <c r="C818" s="211"/>
      <c r="D818" s="211" t="s">
        <v>719</v>
      </c>
      <c r="E818" s="557" t="s">
        <v>747</v>
      </c>
      <c r="F818" s="557" t="s">
        <v>747</v>
      </c>
      <c r="G818" s="557" t="s">
        <v>747</v>
      </c>
      <c r="H818" s="557" t="s">
        <v>747</v>
      </c>
      <c r="I818" s="557" t="s">
        <v>747</v>
      </c>
      <c r="J818" s="328"/>
      <c r="K818" s="387"/>
    </row>
    <row r="819" spans="1:11" s="388" customFormat="1" ht="18" customHeight="1" x14ac:dyDescent="0.25">
      <c r="A819" s="1105" t="s">
        <v>552</v>
      </c>
      <c r="B819" s="1106" t="s">
        <v>2857</v>
      </c>
      <c r="C819" s="1107"/>
      <c r="D819" s="211" t="s">
        <v>719</v>
      </c>
      <c r="E819" s="557" t="s">
        <v>806</v>
      </c>
      <c r="F819" s="557" t="s">
        <v>806</v>
      </c>
      <c r="G819" s="1108" t="s">
        <v>806</v>
      </c>
      <c r="H819" s="557" t="s">
        <v>806</v>
      </c>
      <c r="I819" s="557" t="s">
        <v>806</v>
      </c>
      <c r="J819" s="1109"/>
      <c r="K819" s="387"/>
    </row>
    <row r="820" spans="1:11" s="89" customFormat="1" ht="15.75" thickBot="1" x14ac:dyDescent="0.3">
      <c r="A820" s="382" t="s">
        <v>274</v>
      </c>
      <c r="B820" s="383" t="s">
        <v>312</v>
      </c>
      <c r="C820" s="227"/>
      <c r="D820" s="227"/>
      <c r="E820" s="1272"/>
      <c r="F820" s="1272"/>
      <c r="G820" s="798"/>
      <c r="H820" s="1272"/>
      <c r="I820" s="1272"/>
      <c r="J820" s="751"/>
      <c r="K820" s="391"/>
    </row>
    <row r="821" spans="1:11" s="89" customFormat="1" ht="16.5" x14ac:dyDescent="0.25">
      <c r="A821" s="384" t="s">
        <v>929</v>
      </c>
      <c r="B821" s="385" t="s">
        <v>194</v>
      </c>
      <c r="C821" s="228"/>
      <c r="D821" s="386"/>
      <c r="E821" s="799"/>
      <c r="F821" s="799"/>
      <c r="G821" s="800"/>
      <c r="H821" s="799"/>
      <c r="I821" s="799"/>
      <c r="J821" s="752"/>
      <c r="K821" s="391"/>
    </row>
    <row r="822" spans="1:11" s="89" customFormat="1" ht="16.5" x14ac:dyDescent="0.25">
      <c r="A822" s="379" t="s">
        <v>546</v>
      </c>
      <c r="B822" s="389" t="s">
        <v>194</v>
      </c>
      <c r="C822" s="725" t="s">
        <v>408</v>
      </c>
      <c r="D822" s="390" t="s">
        <v>1412</v>
      </c>
      <c r="E822" s="571">
        <v>0</v>
      </c>
      <c r="F822" s="571">
        <v>0</v>
      </c>
      <c r="G822" s="571">
        <v>0</v>
      </c>
      <c r="H822" s="251">
        <f>IFERROR(AVERAGE(E822:G822),0)</f>
        <v>0</v>
      </c>
      <c r="I822" s="571">
        <v>0</v>
      </c>
      <c r="J822" s="1104"/>
      <c r="K822" s="391"/>
    </row>
    <row r="823" spans="1:11" s="89" customFormat="1" ht="16.5" x14ac:dyDescent="0.25">
      <c r="A823" s="379" t="s">
        <v>547</v>
      </c>
      <c r="B823" s="389" t="s">
        <v>538</v>
      </c>
      <c r="C823" s="725" t="s">
        <v>408</v>
      </c>
      <c r="D823" s="390" t="s">
        <v>489</v>
      </c>
      <c r="E823" s="527"/>
      <c r="F823" s="527"/>
      <c r="G823" s="527"/>
      <c r="H823" s="276">
        <f>IFERROR(AVERAGEIF(E823:G823,"&gt;0",E823:G823),0)</f>
        <v>0</v>
      </c>
      <c r="I823" s="527"/>
      <c r="J823" s="1104"/>
      <c r="K823" s="391"/>
    </row>
    <row r="824" spans="1:11" s="89" customFormat="1" ht="16.5" x14ac:dyDescent="0.25">
      <c r="A824" s="379" t="s">
        <v>549</v>
      </c>
      <c r="B824" s="389" t="s">
        <v>192</v>
      </c>
      <c r="C824" s="725" t="s">
        <v>408</v>
      </c>
      <c r="D824" s="390" t="s">
        <v>489</v>
      </c>
      <c r="E824" s="527"/>
      <c r="F824" s="527"/>
      <c r="G824" s="527"/>
      <c r="H824" s="276">
        <f>IFERROR(AVERAGEIF(E824:G824,"&gt;0",E824:G824),0)</f>
        <v>0</v>
      </c>
      <c r="I824" s="527"/>
      <c r="J824" s="1104"/>
      <c r="K824" s="391"/>
    </row>
    <row r="825" spans="1:11" s="89" customFormat="1" ht="16.5" x14ac:dyDescent="0.25">
      <c r="A825" s="379" t="s">
        <v>551</v>
      </c>
      <c r="B825" s="389" t="s">
        <v>1367</v>
      </c>
      <c r="C825" s="725" t="s">
        <v>408</v>
      </c>
      <c r="D825" s="390" t="s">
        <v>489</v>
      </c>
      <c r="E825" s="527"/>
      <c r="F825" s="527"/>
      <c r="G825" s="527"/>
      <c r="H825" s="276">
        <f>IFERROR(AVERAGEIF(E825:G825,"&gt;0",E825:G825),0)</f>
        <v>0</v>
      </c>
      <c r="I825" s="527"/>
      <c r="J825" s="1104"/>
      <c r="K825" s="391"/>
    </row>
    <row r="826" spans="1:11" s="89" customFormat="1" ht="16.5" x14ac:dyDescent="0.25">
      <c r="A826" s="379" t="s">
        <v>552</v>
      </c>
      <c r="B826" s="389" t="s">
        <v>216</v>
      </c>
      <c r="C826" s="725" t="s">
        <v>408</v>
      </c>
      <c r="D826" s="390" t="s">
        <v>1412</v>
      </c>
      <c r="E826" s="571">
        <v>0</v>
      </c>
      <c r="F826" s="571">
        <v>0</v>
      </c>
      <c r="G826" s="571">
        <v>0</v>
      </c>
      <c r="H826" s="251">
        <f>IFERROR(AVERAGE(E826:G826),0)</f>
        <v>0</v>
      </c>
      <c r="I826" s="571">
        <v>0</v>
      </c>
      <c r="J826" s="1104"/>
      <c r="K826" s="391"/>
    </row>
    <row r="827" spans="1:11" s="89" customFormat="1" ht="16.5" x14ac:dyDescent="0.25">
      <c r="A827" s="379" t="s">
        <v>569</v>
      </c>
      <c r="B827" s="389" t="s">
        <v>306</v>
      </c>
      <c r="C827" s="725" t="s">
        <v>408</v>
      </c>
      <c r="D827" s="390" t="s">
        <v>1412</v>
      </c>
      <c r="E827" s="571">
        <v>0</v>
      </c>
      <c r="F827" s="571">
        <v>0</v>
      </c>
      <c r="G827" s="571">
        <v>0</v>
      </c>
      <c r="H827" s="251">
        <f>IFERROR(AVERAGE(E827:G827),0)</f>
        <v>0</v>
      </c>
      <c r="I827" s="571">
        <v>0</v>
      </c>
      <c r="J827" s="1104"/>
      <c r="K827" s="391"/>
    </row>
    <row r="828" spans="1:11" s="388" customFormat="1" ht="33" x14ac:dyDescent="0.25">
      <c r="A828" s="379" t="s">
        <v>571</v>
      </c>
      <c r="B828" s="389" t="s">
        <v>308</v>
      </c>
      <c r="C828" s="725" t="s">
        <v>408</v>
      </c>
      <c r="D828" s="390" t="s">
        <v>1412</v>
      </c>
      <c r="E828" s="585">
        <v>0</v>
      </c>
      <c r="F828" s="585">
        <v>0</v>
      </c>
      <c r="G828" s="584">
        <v>0</v>
      </c>
      <c r="H828" s="586">
        <f>'Mass Balance'!E56</f>
        <v>0</v>
      </c>
      <c r="I828" s="586">
        <f>'Mass Balance'!F56</f>
        <v>0</v>
      </c>
      <c r="J828" s="1104"/>
      <c r="K828" s="387"/>
    </row>
    <row r="829" spans="1:11" s="89" customFormat="1" ht="33" x14ac:dyDescent="0.25">
      <c r="A829" s="379" t="s">
        <v>601</v>
      </c>
      <c r="B829" s="389" t="s">
        <v>310</v>
      </c>
      <c r="C829" s="725" t="s">
        <v>408</v>
      </c>
      <c r="D829" s="390" t="s">
        <v>1412</v>
      </c>
      <c r="E829" s="586">
        <f>E828+E826</f>
        <v>0</v>
      </c>
      <c r="F829" s="586">
        <f>F828+F826</f>
        <v>0</v>
      </c>
      <c r="G829" s="586">
        <f>G828+G826</f>
        <v>0</v>
      </c>
      <c r="H829" s="586">
        <f>H828+H826</f>
        <v>0</v>
      </c>
      <c r="I829" s="586">
        <f>I828+I826</f>
        <v>0</v>
      </c>
      <c r="J829" s="1104"/>
      <c r="K829" s="391"/>
    </row>
    <row r="830" spans="1:11" s="89" customFormat="1" ht="16.5" x14ac:dyDescent="0.25">
      <c r="A830" s="384" t="s">
        <v>930</v>
      </c>
      <c r="B830" s="385" t="s">
        <v>193</v>
      </c>
      <c r="C830" s="726"/>
      <c r="D830" s="386"/>
      <c r="E830" s="582"/>
      <c r="F830" s="582"/>
      <c r="G830" s="583"/>
      <c r="H830" s="582"/>
      <c r="I830" s="582"/>
      <c r="J830" s="752"/>
      <c r="K830" s="391"/>
    </row>
    <row r="831" spans="1:11" s="89" customFormat="1" ht="16.5" x14ac:dyDescent="0.25">
      <c r="A831" s="379" t="s">
        <v>546</v>
      </c>
      <c r="B831" s="389" t="s">
        <v>193</v>
      </c>
      <c r="C831" s="725" t="s">
        <v>408</v>
      </c>
      <c r="D831" s="390" t="s">
        <v>1412</v>
      </c>
      <c r="E831" s="1127">
        <v>0</v>
      </c>
      <c r="F831" s="1127">
        <v>0</v>
      </c>
      <c r="G831" s="1127">
        <v>0</v>
      </c>
      <c r="H831" s="251">
        <f>IFERROR(AVERAGE(E831:G831),0)</f>
        <v>0</v>
      </c>
      <c r="I831" s="571">
        <v>0</v>
      </c>
      <c r="J831" s="1104"/>
      <c r="K831" s="391"/>
    </row>
    <row r="832" spans="1:11" s="89" customFormat="1" ht="16.5" x14ac:dyDescent="0.25">
      <c r="A832" s="379" t="s">
        <v>547</v>
      </c>
      <c r="B832" s="389" t="s">
        <v>538</v>
      </c>
      <c r="C832" s="725" t="s">
        <v>408</v>
      </c>
      <c r="D832" s="390" t="s">
        <v>489</v>
      </c>
      <c r="E832" s="527"/>
      <c r="F832" s="527"/>
      <c r="G832" s="527"/>
      <c r="H832" s="276">
        <f>IFERROR(AVERAGEIF(E832:G832,"&gt;0",E832:G832),0)</f>
        <v>0</v>
      </c>
      <c r="I832" s="527"/>
      <c r="J832" s="1104"/>
      <c r="K832" s="391"/>
    </row>
    <row r="833" spans="1:11" s="89" customFormat="1" ht="16.5" customHeight="1" x14ac:dyDescent="0.25">
      <c r="A833" s="379" t="s">
        <v>549</v>
      </c>
      <c r="B833" s="389" t="s">
        <v>192</v>
      </c>
      <c r="C833" s="725" t="s">
        <v>408</v>
      </c>
      <c r="D833" s="390" t="s">
        <v>489</v>
      </c>
      <c r="E833" s="527"/>
      <c r="F833" s="527"/>
      <c r="G833" s="527"/>
      <c r="H833" s="276">
        <f>IFERROR(AVERAGEIF(E833:G833,"&gt;0",E833:G833),0)</f>
        <v>0</v>
      </c>
      <c r="I833" s="527"/>
      <c r="J833" s="1104"/>
      <c r="K833" s="391"/>
    </row>
    <row r="834" spans="1:11" s="89" customFormat="1" ht="16.5" x14ac:dyDescent="0.25">
      <c r="A834" s="379" t="s">
        <v>551</v>
      </c>
      <c r="B834" s="389" t="s">
        <v>1367</v>
      </c>
      <c r="C834" s="725" t="s">
        <v>408</v>
      </c>
      <c r="D834" s="390" t="s">
        <v>489</v>
      </c>
      <c r="E834" s="527"/>
      <c r="F834" s="527"/>
      <c r="G834" s="527"/>
      <c r="H834" s="276">
        <f>IFERROR(AVERAGEIF(E834:G834,"&gt;0",E834:G834),0)</f>
        <v>0</v>
      </c>
      <c r="I834" s="527"/>
      <c r="J834" s="1104"/>
      <c r="K834" s="391"/>
    </row>
    <row r="835" spans="1:11" s="89" customFormat="1" ht="16.5" x14ac:dyDescent="0.25">
      <c r="A835" s="379" t="s">
        <v>552</v>
      </c>
      <c r="B835" s="389" t="s">
        <v>218</v>
      </c>
      <c r="C835" s="725" t="s">
        <v>408</v>
      </c>
      <c r="D835" s="390" t="s">
        <v>1412</v>
      </c>
      <c r="E835" s="571">
        <v>0</v>
      </c>
      <c r="F835" s="571">
        <v>0</v>
      </c>
      <c r="G835" s="584">
        <v>0</v>
      </c>
      <c r="H835" s="251">
        <f>IFERROR(AVERAGE(E835:G835),0)</f>
        <v>0</v>
      </c>
      <c r="I835" s="571">
        <v>0</v>
      </c>
      <c r="J835" s="1104"/>
      <c r="K835" s="391"/>
    </row>
    <row r="836" spans="1:11" s="89" customFormat="1" ht="16.5" x14ac:dyDescent="0.25">
      <c r="A836" s="379" t="s">
        <v>569</v>
      </c>
      <c r="B836" s="389" t="s">
        <v>307</v>
      </c>
      <c r="C836" s="725" t="s">
        <v>408</v>
      </c>
      <c r="D836" s="390" t="s">
        <v>1412</v>
      </c>
      <c r="E836" s="571">
        <v>0</v>
      </c>
      <c r="F836" s="571">
        <v>0</v>
      </c>
      <c r="G836" s="584">
        <v>0</v>
      </c>
      <c r="H836" s="251">
        <f>IFERROR(AVERAGE(E836:G836),0)</f>
        <v>0</v>
      </c>
      <c r="I836" s="571">
        <v>0</v>
      </c>
      <c r="J836" s="1104"/>
      <c r="K836" s="391"/>
    </row>
    <row r="837" spans="1:11" s="388" customFormat="1" ht="33" x14ac:dyDescent="0.25">
      <c r="A837" s="379" t="s">
        <v>571</v>
      </c>
      <c r="B837" s="389" t="s">
        <v>309</v>
      </c>
      <c r="C837" s="725" t="s">
        <v>408</v>
      </c>
      <c r="D837" s="390" t="s">
        <v>1412</v>
      </c>
      <c r="E837" s="585">
        <v>0</v>
      </c>
      <c r="F837" s="585">
        <v>0</v>
      </c>
      <c r="G837" s="584">
        <v>0</v>
      </c>
      <c r="H837" s="586">
        <f>'Mass Balance'!E57</f>
        <v>0</v>
      </c>
      <c r="I837" s="586">
        <f>'Mass Balance'!I57</f>
        <v>0</v>
      </c>
      <c r="J837" s="1104"/>
      <c r="K837" s="387"/>
    </row>
    <row r="838" spans="1:11" s="89" customFormat="1" ht="33" x14ac:dyDescent="0.25">
      <c r="A838" s="379" t="s">
        <v>601</v>
      </c>
      <c r="B838" s="389" t="s">
        <v>311</v>
      </c>
      <c r="C838" s="725" t="s">
        <v>408</v>
      </c>
      <c r="D838" s="390" t="s">
        <v>1412</v>
      </c>
      <c r="E838" s="586">
        <f>E837+E835</f>
        <v>0</v>
      </c>
      <c r="F838" s="586">
        <f>F837+F835</f>
        <v>0</v>
      </c>
      <c r="G838" s="586">
        <f>G837+G835</f>
        <v>0</v>
      </c>
      <c r="H838" s="586">
        <f>H837+H835</f>
        <v>0</v>
      </c>
      <c r="I838" s="586">
        <f>I837+I835</f>
        <v>0</v>
      </c>
      <c r="J838" s="1104"/>
      <c r="K838" s="391"/>
    </row>
    <row r="839" spans="1:11" s="89" customFormat="1" ht="16.5" x14ac:dyDescent="0.25">
      <c r="A839" s="384" t="s">
        <v>931</v>
      </c>
      <c r="B839" s="385" t="s">
        <v>662</v>
      </c>
      <c r="C839" s="726"/>
      <c r="D839" s="386"/>
      <c r="E839" s="582"/>
      <c r="F839" s="582"/>
      <c r="G839" s="583"/>
      <c r="H839" s="582"/>
      <c r="I839" s="582"/>
      <c r="J839" s="752"/>
      <c r="K839" s="391"/>
    </row>
    <row r="840" spans="1:11" s="89" customFormat="1" ht="16.5" x14ac:dyDescent="0.25">
      <c r="A840" s="379" t="s">
        <v>546</v>
      </c>
      <c r="B840" s="389" t="s">
        <v>662</v>
      </c>
      <c r="C840" s="725" t="s">
        <v>408</v>
      </c>
      <c r="D840" s="390" t="s">
        <v>1412</v>
      </c>
      <c r="E840" s="571">
        <v>0</v>
      </c>
      <c r="F840" s="571">
        <v>0</v>
      </c>
      <c r="G840" s="571">
        <v>0</v>
      </c>
      <c r="H840" s="251">
        <f>IFERROR(AVERAGE(E840:G840),0)</f>
        <v>0</v>
      </c>
      <c r="I840" s="571">
        <v>0</v>
      </c>
      <c r="J840" s="1104"/>
      <c r="K840" s="391"/>
    </row>
    <row r="841" spans="1:11" s="89" customFormat="1" ht="16.5" x14ac:dyDescent="0.25">
      <c r="A841" s="379" t="s">
        <v>547</v>
      </c>
      <c r="B841" s="389" t="s">
        <v>538</v>
      </c>
      <c r="C841" s="725" t="s">
        <v>408</v>
      </c>
      <c r="D841" s="390" t="s">
        <v>489</v>
      </c>
      <c r="E841" s="527"/>
      <c r="F841" s="527"/>
      <c r="G841" s="527"/>
      <c r="H841" s="276">
        <f>IFERROR(AVERAGEIF(E841:G841,"&gt;0",E841:G841),0)</f>
        <v>0</v>
      </c>
      <c r="I841" s="527"/>
      <c r="J841" s="1104"/>
      <c r="K841" s="391"/>
    </row>
    <row r="842" spans="1:11" s="89" customFormat="1" ht="16.5" x14ac:dyDescent="0.25">
      <c r="A842" s="379" t="s">
        <v>549</v>
      </c>
      <c r="B842" s="389" t="s">
        <v>192</v>
      </c>
      <c r="C842" s="725" t="s">
        <v>408</v>
      </c>
      <c r="D842" s="390" t="s">
        <v>489</v>
      </c>
      <c r="E842" s="527"/>
      <c r="F842" s="527"/>
      <c r="G842" s="527"/>
      <c r="H842" s="276">
        <f>IFERROR(AVERAGEIF(E842:G842,"&gt;0",E842:G842),0)</f>
        <v>0</v>
      </c>
      <c r="I842" s="527"/>
      <c r="J842" s="1104"/>
      <c r="K842" s="391"/>
    </row>
    <row r="843" spans="1:11" s="89" customFormat="1" ht="16.5" x14ac:dyDescent="0.25">
      <c r="A843" s="379" t="s">
        <v>551</v>
      </c>
      <c r="B843" s="389" t="s">
        <v>1367</v>
      </c>
      <c r="C843" s="725" t="s">
        <v>408</v>
      </c>
      <c r="D843" s="390" t="s">
        <v>489</v>
      </c>
      <c r="E843" s="527"/>
      <c r="F843" s="527"/>
      <c r="G843" s="527"/>
      <c r="H843" s="276">
        <f>IFERROR(AVERAGEIF(E843:G843,"&gt;0",E843:G843),0)</f>
        <v>0</v>
      </c>
      <c r="I843" s="527"/>
      <c r="J843" s="1104"/>
      <c r="K843" s="374"/>
    </row>
    <row r="844" spans="1:11" s="396" customFormat="1" ht="16.5" x14ac:dyDescent="0.25">
      <c r="A844" s="242"/>
      <c r="B844" s="389"/>
      <c r="C844" s="725"/>
      <c r="D844" s="390"/>
      <c r="E844" s="539"/>
      <c r="F844" s="539"/>
      <c r="G844" s="539"/>
      <c r="H844" s="539"/>
      <c r="I844" s="571"/>
      <c r="J844" s="367"/>
      <c r="K844" s="395"/>
    </row>
    <row r="845" spans="1:11" s="401" customFormat="1" ht="15.75" thickBot="1" x14ac:dyDescent="0.3">
      <c r="A845" s="382" t="s">
        <v>275</v>
      </c>
      <c r="B845" s="383" t="s">
        <v>934</v>
      </c>
      <c r="C845" s="728" t="s">
        <v>408</v>
      </c>
      <c r="D845" s="721" t="s">
        <v>189</v>
      </c>
      <c r="E845" s="1274"/>
      <c r="F845" s="1274"/>
      <c r="G845" s="581"/>
      <c r="H845" s="1274"/>
      <c r="I845" s="1274"/>
      <c r="J845" s="751"/>
      <c r="K845" s="400"/>
    </row>
    <row r="846" spans="1:11" s="401" customFormat="1" ht="15" x14ac:dyDescent="0.25">
      <c r="A846" s="392" t="s">
        <v>941</v>
      </c>
      <c r="B846" s="393" t="s">
        <v>188</v>
      </c>
      <c r="C846" s="727" t="s">
        <v>408</v>
      </c>
      <c r="D846" s="722" t="s">
        <v>189</v>
      </c>
      <c r="E846" s="587"/>
      <c r="F846" s="587"/>
      <c r="G846" s="587"/>
      <c r="H846" s="251">
        <f>IFERROR(AVERAGE(E846:G846),0)</f>
        <v>0</v>
      </c>
      <c r="I846" s="587"/>
      <c r="J846" s="394"/>
      <c r="K846" s="400"/>
    </row>
    <row r="847" spans="1:11" s="405" customFormat="1" ht="34.5" customHeight="1" x14ac:dyDescent="0.25">
      <c r="A847" s="397" t="s">
        <v>942</v>
      </c>
      <c r="B847" s="398" t="s">
        <v>932</v>
      </c>
      <c r="C847" s="729"/>
      <c r="D847" s="723"/>
      <c r="E847" s="587"/>
      <c r="F847" s="587"/>
      <c r="G847" s="587"/>
      <c r="H847" s="524"/>
      <c r="I847" s="587"/>
      <c r="J847" s="399"/>
      <c r="K847" s="404"/>
    </row>
    <row r="848" spans="1:11" s="405" customFormat="1" ht="15" x14ac:dyDescent="0.25">
      <c r="A848" s="397" t="s">
        <v>944</v>
      </c>
      <c r="B848" s="398" t="s">
        <v>1000</v>
      </c>
      <c r="C848" s="729"/>
      <c r="D848" s="723"/>
      <c r="E848" s="587"/>
      <c r="F848" s="587"/>
      <c r="G848" s="587"/>
      <c r="H848" s="524"/>
      <c r="I848" s="587"/>
      <c r="J848" s="399"/>
      <c r="K848" s="404"/>
    </row>
    <row r="849" spans="1:12" s="405" customFormat="1" ht="15" x14ac:dyDescent="0.25">
      <c r="A849" s="402" t="s">
        <v>949</v>
      </c>
      <c r="B849" s="403" t="s">
        <v>923</v>
      </c>
      <c r="C849" s="682" t="s">
        <v>408</v>
      </c>
      <c r="D849" s="724" t="s">
        <v>557</v>
      </c>
      <c r="E849" s="539"/>
      <c r="F849" s="539"/>
      <c r="G849" s="539"/>
      <c r="H849" s="251">
        <f t="shared" ref="H849:H855" si="11">IFERROR(AVERAGE(E849:G849),0)</f>
        <v>0</v>
      </c>
      <c r="I849" s="539"/>
      <c r="J849" s="1104"/>
      <c r="K849" s="404"/>
    </row>
    <row r="850" spans="1:12" s="405" customFormat="1" ht="15" x14ac:dyDescent="0.25">
      <c r="A850" s="402" t="s">
        <v>950</v>
      </c>
      <c r="B850" s="403" t="s">
        <v>947</v>
      </c>
      <c r="C850" s="682" t="s">
        <v>408</v>
      </c>
      <c r="D850" s="724" t="s">
        <v>557</v>
      </c>
      <c r="E850" s="539"/>
      <c r="F850" s="539"/>
      <c r="G850" s="539"/>
      <c r="H850" s="251">
        <f t="shared" si="11"/>
        <v>0</v>
      </c>
      <c r="I850" s="539"/>
      <c r="J850" s="1104"/>
      <c r="K850" s="404"/>
    </row>
    <row r="851" spans="1:12" s="401" customFormat="1" ht="15" x14ac:dyDescent="0.25">
      <c r="A851" s="402" t="s">
        <v>951</v>
      </c>
      <c r="B851" s="403" t="s">
        <v>579</v>
      </c>
      <c r="C851" s="682" t="s">
        <v>408</v>
      </c>
      <c r="D851" s="724" t="s">
        <v>557</v>
      </c>
      <c r="E851" s="539"/>
      <c r="F851" s="539"/>
      <c r="G851" s="539"/>
      <c r="H851" s="251">
        <f t="shared" si="11"/>
        <v>0</v>
      </c>
      <c r="I851" s="539"/>
      <c r="J851" s="1104"/>
      <c r="K851" s="400"/>
    </row>
    <row r="852" spans="1:12" s="401" customFormat="1" ht="15" x14ac:dyDescent="0.25">
      <c r="A852" s="402" t="s">
        <v>952</v>
      </c>
      <c r="B852" s="403" t="s">
        <v>948</v>
      </c>
      <c r="C852" s="682" t="s">
        <v>408</v>
      </c>
      <c r="D852" s="724" t="s">
        <v>557</v>
      </c>
      <c r="E852" s="539"/>
      <c r="F852" s="539"/>
      <c r="G852" s="539"/>
      <c r="H852" s="251">
        <f t="shared" si="11"/>
        <v>0</v>
      </c>
      <c r="I852" s="539"/>
      <c r="J852" s="1104"/>
      <c r="K852" s="400"/>
    </row>
    <row r="853" spans="1:12" s="407" customFormat="1" ht="15" x14ac:dyDescent="0.25">
      <c r="A853" s="397" t="s">
        <v>945</v>
      </c>
      <c r="B853" s="398" t="s">
        <v>1001</v>
      </c>
      <c r="C853" s="729" t="s">
        <v>408</v>
      </c>
      <c r="D853" s="723" t="s">
        <v>557</v>
      </c>
      <c r="E853" s="587"/>
      <c r="F853" s="587"/>
      <c r="G853" s="587"/>
      <c r="H853" s="251">
        <f t="shared" si="11"/>
        <v>0</v>
      </c>
      <c r="I853" s="587"/>
      <c r="J853" s="1104"/>
      <c r="K853" s="406"/>
    </row>
    <row r="854" spans="1:12" s="407" customFormat="1" ht="45.75" customHeight="1" x14ac:dyDescent="0.25">
      <c r="A854" s="397" t="s">
        <v>946</v>
      </c>
      <c r="B854" s="398" t="s">
        <v>1368</v>
      </c>
      <c r="C854" s="729" t="s">
        <v>408</v>
      </c>
      <c r="D854" s="723" t="s">
        <v>557</v>
      </c>
      <c r="E854" s="587"/>
      <c r="F854" s="587"/>
      <c r="G854" s="587"/>
      <c r="H854" s="251">
        <f t="shared" si="11"/>
        <v>0</v>
      </c>
      <c r="I854" s="587"/>
      <c r="J854" s="1104"/>
      <c r="K854" s="406"/>
    </row>
    <row r="855" spans="1:12" s="89" customFormat="1" ht="15" x14ac:dyDescent="0.25">
      <c r="A855" s="392" t="s">
        <v>943</v>
      </c>
      <c r="B855" s="393" t="s">
        <v>1002</v>
      </c>
      <c r="C855" s="727" t="s">
        <v>408</v>
      </c>
      <c r="D855" s="722" t="s">
        <v>553</v>
      </c>
      <c r="E855" s="587"/>
      <c r="F855" s="587"/>
      <c r="G855" s="587"/>
      <c r="H855" s="251">
        <f t="shared" si="11"/>
        <v>0</v>
      </c>
      <c r="I855" s="587"/>
      <c r="J855" s="1104"/>
      <c r="K855" s="374"/>
    </row>
    <row r="856" spans="1:12" ht="15" x14ac:dyDescent="0.25">
      <c r="A856" s="392"/>
      <c r="B856" s="393"/>
      <c r="C856" s="727"/>
      <c r="D856" s="722"/>
      <c r="E856" s="587"/>
      <c r="F856" s="587"/>
      <c r="G856" s="587"/>
      <c r="H856" s="587"/>
      <c r="I856" s="587"/>
      <c r="J856" s="394"/>
      <c r="K856" s="409"/>
      <c r="L856" s="253"/>
    </row>
    <row r="857" spans="1:12" ht="15.75" thickBot="1" x14ac:dyDescent="0.3">
      <c r="A857" s="382" t="s">
        <v>276</v>
      </c>
      <c r="B857" s="383" t="s">
        <v>148</v>
      </c>
      <c r="C857" s="227" t="s">
        <v>719</v>
      </c>
      <c r="D857" s="227"/>
      <c r="E857" s="1269" t="s">
        <v>747</v>
      </c>
      <c r="F857" s="1270"/>
      <c r="G857" s="1271"/>
      <c r="H857" s="801" t="s">
        <v>747</v>
      </c>
      <c r="I857" s="801" t="s">
        <v>747</v>
      </c>
      <c r="J857" s="751"/>
      <c r="K857" s="411"/>
      <c r="L857" s="253"/>
    </row>
    <row r="858" spans="1:12" s="415" customFormat="1" ht="15" x14ac:dyDescent="0.25">
      <c r="A858" s="281"/>
      <c r="B858" s="280"/>
      <c r="C858" s="243"/>
      <c r="D858" s="408"/>
      <c r="E858" s="588"/>
      <c r="F858" s="588"/>
      <c r="G858" s="588"/>
      <c r="H858" s="588"/>
      <c r="I858" s="588"/>
      <c r="J858" s="252"/>
    </row>
    <row r="859" spans="1:12" s="415" customFormat="1" ht="15" thickBot="1" x14ac:dyDescent="0.3">
      <c r="A859" s="253"/>
      <c r="B859" s="410"/>
      <c r="C859" s="244"/>
      <c r="D859" s="244"/>
      <c r="E859" s="589"/>
      <c r="F859" s="589"/>
      <c r="G859" s="589"/>
      <c r="H859" s="590"/>
      <c r="I859" s="590"/>
      <c r="J859" s="410"/>
    </row>
    <row r="860" spans="1:12" s="415" customFormat="1" ht="15.75" thickBot="1" x14ac:dyDescent="0.3">
      <c r="A860" s="412"/>
      <c r="B860" s="413" t="s">
        <v>935</v>
      </c>
      <c r="C860" s="229"/>
      <c r="D860" s="229"/>
      <c r="E860" s="591"/>
      <c r="F860" s="591"/>
      <c r="G860" s="591"/>
      <c r="H860" s="591"/>
      <c r="I860" s="591"/>
      <c r="J860" s="414"/>
    </row>
    <row r="861" spans="1:12" s="415" customFormat="1" ht="15.75" thickBot="1" x14ac:dyDescent="0.3">
      <c r="A861" s="416">
        <v>0</v>
      </c>
      <c r="B861" s="417" t="s">
        <v>2853</v>
      </c>
      <c r="C861" s="230"/>
      <c r="D861" s="418"/>
      <c r="E861" s="592"/>
      <c r="F861" s="592"/>
      <c r="G861" s="592"/>
      <c r="H861" s="592"/>
      <c r="I861" s="592"/>
      <c r="J861" s="420"/>
    </row>
    <row r="862" spans="1:12" s="415" customFormat="1" ht="15.75" thickBot="1" x14ac:dyDescent="0.3">
      <c r="A862" s="421"/>
      <c r="B862" s="422" t="s">
        <v>937</v>
      </c>
      <c r="C862" s="230"/>
      <c r="D862" s="418"/>
      <c r="E862" s="592"/>
      <c r="F862" s="592"/>
      <c r="G862" s="592"/>
      <c r="H862" s="592"/>
      <c r="I862" s="592"/>
      <c r="J862" s="420"/>
    </row>
    <row r="863" spans="1:12" s="415" customFormat="1" ht="15.75" thickBot="1" x14ac:dyDescent="0.3">
      <c r="A863" s="423" t="s">
        <v>747</v>
      </c>
      <c r="B863" s="424" t="s">
        <v>938</v>
      </c>
      <c r="C863" s="757"/>
      <c r="D863" s="425"/>
      <c r="E863" s="593"/>
      <c r="F863" s="593"/>
      <c r="G863" s="593"/>
      <c r="H863" s="593"/>
      <c r="I863" s="593"/>
      <c r="J863" s="427"/>
    </row>
    <row r="864" spans="1:12" s="415" customFormat="1" ht="15.75" thickBot="1" x14ac:dyDescent="0.3">
      <c r="A864" s="428"/>
      <c r="B864" s="424" t="s">
        <v>939</v>
      </c>
      <c r="C864" s="757"/>
      <c r="D864" s="425"/>
      <c r="E864" s="593"/>
      <c r="F864" s="593"/>
      <c r="G864" s="593"/>
      <c r="H864" s="593"/>
      <c r="I864" s="593"/>
      <c r="J864" s="427"/>
    </row>
    <row r="865" spans="1:12" s="415" customFormat="1" ht="14.25" customHeight="1" thickBot="1" x14ac:dyDescent="0.3">
      <c r="A865" s="429"/>
      <c r="B865" s="424" t="s">
        <v>940</v>
      </c>
      <c r="C865" s="757"/>
      <c r="D865" s="858"/>
      <c r="E865" s="594"/>
      <c r="F865" s="594"/>
      <c r="G865" s="594"/>
      <c r="H865" s="594"/>
      <c r="I865" s="594"/>
      <c r="J865" s="430"/>
    </row>
    <row r="866" spans="1:12" s="415" customFormat="1" ht="14.25" customHeight="1" x14ac:dyDescent="0.25">
      <c r="A866" s="229"/>
      <c r="B866" s="431"/>
      <c r="C866" s="757"/>
      <c r="D866" s="858"/>
      <c r="E866" s="594"/>
      <c r="F866" s="594"/>
      <c r="G866" s="594"/>
      <c r="H866" s="594"/>
      <c r="I866" s="594"/>
      <c r="J866" s="757"/>
    </row>
    <row r="867" spans="1:12" s="415" customFormat="1" x14ac:dyDescent="0.25">
      <c r="A867" s="1275" t="s">
        <v>1005</v>
      </c>
      <c r="B867" s="1276"/>
      <c r="C867" s="1276"/>
      <c r="D867" s="1276"/>
      <c r="E867" s="1276"/>
      <c r="F867" s="1276"/>
      <c r="G867" s="1276"/>
      <c r="H867" s="1276"/>
      <c r="I867" s="1276"/>
      <c r="J867" s="1277"/>
    </row>
    <row r="868" spans="1:12" s="415" customFormat="1" x14ac:dyDescent="0.25">
      <c r="A868" s="1275"/>
      <c r="B868" s="1276"/>
      <c r="C868" s="1276"/>
      <c r="D868" s="1276"/>
      <c r="E868" s="1276"/>
      <c r="F868" s="1276"/>
      <c r="G868" s="1276"/>
      <c r="H868" s="1276"/>
      <c r="I868" s="1276"/>
      <c r="J868" s="1277"/>
    </row>
    <row r="869" spans="1:12" s="415" customFormat="1" ht="15" x14ac:dyDescent="0.25">
      <c r="A869" s="432"/>
      <c r="B869" s="431"/>
      <c r="C869" s="757"/>
      <c r="D869" s="425"/>
      <c r="E869" s="593"/>
      <c r="F869" s="593"/>
      <c r="G869" s="593"/>
      <c r="H869" s="593"/>
      <c r="I869" s="595"/>
      <c r="J869" s="433"/>
    </row>
    <row r="870" spans="1:12" s="415" customFormat="1" ht="15" x14ac:dyDescent="0.25">
      <c r="A870" s="432"/>
      <c r="B870" s="431"/>
      <c r="C870" s="757"/>
      <c r="D870" s="425"/>
      <c r="E870" s="593"/>
      <c r="F870" s="593"/>
      <c r="G870" s="593"/>
      <c r="H870" s="593"/>
      <c r="I870" s="595"/>
      <c r="J870" s="433"/>
    </row>
    <row r="871" spans="1:12" s="415" customFormat="1" ht="15" x14ac:dyDescent="0.25">
      <c r="A871" s="432"/>
      <c r="B871" s="431"/>
      <c r="C871" s="757"/>
      <c r="D871" s="425"/>
      <c r="E871" s="593"/>
      <c r="F871" s="593"/>
      <c r="G871" s="593"/>
      <c r="H871" s="593"/>
      <c r="I871" s="595"/>
      <c r="J871" s="433"/>
    </row>
    <row r="872" spans="1:12" s="415" customFormat="1" ht="15" x14ac:dyDescent="0.25">
      <c r="A872" s="442" t="s">
        <v>1007</v>
      </c>
      <c r="B872" s="426"/>
      <c r="C872" s="426"/>
      <c r="D872" s="425"/>
      <c r="E872" s="593"/>
      <c r="F872" s="593"/>
      <c r="G872" s="593"/>
      <c r="H872" s="593"/>
      <c r="I872" s="593" t="s">
        <v>1006</v>
      </c>
      <c r="J872" s="443"/>
    </row>
    <row r="873" spans="1:12" s="415" customFormat="1" ht="15" x14ac:dyDescent="0.25">
      <c r="A873" s="756" t="s">
        <v>1008</v>
      </c>
      <c r="B873" s="419"/>
      <c r="C873" s="230"/>
      <c r="D873" s="418"/>
      <c r="E873" s="592"/>
      <c r="F873" s="592"/>
      <c r="G873" s="592"/>
      <c r="H873" s="592"/>
      <c r="I873" s="596"/>
      <c r="J873" s="435"/>
    </row>
    <row r="874" spans="1:12" s="415" customFormat="1" ht="15" x14ac:dyDescent="0.25">
      <c r="A874" s="434"/>
      <c r="B874" s="419"/>
      <c r="C874" s="230"/>
      <c r="D874" s="418"/>
      <c r="E874" s="592"/>
      <c r="F874" s="592"/>
      <c r="G874" s="592"/>
      <c r="H874" s="592"/>
      <c r="I874" s="1278" t="s">
        <v>641</v>
      </c>
      <c r="J874" s="1279"/>
    </row>
    <row r="875" spans="1:12" s="415" customFormat="1" ht="15" x14ac:dyDescent="0.25">
      <c r="A875" s="1267" t="s">
        <v>642</v>
      </c>
      <c r="B875" s="1268"/>
      <c r="C875" s="230"/>
      <c r="D875" s="418"/>
      <c r="E875" s="592"/>
      <c r="F875" s="592"/>
      <c r="G875" s="592"/>
      <c r="H875" s="592"/>
      <c r="I875" s="596"/>
      <c r="J875" s="435"/>
    </row>
    <row r="876" spans="1:12" ht="15" x14ac:dyDescent="0.25">
      <c r="A876" s="434"/>
      <c r="B876" s="419"/>
      <c r="C876" s="230"/>
      <c r="D876" s="418"/>
      <c r="E876" s="592"/>
      <c r="F876" s="592"/>
      <c r="G876" s="592"/>
      <c r="H876" s="592"/>
      <c r="I876" s="596"/>
      <c r="J876" s="435"/>
      <c r="K876" s="253"/>
      <c r="L876" s="253"/>
    </row>
    <row r="877" spans="1:12" ht="15" x14ac:dyDescent="0.25">
      <c r="A877" s="1267" t="s">
        <v>643</v>
      </c>
      <c r="B877" s="1268"/>
      <c r="C877" s="230"/>
      <c r="D877" s="418"/>
      <c r="E877" s="592"/>
      <c r="F877" s="592"/>
      <c r="G877" s="592"/>
      <c r="H877" s="592"/>
      <c r="I877" s="596"/>
      <c r="J877" s="435"/>
      <c r="K877" s="253"/>
      <c r="L877" s="253"/>
    </row>
    <row r="878" spans="1:12" x14ac:dyDescent="0.25">
      <c r="A878" s="253"/>
      <c r="B878" s="436"/>
      <c r="C878" s="245"/>
      <c r="D878" s="346"/>
      <c r="E878" s="597"/>
      <c r="F878" s="597"/>
      <c r="G878" s="597"/>
      <c r="H878" s="597"/>
      <c r="I878" s="598"/>
      <c r="J878" s="436"/>
      <c r="K878" s="253"/>
      <c r="L878" s="253"/>
    </row>
    <row r="879" spans="1:12" ht="15" thickBot="1" x14ac:dyDescent="0.3">
      <c r="A879" s="437"/>
      <c r="B879" s="438"/>
      <c r="C879" s="246"/>
      <c r="D879" s="439"/>
      <c r="E879" s="599"/>
      <c r="F879" s="599"/>
      <c r="G879" s="599"/>
      <c r="H879" s="599"/>
      <c r="I879" s="600"/>
      <c r="J879" s="438"/>
      <c r="K879" s="253"/>
      <c r="L879" s="253"/>
    </row>
    <row r="880" spans="1:12" x14ac:dyDescent="0.25">
      <c r="A880" s="253"/>
      <c r="B880" s="436"/>
      <c r="C880" s="245"/>
      <c r="D880" s="346"/>
      <c r="E880" s="597"/>
      <c r="F880" s="597"/>
      <c r="G880" s="597"/>
      <c r="H880" s="597"/>
      <c r="I880" s="598"/>
      <c r="J880" s="436"/>
      <c r="K880" s="253"/>
      <c r="L880" s="253"/>
    </row>
    <row r="881" spans="1:12" x14ac:dyDescent="0.25">
      <c r="A881" s="253"/>
      <c r="B881" s="436"/>
      <c r="C881" s="245"/>
      <c r="D881" s="346"/>
      <c r="E881" s="597"/>
      <c r="F881" s="597"/>
      <c r="G881" s="597"/>
      <c r="H881" s="597"/>
      <c r="I881" s="598"/>
      <c r="J881" s="436"/>
      <c r="K881" s="253"/>
      <c r="L881" s="253"/>
    </row>
    <row r="882" spans="1:12" x14ac:dyDescent="0.25">
      <c r="A882" s="253"/>
      <c r="B882" s="436"/>
      <c r="C882" s="245"/>
      <c r="D882" s="346"/>
      <c r="E882" s="597"/>
      <c r="F882" s="597"/>
      <c r="G882" s="597"/>
      <c r="H882" s="597"/>
      <c r="I882" s="598"/>
      <c r="J882" s="436"/>
      <c r="K882" s="253"/>
      <c r="L882" s="253"/>
    </row>
    <row r="883" spans="1:12" hidden="1" x14ac:dyDescent="0.25">
      <c r="A883" s="253"/>
      <c r="B883" s="436"/>
      <c r="C883" s="245"/>
      <c r="D883" s="346"/>
      <c r="E883" s="597"/>
      <c r="F883" s="597"/>
      <c r="G883" s="597"/>
      <c r="H883" s="597"/>
      <c r="I883" s="598"/>
      <c r="J883" s="436"/>
      <c r="K883" s="253"/>
      <c r="L883" s="253"/>
    </row>
    <row r="884" spans="1:12" hidden="1" x14ac:dyDescent="0.25"/>
    <row r="885" spans="1:12" hidden="1" x14ac:dyDescent="0.25"/>
    <row r="886" spans="1:12" hidden="1" x14ac:dyDescent="0.25"/>
    <row r="887" spans="1:12" hidden="1" x14ac:dyDescent="0.25"/>
    <row r="888" spans="1:12" hidden="1" x14ac:dyDescent="0.25"/>
    <row r="889" spans="1:12" hidden="1" x14ac:dyDescent="0.25"/>
    <row r="890" spans="1:12" hidden="1" x14ac:dyDescent="0.25"/>
    <row r="891" spans="1:12" hidden="1" x14ac:dyDescent="0.25"/>
    <row r="892" spans="1:12" hidden="1" x14ac:dyDescent="0.25"/>
    <row r="893" spans="1:12" hidden="1" x14ac:dyDescent="0.25"/>
    <row r="894" spans="1:12" hidden="1" x14ac:dyDescent="0.25"/>
    <row r="895" spans="1:12" hidden="1" x14ac:dyDescent="0.25"/>
    <row r="896" spans="1:12" hidden="1" x14ac:dyDescent="0.25"/>
    <row r="897" hidden="1" x14ac:dyDescent="0.25"/>
    <row r="898" hidden="1" x14ac:dyDescent="0.25"/>
    <row r="899" hidden="1" x14ac:dyDescent="0.25"/>
    <row r="900" hidden="1" x14ac:dyDescent="0.25"/>
    <row r="901" hidden="1" x14ac:dyDescent="0.25"/>
    <row r="902" hidden="1" x14ac:dyDescent="0.25"/>
    <row r="903" hidden="1" x14ac:dyDescent="0.25"/>
    <row r="904" hidden="1" x14ac:dyDescent="0.25"/>
    <row r="905" hidden="1" x14ac:dyDescent="0.25"/>
    <row r="906" hidden="1" x14ac:dyDescent="0.25"/>
    <row r="907" hidden="1" x14ac:dyDescent="0.25"/>
    <row r="908" hidden="1" x14ac:dyDescent="0.25"/>
    <row r="909" hidden="1" x14ac:dyDescent="0.25"/>
    <row r="910" hidden="1" x14ac:dyDescent="0.25"/>
    <row r="911" hidden="1" x14ac:dyDescent="0.25"/>
    <row r="912" hidden="1" x14ac:dyDescent="0.25"/>
    <row r="913" hidden="1" x14ac:dyDescent="0.25"/>
    <row r="914" hidden="1" x14ac:dyDescent="0.25"/>
    <row r="915" hidden="1" x14ac:dyDescent="0.25"/>
    <row r="916" hidden="1" x14ac:dyDescent="0.25"/>
    <row r="917" hidden="1" x14ac:dyDescent="0.25"/>
    <row r="918" hidden="1" x14ac:dyDescent="0.25"/>
    <row r="919" hidden="1" x14ac:dyDescent="0.25"/>
    <row r="920" hidden="1" x14ac:dyDescent="0.25"/>
    <row r="921" hidden="1" x14ac:dyDescent="0.25"/>
    <row r="922" hidden="1" x14ac:dyDescent="0.25"/>
    <row r="923" hidden="1" x14ac:dyDescent="0.25"/>
    <row r="924" hidden="1" x14ac:dyDescent="0.25"/>
    <row r="925" hidden="1" x14ac:dyDescent="0.25"/>
    <row r="926" hidden="1" x14ac:dyDescent="0.25"/>
    <row r="927" hidden="1" x14ac:dyDescent="0.25"/>
    <row r="928" hidden="1" x14ac:dyDescent="0.25"/>
    <row r="929" hidden="1" x14ac:dyDescent="0.25"/>
    <row r="930" hidden="1" x14ac:dyDescent="0.25"/>
    <row r="931" hidden="1" x14ac:dyDescent="0.25"/>
    <row r="932" hidden="1" x14ac:dyDescent="0.25"/>
    <row r="933" hidden="1" x14ac:dyDescent="0.25"/>
    <row r="934" hidden="1" x14ac:dyDescent="0.25"/>
    <row r="935" hidden="1" x14ac:dyDescent="0.25"/>
    <row r="936" hidden="1" x14ac:dyDescent="0.25"/>
    <row r="937" hidden="1" x14ac:dyDescent="0.25"/>
    <row r="938" hidden="1" x14ac:dyDescent="0.25"/>
    <row r="939" hidden="1" x14ac:dyDescent="0.25"/>
    <row r="940" hidden="1" x14ac:dyDescent="0.25"/>
    <row r="941" hidden="1" x14ac:dyDescent="0.25"/>
    <row r="942" hidden="1" x14ac:dyDescent="0.25"/>
    <row r="943" hidden="1" x14ac:dyDescent="0.25"/>
    <row r="944" hidden="1" x14ac:dyDescent="0.25"/>
    <row r="945" hidden="1" x14ac:dyDescent="0.25"/>
    <row r="946" hidden="1" x14ac:dyDescent="0.25"/>
    <row r="947" hidden="1" x14ac:dyDescent="0.25"/>
    <row r="948" hidden="1" x14ac:dyDescent="0.25"/>
    <row r="949" hidden="1" x14ac:dyDescent="0.25"/>
    <row r="950" hidden="1" x14ac:dyDescent="0.25"/>
    <row r="951" hidden="1" x14ac:dyDescent="0.25"/>
    <row r="952" hidden="1" x14ac:dyDescent="0.25"/>
    <row r="953" hidden="1" x14ac:dyDescent="0.25"/>
    <row r="954" hidden="1" x14ac:dyDescent="0.25"/>
    <row r="955" hidden="1" x14ac:dyDescent="0.25"/>
    <row r="956" hidden="1" x14ac:dyDescent="0.25"/>
    <row r="957" hidden="1" x14ac:dyDescent="0.25"/>
    <row r="958" hidden="1" x14ac:dyDescent="0.25"/>
    <row r="959" hidden="1" x14ac:dyDescent="0.25"/>
    <row r="960" hidden="1" x14ac:dyDescent="0.25"/>
    <row r="961" hidden="1" x14ac:dyDescent="0.25"/>
    <row r="962" hidden="1" x14ac:dyDescent="0.25"/>
    <row r="963" hidden="1" x14ac:dyDescent="0.25"/>
    <row r="964" hidden="1" x14ac:dyDescent="0.25"/>
    <row r="965" hidden="1" x14ac:dyDescent="0.25"/>
    <row r="966" hidden="1" x14ac:dyDescent="0.25"/>
    <row r="967" hidden="1" x14ac:dyDescent="0.25"/>
    <row r="968" hidden="1" x14ac:dyDescent="0.25"/>
    <row r="969" hidden="1" x14ac:dyDescent="0.25"/>
    <row r="970" hidden="1" x14ac:dyDescent="0.25"/>
    <row r="971" hidden="1" x14ac:dyDescent="0.25"/>
    <row r="972" hidden="1" x14ac:dyDescent="0.25"/>
    <row r="973" hidden="1" x14ac:dyDescent="0.25"/>
    <row r="974" hidden="1" x14ac:dyDescent="0.25"/>
    <row r="975" hidden="1" x14ac:dyDescent="0.25"/>
    <row r="976" hidden="1" x14ac:dyDescent="0.25"/>
    <row r="977" hidden="1" x14ac:dyDescent="0.25"/>
    <row r="978" hidden="1" x14ac:dyDescent="0.25"/>
    <row r="979" hidden="1" x14ac:dyDescent="0.25"/>
    <row r="980" hidden="1" x14ac:dyDescent="0.25"/>
    <row r="981" hidden="1" x14ac:dyDescent="0.25"/>
    <row r="982" hidden="1" x14ac:dyDescent="0.25"/>
    <row r="983" hidden="1" x14ac:dyDescent="0.25"/>
    <row r="984" hidden="1" x14ac:dyDescent="0.25"/>
    <row r="985" hidden="1" x14ac:dyDescent="0.25"/>
    <row r="986" hidden="1" x14ac:dyDescent="0.25"/>
    <row r="987" hidden="1" x14ac:dyDescent="0.25"/>
    <row r="988" hidden="1" x14ac:dyDescent="0.25"/>
    <row r="989" hidden="1" x14ac:dyDescent="0.25"/>
    <row r="990" hidden="1" x14ac:dyDescent="0.25"/>
    <row r="991" hidden="1" x14ac:dyDescent="0.25"/>
    <row r="992" hidden="1" x14ac:dyDescent="0.25"/>
    <row r="993" hidden="1" x14ac:dyDescent="0.25"/>
    <row r="994" hidden="1" x14ac:dyDescent="0.25"/>
    <row r="995" hidden="1" x14ac:dyDescent="0.25"/>
    <row r="996" hidden="1" x14ac:dyDescent="0.25"/>
    <row r="997" hidden="1" x14ac:dyDescent="0.25"/>
    <row r="998" hidden="1" x14ac:dyDescent="0.25"/>
    <row r="999" hidden="1" x14ac:dyDescent="0.25"/>
    <row r="1000" hidden="1" x14ac:dyDescent="0.25"/>
    <row r="1001" hidden="1" x14ac:dyDescent="0.25"/>
    <row r="1002" hidden="1" x14ac:dyDescent="0.25"/>
    <row r="1003" hidden="1" x14ac:dyDescent="0.25"/>
    <row r="1004" hidden="1" x14ac:dyDescent="0.25"/>
    <row r="1005" hidden="1" x14ac:dyDescent="0.25"/>
    <row r="1006" hidden="1" x14ac:dyDescent="0.25"/>
    <row r="1007" hidden="1" x14ac:dyDescent="0.25"/>
    <row r="1008" hidden="1" x14ac:dyDescent="0.25"/>
    <row r="1009" hidden="1" x14ac:dyDescent="0.25"/>
    <row r="1010" hidden="1" x14ac:dyDescent="0.25"/>
    <row r="1011" hidden="1" x14ac:dyDescent="0.25"/>
    <row r="1012" hidden="1" x14ac:dyDescent="0.25"/>
    <row r="1013" hidden="1" x14ac:dyDescent="0.25"/>
    <row r="1014" hidden="1" x14ac:dyDescent="0.25"/>
    <row r="1015" hidden="1" x14ac:dyDescent="0.25"/>
    <row r="1016" hidden="1" x14ac:dyDescent="0.25"/>
    <row r="1017" hidden="1" x14ac:dyDescent="0.25"/>
    <row r="1018" hidden="1" x14ac:dyDescent="0.25"/>
    <row r="1019" hidden="1" x14ac:dyDescent="0.25"/>
    <row r="1020" hidden="1" x14ac:dyDescent="0.25"/>
    <row r="1021" hidden="1" x14ac:dyDescent="0.25"/>
    <row r="1022" hidden="1" x14ac:dyDescent="0.25"/>
    <row r="1023" hidden="1" x14ac:dyDescent="0.25"/>
    <row r="1024" hidden="1" x14ac:dyDescent="0.25"/>
    <row r="1025" hidden="1" x14ac:dyDescent="0.25"/>
    <row r="1026" hidden="1" x14ac:dyDescent="0.25"/>
    <row r="1027" hidden="1" x14ac:dyDescent="0.25"/>
    <row r="1028" hidden="1" x14ac:dyDescent="0.25"/>
    <row r="1029" hidden="1" x14ac:dyDescent="0.25"/>
    <row r="1030" hidden="1" x14ac:dyDescent="0.25"/>
    <row r="1031" hidden="1" x14ac:dyDescent="0.25"/>
    <row r="1032" hidden="1" x14ac:dyDescent="0.25"/>
    <row r="1033" hidden="1" x14ac:dyDescent="0.25"/>
    <row r="1034" hidden="1" x14ac:dyDescent="0.25"/>
    <row r="1035" hidden="1" x14ac:dyDescent="0.25"/>
    <row r="1036" hidden="1" x14ac:dyDescent="0.25"/>
    <row r="1037" hidden="1" x14ac:dyDescent="0.25"/>
    <row r="1038" hidden="1" x14ac:dyDescent="0.25"/>
    <row r="1039" hidden="1" x14ac:dyDescent="0.25"/>
    <row r="1040" hidden="1" x14ac:dyDescent="0.25"/>
    <row r="1041" hidden="1" x14ac:dyDescent="0.25"/>
    <row r="1042" hidden="1" x14ac:dyDescent="0.25"/>
    <row r="1043" hidden="1" x14ac:dyDescent="0.25"/>
    <row r="1044" hidden="1" x14ac:dyDescent="0.25"/>
    <row r="1045" hidden="1" x14ac:dyDescent="0.25"/>
    <row r="1046" hidden="1" x14ac:dyDescent="0.25"/>
    <row r="1047" hidden="1" x14ac:dyDescent="0.25"/>
    <row r="1048" hidden="1" x14ac:dyDescent="0.25"/>
    <row r="1049" hidden="1" x14ac:dyDescent="0.25"/>
    <row r="1050" hidden="1" x14ac:dyDescent="0.25"/>
    <row r="1051" hidden="1" x14ac:dyDescent="0.25"/>
    <row r="1052" hidden="1" x14ac:dyDescent="0.25"/>
    <row r="1053" hidden="1" x14ac:dyDescent="0.25"/>
    <row r="1054" hidden="1" x14ac:dyDescent="0.25"/>
    <row r="1055" hidden="1" x14ac:dyDescent="0.25"/>
    <row r="1056" hidden="1" x14ac:dyDescent="0.25"/>
    <row r="1057" hidden="1" x14ac:dyDescent="0.25"/>
    <row r="1058" hidden="1" x14ac:dyDescent="0.25"/>
    <row r="1059" hidden="1" x14ac:dyDescent="0.25"/>
    <row r="1060" hidden="1" x14ac:dyDescent="0.25"/>
    <row r="1061" hidden="1" x14ac:dyDescent="0.25"/>
    <row r="1062" hidden="1" x14ac:dyDescent="0.25"/>
    <row r="1063" hidden="1" x14ac:dyDescent="0.25"/>
    <row r="1064" hidden="1" x14ac:dyDescent="0.25"/>
    <row r="1065" hidden="1" x14ac:dyDescent="0.25"/>
    <row r="1066" hidden="1" x14ac:dyDescent="0.25"/>
    <row r="1067" hidden="1" x14ac:dyDescent="0.25"/>
    <row r="1068" hidden="1" x14ac:dyDescent="0.25"/>
    <row r="1069" hidden="1" x14ac:dyDescent="0.25"/>
    <row r="1070" hidden="1" x14ac:dyDescent="0.25"/>
    <row r="1071" hidden="1" x14ac:dyDescent="0.25"/>
    <row r="1072" hidden="1" x14ac:dyDescent="0.25"/>
    <row r="1073" hidden="1" x14ac:dyDescent="0.25"/>
    <row r="1074" hidden="1" x14ac:dyDescent="0.25"/>
    <row r="1075" hidden="1" x14ac:dyDescent="0.25"/>
    <row r="1076" hidden="1" x14ac:dyDescent="0.25"/>
    <row r="1077" hidden="1" x14ac:dyDescent="0.25"/>
    <row r="1078" hidden="1" x14ac:dyDescent="0.25"/>
    <row r="1079" hidden="1" x14ac:dyDescent="0.25"/>
    <row r="1080" hidden="1" x14ac:dyDescent="0.25"/>
    <row r="1081" hidden="1" x14ac:dyDescent="0.25"/>
    <row r="1082" hidden="1" x14ac:dyDescent="0.25"/>
    <row r="1083" hidden="1" x14ac:dyDescent="0.25"/>
    <row r="1084" hidden="1" x14ac:dyDescent="0.25"/>
    <row r="1085" hidden="1" x14ac:dyDescent="0.25"/>
    <row r="1086" hidden="1" x14ac:dyDescent="0.25"/>
    <row r="1087" hidden="1" x14ac:dyDescent="0.25"/>
    <row r="1088" hidden="1" x14ac:dyDescent="0.25"/>
    <row r="1089" hidden="1" x14ac:dyDescent="0.25"/>
    <row r="1090" hidden="1" x14ac:dyDescent="0.25"/>
    <row r="1091" hidden="1" x14ac:dyDescent="0.25"/>
    <row r="1092" hidden="1" x14ac:dyDescent="0.25"/>
    <row r="1093" hidden="1" x14ac:dyDescent="0.25"/>
    <row r="1094" hidden="1" x14ac:dyDescent="0.25"/>
    <row r="1095" hidden="1" x14ac:dyDescent="0.25"/>
    <row r="1096" hidden="1" x14ac:dyDescent="0.25"/>
    <row r="1097" hidden="1" x14ac:dyDescent="0.25"/>
    <row r="1098" hidden="1" x14ac:dyDescent="0.25"/>
    <row r="1099" hidden="1" x14ac:dyDescent="0.25"/>
    <row r="1100" hidden="1" x14ac:dyDescent="0.25"/>
    <row r="1101" hidden="1" x14ac:dyDescent="0.25"/>
    <row r="1102" hidden="1" x14ac:dyDescent="0.25"/>
    <row r="1103" hidden="1" x14ac:dyDescent="0.25"/>
    <row r="1104" hidden="1" x14ac:dyDescent="0.25"/>
    <row r="1105" hidden="1" x14ac:dyDescent="0.25"/>
    <row r="1106" hidden="1" x14ac:dyDescent="0.25"/>
    <row r="1107" hidden="1" x14ac:dyDescent="0.25"/>
    <row r="1108" hidden="1" x14ac:dyDescent="0.25"/>
    <row r="1109" hidden="1" x14ac:dyDescent="0.25"/>
    <row r="1110" hidden="1" x14ac:dyDescent="0.25"/>
    <row r="1111" hidden="1" x14ac:dyDescent="0.25"/>
    <row r="1112" hidden="1" x14ac:dyDescent="0.25"/>
    <row r="1113" hidden="1" x14ac:dyDescent="0.25"/>
    <row r="1114" hidden="1" x14ac:dyDescent="0.25"/>
    <row r="1115" hidden="1" x14ac:dyDescent="0.25"/>
    <row r="1116" hidden="1" x14ac:dyDescent="0.25"/>
    <row r="1117" hidden="1" x14ac:dyDescent="0.25"/>
    <row r="1118" hidden="1" x14ac:dyDescent="0.25"/>
    <row r="1119" hidden="1" x14ac:dyDescent="0.25"/>
    <row r="1120" hidden="1" x14ac:dyDescent="0.25"/>
    <row r="1121" hidden="1" x14ac:dyDescent="0.25"/>
    <row r="1122" hidden="1" x14ac:dyDescent="0.25"/>
    <row r="1123" hidden="1" x14ac:dyDescent="0.25"/>
    <row r="1124" hidden="1" x14ac:dyDescent="0.25"/>
    <row r="1125" hidden="1" x14ac:dyDescent="0.25"/>
    <row r="1126" hidden="1" x14ac:dyDescent="0.25"/>
    <row r="1127" hidden="1" x14ac:dyDescent="0.25"/>
    <row r="1128" hidden="1" x14ac:dyDescent="0.25"/>
    <row r="1129" hidden="1" x14ac:dyDescent="0.25"/>
    <row r="1130" hidden="1" x14ac:dyDescent="0.25"/>
    <row r="1131" hidden="1" x14ac:dyDescent="0.25"/>
    <row r="1132" hidden="1" x14ac:dyDescent="0.25"/>
    <row r="1133" hidden="1" x14ac:dyDescent="0.25"/>
    <row r="1134" hidden="1" x14ac:dyDescent="0.25"/>
    <row r="1135" hidden="1" x14ac:dyDescent="0.25"/>
    <row r="1136" hidden="1" x14ac:dyDescent="0.25"/>
    <row r="1137" hidden="1" x14ac:dyDescent="0.25"/>
    <row r="1138" hidden="1" x14ac:dyDescent="0.25"/>
    <row r="1139" hidden="1" x14ac:dyDescent="0.25"/>
    <row r="1140" hidden="1" x14ac:dyDescent="0.25"/>
    <row r="1141" hidden="1" x14ac:dyDescent="0.25"/>
    <row r="1142" hidden="1" x14ac:dyDescent="0.25"/>
    <row r="1143" hidden="1" x14ac:dyDescent="0.25"/>
    <row r="1144" hidden="1" x14ac:dyDescent="0.25"/>
    <row r="1145" hidden="1" x14ac:dyDescent="0.25"/>
    <row r="1146" hidden="1" x14ac:dyDescent="0.25"/>
    <row r="1147" hidden="1" x14ac:dyDescent="0.25"/>
    <row r="1148" hidden="1" x14ac:dyDescent="0.25"/>
    <row r="1149" hidden="1" x14ac:dyDescent="0.25"/>
    <row r="1150" hidden="1" x14ac:dyDescent="0.25"/>
    <row r="1151" hidden="1" x14ac:dyDescent="0.25"/>
    <row r="1152" hidden="1" x14ac:dyDescent="0.25"/>
    <row r="1153" hidden="1" x14ac:dyDescent="0.25"/>
    <row r="1154" hidden="1" x14ac:dyDescent="0.25"/>
    <row r="1155" hidden="1" x14ac:dyDescent="0.25"/>
    <row r="1156" hidden="1" x14ac:dyDescent="0.25"/>
    <row r="1157" hidden="1" x14ac:dyDescent="0.25"/>
    <row r="1158" hidden="1" x14ac:dyDescent="0.25"/>
    <row r="1159" hidden="1" x14ac:dyDescent="0.25"/>
    <row r="1160" hidden="1" x14ac:dyDescent="0.25"/>
    <row r="1161" hidden="1" x14ac:dyDescent="0.25"/>
    <row r="1162" hidden="1" x14ac:dyDescent="0.25"/>
    <row r="1163" hidden="1" x14ac:dyDescent="0.25"/>
    <row r="1164" hidden="1" x14ac:dyDescent="0.25"/>
    <row r="1165" hidden="1" x14ac:dyDescent="0.25"/>
    <row r="1166" hidden="1" x14ac:dyDescent="0.25"/>
    <row r="1167" hidden="1" x14ac:dyDescent="0.25"/>
    <row r="1168" hidden="1" x14ac:dyDescent="0.25"/>
    <row r="1169" hidden="1" x14ac:dyDescent="0.25"/>
    <row r="1170" hidden="1" x14ac:dyDescent="0.25"/>
    <row r="1171" hidden="1" x14ac:dyDescent="0.25"/>
    <row r="1172" hidden="1" x14ac:dyDescent="0.25"/>
    <row r="1173" hidden="1" x14ac:dyDescent="0.25"/>
    <row r="1174" hidden="1" x14ac:dyDescent="0.25"/>
    <row r="1175" hidden="1" x14ac:dyDescent="0.25"/>
    <row r="1176" hidden="1" x14ac:dyDescent="0.25"/>
    <row r="1177" hidden="1" x14ac:dyDescent="0.25"/>
    <row r="1178" hidden="1" x14ac:dyDescent="0.25"/>
    <row r="1179" hidden="1" x14ac:dyDescent="0.25"/>
    <row r="1180" hidden="1" x14ac:dyDescent="0.25"/>
    <row r="1181" hidden="1" x14ac:dyDescent="0.25"/>
    <row r="1182" hidden="1" x14ac:dyDescent="0.25"/>
    <row r="1183" hidden="1" x14ac:dyDescent="0.25"/>
    <row r="1184" hidden="1" x14ac:dyDescent="0.25"/>
    <row r="1185" hidden="1" x14ac:dyDescent="0.25"/>
    <row r="1186" hidden="1" x14ac:dyDescent="0.25"/>
    <row r="1187" hidden="1" x14ac:dyDescent="0.25"/>
    <row r="1188" hidden="1" x14ac:dyDescent="0.25"/>
    <row r="1189" hidden="1" x14ac:dyDescent="0.25"/>
    <row r="1190" hidden="1" x14ac:dyDescent="0.25"/>
    <row r="1191" hidden="1" x14ac:dyDescent="0.25"/>
    <row r="1192" hidden="1" x14ac:dyDescent="0.25"/>
    <row r="1193" hidden="1" x14ac:dyDescent="0.25"/>
    <row r="1194" hidden="1" x14ac:dyDescent="0.25"/>
    <row r="1195" hidden="1" x14ac:dyDescent="0.25"/>
    <row r="1196" hidden="1" x14ac:dyDescent="0.25"/>
    <row r="1197" hidden="1" x14ac:dyDescent="0.25"/>
    <row r="1198" hidden="1" x14ac:dyDescent="0.25"/>
    <row r="1199" hidden="1" x14ac:dyDescent="0.25"/>
    <row r="1200" hidden="1" x14ac:dyDescent="0.25"/>
    <row r="1201" hidden="1" x14ac:dyDescent="0.25"/>
    <row r="1202" hidden="1" x14ac:dyDescent="0.25"/>
    <row r="1203" hidden="1" x14ac:dyDescent="0.25"/>
    <row r="1204" hidden="1" x14ac:dyDescent="0.25"/>
    <row r="1205" hidden="1" x14ac:dyDescent="0.25"/>
    <row r="1206" hidden="1" x14ac:dyDescent="0.25"/>
    <row r="1207" hidden="1" x14ac:dyDescent="0.25"/>
    <row r="1208" hidden="1" x14ac:dyDescent="0.25"/>
    <row r="1209" hidden="1" x14ac:dyDescent="0.25"/>
    <row r="1210" hidden="1" x14ac:dyDescent="0.25"/>
    <row r="1211" hidden="1" x14ac:dyDescent="0.25"/>
    <row r="1212" hidden="1" x14ac:dyDescent="0.25"/>
    <row r="1213" hidden="1" x14ac:dyDescent="0.25"/>
    <row r="1214" hidden="1" x14ac:dyDescent="0.25"/>
    <row r="1215" hidden="1" x14ac:dyDescent="0.25"/>
    <row r="1216" hidden="1" x14ac:dyDescent="0.25"/>
    <row r="1217" hidden="1" x14ac:dyDescent="0.25"/>
    <row r="1218" hidden="1" x14ac:dyDescent="0.25"/>
    <row r="1219" hidden="1" x14ac:dyDescent="0.25"/>
    <row r="1220" hidden="1" x14ac:dyDescent="0.25"/>
    <row r="1221" hidden="1" x14ac:dyDescent="0.25"/>
    <row r="1222" hidden="1" x14ac:dyDescent="0.25"/>
    <row r="1223" hidden="1" x14ac:dyDescent="0.25"/>
    <row r="1224" hidden="1" x14ac:dyDescent="0.25"/>
    <row r="1225" hidden="1" x14ac:dyDescent="0.25"/>
    <row r="1226" hidden="1" x14ac:dyDescent="0.25"/>
    <row r="1227" hidden="1" x14ac:dyDescent="0.25"/>
    <row r="1228" hidden="1" x14ac:dyDescent="0.25"/>
    <row r="1229" hidden="1" x14ac:dyDescent="0.25"/>
    <row r="1230" hidden="1" x14ac:dyDescent="0.25"/>
    <row r="1231" hidden="1" x14ac:dyDescent="0.25"/>
    <row r="1232" hidden="1" x14ac:dyDescent="0.25"/>
    <row r="1233" hidden="1" x14ac:dyDescent="0.25"/>
    <row r="1234" hidden="1" x14ac:dyDescent="0.25"/>
    <row r="1235" hidden="1" x14ac:dyDescent="0.25"/>
    <row r="1236" hidden="1" x14ac:dyDescent="0.25"/>
    <row r="1237" hidden="1" x14ac:dyDescent="0.25"/>
    <row r="1238" hidden="1" x14ac:dyDescent="0.25"/>
    <row r="1239" hidden="1" x14ac:dyDescent="0.25"/>
    <row r="1240" hidden="1" x14ac:dyDescent="0.25"/>
    <row r="1241" hidden="1" x14ac:dyDescent="0.25"/>
    <row r="1242" hidden="1" x14ac:dyDescent="0.25"/>
    <row r="1243" hidden="1" x14ac:dyDescent="0.25"/>
    <row r="1244" hidden="1" x14ac:dyDescent="0.25"/>
    <row r="1245" hidden="1" x14ac:dyDescent="0.25"/>
    <row r="1246" hidden="1" x14ac:dyDescent="0.25"/>
    <row r="1247" hidden="1" x14ac:dyDescent="0.25"/>
    <row r="1248" hidden="1" x14ac:dyDescent="0.25"/>
    <row r="1249" hidden="1" x14ac:dyDescent="0.25"/>
    <row r="1250" hidden="1" x14ac:dyDescent="0.25"/>
    <row r="1251" hidden="1" x14ac:dyDescent="0.25"/>
    <row r="1252" hidden="1" x14ac:dyDescent="0.25"/>
    <row r="1253" hidden="1" x14ac:dyDescent="0.25"/>
    <row r="1254" hidden="1" x14ac:dyDescent="0.25"/>
    <row r="1255" hidden="1" x14ac:dyDescent="0.25"/>
    <row r="1256" hidden="1" x14ac:dyDescent="0.25"/>
    <row r="1257" hidden="1" x14ac:dyDescent="0.25"/>
    <row r="1258" hidden="1" x14ac:dyDescent="0.25"/>
    <row r="1259" hidden="1" x14ac:dyDescent="0.25"/>
    <row r="1260" hidden="1" x14ac:dyDescent="0.25"/>
    <row r="1261" hidden="1" x14ac:dyDescent="0.25"/>
    <row r="1262" hidden="1" x14ac:dyDescent="0.25"/>
    <row r="1263" hidden="1" x14ac:dyDescent="0.25"/>
    <row r="1264" hidden="1" x14ac:dyDescent="0.25"/>
    <row r="1265" hidden="1" x14ac:dyDescent="0.25"/>
    <row r="1266" hidden="1" x14ac:dyDescent="0.25"/>
    <row r="1267" hidden="1" x14ac:dyDescent="0.25"/>
    <row r="1268" hidden="1" x14ac:dyDescent="0.25"/>
    <row r="1269" hidden="1" x14ac:dyDescent="0.25"/>
    <row r="1270" hidden="1" x14ac:dyDescent="0.25"/>
    <row r="1271" hidden="1" x14ac:dyDescent="0.25"/>
    <row r="1272" hidden="1" x14ac:dyDescent="0.25"/>
    <row r="1273" hidden="1" x14ac:dyDescent="0.25"/>
    <row r="1274" hidden="1" x14ac:dyDescent="0.25"/>
    <row r="1275" hidden="1" x14ac:dyDescent="0.25"/>
    <row r="1276" hidden="1" x14ac:dyDescent="0.25"/>
    <row r="1277" hidden="1" x14ac:dyDescent="0.25"/>
    <row r="1278" hidden="1" x14ac:dyDescent="0.25"/>
    <row r="1279" hidden="1" x14ac:dyDescent="0.25"/>
    <row r="1280" hidden="1" x14ac:dyDescent="0.25"/>
    <row r="1281" hidden="1" x14ac:dyDescent="0.25"/>
    <row r="1282" hidden="1" x14ac:dyDescent="0.25"/>
    <row r="1283" hidden="1" x14ac:dyDescent="0.25"/>
    <row r="1284" hidden="1" x14ac:dyDescent="0.25"/>
    <row r="1285" hidden="1" x14ac:dyDescent="0.25"/>
    <row r="1286" hidden="1" x14ac:dyDescent="0.25"/>
    <row r="1287" hidden="1" x14ac:dyDescent="0.25"/>
    <row r="1288" hidden="1" x14ac:dyDescent="0.25"/>
    <row r="1289" hidden="1" x14ac:dyDescent="0.25"/>
    <row r="1290" hidden="1" x14ac:dyDescent="0.25"/>
    <row r="1291" hidden="1" x14ac:dyDescent="0.25"/>
    <row r="1292" hidden="1" x14ac:dyDescent="0.25"/>
    <row r="1293" hidden="1" x14ac:dyDescent="0.25"/>
    <row r="1294" hidden="1" x14ac:dyDescent="0.25"/>
    <row r="1295" hidden="1" x14ac:dyDescent="0.25"/>
    <row r="1296" hidden="1" x14ac:dyDescent="0.25"/>
    <row r="1297" hidden="1" x14ac:dyDescent="0.25"/>
    <row r="1298" hidden="1" x14ac:dyDescent="0.25"/>
    <row r="1299" hidden="1" x14ac:dyDescent="0.25"/>
    <row r="1300" hidden="1" x14ac:dyDescent="0.25"/>
    <row r="1301" hidden="1" x14ac:dyDescent="0.25"/>
    <row r="1302" hidden="1" x14ac:dyDescent="0.25"/>
    <row r="1303" hidden="1" x14ac:dyDescent="0.25"/>
    <row r="1304" hidden="1" x14ac:dyDescent="0.25"/>
    <row r="1305" hidden="1" x14ac:dyDescent="0.25"/>
    <row r="1306" hidden="1" x14ac:dyDescent="0.25"/>
    <row r="1307" hidden="1" x14ac:dyDescent="0.25"/>
    <row r="1308" hidden="1" x14ac:dyDescent="0.25"/>
    <row r="1309" hidden="1" x14ac:dyDescent="0.25"/>
    <row r="1310" hidden="1" x14ac:dyDescent="0.25"/>
    <row r="1311" hidden="1" x14ac:dyDescent="0.25"/>
    <row r="1312" hidden="1" x14ac:dyDescent="0.25"/>
    <row r="1313" hidden="1" x14ac:dyDescent="0.25"/>
    <row r="1314" hidden="1" x14ac:dyDescent="0.25"/>
    <row r="1315" hidden="1" x14ac:dyDescent="0.25"/>
    <row r="1316" hidden="1" x14ac:dyDescent="0.25"/>
    <row r="1317" hidden="1" x14ac:dyDescent="0.25"/>
    <row r="1318" hidden="1" x14ac:dyDescent="0.25"/>
    <row r="1319" hidden="1" x14ac:dyDescent="0.25"/>
    <row r="1320" hidden="1" x14ac:dyDescent="0.25"/>
    <row r="1321" hidden="1" x14ac:dyDescent="0.25"/>
    <row r="1322" hidden="1" x14ac:dyDescent="0.25"/>
    <row r="1323" hidden="1" x14ac:dyDescent="0.25"/>
    <row r="1324" hidden="1" x14ac:dyDescent="0.25"/>
    <row r="1325" hidden="1" x14ac:dyDescent="0.25"/>
    <row r="1326" hidden="1" x14ac:dyDescent="0.25"/>
    <row r="1327" hidden="1" x14ac:dyDescent="0.25"/>
    <row r="1328" hidden="1" x14ac:dyDescent="0.25"/>
    <row r="1329" hidden="1" x14ac:dyDescent="0.25"/>
    <row r="1330" hidden="1" x14ac:dyDescent="0.25"/>
    <row r="1331" hidden="1" x14ac:dyDescent="0.25"/>
    <row r="1332" hidden="1" x14ac:dyDescent="0.25"/>
    <row r="1333" hidden="1" x14ac:dyDescent="0.25"/>
    <row r="1334" hidden="1" x14ac:dyDescent="0.25"/>
    <row r="1335" hidden="1" x14ac:dyDescent="0.25"/>
    <row r="1336" hidden="1" x14ac:dyDescent="0.25"/>
    <row r="1337" hidden="1" x14ac:dyDescent="0.25"/>
    <row r="1338" hidden="1" x14ac:dyDescent="0.25"/>
    <row r="1339" hidden="1" x14ac:dyDescent="0.25"/>
    <row r="1340" hidden="1" x14ac:dyDescent="0.25"/>
    <row r="1341" hidden="1" x14ac:dyDescent="0.25"/>
    <row r="1342" hidden="1" x14ac:dyDescent="0.25"/>
    <row r="1343" hidden="1" x14ac:dyDescent="0.25"/>
    <row r="1344" hidden="1" x14ac:dyDescent="0.25"/>
    <row r="1345" hidden="1" x14ac:dyDescent="0.25"/>
    <row r="1346" hidden="1" x14ac:dyDescent="0.25"/>
    <row r="1347" hidden="1" x14ac:dyDescent="0.25"/>
    <row r="1348" hidden="1" x14ac:dyDescent="0.25"/>
    <row r="1349" hidden="1" x14ac:dyDescent="0.25"/>
    <row r="1350" hidden="1" x14ac:dyDescent="0.25"/>
    <row r="1351" hidden="1" x14ac:dyDescent="0.25"/>
    <row r="1352" hidden="1" x14ac:dyDescent="0.25"/>
    <row r="1353" hidden="1" x14ac:dyDescent="0.25"/>
    <row r="1354" hidden="1" x14ac:dyDescent="0.25"/>
    <row r="1355" hidden="1" x14ac:dyDescent="0.25"/>
    <row r="1356" hidden="1" x14ac:dyDescent="0.25"/>
    <row r="1357" hidden="1" x14ac:dyDescent="0.25"/>
    <row r="1358" hidden="1" x14ac:dyDescent="0.25"/>
    <row r="1359" hidden="1" x14ac:dyDescent="0.25"/>
    <row r="1360" hidden="1" x14ac:dyDescent="0.25"/>
    <row r="1361" hidden="1" x14ac:dyDescent="0.25"/>
    <row r="1362" hidden="1" x14ac:dyDescent="0.25"/>
    <row r="1363" hidden="1" x14ac:dyDescent="0.25"/>
    <row r="1364" hidden="1" x14ac:dyDescent="0.25"/>
    <row r="1365" hidden="1" x14ac:dyDescent="0.25"/>
    <row r="1366" hidden="1" x14ac:dyDescent="0.25"/>
    <row r="1367" hidden="1" x14ac:dyDescent="0.25"/>
    <row r="1368" hidden="1" x14ac:dyDescent="0.25"/>
    <row r="1369" hidden="1" x14ac:dyDescent="0.25"/>
    <row r="1370" hidden="1" x14ac:dyDescent="0.25"/>
    <row r="1371" hidden="1" x14ac:dyDescent="0.25"/>
    <row r="1372" hidden="1" x14ac:dyDescent="0.25"/>
    <row r="1373" hidden="1" x14ac:dyDescent="0.25"/>
    <row r="1374" hidden="1" x14ac:dyDescent="0.25"/>
    <row r="1375" hidden="1" x14ac:dyDescent="0.25"/>
    <row r="1376" hidden="1" x14ac:dyDescent="0.25"/>
    <row r="1377" hidden="1" x14ac:dyDescent="0.25"/>
    <row r="1378" hidden="1" x14ac:dyDescent="0.25"/>
    <row r="1379" hidden="1" x14ac:dyDescent="0.25"/>
    <row r="1380" hidden="1" x14ac:dyDescent="0.25"/>
    <row r="1381" hidden="1" x14ac:dyDescent="0.25"/>
    <row r="1382" hidden="1" x14ac:dyDescent="0.25"/>
    <row r="1383" hidden="1" x14ac:dyDescent="0.25"/>
    <row r="1384" hidden="1" x14ac:dyDescent="0.25"/>
    <row r="1385" hidden="1" x14ac:dyDescent="0.25"/>
    <row r="1386" hidden="1" x14ac:dyDescent="0.25"/>
    <row r="1387" hidden="1" x14ac:dyDescent="0.25"/>
    <row r="1388" hidden="1" x14ac:dyDescent="0.25"/>
    <row r="1389" hidden="1" x14ac:dyDescent="0.25"/>
    <row r="1390" hidden="1" x14ac:dyDescent="0.25"/>
    <row r="1391" hidden="1" x14ac:dyDescent="0.25"/>
    <row r="1392" hidden="1" x14ac:dyDescent="0.25"/>
    <row r="1393" hidden="1" x14ac:dyDescent="0.25"/>
    <row r="1394" hidden="1" x14ac:dyDescent="0.25"/>
    <row r="1395" hidden="1" x14ac:dyDescent="0.25"/>
    <row r="1396" hidden="1" x14ac:dyDescent="0.25"/>
    <row r="1397" hidden="1" x14ac:dyDescent="0.25"/>
    <row r="1398" hidden="1" x14ac:dyDescent="0.25"/>
    <row r="1399" hidden="1" x14ac:dyDescent="0.25"/>
    <row r="1400" hidden="1" x14ac:dyDescent="0.25"/>
    <row r="1401" hidden="1" x14ac:dyDescent="0.25"/>
    <row r="1402" hidden="1" x14ac:dyDescent="0.25"/>
    <row r="1403" hidden="1" x14ac:dyDescent="0.25"/>
    <row r="1404" hidden="1" x14ac:dyDescent="0.25"/>
    <row r="1405" hidden="1" x14ac:dyDescent="0.25"/>
    <row r="1406" hidden="1" x14ac:dyDescent="0.25"/>
    <row r="1407" hidden="1" x14ac:dyDescent="0.25"/>
    <row r="1408" hidden="1" x14ac:dyDescent="0.25"/>
    <row r="1409" hidden="1" x14ac:dyDescent="0.25"/>
    <row r="1410" hidden="1" x14ac:dyDescent="0.25"/>
    <row r="1411" hidden="1" x14ac:dyDescent="0.25"/>
    <row r="1412" hidden="1" x14ac:dyDescent="0.25"/>
    <row r="1413" hidden="1" x14ac:dyDescent="0.25"/>
    <row r="1414" hidden="1" x14ac:dyDescent="0.25"/>
    <row r="1415" hidden="1" x14ac:dyDescent="0.25"/>
    <row r="1416" hidden="1" x14ac:dyDescent="0.25"/>
    <row r="1417" hidden="1" x14ac:dyDescent="0.25"/>
    <row r="1418" hidden="1" x14ac:dyDescent="0.25"/>
    <row r="1419" hidden="1" x14ac:dyDescent="0.25"/>
    <row r="1420" hidden="1" x14ac:dyDescent="0.25"/>
    <row r="1421" hidden="1" x14ac:dyDescent="0.25"/>
    <row r="1422" hidden="1" x14ac:dyDescent="0.25"/>
    <row r="1423" hidden="1" x14ac:dyDescent="0.25"/>
    <row r="1424" hidden="1" x14ac:dyDescent="0.25"/>
    <row r="1425" hidden="1" x14ac:dyDescent="0.25"/>
    <row r="1426" hidden="1" x14ac:dyDescent="0.25"/>
    <row r="1427" hidden="1" x14ac:dyDescent="0.25"/>
    <row r="1428" hidden="1" x14ac:dyDescent="0.25"/>
    <row r="1429" hidden="1" x14ac:dyDescent="0.25"/>
    <row r="1430" hidden="1" x14ac:dyDescent="0.25"/>
    <row r="1431" hidden="1" x14ac:dyDescent="0.25"/>
    <row r="1432" hidden="1" x14ac:dyDescent="0.25"/>
    <row r="1433" hidden="1" x14ac:dyDescent="0.25"/>
    <row r="1434" hidden="1" x14ac:dyDescent="0.25"/>
    <row r="1435" hidden="1" x14ac:dyDescent="0.25"/>
    <row r="1436" hidden="1" x14ac:dyDescent="0.25"/>
    <row r="1437" hidden="1" x14ac:dyDescent="0.25"/>
    <row r="1438" hidden="1" x14ac:dyDescent="0.25"/>
    <row r="1439" hidden="1" x14ac:dyDescent="0.25"/>
    <row r="1440" hidden="1" x14ac:dyDescent="0.25"/>
    <row r="1441" hidden="1" x14ac:dyDescent="0.25"/>
    <row r="1442" hidden="1" x14ac:dyDescent="0.25"/>
    <row r="1443" hidden="1" x14ac:dyDescent="0.25"/>
    <row r="1444" hidden="1" x14ac:dyDescent="0.25"/>
    <row r="1445" hidden="1" x14ac:dyDescent="0.25"/>
    <row r="1446" hidden="1" x14ac:dyDescent="0.25"/>
    <row r="1447" hidden="1" x14ac:dyDescent="0.25"/>
    <row r="1448" hidden="1" x14ac:dyDescent="0.25"/>
    <row r="1449" hidden="1" x14ac:dyDescent="0.25"/>
    <row r="1450" hidden="1" x14ac:dyDescent="0.25"/>
    <row r="1451" hidden="1" x14ac:dyDescent="0.25"/>
    <row r="1452" hidden="1" x14ac:dyDescent="0.25"/>
    <row r="1453" hidden="1" x14ac:dyDescent="0.25"/>
    <row r="1454" hidden="1" x14ac:dyDescent="0.25"/>
    <row r="1455" hidden="1" x14ac:dyDescent="0.25"/>
    <row r="1456" hidden="1" x14ac:dyDescent="0.25"/>
    <row r="1457" hidden="1" x14ac:dyDescent="0.25"/>
    <row r="1458" hidden="1" x14ac:dyDescent="0.25"/>
    <row r="1459" hidden="1" x14ac:dyDescent="0.25"/>
    <row r="1460" hidden="1" x14ac:dyDescent="0.25"/>
    <row r="1461" hidden="1" x14ac:dyDescent="0.25"/>
    <row r="1462" hidden="1" x14ac:dyDescent="0.25"/>
    <row r="1463" hidden="1" x14ac:dyDescent="0.25"/>
    <row r="1464" hidden="1" x14ac:dyDescent="0.25"/>
    <row r="1465" hidden="1" x14ac:dyDescent="0.25"/>
    <row r="1466" hidden="1" x14ac:dyDescent="0.25"/>
    <row r="1467" hidden="1" x14ac:dyDescent="0.25"/>
    <row r="1468" hidden="1" x14ac:dyDescent="0.25"/>
    <row r="1469" hidden="1" x14ac:dyDescent="0.25"/>
    <row r="1470" hidden="1" x14ac:dyDescent="0.25"/>
    <row r="1471" hidden="1" x14ac:dyDescent="0.25"/>
    <row r="1472" hidden="1" x14ac:dyDescent="0.25"/>
    <row r="1473" hidden="1" x14ac:dyDescent="0.25"/>
    <row r="1474" hidden="1" x14ac:dyDescent="0.25"/>
    <row r="1475" hidden="1" x14ac:dyDescent="0.25"/>
    <row r="1476" hidden="1" x14ac:dyDescent="0.25"/>
    <row r="1477" hidden="1" x14ac:dyDescent="0.25"/>
    <row r="1478" hidden="1" x14ac:dyDescent="0.25"/>
    <row r="1479" hidden="1" x14ac:dyDescent="0.25"/>
    <row r="1480" hidden="1" x14ac:dyDescent="0.25"/>
    <row r="1481" hidden="1" x14ac:dyDescent="0.25"/>
    <row r="1482" hidden="1" x14ac:dyDescent="0.25"/>
    <row r="1483" hidden="1" x14ac:dyDescent="0.25"/>
    <row r="1484" hidden="1" x14ac:dyDescent="0.25"/>
    <row r="1485" hidden="1" x14ac:dyDescent="0.25"/>
    <row r="1486" hidden="1" x14ac:dyDescent="0.25"/>
    <row r="1487" hidden="1" x14ac:dyDescent="0.25"/>
    <row r="1488" hidden="1" x14ac:dyDescent="0.25"/>
    <row r="1489" hidden="1" x14ac:dyDescent="0.25"/>
    <row r="1490" hidden="1" x14ac:dyDescent="0.25"/>
    <row r="1491" hidden="1" x14ac:dyDescent="0.25"/>
    <row r="1492" hidden="1" x14ac:dyDescent="0.25"/>
    <row r="1493" hidden="1" x14ac:dyDescent="0.25"/>
    <row r="1494" hidden="1" x14ac:dyDescent="0.25"/>
    <row r="1495" hidden="1" x14ac:dyDescent="0.25"/>
    <row r="1496" hidden="1" x14ac:dyDescent="0.25"/>
    <row r="1497" hidden="1" x14ac:dyDescent="0.25"/>
    <row r="1498" hidden="1" x14ac:dyDescent="0.25"/>
    <row r="1499" hidden="1" x14ac:dyDescent="0.25"/>
    <row r="1500" hidden="1" x14ac:dyDescent="0.25"/>
    <row r="1501" hidden="1" x14ac:dyDescent="0.25"/>
    <row r="1502" hidden="1" x14ac:dyDescent="0.25"/>
    <row r="1503" hidden="1" x14ac:dyDescent="0.25"/>
    <row r="1504" hidden="1" x14ac:dyDescent="0.25"/>
    <row r="1505" hidden="1" x14ac:dyDescent="0.25"/>
    <row r="1506" hidden="1" x14ac:dyDescent="0.25"/>
    <row r="1507" hidden="1" x14ac:dyDescent="0.25"/>
    <row r="1508" hidden="1" x14ac:dyDescent="0.25"/>
    <row r="1509" hidden="1" x14ac:dyDescent="0.25"/>
    <row r="1510" hidden="1" x14ac:dyDescent="0.25"/>
    <row r="1511" hidden="1" x14ac:dyDescent="0.25"/>
    <row r="1512" hidden="1" x14ac:dyDescent="0.25"/>
    <row r="1513" hidden="1" x14ac:dyDescent="0.25"/>
    <row r="1514" hidden="1" x14ac:dyDescent="0.25"/>
    <row r="1515" hidden="1" x14ac:dyDescent="0.25"/>
    <row r="1516" hidden="1" x14ac:dyDescent="0.25"/>
    <row r="1517" hidden="1" x14ac:dyDescent="0.25"/>
    <row r="1518" hidden="1" x14ac:dyDescent="0.25"/>
    <row r="1519" hidden="1" x14ac:dyDescent="0.25"/>
    <row r="1520" hidden="1" x14ac:dyDescent="0.25"/>
    <row r="1521" hidden="1" x14ac:dyDescent="0.25"/>
    <row r="1522" hidden="1" x14ac:dyDescent="0.25"/>
    <row r="1523" hidden="1" x14ac:dyDescent="0.25"/>
    <row r="1524" hidden="1" x14ac:dyDescent="0.25"/>
    <row r="1525" hidden="1" x14ac:dyDescent="0.25"/>
    <row r="1526" hidden="1" x14ac:dyDescent="0.25"/>
    <row r="1527" hidden="1" x14ac:dyDescent="0.25"/>
    <row r="1528" hidden="1" x14ac:dyDescent="0.25"/>
    <row r="1529" hidden="1" x14ac:dyDescent="0.25"/>
    <row r="1530" hidden="1" x14ac:dyDescent="0.25"/>
    <row r="1531" hidden="1" x14ac:dyDescent="0.25"/>
    <row r="1532" hidden="1" x14ac:dyDescent="0.25"/>
    <row r="1533" hidden="1" x14ac:dyDescent="0.25"/>
    <row r="1534" hidden="1" x14ac:dyDescent="0.25"/>
    <row r="1535" hidden="1" x14ac:dyDescent="0.25"/>
    <row r="1536" hidden="1" x14ac:dyDescent="0.25"/>
    <row r="1537" hidden="1" x14ac:dyDescent="0.25"/>
    <row r="1538" hidden="1" x14ac:dyDescent="0.25"/>
    <row r="1539" hidden="1" x14ac:dyDescent="0.25"/>
    <row r="1540" hidden="1" x14ac:dyDescent="0.25"/>
    <row r="1541" hidden="1" x14ac:dyDescent="0.25"/>
    <row r="1542" hidden="1" x14ac:dyDescent="0.25"/>
    <row r="1543" hidden="1" x14ac:dyDescent="0.25"/>
    <row r="1544" hidden="1" x14ac:dyDescent="0.25"/>
    <row r="1545" hidden="1" x14ac:dyDescent="0.25"/>
    <row r="1546" hidden="1" x14ac:dyDescent="0.25"/>
    <row r="1547" hidden="1" x14ac:dyDescent="0.25"/>
    <row r="1548" hidden="1" x14ac:dyDescent="0.25"/>
    <row r="1549" hidden="1" x14ac:dyDescent="0.25"/>
    <row r="1550" hidden="1" x14ac:dyDescent="0.25"/>
    <row r="1551" hidden="1" x14ac:dyDescent="0.25"/>
    <row r="1552" hidden="1" x14ac:dyDescent="0.25"/>
    <row r="1553" hidden="1" x14ac:dyDescent="0.25"/>
    <row r="1554" hidden="1" x14ac:dyDescent="0.25"/>
    <row r="1555" hidden="1" x14ac:dyDescent="0.25"/>
    <row r="1556" hidden="1" x14ac:dyDescent="0.25"/>
    <row r="1557" hidden="1" x14ac:dyDescent="0.25"/>
    <row r="1558" hidden="1" x14ac:dyDescent="0.25"/>
    <row r="1559" hidden="1" x14ac:dyDescent="0.25"/>
    <row r="1560" hidden="1" x14ac:dyDescent="0.25"/>
    <row r="1561" hidden="1" x14ac:dyDescent="0.25"/>
    <row r="1562" hidden="1" x14ac:dyDescent="0.25"/>
    <row r="1563" hidden="1" x14ac:dyDescent="0.25"/>
    <row r="1564" hidden="1" x14ac:dyDescent="0.25"/>
    <row r="1565" hidden="1" x14ac:dyDescent="0.25"/>
    <row r="1566" hidden="1" x14ac:dyDescent="0.25"/>
    <row r="1567" hidden="1" x14ac:dyDescent="0.25"/>
    <row r="1568" hidden="1" x14ac:dyDescent="0.25"/>
    <row r="1569" hidden="1" x14ac:dyDescent="0.25"/>
    <row r="1570" hidden="1" x14ac:dyDescent="0.25"/>
    <row r="1571" hidden="1" x14ac:dyDescent="0.25"/>
    <row r="1572" hidden="1" x14ac:dyDescent="0.25"/>
    <row r="1573" hidden="1" x14ac:dyDescent="0.25"/>
    <row r="1574" hidden="1" x14ac:dyDescent="0.25"/>
    <row r="1575" hidden="1" x14ac:dyDescent="0.25"/>
    <row r="1576" hidden="1" x14ac:dyDescent="0.25"/>
    <row r="1577" hidden="1" x14ac:dyDescent="0.25"/>
    <row r="1578" hidden="1" x14ac:dyDescent="0.25"/>
    <row r="1579" hidden="1" x14ac:dyDescent="0.25"/>
    <row r="1580" hidden="1" x14ac:dyDescent="0.25"/>
    <row r="1581" hidden="1" x14ac:dyDescent="0.25"/>
    <row r="1582" hidden="1" x14ac:dyDescent="0.25"/>
    <row r="1583" hidden="1" x14ac:dyDescent="0.25"/>
    <row r="1584" hidden="1" x14ac:dyDescent="0.25"/>
    <row r="1585" hidden="1" x14ac:dyDescent="0.25"/>
    <row r="1586" hidden="1" x14ac:dyDescent="0.25"/>
    <row r="1587" hidden="1" x14ac:dyDescent="0.25"/>
    <row r="1588" hidden="1" x14ac:dyDescent="0.25"/>
    <row r="1589" hidden="1" x14ac:dyDescent="0.25"/>
    <row r="1590" hidden="1" x14ac:dyDescent="0.25"/>
    <row r="1591" hidden="1" x14ac:dyDescent="0.25"/>
    <row r="1592" hidden="1" x14ac:dyDescent="0.25"/>
    <row r="1593" hidden="1" x14ac:dyDescent="0.25"/>
    <row r="1594" hidden="1" x14ac:dyDescent="0.25"/>
    <row r="1595" hidden="1" x14ac:dyDescent="0.25"/>
    <row r="1596" hidden="1" x14ac:dyDescent="0.25"/>
    <row r="1597" hidden="1" x14ac:dyDescent="0.25"/>
    <row r="1598" hidden="1" x14ac:dyDescent="0.25"/>
    <row r="1599" hidden="1" x14ac:dyDescent="0.25"/>
    <row r="1600" hidden="1" x14ac:dyDescent="0.25"/>
    <row r="1601" hidden="1" x14ac:dyDescent="0.25"/>
    <row r="1602" hidden="1" x14ac:dyDescent="0.25"/>
    <row r="1603" hidden="1" x14ac:dyDescent="0.25"/>
    <row r="1604" hidden="1" x14ac:dyDescent="0.25"/>
    <row r="1605" hidden="1" x14ac:dyDescent="0.25"/>
    <row r="1606" hidden="1" x14ac:dyDescent="0.25"/>
    <row r="1607" hidden="1" x14ac:dyDescent="0.25"/>
    <row r="1608" hidden="1" x14ac:dyDescent="0.25"/>
    <row r="1609" hidden="1" x14ac:dyDescent="0.25"/>
    <row r="1610" hidden="1" x14ac:dyDescent="0.25"/>
    <row r="1611" hidden="1" x14ac:dyDescent="0.25"/>
    <row r="1612" hidden="1" x14ac:dyDescent="0.25"/>
    <row r="1613" hidden="1" x14ac:dyDescent="0.25"/>
    <row r="1614" hidden="1" x14ac:dyDescent="0.25"/>
    <row r="1615" hidden="1" x14ac:dyDescent="0.25"/>
    <row r="1616" hidden="1" x14ac:dyDescent="0.25"/>
    <row r="1617" hidden="1" x14ac:dyDescent="0.25"/>
    <row r="1618" hidden="1" x14ac:dyDescent="0.25"/>
    <row r="1619" hidden="1" x14ac:dyDescent="0.25"/>
    <row r="1620" hidden="1" x14ac:dyDescent="0.25"/>
    <row r="1621" hidden="1" x14ac:dyDescent="0.25"/>
    <row r="1622" hidden="1" x14ac:dyDescent="0.25"/>
    <row r="1623" hidden="1" x14ac:dyDescent="0.25"/>
    <row r="1624" hidden="1" x14ac:dyDescent="0.25"/>
    <row r="1625" hidden="1" x14ac:dyDescent="0.25"/>
    <row r="1626" hidden="1" x14ac:dyDescent="0.25"/>
    <row r="1627" hidden="1" x14ac:dyDescent="0.25"/>
    <row r="1628" hidden="1" x14ac:dyDescent="0.25"/>
    <row r="1629" hidden="1" x14ac:dyDescent="0.25"/>
    <row r="1630" hidden="1" x14ac:dyDescent="0.25"/>
    <row r="1631" hidden="1" x14ac:dyDescent="0.25"/>
    <row r="1632" hidden="1" x14ac:dyDescent="0.25"/>
    <row r="1633" hidden="1" x14ac:dyDescent="0.25"/>
    <row r="1634" hidden="1" x14ac:dyDescent="0.25"/>
    <row r="1635" hidden="1" x14ac:dyDescent="0.25"/>
    <row r="1636" hidden="1" x14ac:dyDescent="0.25"/>
    <row r="1637" hidden="1" x14ac:dyDescent="0.25"/>
    <row r="1638" hidden="1" x14ac:dyDescent="0.25"/>
    <row r="1639" hidden="1" x14ac:dyDescent="0.25"/>
    <row r="1640" hidden="1" x14ac:dyDescent="0.25"/>
    <row r="1641" hidden="1" x14ac:dyDescent="0.25"/>
    <row r="1642" hidden="1" x14ac:dyDescent="0.25"/>
    <row r="1643" hidden="1" x14ac:dyDescent="0.25"/>
    <row r="1644" hidden="1" x14ac:dyDescent="0.25"/>
    <row r="1645" hidden="1" x14ac:dyDescent="0.25"/>
    <row r="1646" hidden="1" x14ac:dyDescent="0.25"/>
    <row r="1647" hidden="1" x14ac:dyDescent="0.25"/>
    <row r="1648" hidden="1" x14ac:dyDescent="0.25"/>
    <row r="1649" hidden="1" x14ac:dyDescent="0.25"/>
    <row r="1650" hidden="1" x14ac:dyDescent="0.25"/>
    <row r="1651" hidden="1" x14ac:dyDescent="0.25"/>
    <row r="1652" hidden="1" x14ac:dyDescent="0.25"/>
    <row r="1653" hidden="1" x14ac:dyDescent="0.25"/>
    <row r="1654" hidden="1" x14ac:dyDescent="0.25"/>
    <row r="1655" hidden="1" x14ac:dyDescent="0.25"/>
    <row r="1656" hidden="1" x14ac:dyDescent="0.25"/>
    <row r="1657" hidden="1" x14ac:dyDescent="0.25"/>
    <row r="1658" hidden="1" x14ac:dyDescent="0.25"/>
    <row r="1659" hidden="1" x14ac:dyDescent="0.25"/>
    <row r="1660" hidden="1" x14ac:dyDescent="0.25"/>
    <row r="1661" hidden="1" x14ac:dyDescent="0.25"/>
    <row r="1662" hidden="1" x14ac:dyDescent="0.25"/>
    <row r="1663" hidden="1" x14ac:dyDescent="0.25"/>
    <row r="1664" hidden="1" x14ac:dyDescent="0.25"/>
    <row r="1665" hidden="1" x14ac:dyDescent="0.25"/>
    <row r="1666" hidden="1" x14ac:dyDescent="0.25"/>
    <row r="1667" hidden="1" x14ac:dyDescent="0.25"/>
    <row r="1668" hidden="1" x14ac:dyDescent="0.25"/>
    <row r="1669" hidden="1" x14ac:dyDescent="0.25"/>
    <row r="1670" hidden="1" x14ac:dyDescent="0.25"/>
    <row r="1671" hidden="1" x14ac:dyDescent="0.25"/>
    <row r="1672" hidden="1" x14ac:dyDescent="0.25"/>
    <row r="1673" hidden="1" x14ac:dyDescent="0.25"/>
    <row r="1674" hidden="1" x14ac:dyDescent="0.25"/>
    <row r="1675" hidden="1" x14ac:dyDescent="0.25"/>
    <row r="1676" hidden="1" x14ac:dyDescent="0.25"/>
    <row r="1677" hidden="1" x14ac:dyDescent="0.25"/>
    <row r="1678" hidden="1" x14ac:dyDescent="0.25"/>
    <row r="1679" hidden="1" x14ac:dyDescent="0.25"/>
    <row r="1680" hidden="1" x14ac:dyDescent="0.25"/>
    <row r="1681" hidden="1" x14ac:dyDescent="0.25"/>
    <row r="1682" hidden="1" x14ac:dyDescent="0.25"/>
    <row r="1683" hidden="1" x14ac:dyDescent="0.25"/>
    <row r="1684" hidden="1" x14ac:dyDescent="0.25"/>
    <row r="1685" hidden="1" x14ac:dyDescent="0.25"/>
    <row r="1686" hidden="1" x14ac:dyDescent="0.25"/>
    <row r="1687" hidden="1" x14ac:dyDescent="0.25"/>
    <row r="1688" hidden="1" x14ac:dyDescent="0.25"/>
    <row r="1689" hidden="1" x14ac:dyDescent="0.25"/>
    <row r="1690" hidden="1" x14ac:dyDescent="0.25"/>
    <row r="1691" hidden="1" x14ac:dyDescent="0.25"/>
    <row r="1692" hidden="1" x14ac:dyDescent="0.25"/>
    <row r="1693" hidden="1" x14ac:dyDescent="0.25"/>
    <row r="1694" hidden="1" x14ac:dyDescent="0.25"/>
    <row r="1695" hidden="1" x14ac:dyDescent="0.25"/>
    <row r="1696" hidden="1" x14ac:dyDescent="0.25"/>
    <row r="1697" hidden="1" x14ac:dyDescent="0.25"/>
    <row r="1698" hidden="1" x14ac:dyDescent="0.25"/>
    <row r="1699" hidden="1" x14ac:dyDescent="0.25"/>
    <row r="1700" hidden="1" x14ac:dyDescent="0.25"/>
    <row r="1701" hidden="1" x14ac:dyDescent="0.25"/>
    <row r="1702" hidden="1" x14ac:dyDescent="0.25"/>
    <row r="1703" hidden="1" x14ac:dyDescent="0.25"/>
    <row r="1704" hidden="1" x14ac:dyDescent="0.25"/>
    <row r="1705" hidden="1" x14ac:dyDescent="0.25"/>
    <row r="1706" hidden="1" x14ac:dyDescent="0.25"/>
    <row r="1707" hidden="1" x14ac:dyDescent="0.25"/>
    <row r="1708" hidden="1" x14ac:dyDescent="0.25"/>
    <row r="1709" hidden="1" x14ac:dyDescent="0.25"/>
    <row r="1710" hidden="1" x14ac:dyDescent="0.25"/>
    <row r="1711" hidden="1" x14ac:dyDescent="0.25"/>
    <row r="1712" hidden="1" x14ac:dyDescent="0.25"/>
    <row r="1713" hidden="1" x14ac:dyDescent="0.25"/>
    <row r="1714" hidden="1" x14ac:dyDescent="0.25"/>
    <row r="1715" hidden="1" x14ac:dyDescent="0.25"/>
    <row r="1716" hidden="1" x14ac:dyDescent="0.25"/>
    <row r="1717" hidden="1" x14ac:dyDescent="0.25"/>
    <row r="1718" hidden="1" x14ac:dyDescent="0.25"/>
    <row r="1719" hidden="1" x14ac:dyDescent="0.25"/>
    <row r="1720" hidden="1" x14ac:dyDescent="0.25"/>
    <row r="1721" hidden="1" x14ac:dyDescent="0.25"/>
    <row r="1722" hidden="1" x14ac:dyDescent="0.25"/>
    <row r="1723" hidden="1" x14ac:dyDescent="0.25"/>
    <row r="1724" hidden="1" x14ac:dyDescent="0.25"/>
    <row r="1725" hidden="1" x14ac:dyDescent="0.25"/>
    <row r="1726" hidden="1" x14ac:dyDescent="0.25"/>
    <row r="1727" hidden="1" x14ac:dyDescent="0.25"/>
    <row r="1728" hidden="1" x14ac:dyDescent="0.25"/>
    <row r="1729" hidden="1" x14ac:dyDescent="0.25"/>
    <row r="1730" hidden="1" x14ac:dyDescent="0.25"/>
    <row r="1731" hidden="1" x14ac:dyDescent="0.25"/>
    <row r="1732" hidden="1" x14ac:dyDescent="0.25"/>
    <row r="1733" hidden="1" x14ac:dyDescent="0.25"/>
    <row r="1734" hidden="1" x14ac:dyDescent="0.25"/>
    <row r="1735" hidden="1" x14ac:dyDescent="0.25"/>
    <row r="1736" hidden="1" x14ac:dyDescent="0.25"/>
    <row r="1737" hidden="1" x14ac:dyDescent="0.25"/>
    <row r="1738" hidden="1" x14ac:dyDescent="0.25"/>
    <row r="1739" hidden="1" x14ac:dyDescent="0.25"/>
    <row r="1740" hidden="1" x14ac:dyDescent="0.25"/>
    <row r="1741" hidden="1" x14ac:dyDescent="0.25"/>
    <row r="1742" hidden="1" x14ac:dyDescent="0.25"/>
    <row r="1743" hidden="1" x14ac:dyDescent="0.25"/>
    <row r="1744" hidden="1" x14ac:dyDescent="0.25"/>
    <row r="1745" hidden="1" x14ac:dyDescent="0.25"/>
    <row r="1746" hidden="1" x14ac:dyDescent="0.25"/>
    <row r="1747" hidden="1" x14ac:dyDescent="0.25"/>
    <row r="1748" hidden="1" x14ac:dyDescent="0.25"/>
    <row r="1749" hidden="1" x14ac:dyDescent="0.25"/>
    <row r="1750" hidden="1" x14ac:dyDescent="0.25"/>
    <row r="1751" hidden="1" x14ac:dyDescent="0.25"/>
    <row r="1752" hidden="1" x14ac:dyDescent="0.25"/>
    <row r="1753" hidden="1" x14ac:dyDescent="0.25"/>
    <row r="1754" hidden="1" x14ac:dyDescent="0.25"/>
    <row r="1755" hidden="1" x14ac:dyDescent="0.25"/>
    <row r="1756" hidden="1" x14ac:dyDescent="0.25"/>
    <row r="1757" hidden="1" x14ac:dyDescent="0.25"/>
    <row r="1758" hidden="1" x14ac:dyDescent="0.25"/>
    <row r="1759" hidden="1" x14ac:dyDescent="0.25"/>
    <row r="1760" hidden="1" x14ac:dyDescent="0.25"/>
    <row r="1761" hidden="1" x14ac:dyDescent="0.25"/>
    <row r="1762" hidden="1" x14ac:dyDescent="0.25"/>
    <row r="1763" hidden="1" x14ac:dyDescent="0.25"/>
    <row r="1764" hidden="1" x14ac:dyDescent="0.25"/>
    <row r="1765" hidden="1" x14ac:dyDescent="0.25"/>
    <row r="1766" hidden="1" x14ac:dyDescent="0.25"/>
    <row r="1767" hidden="1" x14ac:dyDescent="0.25"/>
    <row r="1768" hidden="1" x14ac:dyDescent="0.25"/>
    <row r="1769" hidden="1" x14ac:dyDescent="0.25"/>
    <row r="1770" hidden="1" x14ac:dyDescent="0.25"/>
    <row r="1771" hidden="1" x14ac:dyDescent="0.25"/>
    <row r="1772" hidden="1" x14ac:dyDescent="0.25"/>
    <row r="1773" hidden="1" x14ac:dyDescent="0.25"/>
    <row r="1774" hidden="1" x14ac:dyDescent="0.25"/>
    <row r="1775" hidden="1" x14ac:dyDescent="0.25"/>
    <row r="1776" hidden="1" x14ac:dyDescent="0.25"/>
    <row r="1777" hidden="1" x14ac:dyDescent="0.25"/>
    <row r="1778" hidden="1" x14ac:dyDescent="0.25"/>
    <row r="1779" hidden="1" x14ac:dyDescent="0.25"/>
    <row r="1780" hidden="1" x14ac:dyDescent="0.25"/>
    <row r="1781" hidden="1" x14ac:dyDescent="0.25"/>
    <row r="1782" hidden="1" x14ac:dyDescent="0.25"/>
    <row r="1783" hidden="1" x14ac:dyDescent="0.25"/>
    <row r="1784" hidden="1" x14ac:dyDescent="0.25"/>
    <row r="1785" hidden="1" x14ac:dyDescent="0.25"/>
    <row r="1786" hidden="1" x14ac:dyDescent="0.25"/>
    <row r="1787" hidden="1" x14ac:dyDescent="0.25"/>
    <row r="1788" hidden="1" x14ac:dyDescent="0.25"/>
    <row r="1789" hidden="1" x14ac:dyDescent="0.25"/>
    <row r="1790" hidden="1" x14ac:dyDescent="0.25"/>
    <row r="1791" hidden="1" x14ac:dyDescent="0.25"/>
    <row r="1792" hidden="1" x14ac:dyDescent="0.25"/>
    <row r="1793" hidden="1" x14ac:dyDescent="0.25"/>
    <row r="1794" hidden="1" x14ac:dyDescent="0.25"/>
    <row r="1795" hidden="1" x14ac:dyDescent="0.25"/>
    <row r="1796" hidden="1" x14ac:dyDescent="0.25"/>
    <row r="1797" hidden="1" x14ac:dyDescent="0.25"/>
    <row r="1798" hidden="1" x14ac:dyDescent="0.25"/>
    <row r="1799" hidden="1" x14ac:dyDescent="0.25"/>
    <row r="1800" hidden="1" x14ac:dyDescent="0.25"/>
    <row r="1801" hidden="1" x14ac:dyDescent="0.25"/>
    <row r="1802" hidden="1" x14ac:dyDescent="0.25"/>
    <row r="1803" hidden="1" x14ac:dyDescent="0.25"/>
    <row r="1804" hidden="1" x14ac:dyDescent="0.25"/>
    <row r="1805" hidden="1" x14ac:dyDescent="0.25"/>
    <row r="1806" hidden="1" x14ac:dyDescent="0.25"/>
    <row r="1807" hidden="1" x14ac:dyDescent="0.25"/>
    <row r="1808" hidden="1" x14ac:dyDescent="0.25"/>
    <row r="1809" hidden="1" x14ac:dyDescent="0.25"/>
    <row r="1810" hidden="1" x14ac:dyDescent="0.25"/>
    <row r="1811" x14ac:dyDescent="0.25"/>
  </sheetData>
  <sheetProtection algorithmName="SHA-512" hashValue="8N852LP3egr87QXHnx2rjlmW3EggSp/al897zg5OsZH17hWZ/wpK8wnT3UUDAIpRIclKJZrQBNHYKDy6hxNWXA==" saltValue="ekh+KCl3F8Vt7zvjFQo+Bg==" spinCount="100000" sheet="1" formatCells="0" formatColumns="0" formatRows="0" insertColumns="0" insertRows="0" insertHyperlinks="0" deleteColumns="0" deleteRows="0" sort="0" autoFilter="0" pivotTables="0"/>
  <dataConsolidate/>
  <mergeCells count="130">
    <mergeCell ref="BA442:BG442"/>
    <mergeCell ref="GK442:GQ442"/>
    <mergeCell ref="GU442:HA442"/>
    <mergeCell ref="DS442:DY442"/>
    <mergeCell ref="EC442:EI442"/>
    <mergeCell ref="EM442:ES442"/>
    <mergeCell ref="DI442:DO442"/>
    <mergeCell ref="EW435:FC435"/>
    <mergeCell ref="FG435:FM435"/>
    <mergeCell ref="FQ435:FW435"/>
    <mergeCell ref="GA435:GG435"/>
    <mergeCell ref="BK442:BQ442"/>
    <mergeCell ref="BU442:CA442"/>
    <mergeCell ref="CE442:CK442"/>
    <mergeCell ref="CO442:CU442"/>
    <mergeCell ref="CY442:DE442"/>
    <mergeCell ref="GA442:GG442"/>
    <mergeCell ref="EW442:FC442"/>
    <mergeCell ref="EM435:ES435"/>
    <mergeCell ref="HE435:HK435"/>
    <mergeCell ref="GK435:GQ435"/>
    <mergeCell ref="GU435:HA435"/>
    <mergeCell ref="FG442:FM442"/>
    <mergeCell ref="FQ442:FW442"/>
    <mergeCell ref="IS435:IV435"/>
    <mergeCell ref="HO435:HU435"/>
    <mergeCell ref="HY435:IE435"/>
    <mergeCell ref="II435:IO435"/>
    <mergeCell ref="IS442:IV442"/>
    <mergeCell ref="II442:IO442"/>
    <mergeCell ref="HE442:HK442"/>
    <mergeCell ref="HO442:HU442"/>
    <mergeCell ref="HY442:IE442"/>
    <mergeCell ref="M435:S435"/>
    <mergeCell ref="W435:AC435"/>
    <mergeCell ref="AG435:AM435"/>
    <mergeCell ref="AQ435:AW435"/>
    <mergeCell ref="BA435:BG435"/>
    <mergeCell ref="CY435:DE435"/>
    <mergeCell ref="DI435:DO435"/>
    <mergeCell ref="DS435:DY435"/>
    <mergeCell ref="EC435:EI435"/>
    <mergeCell ref="EW345:FC345"/>
    <mergeCell ref="DS424:DY424"/>
    <mergeCell ref="HY345:IE345"/>
    <mergeCell ref="II345:IO345"/>
    <mergeCell ref="IS345:IV345"/>
    <mergeCell ref="HY424:IE424"/>
    <mergeCell ref="II424:IO424"/>
    <mergeCell ref="FQ424:FW424"/>
    <mergeCell ref="GA424:GG424"/>
    <mergeCell ref="HE424:HK424"/>
    <mergeCell ref="HO424:HU424"/>
    <mergeCell ref="EC424:EI424"/>
    <mergeCell ref="EM424:ES424"/>
    <mergeCell ref="EW424:FC424"/>
    <mergeCell ref="FG424:FM424"/>
    <mergeCell ref="GK424:GQ424"/>
    <mergeCell ref="GU424:HA424"/>
    <mergeCell ref="HE345:HK345"/>
    <mergeCell ref="HO345:HU345"/>
    <mergeCell ref="IS424:IV424"/>
    <mergeCell ref="EM345:ES345"/>
    <mergeCell ref="FG345:FM345"/>
    <mergeCell ref="FQ345:FW345"/>
    <mergeCell ref="GA345:GG345"/>
    <mergeCell ref="GK345:GQ345"/>
    <mergeCell ref="GU345:HA345"/>
    <mergeCell ref="M442:S442"/>
    <mergeCell ref="W442:AC442"/>
    <mergeCell ref="AG442:AM442"/>
    <mergeCell ref="AQ442:AW442"/>
    <mergeCell ref="BA424:BG424"/>
    <mergeCell ref="BU345:CA345"/>
    <mergeCell ref="CE345:CK345"/>
    <mergeCell ref="CO345:CU345"/>
    <mergeCell ref="CY345:DE345"/>
    <mergeCell ref="W424:AC424"/>
    <mergeCell ref="AG424:AM424"/>
    <mergeCell ref="AQ424:AW424"/>
    <mergeCell ref="BK345:BQ345"/>
    <mergeCell ref="BK435:BQ435"/>
    <mergeCell ref="BU435:CA435"/>
    <mergeCell ref="CE435:CK435"/>
    <mergeCell ref="CO435:CU435"/>
    <mergeCell ref="BU424:CA424"/>
    <mergeCell ref="M345:S345"/>
    <mergeCell ref="W345:AC345"/>
    <mergeCell ref="AG345:AM345"/>
    <mergeCell ref="AQ345:AW345"/>
    <mergeCell ref="BA345:BG345"/>
    <mergeCell ref="M424:S424"/>
    <mergeCell ref="DI345:DO345"/>
    <mergeCell ref="DS345:DY345"/>
    <mergeCell ref="EC345:EI345"/>
    <mergeCell ref="CE424:CK424"/>
    <mergeCell ref="CO424:CU424"/>
    <mergeCell ref="CY424:DE424"/>
    <mergeCell ref="BK424:BQ424"/>
    <mergeCell ref="DI424:DO424"/>
    <mergeCell ref="C442:I442"/>
    <mergeCell ref="C553:I553"/>
    <mergeCell ref="E393:I393"/>
    <mergeCell ref="C540:I540"/>
    <mergeCell ref="C565:I565"/>
    <mergeCell ref="C661:I661"/>
    <mergeCell ref="C574:I574"/>
    <mergeCell ref="A1:J1"/>
    <mergeCell ref="A2:J2"/>
    <mergeCell ref="A3:B3"/>
    <mergeCell ref="C3:J3"/>
    <mergeCell ref="C337:I337"/>
    <mergeCell ref="D275:I275"/>
    <mergeCell ref="C329:I329"/>
    <mergeCell ref="C345:I345"/>
    <mergeCell ref="B196:D196"/>
    <mergeCell ref="B197:D197"/>
    <mergeCell ref="A875:B875"/>
    <mergeCell ref="E857:G857"/>
    <mergeCell ref="E820:F820"/>
    <mergeCell ref="H820:I820"/>
    <mergeCell ref="C454:I454"/>
    <mergeCell ref="A877:B877"/>
    <mergeCell ref="E845:F845"/>
    <mergeCell ref="H845:I845"/>
    <mergeCell ref="A867:J868"/>
    <mergeCell ref="I874:J874"/>
    <mergeCell ref="C784:I784"/>
    <mergeCell ref="C778:I778"/>
    <mergeCell ref="A812:I812"/>
  </mergeCells>
  <phoneticPr fontId="22" type="noConversion"/>
  <conditionalFormatting sqref="E587:I587 K50:K51 E43:F43 E143:F143 E147:F147 E350:F350 E607:F609 E617:F617 E631:F631 E646:F646 E703:F703 E783:F783 E821:F821 H43:I43 H143:I143 H350:I350 H603:I603 H617:I617 H631:I631 H646:I646 E691:I691 H678:I679 H703:I703 H783:J783 E5:F6 E33 H5:I6 H147:I147 H26:I26 H13:I13 E13:F13 E26:F26 I41 H152:I153 E152:F152 I426:I427 H587:I588 H185:I185 E8:F8 H8:I8 I7 I468:I469 I606:I609 I634 I649 I694 E432:F432 E425:I425 H821:J821 I822 E828:F828 I831 E837:F837 I840 I667:I668 IU813:IV813 O813:S813 Y813:AC813 AI813:AM813 AS813:AW813 BC813:BG813 BM813:BQ813 BW813:CA813 CG813:CK813 CQ813:CU813 DA813:DE813 DK813:DO813 DU813:DY813 EE813:EI813 EO813:ES813 EY813:FC813 FI813:FM813 FS813:FW813 GC813:GG813 GM813:GQ813 GW813:HA813 HG813:HK813 HQ813:HU813 IA813:IE813 IK813:IO813 I432 E425:F428 I682:I686 I696:I698 I706:I709 I636:I639 I651:I654 I664 I826:I827 I835:I836 I844:J844 IK815:IO816 IA815:IE816 HQ815:HU816 HG815:HK816 GW815:HA816 GM815:GQ816 GC815:GG816 FS815:FW816 FI815:FM816 EY815:FC816 EO815:ES816 EE815:EI816 DU815:DY816 DK815:DO816 DA815:DE816 CQ815:CU816 CG815:CK816 BW815:CA816 BM815:BQ816 BC815:BG816 AS815:AW816 AI815:AM816 Y815:AC816 O815:S816 IU815:IV816 G362:G363 H828:I829 H837:I838 E829:G829 E838:G838 E815:I819">
    <cfRule type="cellIs" dxfId="2819" priority="5579" operator="equal">
      <formula>"NA"</formula>
    </cfRule>
    <cfRule type="cellIs" dxfId="2818" priority="5580" operator="equal">
      <formula>"NA"</formula>
    </cfRule>
  </conditionalFormatting>
  <conditionalFormatting sqref="I10:I11">
    <cfRule type="cellIs" dxfId="2817" priority="5353" operator="equal">
      <formula>"NA"</formula>
    </cfRule>
    <cfRule type="cellIs" dxfId="2816" priority="5354" operator="equal">
      <formula>"NA"</formula>
    </cfRule>
  </conditionalFormatting>
  <conditionalFormatting sqref="H15:I15 E15:F15 I17:I18 I14">
    <cfRule type="cellIs" dxfId="2815" priority="5349" operator="equal">
      <formula>"NA"</formula>
    </cfRule>
    <cfRule type="cellIs" dxfId="2814" priority="5350" operator="equal">
      <formula>"NA"</formula>
    </cfRule>
  </conditionalFormatting>
  <conditionalFormatting sqref="E20:F20 H20:I20 I23">
    <cfRule type="cellIs" dxfId="2813" priority="5343" operator="equal">
      <formula>"NA"</formula>
    </cfRule>
    <cfRule type="cellIs" dxfId="2812" priority="5344" operator="equal">
      <formula>"NA"</formula>
    </cfRule>
  </conditionalFormatting>
  <conditionalFormatting sqref="I21">
    <cfRule type="cellIs" dxfId="2811" priority="5341" operator="equal">
      <formula>"NA"</formula>
    </cfRule>
    <cfRule type="cellIs" dxfId="2810" priority="5342" operator="equal">
      <formula>"NA"</formula>
    </cfRule>
  </conditionalFormatting>
  <conditionalFormatting sqref="E41:F41">
    <cfRule type="cellIs" dxfId="2809" priority="5331" operator="equal">
      <formula>"NA"</formula>
    </cfRule>
    <cfRule type="cellIs" dxfId="2808" priority="5332" operator="equal">
      <formula>"NA"</formula>
    </cfRule>
  </conditionalFormatting>
  <conditionalFormatting sqref="H41">
    <cfRule type="cellIs" dxfId="2807" priority="5329" operator="equal">
      <formula>"NA"</formula>
    </cfRule>
    <cfRule type="cellIs" dxfId="2806" priority="5330" operator="equal">
      <formula>"NA"</formula>
    </cfRule>
  </conditionalFormatting>
  <conditionalFormatting sqref="I46:I47">
    <cfRule type="cellIs" dxfId="2805" priority="5327" operator="equal">
      <formula>"NA"</formula>
    </cfRule>
    <cfRule type="cellIs" dxfId="2804" priority="5328" operator="equal">
      <formula>"NA"</formula>
    </cfRule>
  </conditionalFormatting>
  <conditionalFormatting sqref="I50">
    <cfRule type="cellIs" dxfId="2803" priority="5317" operator="equal">
      <formula>"NA"</formula>
    </cfRule>
    <cfRule type="cellIs" dxfId="2802" priority="5318" operator="equal">
      <formula>"NA"</formula>
    </cfRule>
  </conditionalFormatting>
  <conditionalFormatting sqref="I148:I149">
    <cfRule type="cellIs" dxfId="2801" priority="5299" operator="equal">
      <formula>"NA"</formula>
    </cfRule>
    <cfRule type="cellIs" dxfId="2800" priority="5300" operator="equal">
      <formula>"NA"</formula>
    </cfRule>
  </conditionalFormatting>
  <conditionalFormatting sqref="I154:I156">
    <cfRule type="cellIs" dxfId="2799" priority="5291" operator="equal">
      <formula>"NA"</formula>
    </cfRule>
    <cfRule type="cellIs" dxfId="2798" priority="5292" operator="equal">
      <formula>"NA"</formula>
    </cfRule>
  </conditionalFormatting>
  <conditionalFormatting sqref="I159:I161">
    <cfRule type="cellIs" dxfId="2797" priority="5285" operator="equal">
      <formula>"NA"</formula>
    </cfRule>
    <cfRule type="cellIs" dxfId="2796" priority="5286" operator="equal">
      <formula>"NA"</formula>
    </cfRule>
  </conditionalFormatting>
  <conditionalFormatting sqref="I167:I169">
    <cfRule type="cellIs" dxfId="2795" priority="5281" operator="equal">
      <formula>"NA"</formula>
    </cfRule>
    <cfRule type="cellIs" dxfId="2794" priority="5282" operator="equal">
      <formula>"NA"</formula>
    </cfRule>
  </conditionalFormatting>
  <conditionalFormatting sqref="I175:I177">
    <cfRule type="cellIs" dxfId="2793" priority="5273" operator="equal">
      <formula>"NA"</formula>
    </cfRule>
    <cfRule type="cellIs" dxfId="2792" priority="5274" operator="equal">
      <formula>"NA"</formula>
    </cfRule>
  </conditionalFormatting>
  <conditionalFormatting sqref="I187">
    <cfRule type="cellIs" dxfId="2791" priority="5271" operator="equal">
      <formula>"NA"</formula>
    </cfRule>
    <cfRule type="cellIs" dxfId="2790" priority="5272" operator="equal">
      <formula>"NA"</formula>
    </cfRule>
  </conditionalFormatting>
  <conditionalFormatting sqref="I351">
    <cfRule type="cellIs" dxfId="2789" priority="5213" operator="equal">
      <formula>"NA"</formula>
    </cfRule>
    <cfRule type="cellIs" dxfId="2788" priority="5214" operator="equal">
      <formula>"NA"</formula>
    </cfRule>
  </conditionalFormatting>
  <conditionalFormatting sqref="I352:I361">
    <cfRule type="cellIs" dxfId="2787" priority="5207" operator="equal">
      <formula>"NA"</formula>
    </cfRule>
    <cfRule type="cellIs" dxfId="2786" priority="5208" operator="equal">
      <formula>"NA"</formula>
    </cfRule>
  </conditionalFormatting>
  <conditionalFormatting sqref="E436:F438 I436:I438">
    <cfRule type="cellIs" dxfId="2785" priority="5193" operator="equal">
      <formula>"NA"</formula>
    </cfRule>
    <cfRule type="cellIs" dxfId="2784" priority="5194" operator="equal">
      <formula>"NA"</formula>
    </cfRule>
  </conditionalFormatting>
  <conditionalFormatting sqref="H474:I475 I478 I480:I482">
    <cfRule type="cellIs" dxfId="2783" priority="5185" operator="equal">
      <formula>"NA"</formula>
    </cfRule>
    <cfRule type="cellIs" dxfId="2782" priority="5186" operator="equal">
      <formula>"NA"</formula>
    </cfRule>
  </conditionalFormatting>
  <conditionalFormatting sqref="I491 I493:I495">
    <cfRule type="cellIs" dxfId="2781" priority="5179" operator="equal">
      <formula>"NA"</formula>
    </cfRule>
    <cfRule type="cellIs" dxfId="2780" priority="5180" operator="equal">
      <formula>"NA"</formula>
    </cfRule>
  </conditionalFormatting>
  <conditionalFormatting sqref="I504 I506:I508">
    <cfRule type="cellIs" dxfId="2779" priority="5175" operator="equal">
      <formula>"NA"</formula>
    </cfRule>
    <cfRule type="cellIs" dxfId="2778" priority="5176" operator="equal">
      <formula>"NA"</formula>
    </cfRule>
  </conditionalFormatting>
  <conditionalFormatting sqref="I517 I519:I521">
    <cfRule type="cellIs" dxfId="2777" priority="5171" operator="equal">
      <formula>"NA"</formula>
    </cfRule>
    <cfRule type="cellIs" dxfId="2776" priority="5172" operator="equal">
      <formula>"NA"</formula>
    </cfRule>
  </conditionalFormatting>
  <conditionalFormatting sqref="I530 I532:I534">
    <cfRule type="cellIs" dxfId="2775" priority="5167" operator="equal">
      <formula>"NA"</formula>
    </cfRule>
    <cfRule type="cellIs" dxfId="2774" priority="5168" operator="equal">
      <formula>"NA"</formula>
    </cfRule>
  </conditionalFormatting>
  <conditionalFormatting sqref="I545:I547">
    <cfRule type="cellIs" dxfId="2773" priority="5161" operator="equal">
      <formula>"NA"</formula>
    </cfRule>
    <cfRule type="cellIs" dxfId="2772" priority="5162" operator="equal">
      <formula>"NA"</formula>
    </cfRule>
  </conditionalFormatting>
  <conditionalFormatting sqref="I555 I557:I559">
    <cfRule type="cellIs" dxfId="2771" priority="5157" operator="equal">
      <formula>"NA"</formula>
    </cfRule>
    <cfRule type="cellIs" dxfId="2770" priority="5158" operator="equal">
      <formula>"NA"</formula>
    </cfRule>
  </conditionalFormatting>
  <conditionalFormatting sqref="I575 I577:I578">
    <cfRule type="cellIs" dxfId="2769" priority="5149" operator="equal">
      <formula>"NA"</formula>
    </cfRule>
    <cfRule type="cellIs" dxfId="2768" priority="5150" operator="equal">
      <formula>"NA"</formula>
    </cfRule>
  </conditionalFormatting>
  <conditionalFormatting sqref="E620:F624 I620:I624">
    <cfRule type="cellIs" dxfId="2767" priority="5147" operator="equal">
      <formula>"NA"</formula>
    </cfRule>
    <cfRule type="cellIs" dxfId="2766" priority="5148" operator="equal">
      <formula>"NA"</formula>
    </cfRule>
  </conditionalFormatting>
  <conditionalFormatting sqref="I591 I593:I596">
    <cfRule type="cellIs" dxfId="2765" priority="5141" operator="equal">
      <formula>"NA"</formula>
    </cfRule>
    <cfRule type="cellIs" dxfId="2764" priority="5142" operator="equal">
      <formula>"NA"</formula>
    </cfRule>
  </conditionalFormatting>
  <conditionalFormatting sqref="H790:H792">
    <cfRule type="cellIs" dxfId="2763" priority="5119" operator="equal">
      <formula>"NA"</formula>
    </cfRule>
    <cfRule type="cellIs" dxfId="2762" priority="5120" operator="equal">
      <formula>"NA"</formula>
    </cfRule>
  </conditionalFormatting>
  <conditionalFormatting sqref="IU453:IV453 O453:S453 Y453:AC453 AI453:AM453 AS453:AW453 BC453:BG453 BM453:BQ453 BW453:CA453 CG453:CK453 CQ453:CU453 DA453:DE453 DK453:DO453 DU453:DY453 EE453:EI453 EO453:ES453 EY453:FC453 FI453:FM453 FS453:FW453 GC453:GG453 GM453:GQ453 GW453:HA453 HG453:HK453 HQ453:HU453 IA453:IE453 IK453:IO453">
    <cfRule type="cellIs" dxfId="2761" priority="5095" operator="equal">
      <formula>"NA"</formula>
    </cfRule>
    <cfRule type="cellIs" dxfId="2760" priority="5096" operator="equal">
      <formula>"NA"</formula>
    </cfRule>
  </conditionalFormatting>
  <conditionalFormatting sqref="E125:F125 H125:I125">
    <cfRule type="cellIs" dxfId="2759" priority="5111" operator="equal">
      <formula>"NA"</formula>
    </cfRule>
    <cfRule type="cellIs" dxfId="2758" priority="5112" operator="equal">
      <formula>"NA"</formula>
    </cfRule>
  </conditionalFormatting>
  <conditionalFormatting sqref="E138:F138 H138:I138">
    <cfRule type="cellIs" dxfId="2757" priority="5109" operator="equal">
      <formula>"NA"</formula>
    </cfRule>
    <cfRule type="cellIs" dxfId="2756" priority="5110" operator="equal">
      <formula>"NA"</formula>
    </cfRule>
  </conditionalFormatting>
  <conditionalFormatting sqref="E116:F116 H116:I116">
    <cfRule type="cellIs" dxfId="2755" priority="5107" operator="equal">
      <formula>"NA"</formula>
    </cfRule>
    <cfRule type="cellIs" dxfId="2754" priority="5108" operator="equal">
      <formula>"NA"</formula>
    </cfRule>
  </conditionalFormatting>
  <conditionalFormatting sqref="H157:I157">
    <cfRule type="cellIs" dxfId="2753" priority="5105" operator="equal">
      <formula>"NA"</formula>
    </cfRule>
    <cfRule type="cellIs" dxfId="2752" priority="5106" operator="equal">
      <formula>"NA"</formula>
    </cfRule>
  </conditionalFormatting>
  <conditionalFormatting sqref="H165:I165">
    <cfRule type="cellIs" dxfId="2751" priority="5103" operator="equal">
      <formula>"NA"</formula>
    </cfRule>
    <cfRule type="cellIs" dxfId="2750" priority="5104" operator="equal">
      <formula>"NA"</formula>
    </cfRule>
  </conditionalFormatting>
  <conditionalFormatting sqref="H173:I173">
    <cfRule type="cellIs" dxfId="2749" priority="5101" operator="equal">
      <formula>"NA"</formula>
    </cfRule>
    <cfRule type="cellIs" dxfId="2748" priority="5102" operator="equal">
      <formula>"NA"</formula>
    </cfRule>
  </conditionalFormatting>
  <conditionalFormatting sqref="E7:G7">
    <cfRule type="cellIs" dxfId="2747" priority="5093" operator="equal">
      <formula>"NA"</formula>
    </cfRule>
    <cfRule type="cellIs" dxfId="2746" priority="5094" operator="equal">
      <formula>"NA"</formula>
    </cfRule>
  </conditionalFormatting>
  <conditionalFormatting sqref="H488:I488">
    <cfRule type="cellIs" dxfId="2745" priority="5089" operator="equal">
      <formula>"NA"</formula>
    </cfRule>
    <cfRule type="cellIs" dxfId="2744" priority="5090" operator="equal">
      <formula>"NA"</formula>
    </cfRule>
  </conditionalFormatting>
  <conditionalFormatting sqref="H514:I514">
    <cfRule type="cellIs" dxfId="2743" priority="5085" operator="equal">
      <formula>"NA"</formula>
    </cfRule>
    <cfRule type="cellIs" dxfId="2742" priority="5086" operator="equal">
      <formula>"NA"</formula>
    </cfRule>
  </conditionalFormatting>
  <conditionalFormatting sqref="H501:I501">
    <cfRule type="cellIs" dxfId="2741" priority="5087" operator="equal">
      <formula>"NA"</formula>
    </cfRule>
    <cfRule type="cellIs" dxfId="2740" priority="5088" operator="equal">
      <formula>"NA"</formula>
    </cfRule>
  </conditionalFormatting>
  <conditionalFormatting sqref="H527:I527">
    <cfRule type="cellIs" dxfId="2739" priority="5083" operator="equal">
      <formula>"NA"</formula>
    </cfRule>
    <cfRule type="cellIs" dxfId="2738" priority="5084" operator="equal">
      <formula>"NA"</formula>
    </cfRule>
  </conditionalFormatting>
  <conditionalFormatting sqref="H44:H47">
    <cfRule type="cellIs" dxfId="2737" priority="5073" operator="equal">
      <formula>"NA"</formula>
    </cfRule>
    <cfRule type="cellIs" dxfId="2736" priority="5074" operator="equal">
      <formula>"NA"</formula>
    </cfRule>
  </conditionalFormatting>
  <conditionalFormatting sqref="H34">
    <cfRule type="cellIs" dxfId="2735" priority="5029" operator="equal">
      <formula>"NA"</formula>
    </cfRule>
    <cfRule type="cellIs" dxfId="2734" priority="5030" operator="equal">
      <formula>"NA"</formula>
    </cfRule>
  </conditionalFormatting>
  <conditionalFormatting sqref="H53">
    <cfRule type="cellIs" dxfId="2733" priority="5011" operator="equal">
      <formula>"NA"</formula>
    </cfRule>
    <cfRule type="cellIs" dxfId="2732" priority="5012" operator="equal">
      <formula>"NA"</formula>
    </cfRule>
  </conditionalFormatting>
  <conditionalFormatting sqref="H35">
    <cfRule type="cellIs" dxfId="2731" priority="5027" operator="equal">
      <formula>"NA"</formula>
    </cfRule>
    <cfRule type="cellIs" dxfId="2730" priority="5028" operator="equal">
      <formula>"NA"</formula>
    </cfRule>
  </conditionalFormatting>
  <conditionalFormatting sqref="H36">
    <cfRule type="cellIs" dxfId="2729" priority="5025" operator="equal">
      <formula>"NA"</formula>
    </cfRule>
    <cfRule type="cellIs" dxfId="2728" priority="5026" operator="equal">
      <formula>"NA"</formula>
    </cfRule>
  </conditionalFormatting>
  <conditionalFormatting sqref="H37">
    <cfRule type="cellIs" dxfId="2727" priority="5023" operator="equal">
      <formula>"NA"</formula>
    </cfRule>
    <cfRule type="cellIs" dxfId="2726" priority="5024" operator="equal">
      <formula>"NA"</formula>
    </cfRule>
  </conditionalFormatting>
  <conditionalFormatting sqref="H38">
    <cfRule type="cellIs" dxfId="2725" priority="5021" operator="equal">
      <formula>"NA"</formula>
    </cfRule>
    <cfRule type="cellIs" dxfId="2724" priority="5022" operator="equal">
      <formula>"NA"</formula>
    </cfRule>
  </conditionalFormatting>
  <conditionalFormatting sqref="H59">
    <cfRule type="cellIs" dxfId="2723" priority="5009" operator="equal">
      <formula>"NA"</formula>
    </cfRule>
    <cfRule type="cellIs" dxfId="2722" priority="5010" operator="equal">
      <formula>"NA"</formula>
    </cfRule>
  </conditionalFormatting>
  <conditionalFormatting sqref="H61">
    <cfRule type="cellIs" dxfId="2721" priority="5007" operator="equal">
      <formula>"NA"</formula>
    </cfRule>
    <cfRule type="cellIs" dxfId="2720" priority="5008" operator="equal">
      <formula>"NA"</formula>
    </cfRule>
  </conditionalFormatting>
  <conditionalFormatting sqref="H63">
    <cfRule type="cellIs" dxfId="2719" priority="5005" operator="equal">
      <formula>"NA"</formula>
    </cfRule>
    <cfRule type="cellIs" dxfId="2718" priority="5006" operator="equal">
      <formula>"NA"</formula>
    </cfRule>
  </conditionalFormatting>
  <conditionalFormatting sqref="H65">
    <cfRule type="cellIs" dxfId="2717" priority="5003" operator="equal">
      <formula>"NA"</formula>
    </cfRule>
    <cfRule type="cellIs" dxfId="2716" priority="5004" operator="equal">
      <formula>"NA"</formula>
    </cfRule>
  </conditionalFormatting>
  <conditionalFormatting sqref="H39">
    <cfRule type="cellIs" dxfId="2715" priority="5019" operator="equal">
      <formula>"NA"</formula>
    </cfRule>
    <cfRule type="cellIs" dxfId="2714" priority="5020" operator="equal">
      <formula>"NA"</formula>
    </cfRule>
  </conditionalFormatting>
  <conditionalFormatting sqref="H50">
    <cfRule type="cellIs" dxfId="2713" priority="5017" operator="equal">
      <formula>"NA"</formula>
    </cfRule>
    <cfRule type="cellIs" dxfId="2712" priority="5018" operator="equal">
      <formula>"NA"</formula>
    </cfRule>
  </conditionalFormatting>
  <conditionalFormatting sqref="H51">
    <cfRule type="cellIs" dxfId="2711" priority="5015" operator="equal">
      <formula>"NA"</formula>
    </cfRule>
    <cfRule type="cellIs" dxfId="2710" priority="5016" operator="equal">
      <formula>"NA"</formula>
    </cfRule>
  </conditionalFormatting>
  <conditionalFormatting sqref="H52">
    <cfRule type="cellIs" dxfId="2709" priority="5013" operator="equal">
      <formula>"NA"</formula>
    </cfRule>
    <cfRule type="cellIs" dxfId="2708" priority="5014" operator="equal">
      <formula>"NA"</formula>
    </cfRule>
  </conditionalFormatting>
  <conditionalFormatting sqref="H67">
    <cfRule type="cellIs" dxfId="2707" priority="5001" operator="equal">
      <formula>"NA"</formula>
    </cfRule>
    <cfRule type="cellIs" dxfId="2706" priority="5002" operator="equal">
      <formula>"NA"</formula>
    </cfRule>
  </conditionalFormatting>
  <conditionalFormatting sqref="H69">
    <cfRule type="cellIs" dxfId="2705" priority="4999" operator="equal">
      <formula>"NA"</formula>
    </cfRule>
    <cfRule type="cellIs" dxfId="2704" priority="5000" operator="equal">
      <formula>"NA"</formula>
    </cfRule>
  </conditionalFormatting>
  <conditionalFormatting sqref="H71">
    <cfRule type="cellIs" dxfId="2703" priority="4997" operator="equal">
      <formula>"NA"</formula>
    </cfRule>
    <cfRule type="cellIs" dxfId="2702" priority="4998" operator="equal">
      <formula>"NA"</formula>
    </cfRule>
  </conditionalFormatting>
  <conditionalFormatting sqref="H73">
    <cfRule type="cellIs" dxfId="2701" priority="4995" operator="equal">
      <formula>"NA"</formula>
    </cfRule>
    <cfRule type="cellIs" dxfId="2700" priority="4996" operator="equal">
      <formula>"NA"</formula>
    </cfRule>
  </conditionalFormatting>
  <conditionalFormatting sqref="H84">
    <cfRule type="cellIs" dxfId="2699" priority="4993" operator="equal">
      <formula>"NA"</formula>
    </cfRule>
    <cfRule type="cellIs" dxfId="2698" priority="4994" operator="equal">
      <formula>"NA"</formula>
    </cfRule>
  </conditionalFormatting>
  <conditionalFormatting sqref="H86">
    <cfRule type="cellIs" dxfId="2697" priority="4991" operator="equal">
      <formula>"NA"</formula>
    </cfRule>
    <cfRule type="cellIs" dxfId="2696" priority="4992" operator="equal">
      <formula>"NA"</formula>
    </cfRule>
  </conditionalFormatting>
  <conditionalFormatting sqref="H88">
    <cfRule type="cellIs" dxfId="2695" priority="4989" operator="equal">
      <formula>"NA"</formula>
    </cfRule>
    <cfRule type="cellIs" dxfId="2694" priority="4990" operator="equal">
      <formula>"NA"</formula>
    </cfRule>
  </conditionalFormatting>
  <conditionalFormatting sqref="H90">
    <cfRule type="cellIs" dxfId="2693" priority="4987" operator="equal">
      <formula>"NA"</formula>
    </cfRule>
    <cfRule type="cellIs" dxfId="2692" priority="4988" operator="equal">
      <formula>"NA"</formula>
    </cfRule>
  </conditionalFormatting>
  <conditionalFormatting sqref="H96">
    <cfRule type="cellIs" dxfId="2691" priority="4985" operator="equal">
      <formula>"NA"</formula>
    </cfRule>
    <cfRule type="cellIs" dxfId="2690" priority="4986" operator="equal">
      <formula>"NA"</formula>
    </cfRule>
  </conditionalFormatting>
  <conditionalFormatting sqref="H267">
    <cfRule type="cellIs" dxfId="2689" priority="4829" operator="equal">
      <formula>"NA"</formula>
    </cfRule>
    <cfRule type="cellIs" dxfId="2688" priority="4830" operator="equal">
      <formula>"NA"</formula>
    </cfRule>
  </conditionalFormatting>
  <conditionalFormatting sqref="H100">
    <cfRule type="cellIs" dxfId="2687" priority="4981" operator="equal">
      <formula>"NA"</formula>
    </cfRule>
    <cfRule type="cellIs" dxfId="2686" priority="4982" operator="equal">
      <formula>"NA"</formula>
    </cfRule>
  </conditionalFormatting>
  <conditionalFormatting sqref="H102">
    <cfRule type="cellIs" dxfId="2685" priority="4979" operator="equal">
      <formula>"NA"</formula>
    </cfRule>
    <cfRule type="cellIs" dxfId="2684" priority="4980" operator="equal">
      <formula>"NA"</formula>
    </cfRule>
  </conditionalFormatting>
  <conditionalFormatting sqref="H269">
    <cfRule type="cellIs" dxfId="2683" priority="4825" operator="equal">
      <formula>"NA"</formula>
    </cfRule>
    <cfRule type="cellIs" dxfId="2682" priority="4826" operator="equal">
      <formula>"NA"</formula>
    </cfRule>
  </conditionalFormatting>
  <conditionalFormatting sqref="H98">
    <cfRule type="cellIs" dxfId="2681" priority="4971" operator="equal">
      <formula>"NA"</formula>
    </cfRule>
    <cfRule type="cellIs" dxfId="2680" priority="4972" operator="equal">
      <formula>"NA"</formula>
    </cfRule>
  </conditionalFormatting>
  <conditionalFormatting sqref="H104">
    <cfRule type="cellIs" dxfId="2679" priority="4969" operator="equal">
      <formula>"NA"</formula>
    </cfRule>
    <cfRule type="cellIs" dxfId="2678" priority="4970" operator="equal">
      <formula>"NA"</formula>
    </cfRule>
  </conditionalFormatting>
  <conditionalFormatting sqref="H106 H108 H110 H112">
    <cfRule type="cellIs" dxfId="2677" priority="4967" operator="equal">
      <formula>"NA"</formula>
    </cfRule>
    <cfRule type="cellIs" dxfId="2676" priority="4968" operator="equal">
      <formula>"NA"</formula>
    </cfRule>
  </conditionalFormatting>
  <conditionalFormatting sqref="H117">
    <cfRule type="cellIs" dxfId="2675" priority="4965" operator="equal">
      <formula>"NA"</formula>
    </cfRule>
    <cfRule type="cellIs" dxfId="2674" priority="4966" operator="equal">
      <formula>"NA"</formula>
    </cfRule>
  </conditionalFormatting>
  <conditionalFormatting sqref="H119">
    <cfRule type="cellIs" dxfId="2673" priority="4963" operator="equal">
      <formula>"NA"</formula>
    </cfRule>
    <cfRule type="cellIs" dxfId="2672" priority="4964" operator="equal">
      <formula>"NA"</formula>
    </cfRule>
  </conditionalFormatting>
  <conditionalFormatting sqref="H121">
    <cfRule type="cellIs" dxfId="2671" priority="4961" operator="equal">
      <formula>"NA"</formula>
    </cfRule>
    <cfRule type="cellIs" dxfId="2670" priority="4962" operator="equal">
      <formula>"NA"</formula>
    </cfRule>
  </conditionalFormatting>
  <conditionalFormatting sqref="H126">
    <cfRule type="cellIs" dxfId="2669" priority="4959" operator="equal">
      <formula>"NA"</formula>
    </cfRule>
    <cfRule type="cellIs" dxfId="2668" priority="4960" operator="equal">
      <formula>"NA"</formula>
    </cfRule>
  </conditionalFormatting>
  <conditionalFormatting sqref="H128">
    <cfRule type="cellIs" dxfId="2667" priority="4957" operator="equal">
      <formula>"NA"</formula>
    </cfRule>
    <cfRule type="cellIs" dxfId="2666" priority="4958" operator="equal">
      <formula>"NA"</formula>
    </cfRule>
  </conditionalFormatting>
  <conditionalFormatting sqref="H130">
    <cfRule type="cellIs" dxfId="2665" priority="4955" operator="equal">
      <formula>"NA"</formula>
    </cfRule>
    <cfRule type="cellIs" dxfId="2664" priority="4956" operator="equal">
      <formula>"NA"</formula>
    </cfRule>
  </conditionalFormatting>
  <conditionalFormatting sqref="H132">
    <cfRule type="cellIs" dxfId="2663" priority="4953" operator="equal">
      <formula>"NA"</formula>
    </cfRule>
    <cfRule type="cellIs" dxfId="2662" priority="4954" operator="equal">
      <formula>"NA"</formula>
    </cfRule>
  </conditionalFormatting>
  <conditionalFormatting sqref="H134">
    <cfRule type="cellIs" dxfId="2661" priority="4951" operator="equal">
      <formula>"NA"</formula>
    </cfRule>
    <cfRule type="cellIs" dxfId="2660" priority="4952" operator="equal">
      <formula>"NA"</formula>
    </cfRule>
  </conditionalFormatting>
  <conditionalFormatting sqref="H139">
    <cfRule type="cellIs" dxfId="2659" priority="4949" operator="equal">
      <formula>"NA"</formula>
    </cfRule>
    <cfRule type="cellIs" dxfId="2658" priority="4950" operator="equal">
      <formula>"NA"</formula>
    </cfRule>
  </conditionalFormatting>
  <conditionalFormatting sqref="H144">
    <cfRule type="cellIs" dxfId="2657" priority="4947" operator="equal">
      <formula>"NA"</formula>
    </cfRule>
    <cfRule type="cellIs" dxfId="2656" priority="4948" operator="equal">
      <formula>"NA"</formula>
    </cfRule>
  </conditionalFormatting>
  <conditionalFormatting sqref="H145">
    <cfRule type="cellIs" dxfId="2655" priority="4945" operator="equal">
      <formula>"NA"</formula>
    </cfRule>
    <cfRule type="cellIs" dxfId="2654" priority="4946" operator="equal">
      <formula>"NA"</formula>
    </cfRule>
  </conditionalFormatting>
  <conditionalFormatting sqref="H159">
    <cfRule type="cellIs" dxfId="2653" priority="4943" operator="equal">
      <formula>"NA"</formula>
    </cfRule>
    <cfRule type="cellIs" dxfId="2652" priority="4944" operator="equal">
      <formula>"NA"</formula>
    </cfRule>
  </conditionalFormatting>
  <conditionalFormatting sqref="H160">
    <cfRule type="cellIs" dxfId="2651" priority="4941" operator="equal">
      <formula>"NA"</formula>
    </cfRule>
    <cfRule type="cellIs" dxfId="2650" priority="4942" operator="equal">
      <formula>"NA"</formula>
    </cfRule>
  </conditionalFormatting>
  <conditionalFormatting sqref="H161">
    <cfRule type="cellIs" dxfId="2649" priority="4939" operator="equal">
      <formula>"NA"</formula>
    </cfRule>
    <cfRule type="cellIs" dxfId="2648" priority="4940" operator="equal">
      <formula>"NA"</formula>
    </cfRule>
  </conditionalFormatting>
  <conditionalFormatting sqref="H167">
    <cfRule type="cellIs" dxfId="2647" priority="4937" operator="equal">
      <formula>"NA"</formula>
    </cfRule>
    <cfRule type="cellIs" dxfId="2646" priority="4938" operator="equal">
      <formula>"NA"</formula>
    </cfRule>
  </conditionalFormatting>
  <conditionalFormatting sqref="H168">
    <cfRule type="cellIs" dxfId="2645" priority="4935" operator="equal">
      <formula>"NA"</formula>
    </cfRule>
    <cfRule type="cellIs" dxfId="2644" priority="4936" operator="equal">
      <formula>"NA"</formula>
    </cfRule>
  </conditionalFormatting>
  <conditionalFormatting sqref="H169">
    <cfRule type="cellIs" dxfId="2643" priority="4933" operator="equal">
      <formula>"NA"</formula>
    </cfRule>
    <cfRule type="cellIs" dxfId="2642" priority="4934" operator="equal">
      <formula>"NA"</formula>
    </cfRule>
  </conditionalFormatting>
  <conditionalFormatting sqref="H175">
    <cfRule type="cellIs" dxfId="2641" priority="4931" operator="equal">
      <formula>"NA"</formula>
    </cfRule>
    <cfRule type="cellIs" dxfId="2640" priority="4932" operator="equal">
      <formula>"NA"</formula>
    </cfRule>
  </conditionalFormatting>
  <conditionalFormatting sqref="H176">
    <cfRule type="cellIs" dxfId="2639" priority="4929" operator="equal">
      <formula>"NA"</formula>
    </cfRule>
    <cfRule type="cellIs" dxfId="2638" priority="4930" operator="equal">
      <formula>"NA"</formula>
    </cfRule>
  </conditionalFormatting>
  <conditionalFormatting sqref="H177">
    <cfRule type="cellIs" dxfId="2637" priority="4927" operator="equal">
      <formula>"NA"</formula>
    </cfRule>
    <cfRule type="cellIs" dxfId="2636" priority="4928" operator="equal">
      <formula>"NA"</formula>
    </cfRule>
  </conditionalFormatting>
  <conditionalFormatting sqref="H187">
    <cfRule type="cellIs" dxfId="2635" priority="4923" operator="equal">
      <formula>"NA"</formula>
    </cfRule>
    <cfRule type="cellIs" dxfId="2634" priority="4924" operator="equal">
      <formula>"NA"</formula>
    </cfRule>
  </conditionalFormatting>
  <conditionalFormatting sqref="H188">
    <cfRule type="cellIs" dxfId="2633" priority="4921" operator="equal">
      <formula>"NA"</formula>
    </cfRule>
    <cfRule type="cellIs" dxfId="2632" priority="4922" operator="equal">
      <formula>"NA"</formula>
    </cfRule>
  </conditionalFormatting>
  <conditionalFormatting sqref="H200">
    <cfRule type="cellIs" dxfId="2631" priority="4919" operator="equal">
      <formula>"NA"</formula>
    </cfRule>
    <cfRule type="cellIs" dxfId="2630" priority="4920" operator="equal">
      <formula>"NA"</formula>
    </cfRule>
  </conditionalFormatting>
  <conditionalFormatting sqref="H201">
    <cfRule type="cellIs" dxfId="2629" priority="4917" operator="equal">
      <formula>"NA"</formula>
    </cfRule>
    <cfRule type="cellIs" dxfId="2628" priority="4918" operator="equal">
      <formula>"NA"</formula>
    </cfRule>
  </conditionalFormatting>
  <conditionalFormatting sqref="H202">
    <cfRule type="cellIs" dxfId="2627" priority="4915" operator="equal">
      <formula>"NA"</formula>
    </cfRule>
    <cfRule type="cellIs" dxfId="2626" priority="4916" operator="equal">
      <formula>"NA"</formula>
    </cfRule>
  </conditionalFormatting>
  <conditionalFormatting sqref="H203">
    <cfRule type="cellIs" dxfId="2625" priority="4913" operator="equal">
      <formula>"NA"</formula>
    </cfRule>
    <cfRule type="cellIs" dxfId="2624" priority="4914" operator="equal">
      <formula>"NA"</formula>
    </cfRule>
  </conditionalFormatting>
  <conditionalFormatting sqref="H204">
    <cfRule type="cellIs" dxfId="2623" priority="4911" operator="equal">
      <formula>"NA"</formula>
    </cfRule>
    <cfRule type="cellIs" dxfId="2622" priority="4912" operator="equal">
      <formula>"NA"</formula>
    </cfRule>
  </conditionalFormatting>
  <conditionalFormatting sqref="H207">
    <cfRule type="cellIs" dxfId="2621" priority="4909" operator="equal">
      <formula>"NA"</formula>
    </cfRule>
    <cfRule type="cellIs" dxfId="2620" priority="4910" operator="equal">
      <formula>"NA"</formula>
    </cfRule>
  </conditionalFormatting>
  <conditionalFormatting sqref="H208">
    <cfRule type="cellIs" dxfId="2619" priority="4907" operator="equal">
      <formula>"NA"</formula>
    </cfRule>
    <cfRule type="cellIs" dxfId="2618" priority="4908" operator="equal">
      <formula>"NA"</formula>
    </cfRule>
  </conditionalFormatting>
  <conditionalFormatting sqref="H209">
    <cfRule type="cellIs" dxfId="2617" priority="4905" operator="equal">
      <formula>"NA"</formula>
    </cfRule>
    <cfRule type="cellIs" dxfId="2616" priority="4906" operator="equal">
      <formula>"NA"</formula>
    </cfRule>
  </conditionalFormatting>
  <conditionalFormatting sqref="H210">
    <cfRule type="cellIs" dxfId="2615" priority="4903" operator="equal">
      <formula>"NA"</formula>
    </cfRule>
    <cfRule type="cellIs" dxfId="2614" priority="4904" operator="equal">
      <formula>"NA"</formula>
    </cfRule>
  </conditionalFormatting>
  <conditionalFormatting sqref="H211">
    <cfRule type="cellIs" dxfId="2613" priority="4901" operator="equal">
      <formula>"NA"</formula>
    </cfRule>
    <cfRule type="cellIs" dxfId="2612" priority="4902" operator="equal">
      <formula>"NA"</formula>
    </cfRule>
  </conditionalFormatting>
  <conditionalFormatting sqref="H221">
    <cfRule type="cellIs" dxfId="2611" priority="4891" operator="equal">
      <formula>"NA"</formula>
    </cfRule>
    <cfRule type="cellIs" dxfId="2610" priority="4892" operator="equal">
      <formula>"NA"</formula>
    </cfRule>
  </conditionalFormatting>
  <conditionalFormatting sqref="H222">
    <cfRule type="cellIs" dxfId="2609" priority="4889" operator="equal">
      <formula>"NA"</formula>
    </cfRule>
    <cfRule type="cellIs" dxfId="2608" priority="4890" operator="equal">
      <formula>"NA"</formula>
    </cfRule>
  </conditionalFormatting>
  <conditionalFormatting sqref="H223">
    <cfRule type="cellIs" dxfId="2607" priority="4887" operator="equal">
      <formula>"NA"</formula>
    </cfRule>
    <cfRule type="cellIs" dxfId="2606" priority="4888" operator="equal">
      <formula>"NA"</formula>
    </cfRule>
  </conditionalFormatting>
  <conditionalFormatting sqref="H224">
    <cfRule type="cellIs" dxfId="2605" priority="4885" operator="equal">
      <formula>"NA"</formula>
    </cfRule>
    <cfRule type="cellIs" dxfId="2604" priority="4886" operator="equal">
      <formula>"NA"</formula>
    </cfRule>
  </conditionalFormatting>
  <conditionalFormatting sqref="H225">
    <cfRule type="cellIs" dxfId="2603" priority="4883" operator="equal">
      <formula>"NA"</formula>
    </cfRule>
    <cfRule type="cellIs" dxfId="2602" priority="4884" operator="equal">
      <formula>"NA"</formula>
    </cfRule>
  </conditionalFormatting>
  <conditionalFormatting sqref="H228">
    <cfRule type="cellIs" dxfId="2601" priority="4881" operator="equal">
      <formula>"NA"</formula>
    </cfRule>
    <cfRule type="cellIs" dxfId="2600" priority="4882" operator="equal">
      <formula>"NA"</formula>
    </cfRule>
  </conditionalFormatting>
  <conditionalFormatting sqref="H229">
    <cfRule type="cellIs" dxfId="2599" priority="4879" operator="equal">
      <formula>"NA"</formula>
    </cfRule>
    <cfRule type="cellIs" dxfId="2598" priority="4880" operator="equal">
      <formula>"NA"</formula>
    </cfRule>
  </conditionalFormatting>
  <conditionalFormatting sqref="H230">
    <cfRule type="cellIs" dxfId="2597" priority="4877" operator="equal">
      <formula>"NA"</formula>
    </cfRule>
    <cfRule type="cellIs" dxfId="2596" priority="4878" operator="equal">
      <formula>"NA"</formula>
    </cfRule>
  </conditionalFormatting>
  <conditionalFormatting sqref="H231">
    <cfRule type="cellIs" dxfId="2595" priority="4875" operator="equal">
      <formula>"NA"</formula>
    </cfRule>
    <cfRule type="cellIs" dxfId="2594" priority="4876" operator="equal">
      <formula>"NA"</formula>
    </cfRule>
  </conditionalFormatting>
  <conditionalFormatting sqref="H232">
    <cfRule type="cellIs" dxfId="2593" priority="4873" operator="equal">
      <formula>"NA"</formula>
    </cfRule>
    <cfRule type="cellIs" dxfId="2592" priority="4874" operator="equal">
      <formula>"NA"</formula>
    </cfRule>
  </conditionalFormatting>
  <conditionalFormatting sqref="H235">
    <cfRule type="cellIs" dxfId="2591" priority="4871" operator="equal">
      <formula>"NA"</formula>
    </cfRule>
    <cfRule type="cellIs" dxfId="2590" priority="4872" operator="equal">
      <formula>"NA"</formula>
    </cfRule>
  </conditionalFormatting>
  <conditionalFormatting sqref="H236">
    <cfRule type="cellIs" dxfId="2589" priority="4869" operator="equal">
      <formula>"NA"</formula>
    </cfRule>
    <cfRule type="cellIs" dxfId="2588" priority="4870" operator="equal">
      <formula>"NA"</formula>
    </cfRule>
  </conditionalFormatting>
  <conditionalFormatting sqref="H237">
    <cfRule type="cellIs" dxfId="2587" priority="4867" operator="equal">
      <formula>"NA"</formula>
    </cfRule>
    <cfRule type="cellIs" dxfId="2586" priority="4868" operator="equal">
      <formula>"NA"</formula>
    </cfRule>
  </conditionalFormatting>
  <conditionalFormatting sqref="H238">
    <cfRule type="cellIs" dxfId="2585" priority="4865" operator="equal">
      <formula>"NA"</formula>
    </cfRule>
    <cfRule type="cellIs" dxfId="2584" priority="4866" operator="equal">
      <formula>"NA"</formula>
    </cfRule>
  </conditionalFormatting>
  <conditionalFormatting sqref="H239">
    <cfRule type="cellIs" dxfId="2583" priority="4863" operator="equal">
      <formula>"NA"</formula>
    </cfRule>
    <cfRule type="cellIs" dxfId="2582" priority="4864" operator="equal">
      <formula>"NA"</formula>
    </cfRule>
  </conditionalFormatting>
  <conditionalFormatting sqref="H242">
    <cfRule type="cellIs" dxfId="2581" priority="4861" operator="equal">
      <formula>"NA"</formula>
    </cfRule>
    <cfRule type="cellIs" dxfId="2580" priority="4862" operator="equal">
      <formula>"NA"</formula>
    </cfRule>
  </conditionalFormatting>
  <conditionalFormatting sqref="H243">
    <cfRule type="cellIs" dxfId="2579" priority="4859" operator="equal">
      <formula>"NA"</formula>
    </cfRule>
    <cfRule type="cellIs" dxfId="2578" priority="4860" operator="equal">
      <formula>"NA"</formula>
    </cfRule>
  </conditionalFormatting>
  <conditionalFormatting sqref="H244">
    <cfRule type="cellIs" dxfId="2577" priority="4857" operator="equal">
      <formula>"NA"</formula>
    </cfRule>
    <cfRule type="cellIs" dxfId="2576" priority="4858" operator="equal">
      <formula>"NA"</formula>
    </cfRule>
  </conditionalFormatting>
  <conditionalFormatting sqref="H245">
    <cfRule type="cellIs" dxfId="2575" priority="4855" operator="equal">
      <formula>"NA"</formula>
    </cfRule>
    <cfRule type="cellIs" dxfId="2574" priority="4856" operator="equal">
      <formula>"NA"</formula>
    </cfRule>
  </conditionalFormatting>
  <conditionalFormatting sqref="H246">
    <cfRule type="cellIs" dxfId="2573" priority="4853" operator="equal">
      <formula>"NA"</formula>
    </cfRule>
    <cfRule type="cellIs" dxfId="2572" priority="4854" operator="equal">
      <formula>"NA"</formula>
    </cfRule>
  </conditionalFormatting>
  <conditionalFormatting sqref="H249">
    <cfRule type="cellIs" dxfId="2571" priority="4851" operator="equal">
      <formula>"NA"</formula>
    </cfRule>
    <cfRule type="cellIs" dxfId="2570" priority="4852" operator="equal">
      <formula>"NA"</formula>
    </cfRule>
  </conditionalFormatting>
  <conditionalFormatting sqref="H250">
    <cfRule type="cellIs" dxfId="2569" priority="4849" operator="equal">
      <formula>"NA"</formula>
    </cfRule>
    <cfRule type="cellIs" dxfId="2568" priority="4850" operator="equal">
      <formula>"NA"</formula>
    </cfRule>
  </conditionalFormatting>
  <conditionalFormatting sqref="H251">
    <cfRule type="cellIs" dxfId="2567" priority="4847" operator="equal">
      <formula>"NA"</formula>
    </cfRule>
    <cfRule type="cellIs" dxfId="2566" priority="4848" operator="equal">
      <formula>"NA"</formula>
    </cfRule>
  </conditionalFormatting>
  <conditionalFormatting sqref="H252">
    <cfRule type="cellIs" dxfId="2565" priority="4845" operator="equal">
      <formula>"NA"</formula>
    </cfRule>
    <cfRule type="cellIs" dxfId="2564" priority="4846" operator="equal">
      <formula>"NA"</formula>
    </cfRule>
  </conditionalFormatting>
  <conditionalFormatting sqref="H253">
    <cfRule type="cellIs" dxfId="2563" priority="4843" operator="equal">
      <formula>"NA"</formula>
    </cfRule>
    <cfRule type="cellIs" dxfId="2562" priority="4844" operator="equal">
      <formula>"NA"</formula>
    </cfRule>
  </conditionalFormatting>
  <conditionalFormatting sqref="H257">
    <cfRule type="cellIs" dxfId="2561" priority="4841" operator="equal">
      <formula>"NA"</formula>
    </cfRule>
    <cfRule type="cellIs" dxfId="2560" priority="4842" operator="equal">
      <formula>"NA"</formula>
    </cfRule>
  </conditionalFormatting>
  <conditionalFormatting sqref="H258">
    <cfRule type="cellIs" dxfId="2559" priority="4839" operator="equal">
      <formula>"NA"</formula>
    </cfRule>
    <cfRule type="cellIs" dxfId="2558" priority="4840" operator="equal">
      <formula>"NA"</formula>
    </cfRule>
  </conditionalFormatting>
  <conditionalFormatting sqref="H259">
    <cfRule type="cellIs" dxfId="2557" priority="4837" operator="equal">
      <formula>"NA"</formula>
    </cfRule>
    <cfRule type="cellIs" dxfId="2556" priority="4838" operator="equal">
      <formula>"NA"</formula>
    </cfRule>
  </conditionalFormatting>
  <conditionalFormatting sqref="H262">
    <cfRule type="cellIs" dxfId="2555" priority="4835" operator="equal">
      <formula>"NA"</formula>
    </cfRule>
    <cfRule type="cellIs" dxfId="2554" priority="4836" operator="equal">
      <formula>"NA"</formula>
    </cfRule>
  </conditionalFormatting>
  <conditionalFormatting sqref="H263">
    <cfRule type="cellIs" dxfId="2553" priority="4833" operator="equal">
      <formula>"NA"</formula>
    </cfRule>
    <cfRule type="cellIs" dxfId="2552" priority="4834" operator="equal">
      <formula>"NA"</formula>
    </cfRule>
  </conditionalFormatting>
  <conditionalFormatting sqref="H261">
    <cfRule type="cellIs" dxfId="2551" priority="4831" operator="equal">
      <formula>"NA"</formula>
    </cfRule>
    <cfRule type="cellIs" dxfId="2550" priority="4832" operator="equal">
      <formula>"NA"</formula>
    </cfRule>
  </conditionalFormatting>
  <conditionalFormatting sqref="H268">
    <cfRule type="cellIs" dxfId="2549" priority="4827" operator="equal">
      <formula>"NA"</formula>
    </cfRule>
    <cfRule type="cellIs" dxfId="2548" priority="4828" operator="equal">
      <formula>"NA"</formula>
    </cfRule>
  </conditionalFormatting>
  <conditionalFormatting sqref="H271">
    <cfRule type="cellIs" dxfId="2547" priority="4823" operator="equal">
      <formula>"NA"</formula>
    </cfRule>
    <cfRule type="cellIs" dxfId="2546" priority="4824" operator="equal">
      <formula>"NA"</formula>
    </cfRule>
  </conditionalFormatting>
  <conditionalFormatting sqref="H272:H273">
    <cfRule type="cellIs" dxfId="2545" priority="4821" operator="equal">
      <formula>"NA"</formula>
    </cfRule>
    <cfRule type="cellIs" dxfId="2544" priority="4822" operator="equal">
      <formula>"NA"</formula>
    </cfRule>
  </conditionalFormatting>
  <conditionalFormatting sqref="H214:H218">
    <cfRule type="cellIs" dxfId="2543" priority="4817" operator="equal">
      <formula>"NA"</formula>
    </cfRule>
    <cfRule type="cellIs" dxfId="2542" priority="4818" operator="equal">
      <formula>"NA"</formula>
    </cfRule>
  </conditionalFormatting>
  <conditionalFormatting sqref="H426:H427">
    <cfRule type="cellIs" dxfId="2541" priority="4697" operator="equal">
      <formula>"NA"</formula>
    </cfRule>
    <cfRule type="cellIs" dxfId="2540" priority="4698" operator="equal">
      <formula>"NA"</formula>
    </cfRule>
  </conditionalFormatting>
  <conditionalFormatting sqref="H351:H363">
    <cfRule type="cellIs" dxfId="2539" priority="4727" operator="equal">
      <formula>"NA"</formula>
    </cfRule>
    <cfRule type="cellIs" dxfId="2538" priority="4728" operator="equal">
      <formula>"NA"</formula>
    </cfRule>
  </conditionalFormatting>
  <conditionalFormatting sqref="H432">
    <cfRule type="cellIs" dxfId="2537" priority="4689" operator="equal">
      <formula>"NA"</formula>
    </cfRule>
    <cfRule type="cellIs" dxfId="2536" priority="4690" operator="equal">
      <formula>"NA"</formula>
    </cfRule>
  </conditionalFormatting>
  <conditionalFormatting sqref="H438">
    <cfRule type="cellIs" dxfId="2535" priority="4685" operator="equal">
      <formula>"NA"</formula>
    </cfRule>
    <cfRule type="cellIs" dxfId="2534" priority="4686" operator="equal">
      <formula>"NA"</formula>
    </cfRule>
  </conditionalFormatting>
  <conditionalFormatting sqref="H437">
    <cfRule type="cellIs" dxfId="2533" priority="4687" operator="equal">
      <formula>"NA"</formula>
    </cfRule>
    <cfRule type="cellIs" dxfId="2532" priority="4688" operator="equal">
      <formula>"NA"</formula>
    </cfRule>
  </conditionalFormatting>
  <conditionalFormatting sqref="H468">
    <cfRule type="cellIs" dxfId="2531" priority="4631" operator="equal">
      <formula>"NA"</formula>
    </cfRule>
    <cfRule type="cellIs" dxfId="2530" priority="4632" operator="equal">
      <formula>"NA"</formula>
    </cfRule>
  </conditionalFormatting>
  <conditionalFormatting sqref="H469">
    <cfRule type="cellIs" dxfId="2529" priority="4629" operator="equal">
      <formula>"NA"</formula>
    </cfRule>
    <cfRule type="cellIs" dxfId="2528" priority="4630" operator="equal">
      <formula>"NA"</formula>
    </cfRule>
  </conditionalFormatting>
  <conditionalFormatting sqref="H477">
    <cfRule type="cellIs" dxfId="2527" priority="4627" operator="equal">
      <formula>"NA"</formula>
    </cfRule>
    <cfRule type="cellIs" dxfId="2526" priority="4628" operator="equal">
      <formula>"NA"</formula>
    </cfRule>
  </conditionalFormatting>
  <conditionalFormatting sqref="H478">
    <cfRule type="cellIs" dxfId="2525" priority="4625" operator="equal">
      <formula>"NA"</formula>
    </cfRule>
    <cfRule type="cellIs" dxfId="2524" priority="4626" operator="equal">
      <formula>"NA"</formula>
    </cfRule>
  </conditionalFormatting>
  <conditionalFormatting sqref="H481:H482">
    <cfRule type="cellIs" dxfId="2523" priority="4619" operator="equal">
      <formula>"NA"</formula>
    </cfRule>
    <cfRule type="cellIs" dxfId="2522" priority="4620" operator="equal">
      <formula>"NA"</formula>
    </cfRule>
  </conditionalFormatting>
  <conditionalFormatting sqref="H480">
    <cfRule type="cellIs" dxfId="2521" priority="4621" operator="equal">
      <formula>"NA"</formula>
    </cfRule>
    <cfRule type="cellIs" dxfId="2520" priority="4622" operator="equal">
      <formula>"NA"</formula>
    </cfRule>
  </conditionalFormatting>
  <conditionalFormatting sqref="H507">
    <cfRule type="cellIs" dxfId="2519" priority="4597" operator="equal">
      <formula>"NA"</formula>
    </cfRule>
    <cfRule type="cellIs" dxfId="2518" priority="4598" operator="equal">
      <formula>"NA"</formula>
    </cfRule>
  </conditionalFormatting>
  <conditionalFormatting sqref="H491">
    <cfRule type="cellIs" dxfId="2517" priority="4613" operator="equal">
      <formula>"NA"</formula>
    </cfRule>
    <cfRule type="cellIs" dxfId="2516" priority="4614" operator="equal">
      <formula>"NA"</formula>
    </cfRule>
  </conditionalFormatting>
  <conditionalFormatting sqref="H504">
    <cfRule type="cellIs" dxfId="2515" priority="4603" operator="equal">
      <formula>"NA"</formula>
    </cfRule>
    <cfRule type="cellIs" dxfId="2514" priority="4604" operator="equal">
      <formula>"NA"</formula>
    </cfRule>
  </conditionalFormatting>
  <conditionalFormatting sqref="H493">
    <cfRule type="cellIs" dxfId="2513" priority="4609" operator="equal">
      <formula>"NA"</formula>
    </cfRule>
    <cfRule type="cellIs" dxfId="2512" priority="4610" operator="equal">
      <formula>"NA"</formula>
    </cfRule>
  </conditionalFormatting>
  <conditionalFormatting sqref="H494">
    <cfRule type="cellIs" dxfId="2511" priority="4607" operator="equal">
      <formula>"NA"</formula>
    </cfRule>
    <cfRule type="cellIs" dxfId="2510" priority="4608" operator="equal">
      <formula>"NA"</formula>
    </cfRule>
  </conditionalFormatting>
  <conditionalFormatting sqref="H521">
    <cfRule type="cellIs" dxfId="2509" priority="4585" operator="equal">
      <formula>"NA"</formula>
    </cfRule>
    <cfRule type="cellIs" dxfId="2508" priority="4586" operator="equal">
      <formula>"NA"</formula>
    </cfRule>
  </conditionalFormatting>
  <conditionalFormatting sqref="H517">
    <cfRule type="cellIs" dxfId="2507" priority="4593" operator="equal">
      <formula>"NA"</formula>
    </cfRule>
    <cfRule type="cellIs" dxfId="2506" priority="4594" operator="equal">
      <formula>"NA"</formula>
    </cfRule>
  </conditionalFormatting>
  <conditionalFormatting sqref="H506">
    <cfRule type="cellIs" dxfId="2505" priority="4599" operator="equal">
      <formula>"NA"</formula>
    </cfRule>
    <cfRule type="cellIs" dxfId="2504" priority="4600" operator="equal">
      <formula>"NA"</formula>
    </cfRule>
  </conditionalFormatting>
  <conditionalFormatting sqref="H508">
    <cfRule type="cellIs" dxfId="2503" priority="4595" operator="equal">
      <formula>"NA"</formula>
    </cfRule>
    <cfRule type="cellIs" dxfId="2502" priority="4596" operator="equal">
      <formula>"NA"</formula>
    </cfRule>
  </conditionalFormatting>
  <conditionalFormatting sqref="H534">
    <cfRule type="cellIs" dxfId="2501" priority="4575" operator="equal">
      <formula>"NA"</formula>
    </cfRule>
    <cfRule type="cellIs" dxfId="2500" priority="4576" operator="equal">
      <formula>"NA"</formula>
    </cfRule>
  </conditionalFormatting>
  <conditionalFormatting sqref="H530">
    <cfRule type="cellIs" dxfId="2499" priority="4583" operator="equal">
      <formula>"NA"</formula>
    </cfRule>
    <cfRule type="cellIs" dxfId="2498" priority="4584" operator="equal">
      <formula>"NA"</formula>
    </cfRule>
  </conditionalFormatting>
  <conditionalFormatting sqref="H519">
    <cfRule type="cellIs" dxfId="2497" priority="4589" operator="equal">
      <formula>"NA"</formula>
    </cfRule>
    <cfRule type="cellIs" dxfId="2496" priority="4590" operator="equal">
      <formula>"NA"</formula>
    </cfRule>
  </conditionalFormatting>
  <conditionalFormatting sqref="H520">
    <cfRule type="cellIs" dxfId="2495" priority="4587" operator="equal">
      <formula>"NA"</formula>
    </cfRule>
    <cfRule type="cellIs" dxfId="2494" priority="4588" operator="equal">
      <formula>"NA"</formula>
    </cfRule>
  </conditionalFormatting>
  <conditionalFormatting sqref="H547">
    <cfRule type="cellIs" dxfId="2493" priority="4565" operator="equal">
      <formula>"NA"</formula>
    </cfRule>
    <cfRule type="cellIs" dxfId="2492" priority="4566" operator="equal">
      <formula>"NA"</formula>
    </cfRule>
  </conditionalFormatting>
  <conditionalFormatting sqref="H543">
    <cfRule type="cellIs" dxfId="2491" priority="4573" operator="equal">
      <formula>"NA"</formula>
    </cfRule>
    <cfRule type="cellIs" dxfId="2490" priority="4574" operator="equal">
      <formula>"NA"</formula>
    </cfRule>
  </conditionalFormatting>
  <conditionalFormatting sqref="H532">
    <cfRule type="cellIs" dxfId="2489" priority="4579" operator="equal">
      <formula>"NA"</formula>
    </cfRule>
    <cfRule type="cellIs" dxfId="2488" priority="4580" operator="equal">
      <formula>"NA"</formula>
    </cfRule>
  </conditionalFormatting>
  <conditionalFormatting sqref="H533">
    <cfRule type="cellIs" dxfId="2487" priority="4577" operator="equal">
      <formula>"NA"</formula>
    </cfRule>
    <cfRule type="cellIs" dxfId="2486" priority="4578" operator="equal">
      <formula>"NA"</formula>
    </cfRule>
  </conditionalFormatting>
  <conditionalFormatting sqref="H578">
    <cfRule type="cellIs" dxfId="2485" priority="4545" operator="equal">
      <formula>"NA"</formula>
    </cfRule>
    <cfRule type="cellIs" dxfId="2484" priority="4546" operator="equal">
      <formula>"NA"</formula>
    </cfRule>
  </conditionalFormatting>
  <conditionalFormatting sqref="H545">
    <cfRule type="cellIs" dxfId="2483" priority="4569" operator="equal">
      <formula>"NA"</formula>
    </cfRule>
    <cfRule type="cellIs" dxfId="2482" priority="4570" operator="equal">
      <formula>"NA"</formula>
    </cfRule>
  </conditionalFormatting>
  <conditionalFormatting sqref="H546">
    <cfRule type="cellIs" dxfId="2481" priority="4567" operator="equal">
      <formula>"NA"</formula>
    </cfRule>
    <cfRule type="cellIs" dxfId="2480" priority="4568" operator="equal">
      <formula>"NA"</formula>
    </cfRule>
  </conditionalFormatting>
  <conditionalFormatting sqref="H557">
    <cfRule type="cellIs" dxfId="2479" priority="4561" operator="equal">
      <formula>"NA"</formula>
    </cfRule>
    <cfRule type="cellIs" dxfId="2478" priority="4562" operator="equal">
      <formula>"NA"</formula>
    </cfRule>
  </conditionalFormatting>
  <conditionalFormatting sqref="H558">
    <cfRule type="cellIs" dxfId="2477" priority="4559" operator="equal">
      <formula>"NA"</formula>
    </cfRule>
    <cfRule type="cellIs" dxfId="2476" priority="4560" operator="equal">
      <formula>"NA"</formula>
    </cfRule>
  </conditionalFormatting>
  <conditionalFormatting sqref="H559">
    <cfRule type="cellIs" dxfId="2475" priority="4557" operator="equal">
      <formula>"NA"</formula>
    </cfRule>
    <cfRule type="cellIs" dxfId="2474" priority="4558" operator="equal">
      <formula>"NA"</formula>
    </cfRule>
  </conditionalFormatting>
  <conditionalFormatting sqref="H594">
    <cfRule type="cellIs" dxfId="2473" priority="4537" operator="equal">
      <formula>"NA"</formula>
    </cfRule>
    <cfRule type="cellIs" dxfId="2472" priority="4538" operator="equal">
      <formula>"NA"</formula>
    </cfRule>
  </conditionalFormatting>
  <conditionalFormatting sqref="H575">
    <cfRule type="cellIs" dxfId="2471" priority="4549" operator="equal">
      <formula>"NA"</formula>
    </cfRule>
    <cfRule type="cellIs" dxfId="2470" priority="4550" operator="equal">
      <formula>"NA"</formula>
    </cfRule>
  </conditionalFormatting>
  <conditionalFormatting sqref="H577">
    <cfRule type="cellIs" dxfId="2469" priority="4547" operator="equal">
      <formula>"NA"</formula>
    </cfRule>
    <cfRule type="cellIs" dxfId="2468" priority="4548" operator="equal">
      <formula>"NA"</formula>
    </cfRule>
  </conditionalFormatting>
  <conditionalFormatting sqref="H591">
    <cfRule type="cellIs" dxfId="2467" priority="4543" operator="equal">
      <formula>"NA"</formula>
    </cfRule>
    <cfRule type="cellIs" dxfId="2466" priority="4544" operator="equal">
      <formula>"NA"</formula>
    </cfRule>
  </conditionalFormatting>
  <conditionalFormatting sqref="H593">
    <cfRule type="cellIs" dxfId="2465" priority="4539" operator="equal">
      <formula>"NA"</formula>
    </cfRule>
    <cfRule type="cellIs" dxfId="2464" priority="4540" operator="equal">
      <formula>"NA"</formula>
    </cfRule>
  </conditionalFormatting>
  <conditionalFormatting sqref="H595">
    <cfRule type="cellIs" dxfId="2463" priority="4535" operator="equal">
      <formula>"NA"</formula>
    </cfRule>
    <cfRule type="cellIs" dxfId="2462" priority="4536" operator="equal">
      <formula>"NA"</formula>
    </cfRule>
  </conditionalFormatting>
  <conditionalFormatting sqref="H596">
    <cfRule type="cellIs" dxfId="2461" priority="4533" operator="equal">
      <formula>"NA"</formula>
    </cfRule>
    <cfRule type="cellIs" dxfId="2460" priority="4534" operator="equal">
      <formula>"NA"</formula>
    </cfRule>
  </conditionalFormatting>
  <conditionalFormatting sqref="H606">
    <cfRule type="cellIs" dxfId="2459" priority="4531" operator="equal">
      <formula>"NA"</formula>
    </cfRule>
    <cfRule type="cellIs" dxfId="2458" priority="4532" operator="equal">
      <formula>"NA"</formula>
    </cfRule>
  </conditionalFormatting>
  <conditionalFormatting sqref="H607">
    <cfRule type="cellIs" dxfId="2457" priority="4529" operator="equal">
      <formula>"NA"</formula>
    </cfRule>
    <cfRule type="cellIs" dxfId="2456" priority="4530" operator="equal">
      <formula>"NA"</formula>
    </cfRule>
  </conditionalFormatting>
  <conditionalFormatting sqref="H608">
    <cfRule type="cellIs" dxfId="2455" priority="4527" operator="equal">
      <formula>"NA"</formula>
    </cfRule>
    <cfRule type="cellIs" dxfId="2454" priority="4528" operator="equal">
      <formula>"NA"</formula>
    </cfRule>
  </conditionalFormatting>
  <conditionalFormatting sqref="H609">
    <cfRule type="cellIs" dxfId="2453" priority="4525" operator="equal">
      <formula>"NA"</formula>
    </cfRule>
    <cfRule type="cellIs" dxfId="2452" priority="4526" operator="equal">
      <formula>"NA"</formula>
    </cfRule>
  </conditionalFormatting>
  <conditionalFormatting sqref="H610">
    <cfRule type="cellIs" dxfId="2451" priority="4523" operator="equal">
      <formula>"NA"</formula>
    </cfRule>
    <cfRule type="cellIs" dxfId="2450" priority="4524" operator="equal">
      <formula>"NA"</formula>
    </cfRule>
  </conditionalFormatting>
  <conditionalFormatting sqref="H620">
    <cfRule type="cellIs" dxfId="2449" priority="4521" operator="equal">
      <formula>"NA"</formula>
    </cfRule>
    <cfRule type="cellIs" dxfId="2448" priority="4522" operator="equal">
      <formula>"NA"</formula>
    </cfRule>
  </conditionalFormatting>
  <conditionalFormatting sqref="H621">
    <cfRule type="cellIs" dxfId="2447" priority="4519" operator="equal">
      <formula>"NA"</formula>
    </cfRule>
    <cfRule type="cellIs" dxfId="2446" priority="4520" operator="equal">
      <formula>"NA"</formula>
    </cfRule>
  </conditionalFormatting>
  <conditionalFormatting sqref="H622">
    <cfRule type="cellIs" dxfId="2445" priority="4517" operator="equal">
      <formula>"NA"</formula>
    </cfRule>
    <cfRule type="cellIs" dxfId="2444" priority="4518" operator="equal">
      <formula>"NA"</formula>
    </cfRule>
  </conditionalFormatting>
  <conditionalFormatting sqref="H623">
    <cfRule type="cellIs" dxfId="2443" priority="4515" operator="equal">
      <formula>"NA"</formula>
    </cfRule>
    <cfRule type="cellIs" dxfId="2442" priority="4516" operator="equal">
      <formula>"NA"</formula>
    </cfRule>
  </conditionalFormatting>
  <conditionalFormatting sqref="H624">
    <cfRule type="cellIs" dxfId="2441" priority="4513" operator="equal">
      <formula>"NA"</formula>
    </cfRule>
    <cfRule type="cellIs" dxfId="2440" priority="4514" operator="equal">
      <formula>"NA"</formula>
    </cfRule>
  </conditionalFormatting>
  <conditionalFormatting sqref="H634">
    <cfRule type="cellIs" dxfId="2439" priority="4511" operator="equal">
      <formula>"NA"</formula>
    </cfRule>
    <cfRule type="cellIs" dxfId="2438" priority="4512" operator="equal">
      <formula>"NA"</formula>
    </cfRule>
  </conditionalFormatting>
  <conditionalFormatting sqref="H636">
    <cfRule type="cellIs" dxfId="2437" priority="4507" operator="equal">
      <formula>"NA"</formula>
    </cfRule>
    <cfRule type="cellIs" dxfId="2436" priority="4508" operator="equal">
      <formula>"NA"</formula>
    </cfRule>
  </conditionalFormatting>
  <conditionalFormatting sqref="H637">
    <cfRule type="cellIs" dxfId="2435" priority="4505" operator="equal">
      <formula>"NA"</formula>
    </cfRule>
    <cfRule type="cellIs" dxfId="2434" priority="4506" operator="equal">
      <formula>"NA"</formula>
    </cfRule>
  </conditionalFormatting>
  <conditionalFormatting sqref="H638">
    <cfRule type="cellIs" dxfId="2433" priority="4503" operator="equal">
      <formula>"NA"</formula>
    </cfRule>
    <cfRule type="cellIs" dxfId="2432" priority="4504" operator="equal">
      <formula>"NA"</formula>
    </cfRule>
  </conditionalFormatting>
  <conditionalFormatting sqref="H639">
    <cfRule type="cellIs" dxfId="2431" priority="4501" operator="equal">
      <formula>"NA"</formula>
    </cfRule>
    <cfRule type="cellIs" dxfId="2430" priority="4502" operator="equal">
      <formula>"NA"</formula>
    </cfRule>
  </conditionalFormatting>
  <conditionalFormatting sqref="H649">
    <cfRule type="cellIs" dxfId="2429" priority="4499" operator="equal">
      <formula>"NA"</formula>
    </cfRule>
    <cfRule type="cellIs" dxfId="2428" priority="4500" operator="equal">
      <formula>"NA"</formula>
    </cfRule>
  </conditionalFormatting>
  <conditionalFormatting sqref="H651">
    <cfRule type="cellIs" dxfId="2427" priority="4495" operator="equal">
      <formula>"NA"</formula>
    </cfRule>
    <cfRule type="cellIs" dxfId="2426" priority="4496" operator="equal">
      <formula>"NA"</formula>
    </cfRule>
  </conditionalFormatting>
  <conditionalFormatting sqref="H652">
    <cfRule type="cellIs" dxfId="2425" priority="4493" operator="equal">
      <formula>"NA"</formula>
    </cfRule>
    <cfRule type="cellIs" dxfId="2424" priority="4494" operator="equal">
      <formula>"NA"</formula>
    </cfRule>
  </conditionalFormatting>
  <conditionalFormatting sqref="H653">
    <cfRule type="cellIs" dxfId="2423" priority="4491" operator="equal">
      <formula>"NA"</formula>
    </cfRule>
    <cfRule type="cellIs" dxfId="2422" priority="4492" operator="equal">
      <formula>"NA"</formula>
    </cfRule>
  </conditionalFormatting>
  <conditionalFormatting sqref="H654">
    <cfRule type="cellIs" dxfId="2421" priority="4489" operator="equal">
      <formula>"NA"</formula>
    </cfRule>
    <cfRule type="cellIs" dxfId="2420" priority="4490" operator="equal">
      <formula>"NA"</formula>
    </cfRule>
  </conditionalFormatting>
  <conditionalFormatting sqref="H664">
    <cfRule type="cellIs" dxfId="2419" priority="4487" operator="equal">
      <formula>"NA"</formula>
    </cfRule>
    <cfRule type="cellIs" dxfId="2418" priority="4488" operator="equal">
      <formula>"NA"</formula>
    </cfRule>
  </conditionalFormatting>
  <conditionalFormatting sqref="H667">
    <cfRule type="cellIs" dxfId="2417" priority="4485" operator="equal">
      <formula>"NA"</formula>
    </cfRule>
    <cfRule type="cellIs" dxfId="2416" priority="4486" operator="equal">
      <formula>"NA"</formula>
    </cfRule>
  </conditionalFormatting>
  <conditionalFormatting sqref="H668">
    <cfRule type="cellIs" dxfId="2415" priority="4483" operator="equal">
      <formula>"NA"</formula>
    </cfRule>
    <cfRule type="cellIs" dxfId="2414" priority="4484" operator="equal">
      <formula>"NA"</formula>
    </cfRule>
  </conditionalFormatting>
  <conditionalFormatting sqref="H682">
    <cfRule type="cellIs" dxfId="2413" priority="4481" operator="equal">
      <formula>"NA"</formula>
    </cfRule>
    <cfRule type="cellIs" dxfId="2412" priority="4482" operator="equal">
      <formula>"NA"</formula>
    </cfRule>
  </conditionalFormatting>
  <conditionalFormatting sqref="H683:H684">
    <cfRule type="cellIs" dxfId="2411" priority="4479" operator="equal">
      <formula>"NA"</formula>
    </cfRule>
    <cfRule type="cellIs" dxfId="2410" priority="4480" operator="equal">
      <formula>"NA"</formula>
    </cfRule>
  </conditionalFormatting>
  <conditionalFormatting sqref="H685">
    <cfRule type="cellIs" dxfId="2409" priority="4477" operator="equal">
      <formula>"NA"</formula>
    </cfRule>
    <cfRule type="cellIs" dxfId="2408" priority="4478" operator="equal">
      <formula>"NA"</formula>
    </cfRule>
  </conditionalFormatting>
  <conditionalFormatting sqref="H686">
    <cfRule type="cellIs" dxfId="2407" priority="4475" operator="equal">
      <formula>"NA"</formula>
    </cfRule>
    <cfRule type="cellIs" dxfId="2406" priority="4476" operator="equal">
      <formula>"NA"</formula>
    </cfRule>
  </conditionalFormatting>
  <conditionalFormatting sqref="H694">
    <cfRule type="cellIs" dxfId="2405" priority="4473" operator="equal">
      <formula>"NA"</formula>
    </cfRule>
    <cfRule type="cellIs" dxfId="2404" priority="4474" operator="equal">
      <formula>"NA"</formula>
    </cfRule>
  </conditionalFormatting>
  <conditionalFormatting sqref="H696:H697">
    <cfRule type="cellIs" dxfId="2403" priority="4471" operator="equal">
      <formula>"NA"</formula>
    </cfRule>
    <cfRule type="cellIs" dxfId="2402" priority="4472" operator="equal">
      <formula>"NA"</formula>
    </cfRule>
  </conditionalFormatting>
  <conditionalFormatting sqref="H698">
    <cfRule type="cellIs" dxfId="2401" priority="4469" operator="equal">
      <formula>"NA"</formula>
    </cfRule>
    <cfRule type="cellIs" dxfId="2400" priority="4470" operator="equal">
      <formula>"NA"</formula>
    </cfRule>
  </conditionalFormatting>
  <conditionalFormatting sqref="E830:F830 H830:J830">
    <cfRule type="cellIs" dxfId="2399" priority="4459" operator="equal">
      <formula>"NA"</formula>
    </cfRule>
    <cfRule type="cellIs" dxfId="2398" priority="4460" operator="equal">
      <formula>"NA"</formula>
    </cfRule>
  </conditionalFormatting>
  <conditionalFormatting sqref="E839:F839 H839:J839">
    <cfRule type="cellIs" dxfId="2397" priority="4457" operator="equal">
      <formula>"NA"</formula>
    </cfRule>
    <cfRule type="cellIs" dxfId="2396" priority="4458" operator="equal">
      <formula>"NA"</formula>
    </cfRule>
  </conditionalFormatting>
  <conditionalFormatting sqref="H436">
    <cfRule type="cellIs" dxfId="2395" priority="4451" operator="equal">
      <formula>"NA"</formula>
    </cfRule>
    <cfRule type="cellIs" dxfId="2394" priority="4452" operator="equal">
      <formula>"NA"</formula>
    </cfRule>
  </conditionalFormatting>
  <conditionalFormatting sqref="H827">
    <cfRule type="cellIs" dxfId="2393" priority="4427" operator="equal">
      <formula>"NA"</formula>
    </cfRule>
    <cfRule type="cellIs" dxfId="2392" priority="4428" operator="equal">
      <formula>"NA"</formula>
    </cfRule>
  </conditionalFormatting>
  <conditionalFormatting sqref="H822">
    <cfRule type="cellIs" dxfId="2391" priority="4433" operator="equal">
      <formula>"NA"</formula>
    </cfRule>
    <cfRule type="cellIs" dxfId="2390" priority="4434" operator="equal">
      <formula>"NA"</formula>
    </cfRule>
  </conditionalFormatting>
  <conditionalFormatting sqref="A865">
    <cfRule type="cellIs" dxfId="2389" priority="4439" stopIfTrue="1" operator="equal">
      <formula>"NA"</formula>
    </cfRule>
    <cfRule type="cellIs" dxfId="2388" priority="4440" stopIfTrue="1" operator="equal">
      <formula>"NA"</formula>
    </cfRule>
  </conditionalFormatting>
  <conditionalFormatting sqref="A865">
    <cfRule type="cellIs" dxfId="2387" priority="4435" stopIfTrue="1" operator="equal">
      <formula>"NA"</formula>
    </cfRule>
    <cfRule type="cellIs" dxfId="2386" priority="4436" stopIfTrue="1" operator="equal">
      <formula>"NA"</formula>
    </cfRule>
  </conditionalFormatting>
  <conditionalFormatting sqref="A865">
    <cfRule type="cellIs" dxfId="2385" priority="4441" stopIfTrue="1" operator="equal">
      <formula>"NA"</formula>
    </cfRule>
    <cfRule type="cellIs" dxfId="2384" priority="4442" stopIfTrue="1" operator="equal">
      <formula>"NA"</formula>
    </cfRule>
  </conditionalFormatting>
  <conditionalFormatting sqref="A865">
    <cfRule type="cellIs" dxfId="2383" priority="4437" stopIfTrue="1" operator="equal">
      <formula>"NA"</formula>
    </cfRule>
    <cfRule type="cellIs" dxfId="2382" priority="4438" stopIfTrue="1" operator="equal">
      <formula>"NA"</formula>
    </cfRule>
  </conditionalFormatting>
  <conditionalFormatting sqref="H826">
    <cfRule type="cellIs" dxfId="2381" priority="4429" operator="equal">
      <formula>"NA"</formula>
    </cfRule>
    <cfRule type="cellIs" dxfId="2380" priority="4430" operator="equal">
      <formula>"NA"</formula>
    </cfRule>
  </conditionalFormatting>
  <conditionalFormatting sqref="H831">
    <cfRule type="cellIs" dxfId="2379" priority="4425" operator="equal">
      <formula>"NA"</formula>
    </cfRule>
    <cfRule type="cellIs" dxfId="2378" priority="4426" operator="equal">
      <formula>"NA"</formula>
    </cfRule>
  </conditionalFormatting>
  <conditionalFormatting sqref="H835">
    <cfRule type="cellIs" dxfId="2377" priority="4423" operator="equal">
      <formula>"NA"</formula>
    </cfRule>
    <cfRule type="cellIs" dxfId="2376" priority="4424" operator="equal">
      <formula>"NA"</formula>
    </cfRule>
  </conditionalFormatting>
  <conditionalFormatting sqref="H836">
    <cfRule type="cellIs" dxfId="2375" priority="4421" operator="equal">
      <formula>"NA"</formula>
    </cfRule>
    <cfRule type="cellIs" dxfId="2374" priority="4422" operator="equal">
      <formula>"NA"</formula>
    </cfRule>
  </conditionalFormatting>
  <conditionalFormatting sqref="H840">
    <cfRule type="cellIs" dxfId="2373" priority="4419" operator="equal">
      <formula>"NA"</formula>
    </cfRule>
    <cfRule type="cellIs" dxfId="2372" priority="4420" operator="equal">
      <formula>"NA"</formula>
    </cfRule>
  </conditionalFormatting>
  <conditionalFormatting sqref="A863">
    <cfRule type="cellIs" dxfId="2371" priority="4413" stopIfTrue="1" operator="equal">
      <formula>"NA"</formula>
    </cfRule>
    <cfRule type="cellIs" dxfId="2370" priority="4414" stopIfTrue="1" operator="equal">
      <formula>"NA"</formula>
    </cfRule>
  </conditionalFormatting>
  <conditionalFormatting sqref="A863">
    <cfRule type="cellIs" dxfId="2369" priority="4409" stopIfTrue="1" operator="equal">
      <formula>"NA"</formula>
    </cfRule>
    <cfRule type="cellIs" dxfId="2368" priority="4410" stopIfTrue="1" operator="equal">
      <formula>"NA"</formula>
    </cfRule>
  </conditionalFormatting>
  <conditionalFormatting sqref="A863">
    <cfRule type="cellIs" dxfId="2367" priority="4415" stopIfTrue="1" operator="equal">
      <formula>"NA"</formula>
    </cfRule>
    <cfRule type="cellIs" dxfId="2366" priority="4416" stopIfTrue="1" operator="equal">
      <formula>"NA"</formula>
    </cfRule>
  </conditionalFormatting>
  <conditionalFormatting sqref="A863">
    <cfRule type="cellIs" dxfId="2365" priority="4411" stopIfTrue="1" operator="equal">
      <formula>"NA"</formula>
    </cfRule>
    <cfRule type="cellIs" dxfId="2364" priority="4412" stopIfTrue="1" operator="equal">
      <formula>"NA"</formula>
    </cfRule>
  </conditionalFormatting>
  <conditionalFormatting sqref="H42">
    <cfRule type="cellIs" dxfId="2363" priority="4407" operator="equal">
      <formula>"NA"</formula>
    </cfRule>
    <cfRule type="cellIs" dxfId="2362" priority="4408" operator="equal">
      <formula>"NA"</formula>
    </cfRule>
  </conditionalFormatting>
  <conditionalFormatting sqref="E185:F185">
    <cfRule type="cellIs" dxfId="2361" priority="4403" operator="equal">
      <formula>"NA"</formula>
    </cfRule>
    <cfRule type="cellIs" dxfId="2360" priority="4404" operator="equal">
      <formula>"NA"</formula>
    </cfRule>
  </conditionalFormatting>
  <conditionalFormatting sqref="E555">
    <cfRule type="cellIs" dxfId="2359" priority="4329" operator="equal">
      <formula>"NA"</formula>
    </cfRule>
    <cfRule type="cellIs" dxfId="2358" priority="4330" operator="equal">
      <formula>"NA"</formula>
    </cfRule>
  </conditionalFormatting>
  <conditionalFormatting sqref="F555:G555">
    <cfRule type="cellIs" dxfId="2357" priority="4327" operator="equal">
      <formula>"NA"</formula>
    </cfRule>
    <cfRule type="cellIs" dxfId="2356" priority="4328" operator="equal">
      <formula>"NA"</formula>
    </cfRule>
  </conditionalFormatting>
  <conditionalFormatting sqref="E557">
    <cfRule type="cellIs" dxfId="2355" priority="4325" operator="equal">
      <formula>"NA"</formula>
    </cfRule>
    <cfRule type="cellIs" dxfId="2354" priority="4326" operator="equal">
      <formula>"NA"</formula>
    </cfRule>
  </conditionalFormatting>
  <conditionalFormatting sqref="F557:G557">
    <cfRule type="cellIs" dxfId="2353" priority="4323" operator="equal">
      <formula>"NA"</formula>
    </cfRule>
    <cfRule type="cellIs" dxfId="2352" priority="4324" operator="equal">
      <formula>"NA"</formula>
    </cfRule>
  </conditionalFormatting>
  <conditionalFormatting sqref="E558">
    <cfRule type="cellIs" dxfId="2351" priority="4321" operator="equal">
      <formula>"NA"</formula>
    </cfRule>
    <cfRule type="cellIs" dxfId="2350" priority="4322" operator="equal">
      <formula>"NA"</formula>
    </cfRule>
  </conditionalFormatting>
  <conditionalFormatting sqref="F558:G558">
    <cfRule type="cellIs" dxfId="2349" priority="4319" operator="equal">
      <formula>"NA"</formula>
    </cfRule>
    <cfRule type="cellIs" dxfId="2348" priority="4320" operator="equal">
      <formula>"NA"</formula>
    </cfRule>
  </conditionalFormatting>
  <conditionalFormatting sqref="E559">
    <cfRule type="cellIs" dxfId="2347" priority="4317" operator="equal">
      <formula>"NA"</formula>
    </cfRule>
    <cfRule type="cellIs" dxfId="2346" priority="4318" operator="equal">
      <formula>"NA"</formula>
    </cfRule>
  </conditionalFormatting>
  <conditionalFormatting sqref="F559:G559">
    <cfRule type="cellIs" dxfId="2345" priority="4315" operator="equal">
      <formula>"NA"</formula>
    </cfRule>
    <cfRule type="cellIs" dxfId="2344" priority="4316" operator="equal">
      <formula>"NA"</formula>
    </cfRule>
  </conditionalFormatting>
  <conditionalFormatting sqref="E835:F835">
    <cfRule type="cellIs" dxfId="2343" priority="4307" operator="equal">
      <formula>"NA"</formula>
    </cfRule>
    <cfRule type="cellIs" dxfId="2342" priority="4308" operator="equal">
      <formula>"NA"</formula>
    </cfRule>
  </conditionalFormatting>
  <conditionalFormatting sqref="E836:F836">
    <cfRule type="cellIs" dxfId="2341" priority="4305" operator="equal">
      <formula>"NA"</formula>
    </cfRule>
    <cfRule type="cellIs" dxfId="2340" priority="4306" operator="equal">
      <formula>"NA"</formula>
    </cfRule>
  </conditionalFormatting>
  <conditionalFormatting sqref="H846">
    <cfRule type="cellIs" dxfId="2339" priority="4301" operator="equal">
      <formula>"NA"</formula>
    </cfRule>
    <cfRule type="cellIs" dxfId="2338" priority="4302" operator="equal">
      <formula>"NA"</formula>
    </cfRule>
  </conditionalFormatting>
  <conditionalFormatting sqref="H849:H855">
    <cfRule type="cellIs" dxfId="2337" priority="4299" operator="equal">
      <formula>"NA"</formula>
    </cfRule>
    <cfRule type="cellIs" dxfId="2336" priority="4300" operator="equal">
      <formula>"NA"</formula>
    </cfRule>
  </conditionalFormatting>
  <conditionalFormatting sqref="H786">
    <cfRule type="cellIs" dxfId="2335" priority="4297" operator="equal">
      <formula>"NA"</formula>
    </cfRule>
    <cfRule type="cellIs" dxfId="2334" priority="4298" operator="equal">
      <formula>"NA"</formula>
    </cfRule>
  </conditionalFormatting>
  <conditionalFormatting sqref="H787">
    <cfRule type="cellIs" dxfId="2333" priority="4295" operator="equal">
      <formula>"NA"</formula>
    </cfRule>
    <cfRule type="cellIs" dxfId="2332" priority="4296" operator="equal">
      <formula>"NA"</formula>
    </cfRule>
  </conditionalFormatting>
  <conditionalFormatting sqref="H794">
    <cfRule type="cellIs" dxfId="2331" priority="4293" operator="equal">
      <formula>"NA"</formula>
    </cfRule>
    <cfRule type="cellIs" dxfId="2330" priority="4294" operator="equal">
      <formula>"NA"</formula>
    </cfRule>
  </conditionalFormatting>
  <conditionalFormatting sqref="H795">
    <cfRule type="cellIs" dxfId="2329" priority="4291" operator="equal">
      <formula>"NA"</formula>
    </cfRule>
    <cfRule type="cellIs" dxfId="2328" priority="4292" operator="equal">
      <formula>"NA"</formula>
    </cfRule>
  </conditionalFormatting>
  <conditionalFormatting sqref="H809">
    <cfRule type="cellIs" dxfId="2327" priority="4277" operator="equal">
      <formula>"NA"</formula>
    </cfRule>
    <cfRule type="cellIs" dxfId="2326" priority="4278" operator="equal">
      <formula>"NA"</formula>
    </cfRule>
  </conditionalFormatting>
  <conditionalFormatting sqref="H810">
    <cfRule type="cellIs" dxfId="2325" priority="4275" operator="equal">
      <formula>"NA"</formula>
    </cfRule>
    <cfRule type="cellIs" dxfId="2324" priority="4276" operator="equal">
      <formula>"NA"</formula>
    </cfRule>
  </conditionalFormatting>
  <conditionalFormatting sqref="I9">
    <cfRule type="cellIs" dxfId="2323" priority="4267" operator="equal">
      <formula>"NA"</formula>
    </cfRule>
    <cfRule type="cellIs" dxfId="2322" priority="4268" operator="equal">
      <formula>"NA"</formula>
    </cfRule>
  </conditionalFormatting>
  <conditionalFormatting sqref="I16">
    <cfRule type="cellIs" dxfId="2321" priority="4265" operator="equal">
      <formula>"NA"</formula>
    </cfRule>
    <cfRule type="cellIs" dxfId="2320" priority="4266" operator="equal">
      <formula>"NA"</formula>
    </cfRule>
  </conditionalFormatting>
  <conditionalFormatting sqref="I27:I32">
    <cfRule type="cellIs" dxfId="2319" priority="4253" operator="equal">
      <formula>"NA"</formula>
    </cfRule>
    <cfRule type="cellIs" dxfId="2318" priority="4254" operator="equal">
      <formula>"NA"</formula>
    </cfRule>
  </conditionalFormatting>
  <conditionalFormatting sqref="I34:I39">
    <cfRule type="cellIs" dxfId="2317" priority="4251" operator="equal">
      <formula>"NA"</formula>
    </cfRule>
    <cfRule type="cellIs" dxfId="2316" priority="4252" operator="equal">
      <formula>"NA"</formula>
    </cfRule>
  </conditionalFormatting>
  <conditionalFormatting sqref="I44:I45">
    <cfRule type="cellIs" dxfId="2315" priority="4245" operator="equal">
      <formula>"NA"</formula>
    </cfRule>
    <cfRule type="cellIs" dxfId="2314" priority="4246" operator="equal">
      <formula>"NA"</formula>
    </cfRule>
  </conditionalFormatting>
  <conditionalFormatting sqref="G365">
    <cfRule type="cellIs" dxfId="2313" priority="4227" operator="equal">
      <formula>"NA"</formula>
    </cfRule>
    <cfRule type="cellIs" dxfId="2312" priority="4228" operator="equal">
      <formula>"NA"</formula>
    </cfRule>
  </conditionalFormatting>
  <conditionalFormatting sqref="I695">
    <cfRule type="cellIs" dxfId="2311" priority="4225" operator="equal">
      <formula>"NA"</formula>
    </cfRule>
    <cfRule type="cellIs" dxfId="2310" priority="4226" operator="equal">
      <formula>"NA"</formula>
    </cfRule>
  </conditionalFormatting>
  <conditionalFormatting sqref="H695">
    <cfRule type="cellIs" dxfId="2309" priority="4223" operator="equal">
      <formula>"NA"</formula>
    </cfRule>
    <cfRule type="cellIs" dxfId="2308" priority="4224" operator="equal">
      <formula>"NA"</formula>
    </cfRule>
  </conditionalFormatting>
  <conditionalFormatting sqref="I665:I666">
    <cfRule type="cellIs" dxfId="2307" priority="4221" operator="equal">
      <formula>"NA"</formula>
    </cfRule>
    <cfRule type="cellIs" dxfId="2306" priority="4222" operator="equal">
      <formula>"NA"</formula>
    </cfRule>
  </conditionalFormatting>
  <conditionalFormatting sqref="H665:H666">
    <cfRule type="cellIs" dxfId="2305" priority="4219" operator="equal">
      <formula>"NA"</formula>
    </cfRule>
    <cfRule type="cellIs" dxfId="2304" priority="4220" operator="equal">
      <formula>"NA"</formula>
    </cfRule>
  </conditionalFormatting>
  <conditionalFormatting sqref="IK814:IO814 IA814:IE814 HQ814:HU814 HG814:HK814 GW814:HA814 GM814:GQ814 GC814:GG814 FS814:FW814 FI814:FM814 EY814:FC814 EO814:ES814 EE814:EI814 DU814:DY814 DK814:DO814 DA814:DE814 CQ814:CU814 CG814:CK814 BW814:CA814 BM814:BQ814 BC814:BG814 AS814:AW814 AI814:AM814 Y814:AC814 O814:S814 IU814:IV814">
    <cfRule type="cellIs" dxfId="2303" priority="4113" operator="equal">
      <formula>"NA"</formula>
    </cfRule>
    <cfRule type="cellIs" dxfId="2302" priority="4114" operator="equal">
      <formula>"NA"</formula>
    </cfRule>
  </conditionalFormatting>
  <conditionalFormatting sqref="E370:F370 H370:I370 H396:I397 H377:I377 H379:I379 H401:I404 E380:I380 I398 H373:I375">
    <cfRule type="cellIs" dxfId="2301" priority="3809" operator="equal">
      <formula>"NA"</formula>
    </cfRule>
    <cfRule type="cellIs" dxfId="2300" priority="3810" operator="equal">
      <formula>"NA"</formula>
    </cfRule>
  </conditionalFormatting>
  <conditionalFormatting sqref="H384:I385 H387 H390:I390">
    <cfRule type="cellIs" dxfId="2299" priority="3807" operator="equal">
      <formula>"NA"</formula>
    </cfRule>
    <cfRule type="cellIs" dxfId="2298" priority="3808" operator="equal">
      <formula>"NA"</formula>
    </cfRule>
  </conditionalFormatting>
  <conditionalFormatting sqref="J444:J448">
    <cfRule type="cellIs" dxfId="2297" priority="3797" operator="equal">
      <formula>"NA"</formula>
    </cfRule>
    <cfRule type="cellIs" dxfId="2296" priority="3798" operator="equal">
      <formula>"NA"</formula>
    </cfRule>
  </conditionalFormatting>
  <conditionalFormatting sqref="E443:I443">
    <cfRule type="cellIs" dxfId="2295" priority="3795" operator="equal">
      <formula>"NA"</formula>
    </cfRule>
    <cfRule type="cellIs" dxfId="2294" priority="3796" operator="equal">
      <formula>"NA"</formula>
    </cfRule>
  </conditionalFormatting>
  <conditionalFormatting sqref="J456:J460">
    <cfRule type="cellIs" dxfId="2293" priority="3785" operator="equal">
      <formula>"NA"</formula>
    </cfRule>
    <cfRule type="cellIs" dxfId="2292" priority="3786" operator="equal">
      <formula>"NA"</formula>
    </cfRule>
  </conditionalFormatting>
  <conditionalFormatting sqref="E391:I391">
    <cfRule type="cellIs" dxfId="2291" priority="3781" operator="equal">
      <formula>"NA"</formula>
    </cfRule>
    <cfRule type="cellIs" dxfId="2290" priority="3782" operator="equal">
      <formula>"NA"</formula>
    </cfRule>
  </conditionalFormatting>
  <conditionalFormatting sqref="D391">
    <cfRule type="cellIs" dxfId="2289" priority="3773" operator="equal">
      <formula>"NA"</formula>
    </cfRule>
    <cfRule type="cellIs" dxfId="2288" priority="3774" operator="equal">
      <formula>"NA"</formula>
    </cfRule>
  </conditionalFormatting>
  <conditionalFormatting sqref="E418:F419 E417:G417 H411:I412 H416:I419 I413">
    <cfRule type="cellIs" dxfId="2287" priority="3771" operator="equal">
      <formula>"NA"</formula>
    </cfRule>
    <cfRule type="cellIs" dxfId="2286" priority="3772" operator="equal">
      <formula>"NA"</formula>
    </cfRule>
  </conditionalFormatting>
  <conditionalFormatting sqref="I428">
    <cfRule type="cellIs" dxfId="2285" priority="3767" operator="equal">
      <formula>"NA"</formula>
    </cfRule>
    <cfRule type="cellIs" dxfId="2284" priority="3768" operator="equal">
      <formula>"NA"</formula>
    </cfRule>
  </conditionalFormatting>
  <conditionalFormatting sqref="E439:F439">
    <cfRule type="cellIs" dxfId="2283" priority="3761" operator="equal">
      <formula>"NA"</formula>
    </cfRule>
    <cfRule type="cellIs" dxfId="2282" priority="3762" operator="equal">
      <formula>"NA"</formula>
    </cfRule>
  </conditionalFormatting>
  <conditionalFormatting sqref="I439">
    <cfRule type="cellIs" dxfId="2281" priority="3759" operator="equal">
      <formula>"NA"</formula>
    </cfRule>
    <cfRule type="cellIs" dxfId="2280" priority="3760" operator="equal">
      <formula>"NA"</formula>
    </cfRule>
  </conditionalFormatting>
  <conditionalFormatting sqref="E714:F714 H714:I714 E717:F720 I717:I720">
    <cfRule type="cellIs" dxfId="2279" priority="3757" operator="equal">
      <formula>"NA"</formula>
    </cfRule>
    <cfRule type="cellIs" dxfId="2278" priority="3758" operator="equal">
      <formula>"NA"</formula>
    </cfRule>
  </conditionalFormatting>
  <conditionalFormatting sqref="H717">
    <cfRule type="cellIs" dxfId="2277" priority="3755" operator="equal">
      <formula>"NA"</formula>
    </cfRule>
    <cfRule type="cellIs" dxfId="2276" priority="3756" operator="equal">
      <formula>"NA"</formula>
    </cfRule>
  </conditionalFormatting>
  <conditionalFormatting sqref="H718:H719">
    <cfRule type="cellIs" dxfId="2275" priority="3753" operator="equal">
      <formula>"NA"</formula>
    </cfRule>
    <cfRule type="cellIs" dxfId="2274" priority="3754" operator="equal">
      <formula>"NA"</formula>
    </cfRule>
  </conditionalFormatting>
  <conditionalFormatting sqref="H720">
    <cfRule type="cellIs" dxfId="2273" priority="3751" operator="equal">
      <formula>"NA"</formula>
    </cfRule>
    <cfRule type="cellIs" dxfId="2272" priority="3752" operator="equal">
      <formula>"NA"</formula>
    </cfRule>
  </conditionalFormatting>
  <conditionalFormatting sqref="G717:G720">
    <cfRule type="cellIs" dxfId="2271" priority="3749" operator="equal">
      <formula>"NA"</formula>
    </cfRule>
    <cfRule type="cellIs" dxfId="2270" priority="3750" operator="equal">
      <formula>"NA"</formula>
    </cfRule>
  </conditionalFormatting>
  <conditionalFormatting sqref="H495">
    <cfRule type="cellIs" dxfId="2269" priority="3747" operator="equal">
      <formula>"NA"</formula>
    </cfRule>
    <cfRule type="cellIs" dxfId="2268" priority="3748" operator="equal">
      <formula>"NA"</formula>
    </cfRule>
  </conditionalFormatting>
  <conditionalFormatting sqref="E371:F371 H371:I371">
    <cfRule type="cellIs" dxfId="2267" priority="3745" operator="equal">
      <formula>"NA"</formula>
    </cfRule>
    <cfRule type="cellIs" dxfId="2266" priority="3746" operator="equal">
      <formula>"NA"</formula>
    </cfRule>
  </conditionalFormatting>
  <conditionalFormatting sqref="E382:F382 H382:I382">
    <cfRule type="cellIs" dxfId="2265" priority="3743" operator="equal">
      <formula>"NA"</formula>
    </cfRule>
    <cfRule type="cellIs" dxfId="2264" priority="3744" operator="equal">
      <formula>"NA"</formula>
    </cfRule>
  </conditionalFormatting>
  <conditionalFormatting sqref="A391:B391">
    <cfRule type="cellIs" dxfId="2263" priority="3741" operator="equal">
      <formula>"NA"</formula>
    </cfRule>
    <cfRule type="cellIs" dxfId="2262" priority="3742" operator="equal">
      <formula>"NA"</formula>
    </cfRule>
  </conditionalFormatting>
  <conditionalFormatting sqref="E455:I455">
    <cfRule type="cellIs" dxfId="2261" priority="3739" operator="equal">
      <formula>"NA"</formula>
    </cfRule>
    <cfRule type="cellIs" dxfId="2260" priority="3740" operator="equal">
      <formula>"NA"</formula>
    </cfRule>
  </conditionalFormatting>
  <conditionalFormatting sqref="H729:I731">
    <cfRule type="cellIs" dxfId="2259" priority="3737" operator="equal">
      <formula>"NA"</formula>
    </cfRule>
    <cfRule type="cellIs" dxfId="2258" priority="3738" operator="equal">
      <formula>"NA"</formula>
    </cfRule>
  </conditionalFormatting>
  <conditionalFormatting sqref="E734:F736 I734:I736">
    <cfRule type="cellIs" dxfId="2257" priority="3735" operator="equal">
      <formula>"NA"</formula>
    </cfRule>
    <cfRule type="cellIs" dxfId="2256" priority="3736" operator="equal">
      <formula>"NA"</formula>
    </cfRule>
  </conditionalFormatting>
  <conditionalFormatting sqref="H734:H736">
    <cfRule type="cellIs" dxfId="2255" priority="3733" operator="equal">
      <formula>"NA"</formula>
    </cfRule>
    <cfRule type="cellIs" dxfId="2254" priority="3734" operator="equal">
      <formula>"NA"</formula>
    </cfRule>
  </conditionalFormatting>
  <conditionalFormatting sqref="G734:G736">
    <cfRule type="cellIs" dxfId="2253" priority="3731" operator="equal">
      <formula>"NA"</formula>
    </cfRule>
    <cfRule type="cellIs" dxfId="2252" priority="3732" operator="equal">
      <formula>"NA"</formula>
    </cfRule>
  </conditionalFormatting>
  <conditionalFormatting sqref="H738:I738">
    <cfRule type="cellIs" dxfId="2251" priority="3729" operator="equal">
      <formula>"NA"</formula>
    </cfRule>
    <cfRule type="cellIs" dxfId="2250" priority="3730" operator="equal">
      <formula>"NA"</formula>
    </cfRule>
  </conditionalFormatting>
  <conditionalFormatting sqref="H741:H743">
    <cfRule type="cellIs" dxfId="2249" priority="3725" operator="equal">
      <formula>"NA"</formula>
    </cfRule>
    <cfRule type="cellIs" dxfId="2248" priority="3726" operator="equal">
      <formula>"NA"</formula>
    </cfRule>
  </conditionalFormatting>
  <conditionalFormatting sqref="H747:I747">
    <cfRule type="cellIs" dxfId="2247" priority="3719" operator="equal">
      <formula>"NA"</formula>
    </cfRule>
    <cfRule type="cellIs" dxfId="2246" priority="3720" operator="equal">
      <formula>"NA"</formula>
    </cfRule>
  </conditionalFormatting>
  <conditionalFormatting sqref="E750:F752 I750:I752">
    <cfRule type="cellIs" dxfId="2245" priority="3717" operator="equal">
      <formula>"NA"</formula>
    </cfRule>
    <cfRule type="cellIs" dxfId="2244" priority="3718" operator="equal">
      <formula>"NA"</formula>
    </cfRule>
  </conditionalFormatting>
  <conditionalFormatting sqref="H750:H752">
    <cfRule type="cellIs" dxfId="2243" priority="3715" operator="equal">
      <formula>"NA"</formula>
    </cfRule>
    <cfRule type="cellIs" dxfId="2242" priority="3716" operator="equal">
      <formula>"NA"</formula>
    </cfRule>
  </conditionalFormatting>
  <conditionalFormatting sqref="G750:G752">
    <cfRule type="cellIs" dxfId="2241" priority="3713" operator="equal">
      <formula>"NA"</formula>
    </cfRule>
    <cfRule type="cellIs" dxfId="2240" priority="3714" operator="equal">
      <formula>"NA"</formula>
    </cfRule>
  </conditionalFormatting>
  <conditionalFormatting sqref="H754:I754">
    <cfRule type="cellIs" dxfId="2239" priority="3711" operator="equal">
      <formula>"NA"</formula>
    </cfRule>
    <cfRule type="cellIs" dxfId="2238" priority="3712" operator="equal">
      <formula>"NA"</formula>
    </cfRule>
  </conditionalFormatting>
  <conditionalFormatting sqref="I757:I759">
    <cfRule type="cellIs" dxfId="2237" priority="3709" operator="equal">
      <formula>"NA"</formula>
    </cfRule>
    <cfRule type="cellIs" dxfId="2236" priority="3710" operator="equal">
      <formula>"NA"</formula>
    </cfRule>
  </conditionalFormatting>
  <conditionalFormatting sqref="H757:H759">
    <cfRule type="cellIs" dxfId="2235" priority="3707" operator="equal">
      <formula>"NA"</formula>
    </cfRule>
    <cfRule type="cellIs" dxfId="2234" priority="3708" operator="equal">
      <formula>"NA"</formula>
    </cfRule>
  </conditionalFormatting>
  <conditionalFormatting sqref="A380:C380">
    <cfRule type="cellIs" dxfId="2233" priority="3697" operator="equal">
      <formula>"NA"</formula>
    </cfRule>
    <cfRule type="cellIs" dxfId="2232" priority="3698" operator="equal">
      <formula>"NA"</formula>
    </cfRule>
  </conditionalFormatting>
  <conditionalFormatting sqref="C391">
    <cfRule type="cellIs" dxfId="2231" priority="3695" operator="equal">
      <formula>"NA"</formula>
    </cfRule>
    <cfRule type="cellIs" dxfId="2230" priority="3696" operator="equal">
      <formula>"NA"</formula>
    </cfRule>
  </conditionalFormatting>
  <conditionalFormatting sqref="D380">
    <cfRule type="cellIs" dxfId="2229" priority="3693" operator="equal">
      <formula>"NA"</formula>
    </cfRule>
    <cfRule type="cellIs" dxfId="2228" priority="3694" operator="equal">
      <formula>"NA"</formula>
    </cfRule>
  </conditionalFormatting>
  <conditionalFormatting sqref="C405">
    <cfRule type="cellIs" dxfId="2227" priority="3689" operator="equal">
      <formula>"NA"</formula>
    </cfRule>
    <cfRule type="cellIs" dxfId="2226" priority="3690" operator="equal">
      <formula>"NA"</formula>
    </cfRule>
  </conditionalFormatting>
  <conditionalFormatting sqref="C420">
    <cfRule type="cellIs" dxfId="2225" priority="3687" operator="equal">
      <formula>"NA"</formula>
    </cfRule>
    <cfRule type="cellIs" dxfId="2224" priority="3688" operator="equal">
      <formula>"NA"</formula>
    </cfRule>
  </conditionalFormatting>
  <conditionalFormatting sqref="C433">
    <cfRule type="cellIs" dxfId="2223" priority="3685" operator="equal">
      <formula>"NA"</formula>
    </cfRule>
    <cfRule type="cellIs" dxfId="2222" priority="3686" operator="equal">
      <formula>"NA"</formula>
    </cfRule>
  </conditionalFormatting>
  <conditionalFormatting sqref="C440">
    <cfRule type="cellIs" dxfId="2221" priority="3683" operator="equal">
      <formula>"NA"</formula>
    </cfRule>
    <cfRule type="cellIs" dxfId="2220" priority="3684" operator="equal">
      <formula>"NA"</formula>
    </cfRule>
  </conditionalFormatting>
  <conditionalFormatting sqref="I16">
    <cfRule type="cellIs" dxfId="2219" priority="3681" operator="equal">
      <formula>"NA"</formula>
    </cfRule>
    <cfRule type="cellIs" dxfId="2218" priority="3682" operator="equal">
      <formula>"NA"</formula>
    </cfRule>
  </conditionalFormatting>
  <conditionalFormatting sqref="I21">
    <cfRule type="cellIs" dxfId="2217" priority="3679" operator="equal">
      <formula>"NA"</formula>
    </cfRule>
    <cfRule type="cellIs" dxfId="2216" priority="3680" operator="equal">
      <formula>"NA"</formula>
    </cfRule>
  </conditionalFormatting>
  <conditionalFormatting sqref="I50">
    <cfRule type="cellIs" dxfId="2215" priority="3677" operator="equal">
      <formula>"NA"</formula>
    </cfRule>
    <cfRule type="cellIs" dxfId="2214" priority="3678" operator="equal">
      <formula>"NA"</formula>
    </cfRule>
  </conditionalFormatting>
  <conditionalFormatting sqref="I161">
    <cfRule type="cellIs" dxfId="2213" priority="3675" operator="equal">
      <formula>"NA"</formula>
    </cfRule>
    <cfRule type="cellIs" dxfId="2212" priority="3676" operator="equal">
      <formula>"NA"</formula>
    </cfRule>
  </conditionalFormatting>
  <conditionalFormatting sqref="I351">
    <cfRule type="cellIs" dxfId="2211" priority="3673" operator="equal">
      <formula>"NA"</formula>
    </cfRule>
    <cfRule type="cellIs" dxfId="2210" priority="3674" operator="equal">
      <formula>"NA"</formula>
    </cfRule>
  </conditionalFormatting>
  <conditionalFormatting sqref="I353">
    <cfRule type="cellIs" dxfId="2209" priority="3671" operator="equal">
      <formula>"NA"</formula>
    </cfRule>
    <cfRule type="cellIs" dxfId="2208" priority="3672" operator="equal">
      <formula>"NA"</formula>
    </cfRule>
  </conditionalFormatting>
  <conditionalFormatting sqref="I360">
    <cfRule type="cellIs" dxfId="2207" priority="3669" operator="equal">
      <formula>"NA"</formula>
    </cfRule>
    <cfRule type="cellIs" dxfId="2206" priority="3670" operator="equal">
      <formula>"NA"</formula>
    </cfRule>
  </conditionalFormatting>
  <conditionalFormatting sqref="I361">
    <cfRule type="cellIs" dxfId="2205" priority="3667" operator="equal">
      <formula>"NA"</formula>
    </cfRule>
    <cfRule type="cellIs" dxfId="2204" priority="3668" operator="equal">
      <formula>"NA"</formula>
    </cfRule>
  </conditionalFormatting>
  <conditionalFormatting sqref="I478">
    <cfRule type="cellIs" dxfId="2203" priority="3663" operator="equal">
      <formula>"NA"</formula>
    </cfRule>
    <cfRule type="cellIs" dxfId="2202" priority="3664" operator="equal">
      <formula>"NA"</formula>
    </cfRule>
  </conditionalFormatting>
  <conditionalFormatting sqref="I150">
    <cfRule type="cellIs" dxfId="2201" priority="3661" operator="equal">
      <formula>"NA"</formula>
    </cfRule>
    <cfRule type="cellIs" dxfId="2200" priority="3662" operator="equal">
      <formula>"NA"</formula>
    </cfRule>
  </conditionalFormatting>
  <conditionalFormatting sqref="E150">
    <cfRule type="cellIs" dxfId="2199" priority="3567" operator="equal">
      <formula>"NA"</formula>
    </cfRule>
    <cfRule type="cellIs" dxfId="2198" priority="3568" operator="equal">
      <formula>"NA"</formula>
    </cfRule>
  </conditionalFormatting>
  <conditionalFormatting sqref="F150">
    <cfRule type="cellIs" dxfId="2197" priority="3565" operator="equal">
      <formula>"NA"</formula>
    </cfRule>
    <cfRule type="cellIs" dxfId="2196" priority="3566" operator="equal">
      <formula>"NA"</formula>
    </cfRule>
  </conditionalFormatting>
  <conditionalFormatting sqref="G150">
    <cfRule type="cellIs" dxfId="2195" priority="3563" operator="equal">
      <formula>"NA"</formula>
    </cfRule>
    <cfRule type="cellIs" dxfId="2194" priority="3564" operator="equal">
      <formula>"NA"</formula>
    </cfRule>
  </conditionalFormatting>
  <conditionalFormatting sqref="E154:E156">
    <cfRule type="cellIs" dxfId="2193" priority="3561" operator="equal">
      <formula>"NA"</formula>
    </cfRule>
    <cfRule type="cellIs" dxfId="2192" priority="3562" operator="equal">
      <formula>"NA"</formula>
    </cfRule>
  </conditionalFormatting>
  <conditionalFormatting sqref="F154:F156">
    <cfRule type="cellIs" dxfId="2191" priority="3559" operator="equal">
      <formula>"NA"</formula>
    </cfRule>
    <cfRule type="cellIs" dxfId="2190" priority="3560" operator="equal">
      <formula>"NA"</formula>
    </cfRule>
  </conditionalFormatting>
  <conditionalFormatting sqref="G154:G156">
    <cfRule type="cellIs" dxfId="2189" priority="3557" operator="equal">
      <formula>"NA"</formula>
    </cfRule>
    <cfRule type="cellIs" dxfId="2188" priority="3558" operator="equal">
      <formula>"NA"</formula>
    </cfRule>
  </conditionalFormatting>
  <conditionalFormatting sqref="E649 E651:E654">
    <cfRule type="cellIs" dxfId="2187" priority="3051" operator="equal">
      <formula>"NA"</formula>
    </cfRule>
    <cfRule type="cellIs" dxfId="2186" priority="3052" operator="equal">
      <formula>"NA"</formula>
    </cfRule>
  </conditionalFormatting>
  <conditionalFormatting sqref="F649 F651:F654">
    <cfRule type="cellIs" dxfId="2185" priority="3049" operator="equal">
      <formula>"NA"</formula>
    </cfRule>
    <cfRule type="cellIs" dxfId="2184" priority="3050" operator="equal">
      <formula>"NA"</formula>
    </cfRule>
  </conditionalFormatting>
  <conditionalFormatting sqref="G649 G651:G654">
    <cfRule type="cellIs" dxfId="2183" priority="3047" operator="equal">
      <formula>"NA"</formula>
    </cfRule>
    <cfRule type="cellIs" dxfId="2182" priority="3048" operator="equal">
      <formula>"NA"</formula>
    </cfRule>
  </conditionalFormatting>
  <conditionalFormatting sqref="E706:E709">
    <cfRule type="cellIs" dxfId="2181" priority="2517" operator="equal">
      <formula>"NA"</formula>
    </cfRule>
    <cfRule type="cellIs" dxfId="2180" priority="2518" operator="equal">
      <formula>"NA"</formula>
    </cfRule>
  </conditionalFormatting>
  <conditionalFormatting sqref="F706:F709">
    <cfRule type="cellIs" dxfId="2179" priority="2515" operator="equal">
      <formula>"NA"</formula>
    </cfRule>
    <cfRule type="cellIs" dxfId="2178" priority="2516" operator="equal">
      <formula>"NA"</formula>
    </cfRule>
  </conditionalFormatting>
  <conditionalFormatting sqref="G706:G709">
    <cfRule type="cellIs" dxfId="2177" priority="2511" operator="equal">
      <formula>"NA"</formula>
    </cfRule>
    <cfRule type="cellIs" dxfId="2176" priority="2512" operator="equal">
      <formula>"NA"</formula>
    </cfRule>
  </conditionalFormatting>
  <conditionalFormatting sqref="E491:G491 E493:G495">
    <cfRule type="cellIs" dxfId="2175" priority="2215" operator="equal">
      <formula>"NA"</formula>
    </cfRule>
    <cfRule type="cellIs" dxfId="2174" priority="2216" operator="equal">
      <formula>"NA"</formula>
    </cfRule>
  </conditionalFormatting>
  <conditionalFormatting sqref="E507:G508">
    <cfRule type="cellIs" dxfId="2173" priority="1877" operator="equal">
      <formula>"NA"</formula>
    </cfRule>
    <cfRule type="cellIs" dxfId="2172" priority="1878" operator="equal">
      <formula>"NA"</formula>
    </cfRule>
  </conditionalFormatting>
  <conditionalFormatting sqref="E826:G827">
    <cfRule type="cellIs" dxfId="2171" priority="1809" operator="equal">
      <formula>"NA"</formula>
    </cfRule>
    <cfRule type="cellIs" dxfId="2170" priority="1810" operator="equal">
      <formula>"NA"</formula>
    </cfRule>
  </conditionalFormatting>
  <conditionalFormatting sqref="E826:G827">
    <cfRule type="cellIs" dxfId="2169" priority="1807" operator="equal">
      <formula>"NA"</formula>
    </cfRule>
    <cfRule type="cellIs" dxfId="2168" priority="1808" operator="equal">
      <formula>"NA"</formula>
    </cfRule>
  </conditionalFormatting>
  <conditionalFormatting sqref="E826:G827">
    <cfRule type="cellIs" dxfId="2167" priority="1805" operator="equal">
      <formula>"NA"</formula>
    </cfRule>
    <cfRule type="cellIs" dxfId="2166" priority="1806" operator="equal">
      <formula>"NA"</formula>
    </cfRule>
  </conditionalFormatting>
  <conditionalFormatting sqref="E401:G404 E396:G398">
    <cfRule type="cellIs" dxfId="2165" priority="1617" operator="equal">
      <formula>"NA"</formula>
    </cfRule>
    <cfRule type="cellIs" dxfId="2164" priority="1618" operator="equal">
      <formula>"NA"</formula>
    </cfRule>
  </conditionalFormatting>
  <conditionalFormatting sqref="E402:G402">
    <cfRule type="cellIs" dxfId="2163" priority="1615" operator="equal">
      <formula>"NA"</formula>
    </cfRule>
    <cfRule type="cellIs" dxfId="2162" priority="1616" operator="equal">
      <formula>"NA"</formula>
    </cfRule>
  </conditionalFormatting>
  <conditionalFormatting sqref="E396:G398">
    <cfRule type="cellIs" dxfId="2161" priority="1613" operator="equal">
      <formula>"NA"</formula>
    </cfRule>
    <cfRule type="cellIs" dxfId="2160" priority="1614" operator="equal">
      <formula>"NA"</formula>
    </cfRule>
  </conditionalFormatting>
  <conditionalFormatting sqref="E396:G398">
    <cfRule type="cellIs" dxfId="2159" priority="1611" operator="equal">
      <formula>"NA"</formula>
    </cfRule>
    <cfRule type="cellIs" dxfId="2158" priority="1612" operator="equal">
      <formula>"NA"</formula>
    </cfRule>
  </conditionalFormatting>
  <conditionalFormatting sqref="E397:G399">
    <cfRule type="cellIs" dxfId="2157" priority="1609" operator="equal">
      <formula>"NA"</formula>
    </cfRule>
    <cfRule type="cellIs" dxfId="2156" priority="1610" operator="equal">
      <formula>"NA"</formula>
    </cfRule>
  </conditionalFormatting>
  <conditionalFormatting sqref="E397:G399">
    <cfRule type="cellIs" dxfId="2155" priority="1607" operator="equal">
      <formula>"NA"</formula>
    </cfRule>
    <cfRule type="cellIs" dxfId="2154" priority="1608" operator="equal">
      <formula>"NA"</formula>
    </cfRule>
  </conditionalFormatting>
  <conditionalFormatting sqref="E831:G831">
    <cfRule type="cellIs" dxfId="2153" priority="443" operator="equal">
      <formula>"NA"</formula>
    </cfRule>
    <cfRule type="cellIs" dxfId="2152" priority="444" operator="equal">
      <formula>"NA"</formula>
    </cfRule>
  </conditionalFormatting>
  <conditionalFormatting sqref="E831:G831">
    <cfRule type="cellIs" dxfId="2151" priority="441" operator="equal">
      <formula>"NA"</formula>
    </cfRule>
    <cfRule type="cellIs" dxfId="2150" priority="442" operator="equal">
      <formula>"NA"</formula>
    </cfRule>
  </conditionalFormatting>
  <conditionalFormatting sqref="E831:G831">
    <cfRule type="cellIs" dxfId="2149" priority="439" operator="equal">
      <formula>"NA"</formula>
    </cfRule>
    <cfRule type="cellIs" dxfId="2148" priority="440" operator="equal">
      <formula>"NA"</formula>
    </cfRule>
  </conditionalFormatting>
  <conditionalFormatting sqref="E831:G831">
    <cfRule type="cellIs" dxfId="2147" priority="437" operator="equal">
      <formula>"NA"</formula>
    </cfRule>
    <cfRule type="cellIs" dxfId="2146" priority="438" operator="equal">
      <formula>"NA"</formula>
    </cfRule>
  </conditionalFormatting>
  <conditionalFormatting sqref="E530:G530 E532:G534">
    <cfRule type="cellIs" dxfId="2145" priority="327" operator="equal">
      <formula>"NA"</formula>
    </cfRule>
    <cfRule type="cellIs" dxfId="2144" priority="328" operator="equal">
      <formula>"NA"</formula>
    </cfRule>
  </conditionalFormatting>
  <conditionalFormatting sqref="E606">
    <cfRule type="cellIs" dxfId="2143" priority="321" operator="equal">
      <formula>"NA"</formula>
    </cfRule>
    <cfRule type="cellIs" dxfId="2142" priority="322" operator="equal">
      <formula>"NA"</formula>
    </cfRule>
  </conditionalFormatting>
  <conditionalFormatting sqref="F606">
    <cfRule type="cellIs" dxfId="2141" priority="319" operator="equal">
      <formula>"NA"</formula>
    </cfRule>
    <cfRule type="cellIs" dxfId="2140" priority="320" operator="equal">
      <formula>"NA"</formula>
    </cfRule>
  </conditionalFormatting>
  <conditionalFormatting sqref="G606">
    <cfRule type="cellIs" dxfId="2139" priority="317" operator="equal">
      <formula>"NA"</formula>
    </cfRule>
    <cfRule type="cellIs" dxfId="2138" priority="318" operator="equal">
      <formula>"NA"</formula>
    </cfRule>
  </conditionalFormatting>
  <conditionalFormatting sqref="E668:G668 E663:E664 E666:E667">
    <cfRule type="cellIs" dxfId="2137" priority="309" operator="equal">
      <formula>"NA"</formula>
    </cfRule>
    <cfRule type="cellIs" dxfId="2136" priority="310" operator="equal">
      <formula>"NA"</formula>
    </cfRule>
  </conditionalFormatting>
  <conditionalFormatting sqref="E664:E666">
    <cfRule type="cellIs" dxfId="2135" priority="307" operator="equal">
      <formula>"NA"</formula>
    </cfRule>
    <cfRule type="cellIs" dxfId="2134" priority="308" operator="equal">
      <formula>"NA"</formula>
    </cfRule>
  </conditionalFormatting>
  <conditionalFormatting sqref="E575:G575 E577:G578">
    <cfRule type="cellIs" dxfId="2133" priority="211" operator="equal">
      <formula>"NA"</formula>
    </cfRule>
    <cfRule type="cellIs" dxfId="2132" priority="212" operator="equal">
      <formula>"NA"</formula>
    </cfRule>
  </conditionalFormatting>
  <conditionalFormatting sqref="I741:I743">
    <cfRule type="cellIs" dxfId="2131" priority="197" operator="equal">
      <formula>"NA"</formula>
    </cfRule>
    <cfRule type="cellIs" dxfId="2130" priority="198" operator="equal">
      <formula>"NA"</formula>
    </cfRule>
  </conditionalFormatting>
  <conditionalFormatting sqref="E741:G743">
    <cfRule type="cellIs" dxfId="2129" priority="195" operator="equal">
      <formula>"NA"</formula>
    </cfRule>
    <cfRule type="cellIs" dxfId="2128" priority="196" operator="equal">
      <formula>"NA"</formula>
    </cfRule>
  </conditionalFormatting>
  <conditionalFormatting sqref="E757:G759">
    <cfRule type="cellIs" dxfId="2127" priority="193" operator="equal">
      <formula>"NA"</formula>
    </cfRule>
    <cfRule type="cellIs" dxfId="2126" priority="194" operator="equal">
      <formula>"NA"</formula>
    </cfRule>
  </conditionalFormatting>
  <conditionalFormatting sqref="E822:G822">
    <cfRule type="cellIs" dxfId="2125" priority="187" operator="equal">
      <formula>"NA"</formula>
    </cfRule>
    <cfRule type="cellIs" dxfId="2124" priority="188" operator="equal">
      <formula>"NA"</formula>
    </cfRule>
  </conditionalFormatting>
  <conditionalFormatting sqref="E591:G591 E593:G596">
    <cfRule type="cellIs" dxfId="2123" priority="179" operator="equal">
      <formula>"NA"</formula>
    </cfRule>
    <cfRule type="cellIs" dxfId="2122" priority="180" operator="equal">
      <formula>"NA"</formula>
    </cfRule>
  </conditionalFormatting>
  <conditionalFormatting sqref="E45:G47">
    <cfRule type="cellIs" dxfId="2121" priority="173" operator="equal">
      <formula>"NA"</formula>
    </cfRule>
    <cfRule type="cellIs" dxfId="2120" priority="174" operator="equal">
      <formula>"NA"</formula>
    </cfRule>
  </conditionalFormatting>
  <conditionalFormatting sqref="E377:G377 E379:G379 E373:G375">
    <cfRule type="cellIs" dxfId="2119" priority="159" operator="equal">
      <formula>"NA"</formula>
    </cfRule>
    <cfRule type="cellIs" dxfId="2118" priority="160" operator="equal">
      <formula>"NA"</formula>
    </cfRule>
  </conditionalFormatting>
  <conditionalFormatting sqref="E634 E636:E639">
    <cfRule type="cellIs" dxfId="2117" priority="145" operator="equal">
      <formula>"NA"</formula>
    </cfRule>
    <cfRule type="cellIs" dxfId="2116" priority="146" operator="equal">
      <formula>"NA"</formula>
    </cfRule>
  </conditionalFormatting>
  <conditionalFormatting sqref="F634 F636:F639">
    <cfRule type="cellIs" dxfId="2115" priority="143" operator="equal">
      <formula>"NA"</formula>
    </cfRule>
    <cfRule type="cellIs" dxfId="2114" priority="144" operator="equal">
      <formula>"NA"</formula>
    </cfRule>
  </conditionalFormatting>
  <conditionalFormatting sqref="G634 G636:G639">
    <cfRule type="cellIs" dxfId="2113" priority="141" operator="equal">
      <formula>"NA"</formula>
    </cfRule>
    <cfRule type="cellIs" dxfId="2112" priority="142" operator="equal">
      <formula>"NA"</formula>
    </cfRule>
  </conditionalFormatting>
  <conditionalFormatting sqref="E840">
    <cfRule type="cellIs" dxfId="2111" priority="139" operator="equal">
      <formula>"NA"</formula>
    </cfRule>
    <cfRule type="cellIs" dxfId="2110" priority="140" operator="equal">
      <formula>"NA"</formula>
    </cfRule>
  </conditionalFormatting>
  <conditionalFormatting sqref="F840">
    <cfRule type="cellIs" dxfId="2109" priority="137" operator="equal">
      <formula>"NA"</formula>
    </cfRule>
    <cfRule type="cellIs" dxfId="2108" priority="138" operator="equal">
      <formula>"NA"</formula>
    </cfRule>
  </conditionalFormatting>
  <conditionalFormatting sqref="G840">
    <cfRule type="cellIs" dxfId="2107" priority="135" operator="equal">
      <formula>"NA"</formula>
    </cfRule>
    <cfRule type="cellIs" dxfId="2106" priority="136" operator="equal">
      <formula>"NA"</formula>
    </cfRule>
  </conditionalFormatting>
  <conditionalFormatting sqref="E14:G14">
    <cfRule type="cellIs" dxfId="2105" priority="129" operator="equal">
      <formula>"NA"</formula>
    </cfRule>
    <cfRule type="cellIs" dxfId="2104" priority="130" operator="equal">
      <formula>"NA"</formula>
    </cfRule>
  </conditionalFormatting>
  <conditionalFormatting sqref="E148:G149">
    <cfRule type="cellIs" dxfId="2103" priority="101" operator="equal">
      <formula>"NA"</formula>
    </cfRule>
    <cfRule type="cellIs" dxfId="2102" priority="102" operator="equal">
      <formula>"NA"</formula>
    </cfRule>
  </conditionalFormatting>
  <conditionalFormatting sqref="E175:G177">
    <cfRule type="cellIs" dxfId="2101" priority="93" operator="equal">
      <formula>"NA"</formula>
    </cfRule>
    <cfRule type="cellIs" dxfId="2100" priority="94" operator="equal">
      <formula>"NA"</formula>
    </cfRule>
  </conditionalFormatting>
  <conditionalFormatting sqref="E187:G187">
    <cfRule type="cellIs" dxfId="2099" priority="91" operator="equal">
      <formula>"NA"</formula>
    </cfRule>
    <cfRule type="cellIs" dxfId="2098" priority="92" operator="equal">
      <formula>"NA"</formula>
    </cfRule>
  </conditionalFormatting>
  <conditionalFormatting sqref="E478:G478 E480:G482">
    <cfRule type="cellIs" dxfId="2097" priority="53" operator="equal">
      <formula>"NA"</formula>
    </cfRule>
    <cfRule type="cellIs" dxfId="2096" priority="54" operator="equal">
      <formula>"NA"</formula>
    </cfRule>
  </conditionalFormatting>
  <conditionalFormatting sqref="E478:G478">
    <cfRule type="cellIs" dxfId="2095" priority="51" operator="equal">
      <formula>"NA"</formula>
    </cfRule>
    <cfRule type="cellIs" dxfId="2094" priority="52" operator="equal">
      <formula>"NA"</formula>
    </cfRule>
  </conditionalFormatting>
  <conditionalFormatting sqref="E9:G11">
    <cfRule type="cellIs" dxfId="2093" priority="47" operator="equal">
      <formula>"NA"</formula>
    </cfRule>
    <cfRule type="cellIs" dxfId="2092" priority="48" operator="equal">
      <formula>"NA"</formula>
    </cfRule>
  </conditionalFormatting>
  <conditionalFormatting sqref="E16:G18">
    <cfRule type="cellIs" dxfId="2091" priority="45" operator="equal">
      <formula>"NA"</formula>
    </cfRule>
    <cfRule type="cellIs" dxfId="2090" priority="46" operator="equal">
      <formula>"NA"</formula>
    </cfRule>
  </conditionalFormatting>
  <conditionalFormatting sqref="E21:G21 E23:G23">
    <cfRule type="cellIs" dxfId="2089" priority="43" operator="equal">
      <formula>"NA"</formula>
    </cfRule>
    <cfRule type="cellIs" dxfId="2088" priority="44" operator="equal">
      <formula>"NA"</formula>
    </cfRule>
  </conditionalFormatting>
  <conditionalFormatting sqref="E27:G32">
    <cfRule type="cellIs" dxfId="2087" priority="41" operator="equal">
      <formula>"NA"</formula>
    </cfRule>
    <cfRule type="cellIs" dxfId="2086" priority="42" operator="equal">
      <formula>"NA"</formula>
    </cfRule>
  </conditionalFormatting>
  <conditionalFormatting sqref="E34:G39">
    <cfRule type="cellIs" dxfId="2085" priority="39" operator="equal">
      <formula>"NA"</formula>
    </cfRule>
    <cfRule type="cellIs" dxfId="2084" priority="40" operator="equal">
      <formula>"NA"</formula>
    </cfRule>
  </conditionalFormatting>
  <conditionalFormatting sqref="E50:G50">
    <cfRule type="cellIs" dxfId="2083" priority="37" operator="equal">
      <formula>"NA"</formula>
    </cfRule>
    <cfRule type="cellIs" dxfId="2082" priority="38" operator="equal">
      <formula>"NA"</formula>
    </cfRule>
  </conditionalFormatting>
  <conditionalFormatting sqref="E159:G161">
    <cfRule type="cellIs" dxfId="2081" priority="35" operator="equal">
      <formula>"NA"</formula>
    </cfRule>
    <cfRule type="cellIs" dxfId="2080" priority="36" operator="equal">
      <formula>"NA"</formula>
    </cfRule>
  </conditionalFormatting>
  <conditionalFormatting sqref="E167:G169">
    <cfRule type="cellIs" dxfId="2079" priority="33" operator="equal">
      <formula>"NA"</formula>
    </cfRule>
    <cfRule type="cellIs" dxfId="2078" priority="34" operator="equal">
      <formula>"NA"</formula>
    </cfRule>
  </conditionalFormatting>
  <conditionalFormatting sqref="E351:E360 F352:G356">
    <cfRule type="cellIs" dxfId="2077" priority="31" operator="equal">
      <formula>"NA"</formula>
    </cfRule>
    <cfRule type="cellIs" dxfId="2076" priority="32" operator="equal">
      <formula>"NA"</formula>
    </cfRule>
  </conditionalFormatting>
  <conditionalFormatting sqref="E360">
    <cfRule type="cellIs" dxfId="2075" priority="29" operator="equal">
      <formula>"NA"</formula>
    </cfRule>
    <cfRule type="cellIs" dxfId="2074" priority="30" operator="equal">
      <formula>"NA"</formula>
    </cfRule>
  </conditionalFormatting>
  <conditionalFormatting sqref="F351 F357:F360">
    <cfRule type="cellIs" dxfId="2073" priority="27" operator="equal">
      <formula>"NA"</formula>
    </cfRule>
    <cfRule type="cellIs" dxfId="2072" priority="28" operator="equal">
      <formula>"NA"</formula>
    </cfRule>
  </conditionalFormatting>
  <conditionalFormatting sqref="F360">
    <cfRule type="cellIs" dxfId="2071" priority="25" operator="equal">
      <formula>"NA"</formula>
    </cfRule>
    <cfRule type="cellIs" dxfId="2070" priority="26" operator="equal">
      <formula>"NA"</formula>
    </cfRule>
  </conditionalFormatting>
  <conditionalFormatting sqref="G351 G357:G360">
    <cfRule type="cellIs" dxfId="2069" priority="23" operator="equal">
      <formula>"NA"</formula>
    </cfRule>
    <cfRule type="cellIs" dxfId="2068" priority="24" operator="equal">
      <formula>"NA"</formula>
    </cfRule>
  </conditionalFormatting>
  <conditionalFormatting sqref="G360">
    <cfRule type="cellIs" dxfId="2067" priority="21" operator="equal">
      <formula>"NA"</formula>
    </cfRule>
    <cfRule type="cellIs" dxfId="2066" priority="22" operator="equal">
      <formula>"NA"</formula>
    </cfRule>
  </conditionalFormatting>
  <conditionalFormatting sqref="E468:G469">
    <cfRule type="cellIs" dxfId="2065" priority="19" operator="equal">
      <formula>"NA"</formula>
    </cfRule>
    <cfRule type="cellIs" dxfId="2064" priority="20" operator="equal">
      <formula>"NA"</formula>
    </cfRule>
  </conditionalFormatting>
  <conditionalFormatting sqref="E516:G521">
    <cfRule type="cellIs" dxfId="2063" priority="17" operator="equal">
      <formula>"NA"</formula>
    </cfRule>
    <cfRule type="cellIs" dxfId="2062" priority="18" operator="equal">
      <formula>"NA"</formula>
    </cfRule>
  </conditionalFormatting>
  <conditionalFormatting sqref="E544:G547 E541:G542">
    <cfRule type="cellIs" dxfId="2061" priority="15" operator="equal">
      <formula>"NA"</formula>
    </cfRule>
    <cfRule type="cellIs" dxfId="2060" priority="16" operator="equal">
      <formula>"NA"</formula>
    </cfRule>
  </conditionalFormatting>
  <conditionalFormatting sqref="E694:E698">
    <cfRule type="cellIs" dxfId="2059" priority="13" operator="equal">
      <formula>"NA"</formula>
    </cfRule>
    <cfRule type="cellIs" dxfId="2058" priority="14" operator="equal">
      <formula>"NA"</formula>
    </cfRule>
  </conditionalFormatting>
  <conditionalFormatting sqref="F694:F698">
    <cfRule type="cellIs" dxfId="2057" priority="11" operator="equal">
      <formula>"NA"</formula>
    </cfRule>
    <cfRule type="cellIs" dxfId="2056" priority="12" operator="equal">
      <formula>"NA"</formula>
    </cfRule>
  </conditionalFormatting>
  <conditionalFormatting sqref="G694:G698">
    <cfRule type="cellIs" dxfId="2055" priority="9" operator="equal">
      <formula>"NA"</formula>
    </cfRule>
    <cfRule type="cellIs" dxfId="2054" priority="10" operator="equal">
      <formula>"NA"</formula>
    </cfRule>
  </conditionalFormatting>
  <conditionalFormatting sqref="F663:F664 F666:F667">
    <cfRule type="cellIs" dxfId="2053" priority="7" operator="equal">
      <formula>"NA"</formula>
    </cfRule>
    <cfRule type="cellIs" dxfId="2052" priority="8" operator="equal">
      <formula>"NA"</formula>
    </cfRule>
  </conditionalFormatting>
  <conditionalFormatting sqref="F664:F666">
    <cfRule type="cellIs" dxfId="2051" priority="5" operator="equal">
      <formula>"NA"</formula>
    </cfRule>
    <cfRule type="cellIs" dxfId="2050" priority="6" operator="equal">
      <formula>"NA"</formula>
    </cfRule>
  </conditionalFormatting>
  <conditionalFormatting sqref="G663:G664 G666:G667">
    <cfRule type="cellIs" dxfId="2049" priority="3" operator="equal">
      <formula>"NA"</formula>
    </cfRule>
    <cfRule type="cellIs" dxfId="2048" priority="4" operator="equal">
      <formula>"NA"</formula>
    </cfRule>
  </conditionalFormatting>
  <conditionalFormatting sqref="G664:G666">
    <cfRule type="cellIs" dxfId="2047" priority="1" operator="equal">
      <formula>"NA"</formula>
    </cfRule>
    <cfRule type="cellIs" dxfId="2046" priority="2" operator="equal">
      <formula>"NA"</formula>
    </cfRule>
  </conditionalFormatting>
  <dataValidations count="12">
    <dataValidation type="list" allowBlank="1" showInputMessage="1" showErrorMessage="1" prompt="Please select" sqref="E425:I425 E372:I372 E395:I395 E383:I383 E410:I410">
      <formula1>"Yes,No"</formula1>
    </dataValidation>
    <dataValidation type="list" allowBlank="1" showInputMessage="1" showErrorMessage="1" sqref="D199:I199 D220:I220 D227:I227 D234:I234 D241:I241 D248:I248 D213:I213 D206:I206">
      <formula1>"Writing Printing Paper,Packing Paper &amp; Board,NewsPrint,Speciality"</formula1>
    </dataValidation>
    <dataValidation type="list" allowBlank="1" showInputMessage="1" showErrorMessage="1" sqref="H857:I857 E857 A863 E815:I819">
      <formula1>"Yes,No"</formula1>
    </dataValidation>
    <dataValidation type="decimal" operator="greaterThan" showErrorMessage="1" errorTitle="Text Alert" error="Please do not enter text" promptTitle="Numeric Input" prompt="Please enter numeric values or leave blank" sqref="F7:G7">
      <formula1>-1</formula1>
    </dataValidation>
    <dataValidation type="decimal" operator="notEqual" allowBlank="1" showInputMessage="1" showErrorMessage="1" error="Please do not enter '0' or text" promptTitle="Numeric Input" prompt="Please insert numeric value or leave blank_x000a_" sqref="E60:G60 E62:G62 E64:G64 E66:G66 E68:G68 E70:G70 E72:G72 E85:G85 E87:G87 E89:G89 E91:G91 E99:G99 E97:G97 E101:G101 E103:G103 E105:G105 I80 E118:G118 I680:I681 E120:G120 E122:G122 E127:G127 E129:G129 E131:G131 E133:G133 E140:G140 I832:I834 E832:G834 E632:G633 E489:G490 E502:G503 E528:G529 E541:G542 E567:G567 E476:G477 E576:G576 E604:G605 E618:G619 E647:G648 E841:G843 E680:G681 E692:G693 E135:G135 I489:I490 I841:I843 I823:I825 E492:G492 E505:G505 E823:G825 E531:G531 E515:G516 E589:G590 E779:G782 E554:G554 E556:G556 E650:G650 E544:G544 E387:G387 E376:G376 E389:G389 E74:G74 E76:G76 E78:G78 E80:G80 I60 I62 I64 I66 I68 I70 I72 I74 I76 I78 E107:G107 E109:G109 E111:G111 E113:G113 I97 I99 I101 I103 I105 I107 I109 I111 I113 I118 I120 I122 I127 I129 I131 I133 I135 I376 I704:I705 E429:G431 I429:I431 I378 E378:G378 E715:G716 E704:G705 I715:I716 I692:I693 E399:G400 I399:I400 I414:I415 E414:G415 E732:G733 E739:G740 E748:G749 E755:G756 I85 I87 I89 I91 I389 I387 I479 I476:I477 I492 I502:I503 I505 I515:I516 I518 I528:I529 I531 I541:I542 I544 I554 I556 I567 I576 I589:I590 I592 I604:I605 I618:I619 I632:I633 I635 I647:I648 I650 I662:I663 I732:I733 I739:I740 I748:I749 I755:I756 I779:I782 E479:G479 E592:G592 E518:G518 E635:G635 E662:G662">
      <formula1>0</formula1>
    </dataValidation>
    <dataValidation type="textLength" allowBlank="1" showInputMessage="1" showErrorMessage="1" sqref="A865:A866">
      <formula1>1</formula1>
      <formula2>100000</formula2>
    </dataValidation>
    <dataValidation type="decimal" operator="greaterThan" allowBlank="1" showInputMessage="1" showErrorMessage="1" sqref="E844:H844">
      <formula1>-1</formula1>
    </dataValidation>
    <dataValidation type="decimal" operator="greaterThan" showInputMessage="1" showErrorMessage="1" sqref="E112:G112 E805:H806 E797:H802 E261:G263 E22:G23 E31:G32 E45:G47 E75:G75 G365 E59:G59 E63:G63 E65:G65 E67:G67 E69:G69 E71:G71 E73:G73 E61:G61 E84:G84 E86:G86 E88:G88 E96:G96 E100:G100 E102:G102 E104:G104 E106:G106 E98:G98 E117:G117 E119:G119 E121:G121 E126:G126 E128:G128 E130:G130 E132:G132 E134:G134 E139:G139 E77:G77 E734:G736 E167:G169 E175:G177 E185:G185 E717:G720 E432:G432 E90:G90 E411:G413 E110:G110 E108:G108 E79:G79 E242:G246 E249:G253 E278:G281 E286:G289 E294:G297 I386 E302:G305 I388 E803:I804 E456:I465 I271:I273 E750:G752 E426:G428 E416:G419 E436:G439 E379:G379 E568:G569 E444:I452 G362:G363 E493:G495 E706:G709 E504:G504 E506:G507 E390:G390 E566:I566 E530:G530 E532:G534 E545:G547 E388:G388 E555:G555 E557:G559 E491:G491 H568:I568 E401:G404 E578:G578 E682:G686 E606:G610 E620:G624 E651:G654 E373:G375 E377:G377 E396:G398 E694:G698 E790:G792 E826:G827 E809:G810 E757:G759 E384:G386 E831:G831 E835:G836 E257:G259 E267:G269 E271:G273 I257:I259 I261:I263 I267:I269 E649:G649 E543:G543 E741:G743 E663:G668">
      <formula1>-1</formula1>
    </dataValidation>
    <dataValidation type="decimal" operator="greaterThan" allowBlank="1" showErrorMessage="1" errorTitle="Text Alert" error="Please do not enter text" promptTitle="Numeric Input" prompt="Please enter numeric values or leave blank" sqref="E7">
      <formula1>-1</formula1>
    </dataValidation>
    <dataValidation operator="greaterThan" showInputMessage="1" showErrorMessage="1" sqref="E380:I380 E391:I391 E405:I405 E420:I420 E433:I433 E440:I440"/>
    <dataValidation allowBlank="1" showInputMessage="1" showErrorMessage="1" prompt="Please select" sqref="E443:I443 E455:I455"/>
    <dataValidation operator="notEqual" allowBlank="1" showInputMessage="1" showErrorMessage="1" error="Please do not enter '0' or text" promptTitle="Numeric Input" prompt="Please insert numeric value or leave blank_x000a_" sqref="G364"/>
  </dataValidations>
  <pageMargins left="0.7" right="0.7" top="0.75" bottom="0.75" header="0.3" footer="0.3"/>
  <pageSetup orientation="portrait" horizontalDpi="300" verticalDpi="300"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N453"/>
  <sheetViews>
    <sheetView topLeftCell="A438" zoomScale="69" zoomScaleNormal="69" workbookViewId="0">
      <selection activeCell="D463" sqref="D463"/>
    </sheetView>
  </sheetViews>
  <sheetFormatPr defaultColWidth="0" defaultRowHeight="15" x14ac:dyDescent="0.25"/>
  <cols>
    <col min="1" max="1" width="7.42578125" bestFit="1" customWidth="1"/>
    <col min="2" max="2" width="54.5703125" style="656" customWidth="1"/>
    <col min="3" max="3" width="28.5703125" customWidth="1"/>
    <col min="4" max="4" width="18.140625" customWidth="1"/>
    <col min="5" max="5" width="14.28515625" customWidth="1"/>
    <col min="6" max="6" width="14.85546875" customWidth="1"/>
    <col min="7" max="7" width="14.28515625" customWidth="1"/>
    <col min="8" max="8" width="15.7109375" customWidth="1"/>
    <col min="9" max="9" width="16" customWidth="1"/>
    <col min="10" max="10" width="29.7109375" customWidth="1"/>
    <col min="11" max="22" width="0" hidden="1" customWidth="1"/>
  </cols>
  <sheetData>
    <row r="1" spans="1:16" ht="22.5" x14ac:dyDescent="0.25">
      <c r="A1" s="1325" t="s">
        <v>1320</v>
      </c>
      <c r="B1" s="1325"/>
      <c r="C1" s="1325"/>
      <c r="D1" s="1325"/>
      <c r="E1" s="1325"/>
      <c r="F1" s="1325"/>
      <c r="G1" s="1325"/>
      <c r="H1" s="1325"/>
      <c r="I1" s="1325"/>
      <c r="J1" s="1325"/>
    </row>
    <row r="2" spans="1:16" s="48" customFormat="1" ht="20.45" customHeight="1" x14ac:dyDescent="0.25">
      <c r="A2" s="1326" t="str">
        <f>'General Information'!A2:H2</f>
        <v>Sector :-  Pulp &amp; Paper (PAT Cycle-II)</v>
      </c>
      <c r="B2" s="1327"/>
      <c r="C2" s="1327"/>
      <c r="D2" s="1327"/>
      <c r="E2" s="1327"/>
      <c r="F2" s="1327"/>
      <c r="G2" s="1327"/>
      <c r="H2" s="1327"/>
      <c r="I2" s="1327"/>
      <c r="J2" s="1328"/>
    </row>
    <row r="3" spans="1:16" s="253" customFormat="1" ht="67.900000000000006" customHeight="1" x14ac:dyDescent="0.25">
      <c r="A3" s="196" t="s">
        <v>545</v>
      </c>
      <c r="B3" s="196" t="s">
        <v>394</v>
      </c>
      <c r="C3" s="196" t="s">
        <v>925</v>
      </c>
      <c r="D3" s="256" t="s">
        <v>396</v>
      </c>
      <c r="E3" s="499" t="str">
        <f>'Form-Sf'!E4</f>
        <v>Year 2014-15</v>
      </c>
      <c r="F3" s="499" t="str">
        <f>'Form-Sf'!F4</f>
        <v>Year 2014-15</v>
      </c>
      <c r="G3" s="499" t="str">
        <f>'Form-Sf'!G4</f>
        <v>Year 2014-15</v>
      </c>
      <c r="H3" s="499" t="str">
        <f>'Form-Sf'!H4</f>
        <v>Baseline Year (2014-15)</v>
      </c>
      <c r="I3" s="499" t="str">
        <f>'Form-Sf'!I4</f>
        <v>Assessment Year 2018-19</v>
      </c>
      <c r="J3" s="257" t="s">
        <v>397</v>
      </c>
    </row>
    <row r="4" spans="1:16" s="89" customFormat="1" ht="14.25" x14ac:dyDescent="0.25">
      <c r="A4" s="662" t="s">
        <v>501</v>
      </c>
      <c r="B4" s="309" t="s">
        <v>79</v>
      </c>
      <c r="C4" s="665"/>
      <c r="D4" s="310"/>
      <c r="E4" s="546"/>
      <c r="F4" s="546"/>
      <c r="G4" s="546"/>
      <c r="H4" s="547"/>
      <c r="I4" s="547"/>
      <c r="J4" s="310"/>
    </row>
    <row r="5" spans="1:16" s="89" customFormat="1" ht="14.25" x14ac:dyDescent="0.25">
      <c r="A5" s="758" t="s">
        <v>1149</v>
      </c>
      <c r="B5" s="311" t="s">
        <v>80</v>
      </c>
      <c r="C5" s="811"/>
      <c r="D5" s="811"/>
      <c r="E5" s="1321" t="s">
        <v>81</v>
      </c>
      <c r="F5" s="1321"/>
      <c r="G5" s="1321"/>
      <c r="H5" s="1321"/>
      <c r="I5" s="1322"/>
      <c r="J5" s="733"/>
      <c r="K5" s="619"/>
      <c r="L5" s="619"/>
      <c r="M5" s="619"/>
      <c r="N5" s="619"/>
      <c r="O5" s="619"/>
      <c r="P5" s="619"/>
    </row>
    <row r="6" spans="1:16" s="89" customFormat="1" x14ac:dyDescent="0.25">
      <c r="A6" s="209" t="s">
        <v>546</v>
      </c>
      <c r="B6" s="263" t="s">
        <v>82</v>
      </c>
      <c r="C6" s="209"/>
      <c r="D6" s="807"/>
      <c r="E6" s="1143"/>
      <c r="F6" s="1143"/>
      <c r="G6" s="1143"/>
      <c r="H6" s="643"/>
      <c r="I6" s="643"/>
      <c r="J6" s="643"/>
      <c r="K6" s="619"/>
      <c r="L6" s="619"/>
      <c r="M6" s="619"/>
      <c r="N6" s="619"/>
      <c r="O6" s="619"/>
      <c r="P6" s="619"/>
    </row>
    <row r="7" spans="1:16" s="89" customFormat="1" ht="14.25" x14ac:dyDescent="0.25">
      <c r="A7" s="209" t="s">
        <v>547</v>
      </c>
      <c r="B7" s="263" t="s">
        <v>902</v>
      </c>
      <c r="C7" s="200"/>
      <c r="D7" s="200" t="s">
        <v>953</v>
      </c>
      <c r="E7" s="322">
        <v>0</v>
      </c>
      <c r="F7" s="322">
        <v>0</v>
      </c>
      <c r="G7" s="322">
        <v>0</v>
      </c>
      <c r="H7" s="334">
        <f>IFERROR(AVERAGEA(E7:G7),0)</f>
        <v>0</v>
      </c>
      <c r="I7" s="322">
        <v>0</v>
      </c>
      <c r="J7" s="315"/>
      <c r="K7" s="619"/>
      <c r="L7" s="619"/>
      <c r="M7" s="619"/>
      <c r="N7" s="619"/>
      <c r="O7" s="619"/>
      <c r="P7" s="619"/>
    </row>
    <row r="8" spans="1:16" s="89" customFormat="1" ht="14.25" x14ac:dyDescent="0.25">
      <c r="A8" s="209" t="s">
        <v>549</v>
      </c>
      <c r="B8" s="263" t="s">
        <v>1027</v>
      </c>
      <c r="C8" s="200" t="s">
        <v>408</v>
      </c>
      <c r="D8" s="200" t="s">
        <v>1334</v>
      </c>
      <c r="E8" s="322">
        <v>0</v>
      </c>
      <c r="F8" s="322">
        <v>0</v>
      </c>
      <c r="G8" s="322">
        <v>0</v>
      </c>
      <c r="H8" s="334">
        <f>IFERROR(AVERAGEA(E8:G8),0)</f>
        <v>0</v>
      </c>
      <c r="I8" s="322">
        <v>0</v>
      </c>
      <c r="J8" s="315"/>
      <c r="K8" s="619"/>
      <c r="L8" s="619"/>
      <c r="M8" s="619"/>
      <c r="N8" s="619"/>
      <c r="O8" s="619"/>
      <c r="P8" s="619"/>
    </row>
    <row r="9" spans="1:16" s="89" customFormat="1" ht="14.25" x14ac:dyDescent="0.25">
      <c r="A9" s="209" t="s">
        <v>551</v>
      </c>
      <c r="B9" s="263" t="s">
        <v>1054</v>
      </c>
      <c r="C9" s="200" t="s">
        <v>408</v>
      </c>
      <c r="D9" s="200" t="s">
        <v>563</v>
      </c>
      <c r="E9" s="322">
        <v>0</v>
      </c>
      <c r="F9" s="322">
        <v>0</v>
      </c>
      <c r="G9" s="322">
        <v>0</v>
      </c>
      <c r="H9" s="334">
        <f>IFERROR(AVERAGEA(E9:G9),0)</f>
        <v>0</v>
      </c>
      <c r="I9" s="322">
        <v>0</v>
      </c>
      <c r="J9" s="315"/>
      <c r="K9" s="619"/>
      <c r="L9" s="619"/>
      <c r="M9" s="619"/>
      <c r="N9" s="619"/>
      <c r="O9" s="619"/>
      <c r="P9" s="619"/>
    </row>
    <row r="10" spans="1:16" s="89" customFormat="1" ht="13.5" customHeight="1" x14ac:dyDescent="0.25">
      <c r="A10" s="209" t="s">
        <v>552</v>
      </c>
      <c r="B10" s="263" t="s">
        <v>1117</v>
      </c>
      <c r="C10" s="200" t="s">
        <v>408</v>
      </c>
      <c r="D10" s="200" t="s">
        <v>1334</v>
      </c>
      <c r="E10" s="545">
        <v>0</v>
      </c>
      <c r="F10" s="545">
        <v>0</v>
      </c>
      <c r="G10" s="545">
        <v>0</v>
      </c>
      <c r="H10" s="334">
        <f>IFERROR(AVERAGEA(E10:G10),0)</f>
        <v>0</v>
      </c>
      <c r="I10" s="545">
        <v>0</v>
      </c>
      <c r="J10" s="315"/>
      <c r="K10" s="619"/>
      <c r="L10" s="619"/>
      <c r="M10" s="619"/>
      <c r="N10" s="619"/>
      <c r="O10" s="619"/>
      <c r="P10" s="619"/>
    </row>
    <row r="11" spans="1:16" s="89" customFormat="1" ht="13.5" customHeight="1" x14ac:dyDescent="0.25">
      <c r="A11" s="209" t="s">
        <v>569</v>
      </c>
      <c r="B11" s="263" t="s">
        <v>73</v>
      </c>
      <c r="C11" s="200" t="s">
        <v>1053</v>
      </c>
      <c r="D11" s="200" t="s">
        <v>1048</v>
      </c>
      <c r="E11" s="527"/>
      <c r="F11" s="527"/>
      <c r="G11" s="527"/>
      <c r="H11" s="276">
        <f>IFERROR(AVERAGEIF(E11:G11,"&gt;0",E11:G11),0)</f>
        <v>0</v>
      </c>
      <c r="I11" s="527"/>
      <c r="J11" s="315"/>
      <c r="K11" s="619"/>
      <c r="L11" s="619"/>
      <c r="M11" s="619"/>
      <c r="N11" s="619"/>
      <c r="O11" s="619"/>
      <c r="P11" s="619"/>
    </row>
    <row r="12" spans="1:16" s="89" customFormat="1" x14ac:dyDescent="0.25">
      <c r="A12" s="209" t="s">
        <v>571</v>
      </c>
      <c r="B12" s="263" t="s">
        <v>1028</v>
      </c>
      <c r="C12" s="200" t="s">
        <v>408</v>
      </c>
      <c r="D12" s="200" t="s">
        <v>1334</v>
      </c>
      <c r="E12" s="545">
        <v>0</v>
      </c>
      <c r="F12" s="545">
        <v>0</v>
      </c>
      <c r="G12" s="545">
        <v>0</v>
      </c>
      <c r="H12" s="334">
        <f>IFERROR(AVERAGEA(E12:G12),0)</f>
        <v>0</v>
      </c>
      <c r="I12" s="545">
        <v>0</v>
      </c>
      <c r="J12" s="315"/>
      <c r="K12" s="619"/>
      <c r="L12" s="619"/>
      <c r="M12" s="619"/>
      <c r="N12" s="619"/>
      <c r="O12" s="619"/>
      <c r="P12" s="619"/>
    </row>
    <row r="13" spans="1:16" s="89" customFormat="1" x14ac:dyDescent="0.25">
      <c r="A13" s="209" t="s">
        <v>601</v>
      </c>
      <c r="B13" s="263" t="s">
        <v>1114</v>
      </c>
      <c r="C13" s="200" t="s">
        <v>1053</v>
      </c>
      <c r="D13" s="200" t="s">
        <v>1048</v>
      </c>
      <c r="E13" s="527"/>
      <c r="F13" s="527"/>
      <c r="G13" s="527"/>
      <c r="H13" s="276">
        <f>IFERROR(AVERAGEIF(E13:G13,"&gt;0",E13:G13),0)</f>
        <v>0</v>
      </c>
      <c r="I13" s="527"/>
      <c r="J13" s="315"/>
      <c r="K13" s="619"/>
      <c r="L13" s="619"/>
      <c r="M13" s="619"/>
      <c r="N13" s="619"/>
      <c r="O13" s="619"/>
      <c r="P13" s="619"/>
    </row>
    <row r="14" spans="1:16" s="89" customFormat="1" x14ac:dyDescent="0.25">
      <c r="A14" s="209" t="s">
        <v>603</v>
      </c>
      <c r="B14" s="263" t="s">
        <v>1029</v>
      </c>
      <c r="C14" s="200" t="s">
        <v>408</v>
      </c>
      <c r="D14" s="200" t="s">
        <v>1334</v>
      </c>
      <c r="E14" s="545">
        <v>0</v>
      </c>
      <c r="F14" s="545">
        <v>0</v>
      </c>
      <c r="G14" s="545">
        <v>0</v>
      </c>
      <c r="H14" s="334">
        <f>IFERROR(AVERAGEA(E14:G14),0)</f>
        <v>0</v>
      </c>
      <c r="I14" s="545">
        <v>0</v>
      </c>
      <c r="J14" s="315"/>
      <c r="K14" s="619"/>
      <c r="L14" s="619"/>
      <c r="M14" s="619"/>
      <c r="N14" s="619"/>
      <c r="O14" s="619"/>
      <c r="P14" s="619"/>
    </row>
    <row r="15" spans="1:16" s="89" customFormat="1" x14ac:dyDescent="0.25">
      <c r="A15" s="209" t="s">
        <v>605</v>
      </c>
      <c r="B15" s="263" t="s">
        <v>1115</v>
      </c>
      <c r="C15" s="200" t="s">
        <v>1053</v>
      </c>
      <c r="D15" s="200" t="s">
        <v>1048</v>
      </c>
      <c r="E15" s="527"/>
      <c r="F15" s="527"/>
      <c r="G15" s="527"/>
      <c r="H15" s="276">
        <f>IFERROR(AVERAGEIF(E15:G15,"&gt;0",E15:G15),0)</f>
        <v>0</v>
      </c>
      <c r="I15" s="527"/>
      <c r="J15" s="315"/>
      <c r="K15" s="619"/>
      <c r="L15" s="619"/>
      <c r="M15" s="619"/>
      <c r="N15" s="619"/>
      <c r="O15" s="619"/>
      <c r="P15" s="619"/>
    </row>
    <row r="16" spans="1:16" s="89" customFormat="1" x14ac:dyDescent="0.25">
      <c r="A16" s="209" t="s">
        <v>683</v>
      </c>
      <c r="B16" s="263" t="s">
        <v>1030</v>
      </c>
      <c r="C16" s="200" t="s">
        <v>408</v>
      </c>
      <c r="D16" s="200" t="s">
        <v>1334</v>
      </c>
      <c r="E16" s="545">
        <v>0</v>
      </c>
      <c r="F16" s="545">
        <v>0</v>
      </c>
      <c r="G16" s="545">
        <v>0</v>
      </c>
      <c r="H16" s="334">
        <f>IFERROR(AVERAGEA(E16:G16),0)</f>
        <v>0</v>
      </c>
      <c r="I16" s="545">
        <v>0</v>
      </c>
      <c r="J16" s="315"/>
      <c r="K16" s="619"/>
      <c r="L16" s="619"/>
      <c r="M16" s="619"/>
      <c r="N16" s="619"/>
      <c r="O16" s="619"/>
      <c r="P16" s="619"/>
    </row>
    <row r="17" spans="1:16" s="89" customFormat="1" x14ac:dyDescent="0.25">
      <c r="A17" s="209" t="s">
        <v>698</v>
      </c>
      <c r="B17" s="263" t="s">
        <v>1116</v>
      </c>
      <c r="C17" s="200" t="s">
        <v>1053</v>
      </c>
      <c r="D17" s="200" t="s">
        <v>1048</v>
      </c>
      <c r="E17" s="527"/>
      <c r="F17" s="527"/>
      <c r="G17" s="527"/>
      <c r="H17" s="276">
        <f>IFERROR(AVERAGEIF(E17:G17,"&gt;0",E17:G17),0)</f>
        <v>0</v>
      </c>
      <c r="I17" s="527"/>
      <c r="J17" s="315"/>
      <c r="K17" s="619"/>
      <c r="L17" s="619"/>
      <c r="M17" s="619"/>
      <c r="N17" s="619"/>
      <c r="O17" s="619"/>
      <c r="P17" s="619"/>
    </row>
    <row r="18" spans="1:16" s="89" customFormat="1" x14ac:dyDescent="0.25">
      <c r="A18" s="209" t="s">
        <v>699</v>
      </c>
      <c r="B18" s="263" t="s">
        <v>1031</v>
      </c>
      <c r="C18" s="200" t="s">
        <v>408</v>
      </c>
      <c r="D18" s="200" t="s">
        <v>696</v>
      </c>
      <c r="E18" s="545">
        <v>0</v>
      </c>
      <c r="F18" s="545">
        <v>0</v>
      </c>
      <c r="G18" s="545">
        <v>0</v>
      </c>
      <c r="H18" s="647">
        <f>IFERROR(AVERAGEIF(E18:G18,"&gt;0",E18:G18),0)</f>
        <v>0</v>
      </c>
      <c r="I18" s="545">
        <v>0</v>
      </c>
      <c r="J18" s="315"/>
      <c r="K18" s="619"/>
      <c r="L18" s="619"/>
      <c r="M18" s="619"/>
      <c r="N18" s="619"/>
      <c r="O18" s="619"/>
      <c r="P18" s="619"/>
    </row>
    <row r="19" spans="1:16" s="89" customFormat="1" x14ac:dyDescent="0.25">
      <c r="A19" s="281" t="s">
        <v>700</v>
      </c>
      <c r="B19" s="263" t="s">
        <v>1052</v>
      </c>
      <c r="C19" s="200" t="s">
        <v>1053</v>
      </c>
      <c r="D19" s="200" t="s">
        <v>489</v>
      </c>
      <c r="E19" s="527"/>
      <c r="F19" s="527"/>
      <c r="G19" s="527"/>
      <c r="H19" s="276">
        <f>IFERROR(AVERAGEIF(E19:G19,"&gt;0",E19:G19),0)</f>
        <v>0</v>
      </c>
      <c r="I19" s="527"/>
      <c r="J19" s="315"/>
      <c r="K19" s="619"/>
      <c r="L19" s="619"/>
      <c r="M19" s="619"/>
      <c r="N19" s="619"/>
      <c r="O19" s="619"/>
      <c r="P19" s="619"/>
    </row>
    <row r="20" spans="1:16" s="89" customFormat="1" x14ac:dyDescent="0.25">
      <c r="A20" s="209" t="s">
        <v>701</v>
      </c>
      <c r="B20" s="263" t="s">
        <v>1049</v>
      </c>
      <c r="C20" s="200" t="s">
        <v>1053</v>
      </c>
      <c r="D20" s="200" t="s">
        <v>85</v>
      </c>
      <c r="E20" s="527"/>
      <c r="F20" s="527"/>
      <c r="G20" s="527"/>
      <c r="H20" s="276">
        <f>IFERROR(AVERAGEIF(E20:G20,"&gt;0",E20:G20),0)</f>
        <v>0</v>
      </c>
      <c r="I20" s="527"/>
      <c r="J20" s="315"/>
      <c r="K20" s="619"/>
      <c r="L20" s="619"/>
      <c r="M20" s="619"/>
      <c r="N20" s="619"/>
      <c r="O20" s="619"/>
      <c r="P20" s="619"/>
    </row>
    <row r="21" spans="1:16" s="89" customFormat="1" x14ac:dyDescent="0.25">
      <c r="A21" s="209" t="s">
        <v>721</v>
      </c>
      <c r="B21" s="263" t="s">
        <v>1050</v>
      </c>
      <c r="C21" s="200" t="s">
        <v>1053</v>
      </c>
      <c r="D21" s="200" t="s">
        <v>696</v>
      </c>
      <c r="E21" s="545">
        <v>0</v>
      </c>
      <c r="F21" s="545">
        <v>0</v>
      </c>
      <c r="G21" s="545">
        <v>0</v>
      </c>
      <c r="H21" s="334">
        <f>IFERROR(AVERAGEA(E21:G21),0)</f>
        <v>0</v>
      </c>
      <c r="I21" s="545">
        <v>0</v>
      </c>
      <c r="J21" s="315"/>
      <c r="K21" s="619"/>
      <c r="L21" s="619"/>
      <c r="M21" s="619"/>
      <c r="N21" s="619"/>
      <c r="O21" s="619"/>
      <c r="P21" s="619"/>
    </row>
    <row r="22" spans="1:16" s="89" customFormat="1" x14ac:dyDescent="0.25">
      <c r="A22" s="209" t="s">
        <v>722</v>
      </c>
      <c r="B22" s="263" t="s">
        <v>1051</v>
      </c>
      <c r="C22" s="200" t="s">
        <v>1053</v>
      </c>
      <c r="D22" s="200" t="s">
        <v>1048</v>
      </c>
      <c r="E22" s="527"/>
      <c r="F22" s="527"/>
      <c r="G22" s="527"/>
      <c r="H22" s="276">
        <f>IFERROR(AVERAGEIF(E22:G22,"&gt;0",E22:G22),0)</f>
        <v>0</v>
      </c>
      <c r="I22" s="527"/>
      <c r="J22" s="315"/>
      <c r="K22" s="619"/>
      <c r="L22" s="619"/>
      <c r="M22" s="619"/>
      <c r="N22" s="619"/>
      <c r="O22" s="619"/>
      <c r="P22" s="619"/>
    </row>
    <row r="23" spans="1:16" s="89" customFormat="1" x14ac:dyDescent="0.25">
      <c r="A23" s="281" t="s">
        <v>723</v>
      </c>
      <c r="B23" s="263" t="s">
        <v>86</v>
      </c>
      <c r="C23" s="200"/>
      <c r="D23" s="200" t="s">
        <v>489</v>
      </c>
      <c r="E23" s="527"/>
      <c r="F23" s="527"/>
      <c r="G23" s="527"/>
      <c r="H23" s="647">
        <f>IFERROR(AVERAGEIF(E23:G23,"&gt;0",E23:G23),0)</f>
        <v>0</v>
      </c>
      <c r="I23" s="527"/>
      <c r="J23" s="315"/>
      <c r="K23" s="619"/>
      <c r="L23" s="619"/>
      <c r="M23" s="619"/>
      <c r="N23" s="619"/>
      <c r="O23" s="619"/>
      <c r="P23" s="619"/>
    </row>
    <row r="24" spans="1:16" s="89" customFormat="1" ht="14.25" x14ac:dyDescent="0.25">
      <c r="A24" s="657" t="s">
        <v>724</v>
      </c>
      <c r="B24" s="658" t="s">
        <v>1112</v>
      </c>
      <c r="C24" s="657" t="s">
        <v>1125</v>
      </c>
      <c r="D24" s="657" t="s">
        <v>953</v>
      </c>
      <c r="E24" s="657">
        <f>IFERROR(E8/E9,0)</f>
        <v>0</v>
      </c>
      <c r="F24" s="657">
        <f>IFERROR(F8/F9,0)</f>
        <v>0</v>
      </c>
      <c r="G24" s="657">
        <f>IFERROR(G8/G9,0)</f>
        <v>0</v>
      </c>
      <c r="H24" s="657">
        <f>IFERROR(H8/H9,0)</f>
        <v>0</v>
      </c>
      <c r="I24" s="657">
        <f>IFERROR(I8/I9,0)</f>
        <v>0</v>
      </c>
      <c r="J24" s="802"/>
      <c r="K24" s="619"/>
      <c r="L24" s="619"/>
      <c r="M24" s="619"/>
      <c r="N24" s="619"/>
      <c r="O24" s="619"/>
      <c r="P24" s="619"/>
    </row>
    <row r="25" spans="1:16" s="671" customFormat="1" ht="28.5" x14ac:dyDescent="0.25">
      <c r="A25" s="86" t="s">
        <v>725</v>
      </c>
      <c r="B25" s="87" t="s">
        <v>34</v>
      </c>
      <c r="C25" s="86" t="s">
        <v>1311</v>
      </c>
      <c r="D25" s="86" t="s">
        <v>1118</v>
      </c>
      <c r="E25" s="86">
        <f>IFERROR((((E10*E11)+(E12*E13)+(E14*E15)+(E16*E17))/E8),0)</f>
        <v>0</v>
      </c>
      <c r="F25" s="86">
        <f>IFERROR((((F10*F11)+(F12*F13)+(F14*F15)+(F16*F17))/F8),0)</f>
        <v>0</v>
      </c>
      <c r="G25" s="86">
        <f>IFERROR((((G10*G11)+(G12*G13)+(G14*G15)+(G16*G17))/G8),0)</f>
        <v>0</v>
      </c>
      <c r="H25" s="86">
        <f>IFERROR((((H10*H11)+(H12*H13)+(H14*H15)+(H16*H17))/H8),0)</f>
        <v>0</v>
      </c>
      <c r="I25" s="86">
        <f>IFERROR((((I10*I11)+(I12*I13)+(I14*I15)+(I16*I17))/I8),0)</f>
        <v>0</v>
      </c>
      <c r="J25" s="355"/>
      <c r="K25" s="279"/>
      <c r="L25" s="279"/>
      <c r="M25" s="279"/>
      <c r="N25" s="279"/>
      <c r="O25" s="279"/>
      <c r="P25" s="279"/>
    </row>
    <row r="26" spans="1:16" s="89" customFormat="1" ht="28.5" x14ac:dyDescent="0.25">
      <c r="A26" s="216" t="s">
        <v>726</v>
      </c>
      <c r="B26" s="87" t="s">
        <v>1119</v>
      </c>
      <c r="C26" s="216" t="s">
        <v>1312</v>
      </c>
      <c r="D26" s="216" t="s">
        <v>489</v>
      </c>
      <c r="E26" s="216">
        <f>IFERROR(((E10*E11)/((E10*E11)+(E12*E13)+(E14*E15)+(E16*E17))),0)</f>
        <v>0</v>
      </c>
      <c r="F26" s="216">
        <f>IFERROR(((F10*F11)/((F10*F11)+(F12*F13)+(F14*F15)+(F16*F17))),0)</f>
        <v>0</v>
      </c>
      <c r="G26" s="216">
        <f>IFERROR(((G10*G11)/((G10*G11)+(G12*G13)+(G14*G15)+(G16*G17))),0)</f>
        <v>0</v>
      </c>
      <c r="H26" s="216">
        <f>IFERROR(((H10*H11)/((H10*H11)+(H12*H13)+(H14*H15)+(H16*H17))),0)</f>
        <v>0</v>
      </c>
      <c r="I26" s="216">
        <f>IFERROR(((I10*I11)/((I10*I11)+(I12*I13)+(I14*I15)+(I16*I17))),0)</f>
        <v>0</v>
      </c>
      <c r="J26" s="803"/>
      <c r="K26" s="619"/>
      <c r="L26" s="619"/>
      <c r="M26" s="619"/>
      <c r="N26" s="619"/>
      <c r="O26" s="619"/>
      <c r="P26" s="619"/>
    </row>
    <row r="27" spans="1:16" x14ac:dyDescent="0.25">
      <c r="A27" s="808"/>
      <c r="B27" s="809"/>
      <c r="C27" s="810"/>
      <c r="D27" s="810"/>
      <c r="E27" s="810"/>
      <c r="F27" s="650"/>
      <c r="G27" s="650"/>
      <c r="H27" s="650"/>
      <c r="I27" s="648"/>
      <c r="J27" s="804"/>
      <c r="K27" s="93"/>
      <c r="L27" s="93"/>
      <c r="M27" s="93"/>
      <c r="N27" s="93"/>
      <c r="O27" s="93"/>
      <c r="P27" s="93"/>
    </row>
    <row r="28" spans="1:16" x14ac:dyDescent="0.25">
      <c r="A28" s="758" t="s">
        <v>1150</v>
      </c>
      <c r="B28" s="311" t="s">
        <v>87</v>
      </c>
      <c r="C28" s="811"/>
      <c r="D28" s="811"/>
      <c r="E28" s="1321" t="s">
        <v>81</v>
      </c>
      <c r="F28" s="1321"/>
      <c r="G28" s="1321"/>
      <c r="H28" s="1321"/>
      <c r="I28" s="1322"/>
      <c r="J28" s="733"/>
      <c r="K28" s="93"/>
      <c r="L28" s="93"/>
      <c r="M28" s="93"/>
      <c r="N28" s="93"/>
      <c r="O28" s="93"/>
      <c r="P28" s="93"/>
    </row>
    <row r="29" spans="1:16" x14ac:dyDescent="0.25">
      <c r="A29" s="209" t="s">
        <v>546</v>
      </c>
      <c r="B29" s="263" t="s">
        <v>82</v>
      </c>
      <c r="C29" s="209"/>
      <c r="D29" s="807"/>
      <c r="E29" s="643"/>
      <c r="F29" s="643"/>
      <c r="G29" s="643"/>
      <c r="H29" s="643"/>
      <c r="I29" s="643"/>
      <c r="J29" s="643"/>
      <c r="K29" s="93"/>
      <c r="L29" s="93"/>
      <c r="M29" s="93"/>
      <c r="N29" s="93"/>
      <c r="O29" s="93"/>
      <c r="P29" s="93"/>
    </row>
    <row r="30" spans="1:16" x14ac:dyDescent="0.25">
      <c r="A30" s="209" t="s">
        <v>547</v>
      </c>
      <c r="B30" s="263" t="s">
        <v>902</v>
      </c>
      <c r="C30" s="200"/>
      <c r="D30" s="200" t="s">
        <v>953</v>
      </c>
      <c r="E30" s="322">
        <v>0</v>
      </c>
      <c r="F30" s="322">
        <v>0</v>
      </c>
      <c r="G30" s="322">
        <v>0</v>
      </c>
      <c r="H30" s="334">
        <f>IFERROR(AVERAGEA(E30:G30),0)</f>
        <v>0</v>
      </c>
      <c r="I30" s="322">
        <v>0</v>
      </c>
      <c r="J30" s="250"/>
      <c r="K30" s="93"/>
      <c r="L30" s="93"/>
      <c r="M30" s="93"/>
      <c r="N30" s="93"/>
      <c r="O30" s="93"/>
      <c r="P30" s="93"/>
    </row>
    <row r="31" spans="1:16" x14ac:dyDescent="0.25">
      <c r="A31" s="209" t="s">
        <v>549</v>
      </c>
      <c r="B31" s="263" t="s">
        <v>1027</v>
      </c>
      <c r="C31" s="200" t="s">
        <v>408</v>
      </c>
      <c r="D31" s="200" t="s">
        <v>1334</v>
      </c>
      <c r="E31" s="322">
        <v>0</v>
      </c>
      <c r="F31" s="322">
        <v>0</v>
      </c>
      <c r="G31" s="322">
        <v>0</v>
      </c>
      <c r="H31" s="334">
        <f>IFERROR(AVERAGEA(E31:G31),0)</f>
        <v>0</v>
      </c>
      <c r="I31" s="322">
        <v>0</v>
      </c>
      <c r="J31" s="250"/>
      <c r="K31" s="93"/>
      <c r="L31" s="93"/>
      <c r="M31" s="93"/>
      <c r="N31" s="93"/>
      <c r="O31" s="93"/>
      <c r="P31" s="93"/>
    </row>
    <row r="32" spans="1:16" x14ac:dyDescent="0.25">
      <c r="A32" s="209" t="s">
        <v>551</v>
      </c>
      <c r="B32" s="263" t="s">
        <v>1054</v>
      </c>
      <c r="C32" s="200" t="s">
        <v>408</v>
      </c>
      <c r="D32" s="200" t="s">
        <v>563</v>
      </c>
      <c r="E32" s="322">
        <v>0</v>
      </c>
      <c r="F32" s="322">
        <v>0</v>
      </c>
      <c r="G32" s="322">
        <v>0</v>
      </c>
      <c r="H32" s="334">
        <f>IFERROR(AVERAGEA(E32:G32),0)</f>
        <v>0</v>
      </c>
      <c r="I32" s="322">
        <v>0</v>
      </c>
      <c r="J32" s="250"/>
      <c r="K32" s="93"/>
      <c r="L32" s="93"/>
      <c r="M32" s="93"/>
      <c r="N32" s="93"/>
      <c r="O32" s="93"/>
      <c r="P32" s="93"/>
    </row>
    <row r="33" spans="1:16" x14ac:dyDescent="0.25">
      <c r="A33" s="209" t="s">
        <v>552</v>
      </c>
      <c r="B33" s="263" t="s">
        <v>1117</v>
      </c>
      <c r="C33" s="200" t="s">
        <v>408</v>
      </c>
      <c r="D33" s="200" t="s">
        <v>1334</v>
      </c>
      <c r="E33" s="545">
        <v>0</v>
      </c>
      <c r="F33" s="545">
        <v>0</v>
      </c>
      <c r="G33" s="545">
        <v>0</v>
      </c>
      <c r="H33" s="334">
        <f>IFERROR(AVERAGEA(E33:G33),0)</f>
        <v>0</v>
      </c>
      <c r="I33" s="545">
        <v>0</v>
      </c>
      <c r="J33" s="250"/>
      <c r="K33" s="93"/>
      <c r="L33" s="93"/>
      <c r="M33" s="93"/>
      <c r="N33" s="93"/>
      <c r="O33" s="93"/>
      <c r="P33" s="93"/>
    </row>
    <row r="34" spans="1:16" x14ac:dyDescent="0.25">
      <c r="A34" s="209" t="s">
        <v>569</v>
      </c>
      <c r="B34" s="263" t="s">
        <v>73</v>
      </c>
      <c r="C34" s="200" t="s">
        <v>1053</v>
      </c>
      <c r="D34" s="200" t="s">
        <v>1048</v>
      </c>
      <c r="E34" s="527"/>
      <c r="F34" s="527"/>
      <c r="G34" s="527"/>
      <c r="H34" s="276">
        <f>IFERROR(AVERAGEIF(E34:G34,"&gt;0",E34:G34),0)</f>
        <v>0</v>
      </c>
      <c r="I34" s="527"/>
      <c r="J34" s="250"/>
      <c r="K34" s="93"/>
      <c r="L34" s="93"/>
      <c r="M34" s="93"/>
      <c r="N34" s="93"/>
      <c r="O34" s="93"/>
      <c r="P34" s="93"/>
    </row>
    <row r="35" spans="1:16" x14ac:dyDescent="0.25">
      <c r="A35" s="209" t="s">
        <v>571</v>
      </c>
      <c r="B35" s="263" t="s">
        <v>1028</v>
      </c>
      <c r="C35" s="200" t="s">
        <v>408</v>
      </c>
      <c r="D35" s="200" t="s">
        <v>1334</v>
      </c>
      <c r="E35" s="545">
        <v>0</v>
      </c>
      <c r="F35" s="545">
        <v>0</v>
      </c>
      <c r="G35" s="545">
        <v>0</v>
      </c>
      <c r="H35" s="334">
        <f>IFERROR(AVERAGEA(E35:G35),0)</f>
        <v>0</v>
      </c>
      <c r="I35" s="545">
        <v>0</v>
      </c>
      <c r="J35" s="250"/>
      <c r="K35" s="93"/>
      <c r="L35" s="93"/>
      <c r="M35" s="93"/>
      <c r="N35" s="93"/>
      <c r="O35" s="93"/>
      <c r="P35" s="93"/>
    </row>
    <row r="36" spans="1:16" x14ac:dyDescent="0.25">
      <c r="A36" s="209" t="s">
        <v>601</v>
      </c>
      <c r="B36" s="263" t="s">
        <v>1114</v>
      </c>
      <c r="C36" s="200" t="s">
        <v>1053</v>
      </c>
      <c r="D36" s="200" t="s">
        <v>1048</v>
      </c>
      <c r="E36" s="527"/>
      <c r="F36" s="527"/>
      <c r="G36" s="527"/>
      <c r="H36" s="276">
        <f>IFERROR(AVERAGEIF(E36:G36,"&gt;0",E36:G36),0)</f>
        <v>0</v>
      </c>
      <c r="I36" s="527"/>
      <c r="J36" s="250"/>
      <c r="K36" s="93"/>
      <c r="L36" s="93"/>
      <c r="M36" s="93"/>
      <c r="N36" s="93"/>
      <c r="O36" s="93"/>
      <c r="P36" s="93"/>
    </row>
    <row r="37" spans="1:16" x14ac:dyDescent="0.25">
      <c r="A37" s="209" t="s">
        <v>603</v>
      </c>
      <c r="B37" s="263" t="s">
        <v>1029</v>
      </c>
      <c r="C37" s="200" t="s">
        <v>408</v>
      </c>
      <c r="D37" s="200" t="s">
        <v>1334</v>
      </c>
      <c r="E37" s="545">
        <v>0</v>
      </c>
      <c r="F37" s="545">
        <v>0</v>
      </c>
      <c r="G37" s="545">
        <v>0</v>
      </c>
      <c r="H37" s="334">
        <f>IFERROR(AVERAGEA(E37:G37),0)</f>
        <v>0</v>
      </c>
      <c r="I37" s="545">
        <v>0</v>
      </c>
      <c r="J37" s="250"/>
      <c r="K37" s="93"/>
      <c r="L37" s="93"/>
      <c r="M37" s="93"/>
      <c r="N37" s="93"/>
      <c r="O37" s="93"/>
      <c r="P37" s="93"/>
    </row>
    <row r="38" spans="1:16" x14ac:dyDescent="0.25">
      <c r="A38" s="209" t="s">
        <v>605</v>
      </c>
      <c r="B38" s="263" t="s">
        <v>1115</v>
      </c>
      <c r="C38" s="200" t="s">
        <v>1053</v>
      </c>
      <c r="D38" s="200" t="s">
        <v>1048</v>
      </c>
      <c r="E38" s="527"/>
      <c r="F38" s="527"/>
      <c r="G38" s="527"/>
      <c r="H38" s="276">
        <f>IFERROR(AVERAGEIF(E38:G38,"&gt;0",E38:G38),0)</f>
        <v>0</v>
      </c>
      <c r="I38" s="527"/>
      <c r="J38" s="250"/>
      <c r="K38" s="93"/>
      <c r="L38" s="93"/>
      <c r="M38" s="93"/>
      <c r="N38" s="93"/>
      <c r="O38" s="93"/>
      <c r="P38" s="93"/>
    </row>
    <row r="39" spans="1:16" x14ac:dyDescent="0.25">
      <c r="A39" s="209" t="s">
        <v>683</v>
      </c>
      <c r="B39" s="263" t="s">
        <v>1030</v>
      </c>
      <c r="C39" s="200" t="s">
        <v>408</v>
      </c>
      <c r="D39" s="200" t="s">
        <v>1334</v>
      </c>
      <c r="E39" s="545">
        <v>0</v>
      </c>
      <c r="F39" s="545">
        <v>0</v>
      </c>
      <c r="G39" s="545">
        <v>0</v>
      </c>
      <c r="H39" s="334">
        <f>IFERROR(AVERAGEA(E39:G39),0)</f>
        <v>0</v>
      </c>
      <c r="I39" s="545">
        <v>0</v>
      </c>
      <c r="J39" s="250"/>
      <c r="K39" s="93"/>
      <c r="L39" s="93"/>
      <c r="M39" s="93"/>
      <c r="N39" s="93"/>
      <c r="O39" s="93"/>
      <c r="P39" s="93"/>
    </row>
    <row r="40" spans="1:16" x14ac:dyDescent="0.25">
      <c r="A40" s="209" t="s">
        <v>698</v>
      </c>
      <c r="B40" s="263" t="s">
        <v>1116</v>
      </c>
      <c r="C40" s="200" t="s">
        <v>1053</v>
      </c>
      <c r="D40" s="200" t="s">
        <v>1048</v>
      </c>
      <c r="E40" s="527"/>
      <c r="F40" s="527"/>
      <c r="G40" s="527"/>
      <c r="H40" s="276">
        <f>IFERROR(AVERAGEIF(E40:G40,"&gt;0",E40:G40),0)</f>
        <v>0</v>
      </c>
      <c r="I40" s="527"/>
      <c r="J40" s="250"/>
      <c r="K40" s="93"/>
      <c r="L40" s="93"/>
      <c r="M40" s="93"/>
      <c r="N40" s="93"/>
      <c r="O40" s="93"/>
      <c r="P40" s="93"/>
    </row>
    <row r="41" spans="1:16" x14ac:dyDescent="0.25">
      <c r="A41" s="209" t="s">
        <v>699</v>
      </c>
      <c r="B41" s="263" t="s">
        <v>1031</v>
      </c>
      <c r="C41" s="200" t="s">
        <v>408</v>
      </c>
      <c r="D41" s="200" t="s">
        <v>696</v>
      </c>
      <c r="E41" s="545">
        <v>0</v>
      </c>
      <c r="F41" s="545">
        <v>0</v>
      </c>
      <c r="G41" s="545">
        <v>0</v>
      </c>
      <c r="H41" s="647">
        <f>IFERROR(AVERAGEIF(E41:G41,"&gt;0",E41:G41),0)</f>
        <v>0</v>
      </c>
      <c r="I41" s="545">
        <v>0</v>
      </c>
      <c r="J41" s="250"/>
      <c r="K41" s="93"/>
      <c r="L41" s="93"/>
      <c r="M41" s="93"/>
      <c r="N41" s="93"/>
      <c r="O41" s="93"/>
      <c r="P41" s="93"/>
    </row>
    <row r="42" spans="1:16" x14ac:dyDescent="0.25">
      <c r="A42" s="281" t="s">
        <v>700</v>
      </c>
      <c r="B42" s="263" t="s">
        <v>1052</v>
      </c>
      <c r="C42" s="200" t="s">
        <v>1053</v>
      </c>
      <c r="D42" s="200" t="s">
        <v>489</v>
      </c>
      <c r="E42" s="527"/>
      <c r="F42" s="527"/>
      <c r="G42" s="527"/>
      <c r="H42" s="276">
        <f>IFERROR(AVERAGEIF(E42:G42,"&gt;0",E42:G42),0)</f>
        <v>0</v>
      </c>
      <c r="I42" s="527"/>
      <c r="J42" s="250"/>
      <c r="K42" s="93"/>
      <c r="L42" s="93"/>
      <c r="M42" s="93"/>
      <c r="N42" s="93"/>
      <c r="O42" s="93"/>
      <c r="P42" s="93"/>
    </row>
    <row r="43" spans="1:16" x14ac:dyDescent="0.25">
      <c r="A43" s="209" t="s">
        <v>701</v>
      </c>
      <c r="B43" s="263" t="s">
        <v>1049</v>
      </c>
      <c r="C43" s="200" t="s">
        <v>1053</v>
      </c>
      <c r="D43" s="200" t="s">
        <v>85</v>
      </c>
      <c r="E43" s="527"/>
      <c r="F43" s="527"/>
      <c r="G43" s="527"/>
      <c r="H43" s="276">
        <f>IFERROR(AVERAGEIF(E43:G43,"&gt;0",E43:G43),0)</f>
        <v>0</v>
      </c>
      <c r="I43" s="527"/>
      <c r="J43" s="250"/>
      <c r="K43" s="93"/>
      <c r="L43" s="93"/>
      <c r="M43" s="93"/>
      <c r="N43" s="93"/>
      <c r="O43" s="93"/>
      <c r="P43" s="93"/>
    </row>
    <row r="44" spans="1:16" x14ac:dyDescent="0.25">
      <c r="A44" s="209" t="s">
        <v>721</v>
      </c>
      <c r="B44" s="263" t="s">
        <v>1050</v>
      </c>
      <c r="C44" s="200" t="s">
        <v>1053</v>
      </c>
      <c r="D44" s="200" t="s">
        <v>696</v>
      </c>
      <c r="E44" s="322">
        <v>0</v>
      </c>
      <c r="F44" s="322">
        <v>0</v>
      </c>
      <c r="G44" s="322">
        <v>0</v>
      </c>
      <c r="H44" s="334">
        <f>IFERROR(AVERAGEA(E44:G44),0)</f>
        <v>0</v>
      </c>
      <c r="I44" s="322"/>
      <c r="J44" s="250"/>
      <c r="K44" s="93"/>
      <c r="L44" s="93"/>
      <c r="M44" s="93"/>
      <c r="N44" s="93"/>
      <c r="O44" s="93"/>
      <c r="P44" s="93"/>
    </row>
    <row r="45" spans="1:16" x14ac:dyDescent="0.25">
      <c r="A45" s="209" t="s">
        <v>722</v>
      </c>
      <c r="B45" s="263" t="s">
        <v>1051</v>
      </c>
      <c r="C45" s="200" t="s">
        <v>1053</v>
      </c>
      <c r="D45" s="200" t="s">
        <v>1048</v>
      </c>
      <c r="E45" s="527"/>
      <c r="F45" s="527"/>
      <c r="G45" s="527"/>
      <c r="H45" s="276">
        <f>IFERROR(AVERAGEIF(E45:G45,"&gt;0",E45:G45),0)</f>
        <v>0</v>
      </c>
      <c r="I45" s="527"/>
      <c r="J45" s="250"/>
      <c r="K45" s="93"/>
      <c r="L45" s="93"/>
      <c r="M45" s="93"/>
      <c r="N45" s="93"/>
      <c r="O45" s="93"/>
      <c r="P45" s="93"/>
    </row>
    <row r="46" spans="1:16" x14ac:dyDescent="0.25">
      <c r="A46" s="281" t="s">
        <v>723</v>
      </c>
      <c r="B46" s="263" t="s">
        <v>86</v>
      </c>
      <c r="C46" s="200"/>
      <c r="D46" s="200" t="s">
        <v>489</v>
      </c>
      <c r="E46" s="527"/>
      <c r="F46" s="527"/>
      <c r="G46" s="527"/>
      <c r="H46" s="647">
        <f>IFERROR(AVERAGEIF(E46:G46,"&gt;0",E46:G46),0)</f>
        <v>0</v>
      </c>
      <c r="I46" s="527"/>
      <c r="J46" s="250"/>
      <c r="K46" s="93"/>
      <c r="L46" s="93"/>
      <c r="M46" s="93"/>
      <c r="N46" s="93"/>
      <c r="O46" s="93"/>
      <c r="P46" s="93"/>
    </row>
    <row r="47" spans="1:16" x14ac:dyDescent="0.25">
      <c r="A47" s="86" t="s">
        <v>724</v>
      </c>
      <c r="B47" s="87" t="s">
        <v>1112</v>
      </c>
      <c r="C47" s="657" t="s">
        <v>1125</v>
      </c>
      <c r="D47" s="86" t="s">
        <v>953</v>
      </c>
      <c r="E47" s="86">
        <f>IFERROR(E31/E32,0)</f>
        <v>0</v>
      </c>
      <c r="F47" s="86">
        <f>IFERROR(F31/F32,0)</f>
        <v>0</v>
      </c>
      <c r="G47" s="86">
        <f>IFERROR(G31/G32,0)</f>
        <v>0</v>
      </c>
      <c r="H47" s="86">
        <f>IFERROR(H31/H32,0)</f>
        <v>0</v>
      </c>
      <c r="I47" s="86">
        <f>IFERROR(I31/I32,0)</f>
        <v>0</v>
      </c>
      <c r="J47" s="355"/>
      <c r="K47" s="93"/>
      <c r="L47" s="93"/>
      <c r="M47" s="93"/>
      <c r="N47" s="93"/>
      <c r="O47" s="93"/>
      <c r="P47" s="93"/>
    </row>
    <row r="48" spans="1:16" ht="28.5" x14ac:dyDescent="0.25">
      <c r="A48" s="86" t="s">
        <v>725</v>
      </c>
      <c r="B48" s="87" t="s">
        <v>34</v>
      </c>
      <c r="C48" s="86" t="s">
        <v>1311</v>
      </c>
      <c r="D48" s="86" t="s">
        <v>1118</v>
      </c>
      <c r="E48" s="86">
        <f>IFERROR((((E33*E34)+(E35*E36)+(E37*E38)+(E39*E40))/E31),0)</f>
        <v>0</v>
      </c>
      <c r="F48" s="86">
        <f>IFERROR((((F33*F34)+(F35*F36)+(F37*F38)+(F39*F40))/F31),0)</f>
        <v>0</v>
      </c>
      <c r="G48" s="86">
        <f>IFERROR((((G33*G34)+(G35*G36)+(G37*G38)+(G39*G40))/G31),0)</f>
        <v>0</v>
      </c>
      <c r="H48" s="86">
        <f>IFERROR((((H33*H34)+(H35*H36)+(H37*H38)+(H39*H40))/H31),0)</f>
        <v>0</v>
      </c>
      <c r="I48" s="86">
        <f>IFERROR((((I33*I34)+(I35*I36)+(I37*I38)+(I39*I40))/I31),0)</f>
        <v>0</v>
      </c>
      <c r="J48" s="355"/>
      <c r="K48" s="93"/>
      <c r="L48" s="93"/>
      <c r="M48" s="93"/>
      <c r="N48" s="93"/>
      <c r="O48" s="93"/>
      <c r="P48" s="93"/>
    </row>
    <row r="49" spans="1:16" ht="28.5" x14ac:dyDescent="0.25">
      <c r="A49" s="86" t="s">
        <v>726</v>
      </c>
      <c r="B49" s="87" t="s">
        <v>1119</v>
      </c>
      <c r="C49" s="216" t="s">
        <v>1312</v>
      </c>
      <c r="D49" s="86" t="s">
        <v>489</v>
      </c>
      <c r="E49" s="86">
        <f>IFERROR(((E33*E34)/((E33*E34)+(E35*E36)+(E37*E38)+(E39*E40))),0)</f>
        <v>0</v>
      </c>
      <c r="F49" s="86">
        <f>IFERROR(((F33*F34)/((F33*F34)+(F35*F36)+(F37*F38)+(F39*F40))),0)</f>
        <v>0</v>
      </c>
      <c r="G49" s="86">
        <f>IFERROR(((G33*G34)/((G33*G34)+(G35*G36)+(G37*G38)+(G39*G40))),0)</f>
        <v>0</v>
      </c>
      <c r="H49" s="86">
        <f>IFERROR(((H33*H34)/((H33*H34)+(H35*H36)+(H37*H38)+(H39*H40))),0)</f>
        <v>0</v>
      </c>
      <c r="I49" s="86">
        <f>IFERROR(((I33*I34)/((I33*I34)+(I35*I36)+(I37*I38)+(I39*I40))),0)</f>
        <v>0</v>
      </c>
      <c r="J49" s="355"/>
      <c r="K49" s="93"/>
      <c r="L49" s="93"/>
      <c r="M49" s="93"/>
      <c r="N49" s="93"/>
      <c r="O49" s="93"/>
      <c r="P49" s="93"/>
    </row>
    <row r="50" spans="1:16" x14ac:dyDescent="0.25">
      <c r="A50" s="808"/>
      <c r="B50" s="809"/>
      <c r="C50" s="810"/>
      <c r="D50" s="810"/>
      <c r="E50" s="650"/>
      <c r="F50" s="650"/>
      <c r="G50" s="650"/>
      <c r="H50" s="650"/>
      <c r="I50" s="648"/>
      <c r="J50" s="804"/>
      <c r="K50" s="93"/>
      <c r="L50" s="93"/>
      <c r="M50" s="93"/>
      <c r="N50" s="93"/>
      <c r="O50" s="93"/>
      <c r="P50" s="93"/>
    </row>
    <row r="51" spans="1:16" x14ac:dyDescent="0.25">
      <c r="A51" s="758" t="s">
        <v>1151</v>
      </c>
      <c r="B51" s="311" t="s">
        <v>88</v>
      </c>
      <c r="C51" s="811"/>
      <c r="D51" s="811"/>
      <c r="E51" s="1321" t="s">
        <v>81</v>
      </c>
      <c r="F51" s="1321"/>
      <c r="G51" s="1321"/>
      <c r="H51" s="1321"/>
      <c r="I51" s="1322"/>
      <c r="J51" s="733"/>
      <c r="K51" s="93"/>
      <c r="L51" s="93"/>
      <c r="M51" s="93"/>
      <c r="N51" s="93"/>
      <c r="O51" s="93"/>
      <c r="P51" s="93"/>
    </row>
    <row r="52" spans="1:16" x14ac:dyDescent="0.25">
      <c r="A52" s="209" t="s">
        <v>546</v>
      </c>
      <c r="B52" s="263" t="s">
        <v>82</v>
      </c>
      <c r="C52" s="209"/>
      <c r="D52" s="807"/>
      <c r="E52" s="643"/>
      <c r="F52" s="643"/>
      <c r="G52" s="643"/>
      <c r="H52" s="643"/>
      <c r="I52" s="643"/>
      <c r="J52" s="643"/>
      <c r="K52" s="93"/>
      <c r="L52" s="93"/>
      <c r="M52" s="93"/>
      <c r="N52" s="93"/>
      <c r="O52" s="93"/>
      <c r="P52" s="93"/>
    </row>
    <row r="53" spans="1:16" x14ac:dyDescent="0.25">
      <c r="A53" s="209" t="s">
        <v>547</v>
      </c>
      <c r="B53" s="263" t="s">
        <v>902</v>
      </c>
      <c r="C53" s="200"/>
      <c r="D53" s="200" t="s">
        <v>953</v>
      </c>
      <c r="E53" s="322">
        <v>0</v>
      </c>
      <c r="F53" s="322">
        <v>0</v>
      </c>
      <c r="G53" s="322">
        <v>0</v>
      </c>
      <c r="H53" s="334">
        <f>IFERROR(AVERAGEA(E53:G53),0)</f>
        <v>0</v>
      </c>
      <c r="I53" s="322">
        <v>0</v>
      </c>
      <c r="J53" s="250"/>
      <c r="K53" s="93"/>
      <c r="L53" s="93"/>
      <c r="M53" s="93"/>
      <c r="N53" s="93"/>
      <c r="O53" s="93"/>
      <c r="P53" s="93"/>
    </row>
    <row r="54" spans="1:16" x14ac:dyDescent="0.25">
      <c r="A54" s="209" t="s">
        <v>549</v>
      </c>
      <c r="B54" s="263" t="s">
        <v>1027</v>
      </c>
      <c r="C54" s="200" t="s">
        <v>408</v>
      </c>
      <c r="D54" s="200" t="s">
        <v>1334</v>
      </c>
      <c r="E54" s="322">
        <v>0</v>
      </c>
      <c r="F54" s="322">
        <v>0</v>
      </c>
      <c r="G54" s="322">
        <v>0</v>
      </c>
      <c r="H54" s="334">
        <f>IFERROR(AVERAGEA(E54:G54),0)</f>
        <v>0</v>
      </c>
      <c r="I54" s="322">
        <v>0</v>
      </c>
      <c r="J54" s="250"/>
      <c r="K54" s="93"/>
      <c r="L54" s="93"/>
      <c r="M54" s="93"/>
      <c r="N54" s="93"/>
      <c r="O54" s="93"/>
      <c r="P54" s="93"/>
    </row>
    <row r="55" spans="1:16" x14ac:dyDescent="0.25">
      <c r="A55" s="209" t="s">
        <v>551</v>
      </c>
      <c r="B55" s="263" t="s">
        <v>1054</v>
      </c>
      <c r="C55" s="200" t="s">
        <v>408</v>
      </c>
      <c r="D55" s="200" t="s">
        <v>563</v>
      </c>
      <c r="E55" s="322">
        <v>0</v>
      </c>
      <c r="F55" s="322">
        <v>0</v>
      </c>
      <c r="G55" s="322">
        <v>0</v>
      </c>
      <c r="H55" s="334">
        <f>IFERROR(AVERAGEA(E55:G55),0)</f>
        <v>0</v>
      </c>
      <c r="I55" s="322">
        <v>0</v>
      </c>
      <c r="J55" s="250"/>
      <c r="K55" s="93"/>
      <c r="L55" s="93"/>
      <c r="M55" s="93"/>
      <c r="N55" s="93"/>
      <c r="O55" s="93"/>
      <c r="P55" s="93"/>
    </row>
    <row r="56" spans="1:16" x14ac:dyDescent="0.25">
      <c r="A56" s="209" t="s">
        <v>552</v>
      </c>
      <c r="B56" s="263" t="s">
        <v>1117</v>
      </c>
      <c r="C56" s="200" t="s">
        <v>408</v>
      </c>
      <c r="D56" s="200" t="s">
        <v>1334</v>
      </c>
      <c r="E56" s="545">
        <v>0</v>
      </c>
      <c r="F56" s="545">
        <v>0</v>
      </c>
      <c r="G56" s="545">
        <v>0</v>
      </c>
      <c r="H56" s="334">
        <f>IFERROR(AVERAGEA(E56:G56),0)</f>
        <v>0</v>
      </c>
      <c r="I56" s="545">
        <v>0</v>
      </c>
      <c r="J56" s="250"/>
      <c r="K56" s="93"/>
      <c r="L56" s="93"/>
      <c r="M56" s="93"/>
      <c r="N56" s="93"/>
      <c r="O56" s="93"/>
      <c r="P56" s="93"/>
    </row>
    <row r="57" spans="1:16" x14ac:dyDescent="0.25">
      <c r="A57" s="209" t="s">
        <v>569</v>
      </c>
      <c r="B57" s="263" t="s">
        <v>73</v>
      </c>
      <c r="C57" s="200" t="s">
        <v>1053</v>
      </c>
      <c r="D57" s="200" t="s">
        <v>1048</v>
      </c>
      <c r="E57" s="527"/>
      <c r="F57" s="527"/>
      <c r="G57" s="527"/>
      <c r="H57" s="276">
        <f>IFERROR(AVERAGEIF(E57:G57,"&gt;0",E57:G57),0)</f>
        <v>0</v>
      </c>
      <c r="I57" s="527"/>
      <c r="J57" s="250"/>
      <c r="K57" s="93"/>
      <c r="L57" s="93"/>
      <c r="M57" s="93"/>
      <c r="N57" s="93"/>
      <c r="O57" s="93"/>
      <c r="P57" s="93"/>
    </row>
    <row r="58" spans="1:16" x14ac:dyDescent="0.25">
      <c r="A58" s="209" t="s">
        <v>571</v>
      </c>
      <c r="B58" s="263" t="s">
        <v>1028</v>
      </c>
      <c r="C58" s="200" t="s">
        <v>408</v>
      </c>
      <c r="D58" s="200" t="s">
        <v>1334</v>
      </c>
      <c r="E58" s="545">
        <v>0</v>
      </c>
      <c r="F58" s="545">
        <v>0</v>
      </c>
      <c r="G58" s="545">
        <v>0</v>
      </c>
      <c r="H58" s="334">
        <f>IFERROR(AVERAGEA(E58:G58),0)</f>
        <v>0</v>
      </c>
      <c r="I58" s="545">
        <v>0</v>
      </c>
      <c r="J58" s="250"/>
      <c r="K58" s="93"/>
      <c r="L58" s="93"/>
      <c r="M58" s="93"/>
      <c r="N58" s="93"/>
      <c r="O58" s="93"/>
      <c r="P58" s="93"/>
    </row>
    <row r="59" spans="1:16" x14ac:dyDescent="0.25">
      <c r="A59" s="209" t="s">
        <v>601</v>
      </c>
      <c r="B59" s="263" t="s">
        <v>1114</v>
      </c>
      <c r="C59" s="200" t="s">
        <v>1053</v>
      </c>
      <c r="D59" s="200" t="s">
        <v>1048</v>
      </c>
      <c r="E59" s="527"/>
      <c r="F59" s="527"/>
      <c r="G59" s="527"/>
      <c r="H59" s="276">
        <f>IFERROR(AVERAGEIF(E59:G59,"&gt;0",E59:G59),0)</f>
        <v>0</v>
      </c>
      <c r="I59" s="527"/>
      <c r="J59" s="250"/>
      <c r="K59" s="93"/>
      <c r="L59" s="93"/>
      <c r="M59" s="93"/>
      <c r="N59" s="93"/>
      <c r="O59" s="93"/>
      <c r="P59" s="93"/>
    </row>
    <row r="60" spans="1:16" x14ac:dyDescent="0.25">
      <c r="A60" s="209" t="s">
        <v>603</v>
      </c>
      <c r="B60" s="263" t="s">
        <v>1029</v>
      </c>
      <c r="C60" s="200" t="s">
        <v>408</v>
      </c>
      <c r="D60" s="200" t="s">
        <v>1334</v>
      </c>
      <c r="E60" s="545">
        <v>0</v>
      </c>
      <c r="F60" s="545">
        <v>0</v>
      </c>
      <c r="G60" s="545">
        <v>0</v>
      </c>
      <c r="H60" s="334">
        <f>IFERROR(AVERAGEA(E60:G60),0)</f>
        <v>0</v>
      </c>
      <c r="I60" s="545">
        <v>0</v>
      </c>
      <c r="J60" s="250"/>
      <c r="K60" s="93"/>
      <c r="L60" s="93"/>
      <c r="M60" s="93"/>
      <c r="N60" s="93"/>
      <c r="O60" s="93"/>
      <c r="P60" s="93"/>
    </row>
    <row r="61" spans="1:16" x14ac:dyDescent="0.25">
      <c r="A61" s="209" t="s">
        <v>605</v>
      </c>
      <c r="B61" s="263" t="s">
        <v>1115</v>
      </c>
      <c r="C61" s="200" t="s">
        <v>1053</v>
      </c>
      <c r="D61" s="200" t="s">
        <v>1048</v>
      </c>
      <c r="E61" s="527"/>
      <c r="F61" s="527"/>
      <c r="G61" s="527"/>
      <c r="H61" s="276">
        <f>IFERROR(AVERAGEIF(E61:G61,"&gt;0",E61:G61),0)</f>
        <v>0</v>
      </c>
      <c r="I61" s="527"/>
      <c r="J61" s="250"/>
      <c r="K61" s="93"/>
      <c r="L61" s="93"/>
      <c r="M61" s="93"/>
      <c r="N61" s="93"/>
      <c r="O61" s="93"/>
      <c r="P61" s="93"/>
    </row>
    <row r="62" spans="1:16" x14ac:dyDescent="0.25">
      <c r="A62" s="209" t="s">
        <v>683</v>
      </c>
      <c r="B62" s="263" t="s">
        <v>1030</v>
      </c>
      <c r="C62" s="200" t="s">
        <v>408</v>
      </c>
      <c r="D62" s="200" t="s">
        <v>1334</v>
      </c>
      <c r="E62" s="545"/>
      <c r="F62" s="545"/>
      <c r="G62" s="545"/>
      <c r="H62" s="334">
        <f>IFERROR(AVERAGEA(E62:G62),0)</f>
        <v>0</v>
      </c>
      <c r="I62" s="545">
        <v>0</v>
      </c>
      <c r="J62" s="250"/>
      <c r="K62" s="93"/>
      <c r="L62" s="93"/>
      <c r="M62" s="93"/>
      <c r="N62" s="93"/>
      <c r="O62" s="93"/>
      <c r="P62" s="93"/>
    </row>
    <row r="63" spans="1:16" x14ac:dyDescent="0.25">
      <c r="A63" s="209" t="s">
        <v>698</v>
      </c>
      <c r="B63" s="263" t="s">
        <v>1116</v>
      </c>
      <c r="C63" s="200" t="s">
        <v>1053</v>
      </c>
      <c r="D63" s="200" t="s">
        <v>1048</v>
      </c>
      <c r="E63" s="527"/>
      <c r="F63" s="527"/>
      <c r="G63" s="527"/>
      <c r="H63" s="276">
        <f>IFERROR(AVERAGEIF(E63:G63,"&gt;0",E63:G63),0)</f>
        <v>0</v>
      </c>
      <c r="I63" s="527"/>
      <c r="J63" s="250"/>
      <c r="K63" s="93"/>
      <c r="L63" s="93"/>
      <c r="M63" s="93"/>
      <c r="N63" s="93"/>
      <c r="O63" s="93"/>
      <c r="P63" s="93"/>
    </row>
    <row r="64" spans="1:16" x14ac:dyDescent="0.25">
      <c r="A64" s="209" t="s">
        <v>699</v>
      </c>
      <c r="B64" s="263" t="s">
        <v>1031</v>
      </c>
      <c r="C64" s="200" t="s">
        <v>408</v>
      </c>
      <c r="D64" s="200" t="s">
        <v>696</v>
      </c>
      <c r="E64" s="545">
        <v>0</v>
      </c>
      <c r="F64" s="545">
        <v>0</v>
      </c>
      <c r="G64" s="545">
        <v>0</v>
      </c>
      <c r="H64" s="647">
        <f>IFERROR(AVERAGEIF(E64:G64,"&gt;0",E64:G64),0)</f>
        <v>0</v>
      </c>
      <c r="I64" s="545">
        <v>0</v>
      </c>
      <c r="J64" s="250"/>
      <c r="K64" s="93"/>
      <c r="L64" s="93"/>
      <c r="M64" s="93"/>
      <c r="N64" s="93"/>
      <c r="O64" s="93"/>
      <c r="P64" s="93"/>
    </row>
    <row r="65" spans="1:16" x14ac:dyDescent="0.25">
      <c r="A65" s="281" t="s">
        <v>700</v>
      </c>
      <c r="B65" s="263" t="s">
        <v>1052</v>
      </c>
      <c r="C65" s="200" t="s">
        <v>1053</v>
      </c>
      <c r="D65" s="200" t="s">
        <v>489</v>
      </c>
      <c r="E65" s="527"/>
      <c r="F65" s="527"/>
      <c r="G65" s="527"/>
      <c r="H65" s="276">
        <f>IFERROR(AVERAGEIF(E65:G65,"&gt;0",E65:G65),0)</f>
        <v>0</v>
      </c>
      <c r="I65" s="527"/>
      <c r="J65" s="250"/>
      <c r="K65" s="93"/>
      <c r="L65" s="93"/>
      <c r="M65" s="93"/>
      <c r="N65" s="93"/>
      <c r="O65" s="93"/>
      <c r="P65" s="93"/>
    </row>
    <row r="66" spans="1:16" x14ac:dyDescent="0.25">
      <c r="A66" s="209" t="s">
        <v>701</v>
      </c>
      <c r="B66" s="263" t="s">
        <v>1049</v>
      </c>
      <c r="C66" s="200" t="s">
        <v>1053</v>
      </c>
      <c r="D66" s="200" t="s">
        <v>85</v>
      </c>
      <c r="E66" s="527"/>
      <c r="F66" s="527"/>
      <c r="G66" s="527"/>
      <c r="H66" s="276">
        <f>IFERROR(AVERAGEIF(E66:G66,"&gt;0",E66:G66),0)</f>
        <v>0</v>
      </c>
      <c r="I66" s="527"/>
      <c r="J66" s="250"/>
      <c r="K66" s="93"/>
      <c r="L66" s="93"/>
      <c r="M66" s="93"/>
      <c r="N66" s="93"/>
      <c r="O66" s="93"/>
      <c r="P66" s="93"/>
    </row>
    <row r="67" spans="1:16" x14ac:dyDescent="0.25">
      <c r="A67" s="209" t="s">
        <v>721</v>
      </c>
      <c r="B67" s="263" t="s">
        <v>1050</v>
      </c>
      <c r="C67" s="200" t="s">
        <v>1053</v>
      </c>
      <c r="D67" s="200" t="s">
        <v>696</v>
      </c>
      <c r="E67" s="322">
        <v>0</v>
      </c>
      <c r="F67" s="322">
        <v>0</v>
      </c>
      <c r="G67" s="322">
        <v>0</v>
      </c>
      <c r="H67" s="334">
        <f>IFERROR(AVERAGEA(E67:G67),0)</f>
        <v>0</v>
      </c>
      <c r="I67" s="322">
        <v>0</v>
      </c>
      <c r="J67" s="250"/>
      <c r="K67" s="93"/>
      <c r="L67" s="93"/>
      <c r="M67" s="93"/>
      <c r="N67" s="93"/>
      <c r="O67" s="93"/>
      <c r="P67" s="93"/>
    </row>
    <row r="68" spans="1:16" x14ac:dyDescent="0.25">
      <c r="A68" s="209" t="s">
        <v>722</v>
      </c>
      <c r="B68" s="263" t="s">
        <v>1051</v>
      </c>
      <c r="C68" s="200" t="s">
        <v>1053</v>
      </c>
      <c r="D68" s="200" t="s">
        <v>1048</v>
      </c>
      <c r="E68" s="527"/>
      <c r="F68" s="527"/>
      <c r="G68" s="527"/>
      <c r="H68" s="276">
        <f>IFERROR(AVERAGEIF(E68:G68,"&gt;0",E68:G68),0)</f>
        <v>0</v>
      </c>
      <c r="I68" s="527"/>
      <c r="J68" s="250"/>
      <c r="K68" s="93"/>
      <c r="L68" s="93"/>
      <c r="M68" s="93"/>
      <c r="N68" s="93"/>
      <c r="O68" s="93"/>
      <c r="P68" s="93"/>
    </row>
    <row r="69" spans="1:16" x14ac:dyDescent="0.25">
      <c r="A69" s="281" t="s">
        <v>723</v>
      </c>
      <c r="B69" s="263" t="s">
        <v>86</v>
      </c>
      <c r="C69" s="200"/>
      <c r="D69" s="200" t="s">
        <v>489</v>
      </c>
      <c r="E69" s="527"/>
      <c r="F69" s="527"/>
      <c r="G69" s="527"/>
      <c r="H69" s="647">
        <f>IFERROR(AVERAGEIF(E69:G69,"&gt;0",E69:G69),0)</f>
        <v>0</v>
      </c>
      <c r="I69" s="527"/>
      <c r="J69" s="250"/>
      <c r="K69" s="93"/>
      <c r="L69" s="93"/>
      <c r="M69" s="93"/>
      <c r="N69" s="93"/>
      <c r="O69" s="93"/>
      <c r="P69" s="93"/>
    </row>
    <row r="70" spans="1:16" x14ac:dyDescent="0.25">
      <c r="A70" s="86" t="s">
        <v>724</v>
      </c>
      <c r="B70" s="87" t="s">
        <v>1112</v>
      </c>
      <c r="C70" s="657" t="s">
        <v>1125</v>
      </c>
      <c r="D70" s="86" t="s">
        <v>953</v>
      </c>
      <c r="E70" s="86">
        <f>IFERROR(E54/E55,0)</f>
        <v>0</v>
      </c>
      <c r="F70" s="86">
        <f>IFERROR(F54/F55,0)</f>
        <v>0</v>
      </c>
      <c r="G70" s="86">
        <f>IFERROR(G54/G55,0)</f>
        <v>0</v>
      </c>
      <c r="H70" s="86">
        <f>IFERROR(H54/H55,0)</f>
        <v>0</v>
      </c>
      <c r="I70" s="86">
        <f>IFERROR(I54/I55,0)</f>
        <v>0</v>
      </c>
      <c r="J70" s="355"/>
      <c r="K70" s="93"/>
      <c r="L70" s="93"/>
      <c r="M70" s="93"/>
      <c r="N70" s="93"/>
      <c r="O70" s="93"/>
      <c r="P70" s="93"/>
    </row>
    <row r="71" spans="1:16" ht="28.5" x14ac:dyDescent="0.25">
      <c r="A71" s="86" t="s">
        <v>725</v>
      </c>
      <c r="B71" s="87" t="s">
        <v>34</v>
      </c>
      <c r="C71" s="86" t="s">
        <v>1311</v>
      </c>
      <c r="D71" s="86" t="s">
        <v>1118</v>
      </c>
      <c r="E71" s="86">
        <f>IFERROR((((E56*E57)+(E58*E59)+(E60*E61)+(E62*E63))/E54),0)</f>
        <v>0</v>
      </c>
      <c r="F71" s="86">
        <f>IFERROR((((F56*F57)+(F58*F59)+(F60*F61)+(F62*F63))/F54),0)</f>
        <v>0</v>
      </c>
      <c r="G71" s="86">
        <f>IFERROR((((G56*G57)+(G58*G59)+(G60*G61)+(G62*G63))/G54),0)</f>
        <v>0</v>
      </c>
      <c r="H71" s="86">
        <f>IFERROR((((H56*H57)+(H58*H59)+(H60*H61)+(H62*H63))/H54),0)</f>
        <v>0</v>
      </c>
      <c r="I71" s="86">
        <f>IFERROR((((I56*I57)+(I58*I59)+(I60*I61)+(I62*I63))/I54),0)</f>
        <v>0</v>
      </c>
      <c r="J71" s="355"/>
      <c r="K71" s="93"/>
      <c r="L71" s="93"/>
      <c r="M71" s="93"/>
      <c r="N71" s="93"/>
      <c r="O71" s="93"/>
      <c r="P71" s="93"/>
    </row>
    <row r="72" spans="1:16" ht="28.5" x14ac:dyDescent="0.25">
      <c r="A72" s="86" t="s">
        <v>726</v>
      </c>
      <c r="B72" s="87" t="s">
        <v>1119</v>
      </c>
      <c r="C72" s="216" t="s">
        <v>1312</v>
      </c>
      <c r="D72" s="86" t="s">
        <v>489</v>
      </c>
      <c r="E72" s="86">
        <f>IFERROR(((E56*E57)/((E56*E57)+(E58*E59)+(E60*E61)+(E62*E63))),0)</f>
        <v>0</v>
      </c>
      <c r="F72" s="86">
        <f>IFERROR(((F56*F57)/((F56*F57)+(F58*F59)+(F60*F61)+(F62*F63))),0)</f>
        <v>0</v>
      </c>
      <c r="G72" s="86">
        <f>IFERROR(((G56*G57)/((G56*G57)+(G58*G59)+(G60*G61)+(G62*G63))),0)</f>
        <v>0</v>
      </c>
      <c r="H72" s="86">
        <f>IFERROR(((H56*H57)/((H56*H57)+(H58*H59)+(H60*H61)+(H62*H63))),0)</f>
        <v>0</v>
      </c>
      <c r="I72" s="86">
        <f>IFERROR(((I56*I57)/((I56*I57)+(I58*I59)+(I60*I61)+(I62*I63))),0)</f>
        <v>0</v>
      </c>
      <c r="J72" s="355"/>
      <c r="K72" s="93"/>
      <c r="L72" s="93"/>
      <c r="M72" s="93"/>
      <c r="N72" s="93"/>
      <c r="O72" s="93"/>
      <c r="P72" s="93"/>
    </row>
    <row r="73" spans="1:16" x14ac:dyDescent="0.25">
      <c r="A73" s="808"/>
      <c r="B73" s="809"/>
      <c r="C73" s="810"/>
      <c r="D73" s="810"/>
      <c r="E73" s="650"/>
      <c r="F73" s="650"/>
      <c r="G73" s="650"/>
      <c r="H73" s="650"/>
      <c r="I73" s="648"/>
      <c r="J73" s="804"/>
      <c r="K73" s="93"/>
      <c r="L73" s="93"/>
      <c r="M73" s="93"/>
      <c r="N73" s="93"/>
      <c r="O73" s="93"/>
      <c r="P73" s="93"/>
    </row>
    <row r="74" spans="1:16" x14ac:dyDescent="0.25">
      <c r="A74" s="758" t="s">
        <v>1160</v>
      </c>
      <c r="B74" s="311" t="s">
        <v>121</v>
      </c>
      <c r="C74" s="811"/>
      <c r="D74" s="811"/>
      <c r="E74" s="1321" t="s">
        <v>81</v>
      </c>
      <c r="F74" s="1321"/>
      <c r="G74" s="1321"/>
      <c r="H74" s="1321"/>
      <c r="I74" s="1322"/>
      <c r="J74" s="733"/>
      <c r="K74" s="93"/>
      <c r="L74" s="93"/>
      <c r="M74" s="93"/>
      <c r="N74" s="93"/>
      <c r="O74" s="93"/>
      <c r="P74" s="93"/>
    </row>
    <row r="75" spans="1:16" x14ac:dyDescent="0.25">
      <c r="A75" s="209" t="s">
        <v>546</v>
      </c>
      <c r="B75" s="263" t="s">
        <v>82</v>
      </c>
      <c r="C75" s="209"/>
      <c r="D75" s="807"/>
      <c r="E75" s="643"/>
      <c r="F75" s="643"/>
      <c r="G75" s="643"/>
      <c r="H75" s="643"/>
      <c r="I75" s="643"/>
      <c r="J75" s="643"/>
      <c r="K75" s="93"/>
      <c r="L75" s="93"/>
      <c r="M75" s="93"/>
      <c r="N75" s="93"/>
      <c r="O75" s="93"/>
      <c r="P75" s="93"/>
    </row>
    <row r="76" spans="1:16" x14ac:dyDescent="0.25">
      <c r="A76" s="209" t="s">
        <v>547</v>
      </c>
      <c r="B76" s="263" t="s">
        <v>902</v>
      </c>
      <c r="C76" s="200"/>
      <c r="D76" s="200" t="s">
        <v>953</v>
      </c>
      <c r="E76" s="322">
        <v>0</v>
      </c>
      <c r="F76" s="322">
        <v>0</v>
      </c>
      <c r="G76" s="322">
        <v>0</v>
      </c>
      <c r="H76" s="334">
        <f>IFERROR(AVERAGEA(E76:G76),0)</f>
        <v>0</v>
      </c>
      <c r="I76" s="322">
        <v>0</v>
      </c>
      <c r="J76" s="250"/>
      <c r="K76" s="93"/>
      <c r="L76" s="93"/>
      <c r="M76" s="93"/>
      <c r="N76" s="93"/>
      <c r="O76" s="93"/>
      <c r="P76" s="93"/>
    </row>
    <row r="77" spans="1:16" x14ac:dyDescent="0.25">
      <c r="A77" s="209" t="s">
        <v>549</v>
      </c>
      <c r="B77" s="263" t="s">
        <v>1027</v>
      </c>
      <c r="C77" s="200" t="s">
        <v>408</v>
      </c>
      <c r="D77" s="200" t="s">
        <v>1334</v>
      </c>
      <c r="E77" s="322">
        <v>0</v>
      </c>
      <c r="F77" s="322">
        <v>0</v>
      </c>
      <c r="G77" s="322">
        <v>0</v>
      </c>
      <c r="H77" s="334">
        <f>IFERROR(AVERAGEA(E77:G77),0)</f>
        <v>0</v>
      </c>
      <c r="I77" s="322">
        <v>0</v>
      </c>
      <c r="J77" s="250"/>
      <c r="K77" s="93"/>
      <c r="L77" s="93"/>
      <c r="M77" s="93"/>
      <c r="N77" s="93"/>
      <c r="O77" s="93"/>
      <c r="P77" s="93"/>
    </row>
    <row r="78" spans="1:16" x14ac:dyDescent="0.25">
      <c r="A78" s="209" t="s">
        <v>551</v>
      </c>
      <c r="B78" s="263" t="s">
        <v>1054</v>
      </c>
      <c r="C78" s="200" t="s">
        <v>408</v>
      </c>
      <c r="D78" s="200" t="s">
        <v>563</v>
      </c>
      <c r="E78" s="322">
        <v>0</v>
      </c>
      <c r="F78" s="322">
        <v>0</v>
      </c>
      <c r="G78" s="322">
        <v>0</v>
      </c>
      <c r="H78" s="334">
        <f>IFERROR(AVERAGEA(E78:G78),0)</f>
        <v>0</v>
      </c>
      <c r="I78" s="322">
        <v>0</v>
      </c>
      <c r="J78" s="250"/>
      <c r="K78" s="93"/>
      <c r="L78" s="93"/>
      <c r="M78" s="93"/>
      <c r="N78" s="93"/>
      <c r="O78" s="93"/>
      <c r="P78" s="93"/>
    </row>
    <row r="79" spans="1:16" x14ac:dyDescent="0.25">
      <c r="A79" s="209" t="s">
        <v>552</v>
      </c>
      <c r="B79" s="263" t="s">
        <v>1117</v>
      </c>
      <c r="C79" s="200" t="s">
        <v>408</v>
      </c>
      <c r="D79" s="200" t="s">
        <v>1334</v>
      </c>
      <c r="E79" s="545">
        <v>0</v>
      </c>
      <c r="F79" s="545">
        <v>0</v>
      </c>
      <c r="G79" s="545">
        <v>0</v>
      </c>
      <c r="H79" s="334">
        <f>IFERROR(AVERAGEA(E79:G79),0)</f>
        <v>0</v>
      </c>
      <c r="I79" s="545">
        <v>0</v>
      </c>
      <c r="J79" s="250"/>
      <c r="K79" s="93"/>
      <c r="L79" s="93"/>
      <c r="M79" s="93"/>
      <c r="N79" s="93"/>
      <c r="O79" s="93"/>
      <c r="P79" s="93"/>
    </row>
    <row r="80" spans="1:16" x14ac:dyDescent="0.25">
      <c r="A80" s="209" t="s">
        <v>569</v>
      </c>
      <c r="B80" s="263" t="s">
        <v>73</v>
      </c>
      <c r="C80" s="200" t="s">
        <v>1053</v>
      </c>
      <c r="D80" s="200" t="s">
        <v>1048</v>
      </c>
      <c r="E80" s="1135"/>
      <c r="F80" s="1135"/>
      <c r="G80" s="1135"/>
      <c r="H80" s="276">
        <f>IFERROR(AVERAGEIF(E80:G80,"&gt;0",E80:G80),0)</f>
        <v>0</v>
      </c>
      <c r="I80" s="527"/>
      <c r="J80" s="250"/>
      <c r="K80" s="93"/>
      <c r="L80" s="93"/>
      <c r="M80" s="93"/>
      <c r="N80" s="93"/>
      <c r="O80" s="93"/>
      <c r="P80" s="93"/>
    </row>
    <row r="81" spans="1:16" x14ac:dyDescent="0.25">
      <c r="A81" s="209" t="s">
        <v>571</v>
      </c>
      <c r="B81" s="263" t="s">
        <v>1028</v>
      </c>
      <c r="C81" s="200" t="s">
        <v>408</v>
      </c>
      <c r="D81" s="200" t="s">
        <v>1334</v>
      </c>
      <c r="E81" s="545">
        <v>0</v>
      </c>
      <c r="F81" s="545">
        <v>0</v>
      </c>
      <c r="G81" s="545">
        <v>0</v>
      </c>
      <c r="H81" s="334">
        <f>IFERROR(AVERAGEA(E81:G81),0)</f>
        <v>0</v>
      </c>
      <c r="I81" s="545">
        <v>0</v>
      </c>
      <c r="J81" s="250"/>
      <c r="K81" s="93"/>
      <c r="L81" s="93"/>
      <c r="M81" s="93"/>
      <c r="N81" s="93"/>
      <c r="O81" s="93"/>
      <c r="P81" s="93"/>
    </row>
    <row r="82" spans="1:16" x14ac:dyDescent="0.25">
      <c r="A82" s="209" t="s">
        <v>601</v>
      </c>
      <c r="B82" s="263" t="s">
        <v>1114</v>
      </c>
      <c r="C82" s="200" t="s">
        <v>1053</v>
      </c>
      <c r="D82" s="200" t="s">
        <v>1048</v>
      </c>
      <c r="E82" s="1135"/>
      <c r="F82" s="1135"/>
      <c r="G82" s="1135"/>
      <c r="H82" s="276">
        <f>IFERROR(AVERAGEIF(E82:G82,"&gt;0",E82:G82),0)</f>
        <v>0</v>
      </c>
      <c r="I82" s="527"/>
      <c r="J82" s="250"/>
      <c r="K82" s="93"/>
      <c r="L82" s="93"/>
      <c r="M82" s="93"/>
      <c r="N82" s="93"/>
      <c r="O82" s="93"/>
      <c r="P82" s="93"/>
    </row>
    <row r="83" spans="1:16" x14ac:dyDescent="0.25">
      <c r="A83" s="209" t="s">
        <v>603</v>
      </c>
      <c r="B83" s="263" t="s">
        <v>1029</v>
      </c>
      <c r="C83" s="200" t="s">
        <v>408</v>
      </c>
      <c r="D83" s="200" t="s">
        <v>1334</v>
      </c>
      <c r="E83" s="322">
        <v>0</v>
      </c>
      <c r="F83" s="322">
        <v>0</v>
      </c>
      <c r="G83" s="322">
        <v>0</v>
      </c>
      <c r="H83" s="334">
        <f>IFERROR(AVERAGEA(E83:G83),0)</f>
        <v>0</v>
      </c>
      <c r="I83" s="545">
        <v>0</v>
      </c>
      <c r="J83" s="250"/>
      <c r="K83" s="93"/>
      <c r="L83" s="93"/>
      <c r="M83" s="93"/>
      <c r="N83" s="93"/>
      <c r="O83" s="93"/>
      <c r="P83" s="93"/>
    </row>
    <row r="84" spans="1:16" x14ac:dyDescent="0.25">
      <c r="A84" s="209" t="s">
        <v>605</v>
      </c>
      <c r="B84" s="263" t="s">
        <v>1115</v>
      </c>
      <c r="C84" s="200" t="s">
        <v>1053</v>
      </c>
      <c r="D84" s="200" t="s">
        <v>1048</v>
      </c>
      <c r="E84" s="527"/>
      <c r="F84" s="527"/>
      <c r="G84" s="527"/>
      <c r="H84" s="276">
        <f>IFERROR(AVERAGEIF(E84:G84,"&gt;0",E84:G84),0)</f>
        <v>0</v>
      </c>
      <c r="I84" s="527"/>
      <c r="J84" s="250"/>
      <c r="K84" s="93"/>
      <c r="L84" s="93"/>
      <c r="M84" s="93"/>
      <c r="N84" s="93"/>
      <c r="O84" s="93"/>
      <c r="P84" s="93"/>
    </row>
    <row r="85" spans="1:16" x14ac:dyDescent="0.25">
      <c r="A85" s="209" t="s">
        <v>683</v>
      </c>
      <c r="B85" s="263" t="s">
        <v>1030</v>
      </c>
      <c r="C85" s="200" t="s">
        <v>408</v>
      </c>
      <c r="D85" s="200" t="s">
        <v>1334</v>
      </c>
      <c r="E85" s="545">
        <v>0</v>
      </c>
      <c r="F85" s="545">
        <v>0</v>
      </c>
      <c r="G85" s="545">
        <v>0</v>
      </c>
      <c r="H85" s="334">
        <f>IFERROR(AVERAGEA(E85:G85),0)</f>
        <v>0</v>
      </c>
      <c r="I85" s="545">
        <v>0</v>
      </c>
      <c r="J85" s="250"/>
      <c r="K85" s="93"/>
      <c r="L85" s="93"/>
      <c r="M85" s="93"/>
      <c r="N85" s="93"/>
      <c r="O85" s="93"/>
      <c r="P85" s="93"/>
    </row>
    <row r="86" spans="1:16" x14ac:dyDescent="0.25">
      <c r="A86" s="209" t="s">
        <v>698</v>
      </c>
      <c r="B86" s="263" t="s">
        <v>1116</v>
      </c>
      <c r="C86" s="200" t="s">
        <v>1053</v>
      </c>
      <c r="D86" s="200" t="s">
        <v>1048</v>
      </c>
      <c r="E86" s="527"/>
      <c r="F86" s="527"/>
      <c r="G86" s="527"/>
      <c r="H86" s="276">
        <f>IFERROR(AVERAGEIF(E86:G86,"&gt;0",E86:G86),0)</f>
        <v>0</v>
      </c>
      <c r="I86" s="527"/>
      <c r="J86" s="250"/>
      <c r="K86" s="93"/>
      <c r="L86" s="93"/>
      <c r="M86" s="93"/>
      <c r="N86" s="93"/>
      <c r="O86" s="93"/>
      <c r="P86" s="93"/>
    </row>
    <row r="87" spans="1:16" x14ac:dyDescent="0.25">
      <c r="A87" s="209" t="s">
        <v>699</v>
      </c>
      <c r="B87" s="263" t="s">
        <v>1031</v>
      </c>
      <c r="C87" s="200" t="s">
        <v>408</v>
      </c>
      <c r="D87" s="200" t="s">
        <v>696</v>
      </c>
      <c r="E87" s="545">
        <v>0</v>
      </c>
      <c r="F87" s="545">
        <v>0</v>
      </c>
      <c r="G87" s="545">
        <v>0</v>
      </c>
      <c r="H87" s="647">
        <f>IFERROR(AVERAGEIF(E87:G87,"&gt;0",E87:G87),0)</f>
        <v>0</v>
      </c>
      <c r="I87" s="545">
        <v>0</v>
      </c>
      <c r="J87" s="250"/>
      <c r="K87" s="93"/>
      <c r="L87" s="93"/>
      <c r="M87" s="93"/>
      <c r="N87" s="93"/>
      <c r="O87" s="93"/>
      <c r="P87" s="93"/>
    </row>
    <row r="88" spans="1:16" x14ac:dyDescent="0.25">
      <c r="A88" s="281" t="s">
        <v>700</v>
      </c>
      <c r="B88" s="263" t="s">
        <v>1052</v>
      </c>
      <c r="C88" s="200" t="s">
        <v>1053</v>
      </c>
      <c r="D88" s="200" t="s">
        <v>489</v>
      </c>
      <c r="E88" s="527"/>
      <c r="F88" s="527"/>
      <c r="G88" s="527"/>
      <c r="H88" s="276">
        <f>IFERROR(AVERAGEIF(E88:G88,"&gt;0",E88:G88),0)</f>
        <v>0</v>
      </c>
      <c r="I88" s="527"/>
      <c r="J88" s="250"/>
      <c r="K88" s="93"/>
      <c r="L88" s="93"/>
      <c r="M88" s="93"/>
      <c r="N88" s="93"/>
      <c r="O88" s="93"/>
      <c r="P88" s="93"/>
    </row>
    <row r="89" spans="1:16" x14ac:dyDescent="0.25">
      <c r="A89" s="209" t="s">
        <v>701</v>
      </c>
      <c r="B89" s="263" t="s">
        <v>1049</v>
      </c>
      <c r="C89" s="200" t="s">
        <v>1053</v>
      </c>
      <c r="D89" s="200" t="s">
        <v>85</v>
      </c>
      <c r="E89" s="527"/>
      <c r="F89" s="527"/>
      <c r="G89" s="527"/>
      <c r="H89" s="276">
        <f>IFERROR(AVERAGEIF(E89:G89,"&gt;0",E89:G89),0)</f>
        <v>0</v>
      </c>
      <c r="I89" s="527"/>
      <c r="J89" s="250"/>
      <c r="K89" s="93"/>
      <c r="L89" s="93"/>
      <c r="M89" s="93"/>
      <c r="N89" s="93"/>
      <c r="O89" s="93"/>
      <c r="P89" s="93"/>
    </row>
    <row r="90" spans="1:16" x14ac:dyDescent="0.25">
      <c r="A90" s="209" t="s">
        <v>721</v>
      </c>
      <c r="B90" s="263" t="s">
        <v>1050</v>
      </c>
      <c r="C90" s="200" t="s">
        <v>1053</v>
      </c>
      <c r="D90" s="200" t="s">
        <v>696</v>
      </c>
      <c r="E90" s="322">
        <v>0</v>
      </c>
      <c r="F90" s="322">
        <v>0</v>
      </c>
      <c r="G90" s="322">
        <v>0</v>
      </c>
      <c r="H90" s="334">
        <f>IFERROR(AVERAGEA(E90:G90),0)</f>
        <v>0</v>
      </c>
      <c r="I90" s="322">
        <v>0</v>
      </c>
      <c r="J90" s="250"/>
      <c r="K90" s="93"/>
      <c r="L90" s="93"/>
      <c r="M90" s="93"/>
      <c r="N90" s="93"/>
      <c r="O90" s="93"/>
      <c r="P90" s="93"/>
    </row>
    <row r="91" spans="1:16" x14ac:dyDescent="0.25">
      <c r="A91" s="209" t="s">
        <v>722</v>
      </c>
      <c r="B91" s="263" t="s">
        <v>1051</v>
      </c>
      <c r="C91" s="200" t="s">
        <v>1053</v>
      </c>
      <c r="D91" s="200" t="s">
        <v>1048</v>
      </c>
      <c r="E91" s="527"/>
      <c r="F91" s="527"/>
      <c r="G91" s="527"/>
      <c r="H91" s="276">
        <f>IFERROR(AVERAGEIF(E91:G91,"&gt;0",E91:G91),0)</f>
        <v>0</v>
      </c>
      <c r="I91" s="527"/>
      <c r="J91" s="250"/>
      <c r="K91" s="93"/>
      <c r="L91" s="93"/>
      <c r="M91" s="93"/>
      <c r="N91" s="93"/>
      <c r="O91" s="93"/>
      <c r="P91" s="93"/>
    </row>
    <row r="92" spans="1:16" x14ac:dyDescent="0.25">
      <c r="A92" s="281" t="s">
        <v>723</v>
      </c>
      <c r="B92" s="263" t="s">
        <v>86</v>
      </c>
      <c r="C92" s="200"/>
      <c r="D92" s="200" t="s">
        <v>489</v>
      </c>
      <c r="E92" s="527"/>
      <c r="F92" s="527"/>
      <c r="G92" s="527"/>
      <c r="H92" s="647">
        <f>IFERROR(AVERAGEIF(E92:G92,"&gt;0",E92:G92),0)</f>
        <v>0</v>
      </c>
      <c r="I92" s="527"/>
      <c r="J92" s="250"/>
      <c r="K92" s="93"/>
      <c r="L92" s="93"/>
      <c r="M92" s="93"/>
      <c r="N92" s="93"/>
      <c r="O92" s="93"/>
      <c r="P92" s="93"/>
    </row>
    <row r="93" spans="1:16" x14ac:dyDescent="0.25">
      <c r="A93" s="86" t="s">
        <v>724</v>
      </c>
      <c r="B93" s="87" t="s">
        <v>1112</v>
      </c>
      <c r="C93" s="657" t="s">
        <v>1125</v>
      </c>
      <c r="D93" s="86" t="s">
        <v>953</v>
      </c>
      <c r="E93" s="86">
        <f>IFERROR(E77/E78,0)</f>
        <v>0</v>
      </c>
      <c r="F93" s="86">
        <f>IFERROR(F77/F78,0)</f>
        <v>0</v>
      </c>
      <c r="G93" s="86">
        <f>IFERROR(G77/G78,0)</f>
        <v>0</v>
      </c>
      <c r="H93" s="86">
        <f>IFERROR(H77/H78,0)</f>
        <v>0</v>
      </c>
      <c r="I93" s="86">
        <f>IFERROR(I77/I78,0)</f>
        <v>0</v>
      </c>
      <c r="J93" s="355"/>
      <c r="K93" s="93"/>
      <c r="L93" s="93"/>
      <c r="M93" s="93"/>
      <c r="N93" s="93"/>
      <c r="O93" s="93"/>
      <c r="P93" s="93"/>
    </row>
    <row r="94" spans="1:16" ht="28.5" x14ac:dyDescent="0.25">
      <c r="A94" s="86" t="s">
        <v>725</v>
      </c>
      <c r="B94" s="87" t="s">
        <v>34</v>
      </c>
      <c r="C94" s="86" t="s">
        <v>1311</v>
      </c>
      <c r="D94" s="86" t="s">
        <v>1118</v>
      </c>
      <c r="E94" s="86">
        <f>IFERROR((((E79*E80)+(E81*E82)+(E83*E84)+(E85*E86))/E77),0)</f>
        <v>0</v>
      </c>
      <c r="F94" s="86">
        <f>IFERROR((((F79*F80)+(F81*F82)+(F83*F84)+(F85*F86))/F77),0)</f>
        <v>0</v>
      </c>
      <c r="G94" s="86">
        <f>IFERROR((((G79*G80)+(G81*G82)+(G83*G84)+(G85*G86))/G77),0)</f>
        <v>0</v>
      </c>
      <c r="H94" s="86">
        <f>IFERROR((((H79*H80)+(H81*H82)+(H83*H84)+(H85*H86))/H77),0)</f>
        <v>0</v>
      </c>
      <c r="I94" s="86">
        <f>IFERROR((((I79*I80)+(I81*I82)+(I83*I84)+(I85*I86))/I77),0)</f>
        <v>0</v>
      </c>
      <c r="J94" s="355"/>
      <c r="K94" s="93"/>
      <c r="L94" s="93"/>
      <c r="M94" s="93"/>
      <c r="N94" s="93"/>
      <c r="O94" s="93"/>
      <c r="P94" s="93"/>
    </row>
    <row r="95" spans="1:16" ht="28.5" x14ac:dyDescent="0.25">
      <c r="A95" s="86" t="s">
        <v>726</v>
      </c>
      <c r="B95" s="87" t="s">
        <v>1119</v>
      </c>
      <c r="C95" s="216" t="s">
        <v>1312</v>
      </c>
      <c r="D95" s="86" t="s">
        <v>489</v>
      </c>
      <c r="E95" s="86">
        <f>IFERROR(((E79*E80)/((E79*E80)+(E81*E82)+(E83*E84)+(E85*E86))),0)</f>
        <v>0</v>
      </c>
      <c r="F95" s="86">
        <f>IFERROR(((F79*F80)/((F79*F80)+(F81*F82)+(F83*F84)+(F85*F86))),0)</f>
        <v>0</v>
      </c>
      <c r="G95" s="86">
        <f>IFERROR(((G79*G80)/((G79*G80)+(G81*G82)+(G83*G84)+(G85*G86))),0)</f>
        <v>0</v>
      </c>
      <c r="H95" s="86">
        <f>IFERROR(((H79*H80)/((H79*H80)+(H81*H82)+(H83*H84)+(H85*H86))),0)</f>
        <v>0</v>
      </c>
      <c r="I95" s="86">
        <f>IFERROR(((I79*I80)/((I79*I80)+(I81*I82)+(I83*I84)+(I85*I86))),0)</f>
        <v>0</v>
      </c>
      <c r="J95" s="355"/>
      <c r="K95" s="93"/>
      <c r="L95" s="93"/>
      <c r="M95" s="93"/>
      <c r="N95" s="93"/>
      <c r="O95" s="93"/>
      <c r="P95" s="93"/>
    </row>
    <row r="96" spans="1:16" x14ac:dyDescent="0.25">
      <c r="A96" s="808"/>
      <c r="B96" s="809"/>
      <c r="C96" s="810"/>
      <c r="D96" s="810"/>
      <c r="E96" s="650"/>
      <c r="F96" s="650"/>
      <c r="G96" s="650"/>
      <c r="H96" s="650"/>
      <c r="I96" s="648"/>
      <c r="J96" s="804"/>
      <c r="K96" s="93"/>
      <c r="L96" s="93"/>
      <c r="M96" s="93"/>
      <c r="N96" s="93"/>
      <c r="O96" s="93"/>
      <c r="P96" s="93"/>
    </row>
    <row r="97" spans="1:16" x14ac:dyDescent="0.25">
      <c r="A97" s="758" t="s">
        <v>1159</v>
      </c>
      <c r="B97" s="311" t="s">
        <v>122</v>
      </c>
      <c r="C97" s="811"/>
      <c r="D97" s="811"/>
      <c r="E97" s="1321" t="s">
        <v>81</v>
      </c>
      <c r="F97" s="1321"/>
      <c r="G97" s="1321"/>
      <c r="H97" s="1321"/>
      <c r="I97" s="1322"/>
      <c r="J97" s="733"/>
      <c r="K97" s="93"/>
      <c r="L97" s="93"/>
      <c r="M97" s="93"/>
      <c r="N97" s="93"/>
      <c r="O97" s="93"/>
      <c r="P97" s="93"/>
    </row>
    <row r="98" spans="1:16" x14ac:dyDescent="0.25">
      <c r="A98" s="209" t="s">
        <v>546</v>
      </c>
      <c r="B98" s="263" t="s">
        <v>82</v>
      </c>
      <c r="C98" s="209"/>
      <c r="D98" s="807"/>
      <c r="E98" s="643"/>
      <c r="F98" s="643"/>
      <c r="G98" s="643"/>
      <c r="H98" s="643"/>
      <c r="I98" s="643"/>
      <c r="J98" s="643"/>
      <c r="K98" s="93"/>
      <c r="L98" s="93"/>
      <c r="M98" s="93"/>
      <c r="N98" s="93"/>
      <c r="O98" s="93"/>
      <c r="P98" s="93"/>
    </row>
    <row r="99" spans="1:16" x14ac:dyDescent="0.25">
      <c r="A99" s="209" t="s">
        <v>547</v>
      </c>
      <c r="B99" s="263" t="s">
        <v>902</v>
      </c>
      <c r="C99" s="200"/>
      <c r="D99" s="200" t="s">
        <v>953</v>
      </c>
      <c r="E99" s="322">
        <v>0</v>
      </c>
      <c r="F99" s="322">
        <v>0</v>
      </c>
      <c r="G99" s="322">
        <v>0</v>
      </c>
      <c r="H99" s="334">
        <f>IFERROR(AVERAGEA(E99:G99),0)</f>
        <v>0</v>
      </c>
      <c r="I99" s="322">
        <v>0</v>
      </c>
      <c r="J99" s="250"/>
      <c r="K99" s="93"/>
      <c r="L99" s="93"/>
      <c r="M99" s="93"/>
      <c r="N99" s="93"/>
      <c r="O99" s="93"/>
      <c r="P99" s="93"/>
    </row>
    <row r="100" spans="1:16" x14ac:dyDescent="0.25">
      <c r="A100" s="209" t="s">
        <v>549</v>
      </c>
      <c r="B100" s="263" t="s">
        <v>1027</v>
      </c>
      <c r="C100" s="200" t="s">
        <v>408</v>
      </c>
      <c r="D100" s="200" t="s">
        <v>1334</v>
      </c>
      <c r="E100" s="322">
        <v>0</v>
      </c>
      <c r="F100" s="322">
        <v>0</v>
      </c>
      <c r="G100" s="322">
        <v>0</v>
      </c>
      <c r="H100" s="334">
        <f>IFERROR(AVERAGEA(E100:G100),0)</f>
        <v>0</v>
      </c>
      <c r="I100" s="322">
        <v>0</v>
      </c>
      <c r="J100" s="250"/>
      <c r="K100" s="93"/>
      <c r="L100" s="93"/>
      <c r="M100" s="93"/>
      <c r="N100" s="93"/>
      <c r="O100" s="93"/>
      <c r="P100" s="93"/>
    </row>
    <row r="101" spans="1:16" x14ac:dyDescent="0.25">
      <c r="A101" s="209" t="s">
        <v>551</v>
      </c>
      <c r="B101" s="263" t="s">
        <v>1054</v>
      </c>
      <c r="C101" s="200" t="s">
        <v>408</v>
      </c>
      <c r="D101" s="200" t="s">
        <v>563</v>
      </c>
      <c r="E101" s="322">
        <v>0</v>
      </c>
      <c r="F101" s="322">
        <v>0</v>
      </c>
      <c r="G101" s="322">
        <v>0</v>
      </c>
      <c r="H101" s="334">
        <f>IFERROR(AVERAGEA(E101:G101),0)</f>
        <v>0</v>
      </c>
      <c r="I101" s="322">
        <v>0</v>
      </c>
      <c r="J101" s="250"/>
      <c r="K101" s="93"/>
      <c r="L101" s="93"/>
      <c r="M101" s="93"/>
      <c r="N101" s="93"/>
      <c r="O101" s="93"/>
      <c r="P101" s="93"/>
    </row>
    <row r="102" spans="1:16" x14ac:dyDescent="0.25">
      <c r="A102" s="209" t="s">
        <v>552</v>
      </c>
      <c r="B102" s="263" t="s">
        <v>1117</v>
      </c>
      <c r="C102" s="200" t="s">
        <v>408</v>
      </c>
      <c r="D102" s="200" t="s">
        <v>1334</v>
      </c>
      <c r="E102" s="545">
        <v>0</v>
      </c>
      <c r="F102" s="545">
        <v>0</v>
      </c>
      <c r="G102" s="545">
        <v>0</v>
      </c>
      <c r="H102" s="334">
        <f>IFERROR(AVERAGEA(E102:G102),0)</f>
        <v>0</v>
      </c>
      <c r="I102" s="545">
        <v>0</v>
      </c>
      <c r="J102" s="250"/>
      <c r="K102" s="93"/>
      <c r="L102" s="93"/>
      <c r="M102" s="93"/>
      <c r="N102" s="93"/>
      <c r="O102" s="93"/>
      <c r="P102" s="93"/>
    </row>
    <row r="103" spans="1:16" x14ac:dyDescent="0.25">
      <c r="A103" s="209" t="s">
        <v>569</v>
      </c>
      <c r="B103" s="263" t="s">
        <v>73</v>
      </c>
      <c r="C103" s="200" t="s">
        <v>1053</v>
      </c>
      <c r="D103" s="200" t="s">
        <v>1048</v>
      </c>
      <c r="E103" s="1135"/>
      <c r="F103" s="1135"/>
      <c r="G103" s="1135"/>
      <c r="H103" s="276">
        <f>IFERROR(AVERAGEIF(E103:G103,"&gt;0",E103:G103),0)</f>
        <v>0</v>
      </c>
      <c r="I103" s="527"/>
      <c r="J103" s="250"/>
      <c r="K103" s="93"/>
      <c r="L103" s="93"/>
      <c r="M103" s="93"/>
      <c r="N103" s="93"/>
      <c r="O103" s="93"/>
      <c r="P103" s="93"/>
    </row>
    <row r="104" spans="1:16" x14ac:dyDescent="0.25">
      <c r="A104" s="209" t="s">
        <v>571</v>
      </c>
      <c r="B104" s="263" t="s">
        <v>1028</v>
      </c>
      <c r="C104" s="200" t="s">
        <v>408</v>
      </c>
      <c r="D104" s="200" t="s">
        <v>1334</v>
      </c>
      <c r="E104" s="545">
        <v>0</v>
      </c>
      <c r="F104" s="545">
        <v>0</v>
      </c>
      <c r="G104" s="545">
        <v>0</v>
      </c>
      <c r="H104" s="334">
        <f>IFERROR(AVERAGEA(E104:G104),0)</f>
        <v>0</v>
      </c>
      <c r="I104" s="545">
        <v>0</v>
      </c>
      <c r="J104" s="250"/>
      <c r="K104" s="93"/>
      <c r="L104" s="93"/>
      <c r="M104" s="93"/>
      <c r="N104" s="93"/>
      <c r="O104" s="93"/>
      <c r="P104" s="93"/>
    </row>
    <row r="105" spans="1:16" x14ac:dyDescent="0.25">
      <c r="A105" s="209" t="s">
        <v>601</v>
      </c>
      <c r="B105" s="263" t="s">
        <v>1114</v>
      </c>
      <c r="C105" s="200" t="s">
        <v>1053</v>
      </c>
      <c r="D105" s="200" t="s">
        <v>1048</v>
      </c>
      <c r="E105" s="1135"/>
      <c r="F105" s="1135"/>
      <c r="G105" s="1135"/>
      <c r="H105" s="276">
        <f>IFERROR(AVERAGEIF(E105:G105,"&gt;0",E105:G105),0)</f>
        <v>0</v>
      </c>
      <c r="I105" s="527"/>
      <c r="J105" s="250"/>
      <c r="K105" s="93"/>
      <c r="L105" s="93"/>
      <c r="M105" s="93"/>
      <c r="N105" s="93"/>
      <c r="O105" s="93"/>
      <c r="P105" s="93"/>
    </row>
    <row r="106" spans="1:16" x14ac:dyDescent="0.25">
      <c r="A106" s="209" t="s">
        <v>603</v>
      </c>
      <c r="B106" s="263" t="s">
        <v>1029</v>
      </c>
      <c r="C106" s="200" t="s">
        <v>408</v>
      </c>
      <c r="D106" s="200" t="s">
        <v>1334</v>
      </c>
      <c r="E106" s="545">
        <v>0</v>
      </c>
      <c r="F106" s="545">
        <v>0</v>
      </c>
      <c r="G106" s="545">
        <v>0</v>
      </c>
      <c r="H106" s="334">
        <f>IFERROR(AVERAGEA(E106:G106),0)</f>
        <v>0</v>
      </c>
      <c r="I106" s="545">
        <v>0</v>
      </c>
      <c r="J106" s="250"/>
      <c r="K106" s="93"/>
      <c r="L106" s="93"/>
      <c r="M106" s="93"/>
      <c r="N106" s="93"/>
      <c r="O106" s="93"/>
      <c r="P106" s="93"/>
    </row>
    <row r="107" spans="1:16" x14ac:dyDescent="0.25">
      <c r="A107" s="209" t="s">
        <v>605</v>
      </c>
      <c r="B107" s="263" t="s">
        <v>1115</v>
      </c>
      <c r="C107" s="200" t="s">
        <v>1053</v>
      </c>
      <c r="D107" s="200" t="s">
        <v>1048</v>
      </c>
      <c r="E107" s="527"/>
      <c r="F107" s="527"/>
      <c r="G107" s="527"/>
      <c r="H107" s="276">
        <f>IFERROR(AVERAGEIF(E107:G107,"&gt;0",E107:G107),0)</f>
        <v>0</v>
      </c>
      <c r="I107" s="527"/>
      <c r="J107" s="250"/>
      <c r="K107" s="93"/>
      <c r="L107" s="93"/>
      <c r="M107" s="93"/>
      <c r="N107" s="93"/>
      <c r="O107" s="93"/>
      <c r="P107" s="93"/>
    </row>
    <row r="108" spans="1:16" x14ac:dyDescent="0.25">
      <c r="A108" s="209" t="s">
        <v>683</v>
      </c>
      <c r="B108" s="263" t="s">
        <v>1030</v>
      </c>
      <c r="C108" s="200" t="s">
        <v>408</v>
      </c>
      <c r="D108" s="200" t="s">
        <v>1334</v>
      </c>
      <c r="E108" s="545">
        <v>0</v>
      </c>
      <c r="F108" s="545">
        <v>0</v>
      </c>
      <c r="G108" s="545">
        <v>0</v>
      </c>
      <c r="H108" s="334">
        <f>IFERROR(AVERAGEA(E108:G108),0)</f>
        <v>0</v>
      </c>
      <c r="I108" s="545">
        <v>0</v>
      </c>
      <c r="J108" s="250"/>
      <c r="K108" s="93"/>
      <c r="L108" s="93"/>
      <c r="M108" s="93"/>
      <c r="N108" s="93"/>
      <c r="O108" s="93"/>
      <c r="P108" s="93"/>
    </row>
    <row r="109" spans="1:16" x14ac:dyDescent="0.25">
      <c r="A109" s="209" t="s">
        <v>698</v>
      </c>
      <c r="B109" s="263" t="s">
        <v>1116</v>
      </c>
      <c r="C109" s="200" t="s">
        <v>1053</v>
      </c>
      <c r="D109" s="200" t="s">
        <v>1048</v>
      </c>
      <c r="E109" s="527"/>
      <c r="F109" s="527"/>
      <c r="G109" s="527"/>
      <c r="H109" s="276">
        <f>IFERROR(AVERAGEIF(E109:G109,"&gt;0",E109:G109),0)</f>
        <v>0</v>
      </c>
      <c r="I109" s="527"/>
      <c r="J109" s="250"/>
      <c r="K109" s="93"/>
      <c r="L109" s="93"/>
      <c r="M109" s="93"/>
      <c r="N109" s="93"/>
      <c r="O109" s="93"/>
      <c r="P109" s="93"/>
    </row>
    <row r="110" spans="1:16" x14ac:dyDescent="0.25">
      <c r="A110" s="209" t="s">
        <v>699</v>
      </c>
      <c r="B110" s="263" t="s">
        <v>1031</v>
      </c>
      <c r="C110" s="200" t="s">
        <v>408</v>
      </c>
      <c r="D110" s="200" t="s">
        <v>696</v>
      </c>
      <c r="E110" s="545">
        <v>0</v>
      </c>
      <c r="F110" s="545">
        <v>0</v>
      </c>
      <c r="G110" s="545">
        <v>0</v>
      </c>
      <c r="H110" s="647">
        <f>IFERROR(AVERAGEIF(E110:G110,"&gt;0",E110:G110),0)</f>
        <v>0</v>
      </c>
      <c r="I110" s="545">
        <v>0</v>
      </c>
      <c r="J110" s="250"/>
      <c r="K110" s="93"/>
      <c r="L110" s="93"/>
      <c r="M110" s="93"/>
      <c r="N110" s="93"/>
      <c r="O110" s="93"/>
      <c r="P110" s="93"/>
    </row>
    <row r="111" spans="1:16" x14ac:dyDescent="0.25">
      <c r="A111" s="281" t="s">
        <v>700</v>
      </c>
      <c r="B111" s="263" t="s">
        <v>1052</v>
      </c>
      <c r="C111" s="200" t="s">
        <v>1053</v>
      </c>
      <c r="D111" s="200" t="s">
        <v>489</v>
      </c>
      <c r="E111" s="527"/>
      <c r="F111" s="527"/>
      <c r="G111" s="527"/>
      <c r="H111" s="276">
        <f>IFERROR(AVERAGEIF(E111:G111,"&gt;0",E111:G111),0)</f>
        <v>0</v>
      </c>
      <c r="I111" s="527"/>
      <c r="J111" s="250"/>
      <c r="K111" s="93"/>
      <c r="L111" s="93"/>
      <c r="M111" s="93"/>
      <c r="N111" s="93"/>
      <c r="O111" s="93"/>
      <c r="P111" s="93"/>
    </row>
    <row r="112" spans="1:16" x14ac:dyDescent="0.25">
      <c r="A112" s="209" t="s">
        <v>701</v>
      </c>
      <c r="B112" s="263" t="s">
        <v>1049</v>
      </c>
      <c r="C112" s="200" t="s">
        <v>1053</v>
      </c>
      <c r="D112" s="200" t="s">
        <v>85</v>
      </c>
      <c r="E112" s="527"/>
      <c r="F112" s="527"/>
      <c r="G112" s="527"/>
      <c r="H112" s="276">
        <f>IFERROR(AVERAGEIF(E112:G112,"&gt;0",E112:G112),0)</f>
        <v>0</v>
      </c>
      <c r="I112" s="527"/>
      <c r="J112" s="250"/>
      <c r="K112" s="93"/>
      <c r="L112" s="93"/>
      <c r="M112" s="93"/>
      <c r="N112" s="93"/>
      <c r="O112" s="93"/>
      <c r="P112" s="93"/>
    </row>
    <row r="113" spans="1:40" x14ac:dyDescent="0.25">
      <c r="A113" s="209" t="s">
        <v>721</v>
      </c>
      <c r="B113" s="263" t="s">
        <v>1050</v>
      </c>
      <c r="C113" s="200" t="s">
        <v>1053</v>
      </c>
      <c r="D113" s="200" t="s">
        <v>696</v>
      </c>
      <c r="E113" s="322">
        <v>0</v>
      </c>
      <c r="F113" s="322">
        <v>0</v>
      </c>
      <c r="G113" s="322">
        <v>0</v>
      </c>
      <c r="H113" s="334">
        <f>IFERROR(AVERAGEA(E113:G113),0)</f>
        <v>0</v>
      </c>
      <c r="I113" s="322"/>
      <c r="J113" s="250"/>
      <c r="K113" s="93"/>
      <c r="L113" s="93"/>
      <c r="M113" s="93"/>
      <c r="N113" s="93"/>
      <c r="O113" s="93"/>
      <c r="P113" s="93"/>
    </row>
    <row r="114" spans="1:40" x14ac:dyDescent="0.25">
      <c r="A114" s="209" t="s">
        <v>722</v>
      </c>
      <c r="B114" s="263" t="s">
        <v>1051</v>
      </c>
      <c r="C114" s="200" t="s">
        <v>1053</v>
      </c>
      <c r="D114" s="200" t="s">
        <v>1048</v>
      </c>
      <c r="E114" s="527"/>
      <c r="F114" s="527"/>
      <c r="G114" s="527"/>
      <c r="H114" s="276">
        <f>IFERROR(AVERAGEIF(E114:G114,"&gt;0",E114:G114),0)</f>
        <v>0</v>
      </c>
      <c r="I114" s="527"/>
      <c r="J114" s="250"/>
      <c r="K114" s="93"/>
      <c r="L114" s="93"/>
      <c r="M114" s="93"/>
      <c r="N114" s="93"/>
      <c r="O114" s="93"/>
      <c r="P114" s="93"/>
    </row>
    <row r="115" spans="1:40" x14ac:dyDescent="0.25">
      <c r="A115" s="281" t="s">
        <v>723</v>
      </c>
      <c r="B115" s="263" t="s">
        <v>86</v>
      </c>
      <c r="C115" s="200"/>
      <c r="D115" s="200" t="s">
        <v>489</v>
      </c>
      <c r="E115" s="527"/>
      <c r="F115" s="527"/>
      <c r="G115" s="527"/>
      <c r="H115" s="647">
        <f>IFERROR(AVERAGEIF(E115:G115,"&gt;0",E115:G115),0)</f>
        <v>0</v>
      </c>
      <c r="I115" s="527"/>
      <c r="J115" s="250"/>
      <c r="K115" s="93"/>
      <c r="L115" s="93"/>
      <c r="M115" s="93"/>
      <c r="N115" s="93"/>
      <c r="O115" s="93"/>
      <c r="P115" s="93"/>
    </row>
    <row r="116" spans="1:40" x14ac:dyDescent="0.25">
      <c r="A116" s="86" t="s">
        <v>724</v>
      </c>
      <c r="B116" s="87" t="s">
        <v>1112</v>
      </c>
      <c r="C116" s="657" t="s">
        <v>1125</v>
      </c>
      <c r="D116" s="86" t="s">
        <v>953</v>
      </c>
      <c r="E116" s="86">
        <f>IFERROR(E100/E101,0)</f>
        <v>0</v>
      </c>
      <c r="F116" s="86">
        <f>IFERROR(F100/F101,0)</f>
        <v>0</v>
      </c>
      <c r="G116" s="86">
        <f>IFERROR(G100/G101,0)</f>
        <v>0</v>
      </c>
      <c r="H116" s="86">
        <f>IFERROR(H100/H101,0)</f>
        <v>0</v>
      </c>
      <c r="I116" s="86">
        <f>IFERROR(I100/I101,0)</f>
        <v>0</v>
      </c>
      <c r="J116" s="355"/>
      <c r="K116" s="93"/>
      <c r="L116" s="93"/>
      <c r="M116" s="93"/>
      <c r="N116" s="93"/>
      <c r="O116" s="93"/>
      <c r="P116" s="93"/>
    </row>
    <row r="117" spans="1:40" ht="28.5" x14ac:dyDescent="0.25">
      <c r="A117" s="86" t="s">
        <v>725</v>
      </c>
      <c r="B117" s="87" t="s">
        <v>34</v>
      </c>
      <c r="C117" s="86" t="s">
        <v>1311</v>
      </c>
      <c r="D117" s="86" t="s">
        <v>1118</v>
      </c>
      <c r="E117" s="86">
        <f>IFERROR((((E102*E103)+(E104*E105)+(E106*E107)+(E108*E109))/E100),0)</f>
        <v>0</v>
      </c>
      <c r="F117" s="86">
        <f>IFERROR((((F102*F103)+(F104*F105)+(F106*F107)+(F108*F109))/F100),0)</f>
        <v>0</v>
      </c>
      <c r="G117" s="86">
        <f>IFERROR((((G102*G103)+(G104*G105)+(G106*G107)+(G108*G109))/G100),0)</f>
        <v>0</v>
      </c>
      <c r="H117" s="86">
        <f>IFERROR((((H102*H103)+(H104*H105)+(H106*H107)+(H108*H109))/H100),0)</f>
        <v>0</v>
      </c>
      <c r="I117" s="86">
        <f>IFERROR((((I102*I103)+(I104*I105)+(I106*I107)+(I108*I109))/I100),0)</f>
        <v>0</v>
      </c>
      <c r="J117" s="355"/>
      <c r="K117" s="93"/>
      <c r="L117" s="93"/>
      <c r="M117" s="93"/>
      <c r="N117" s="93"/>
      <c r="O117" s="93"/>
      <c r="P117" s="93"/>
    </row>
    <row r="118" spans="1:40" ht="28.5" x14ac:dyDescent="0.25">
      <c r="A118" s="86" t="s">
        <v>726</v>
      </c>
      <c r="B118" s="87" t="s">
        <v>1119</v>
      </c>
      <c r="C118" s="216" t="s">
        <v>1312</v>
      </c>
      <c r="D118" s="86" t="s">
        <v>489</v>
      </c>
      <c r="E118" s="86">
        <f>IFERROR(((E102*E103)/((E102*E103)+(E104*E105)+(E106*E107)+(E108*E109))),0)</f>
        <v>0</v>
      </c>
      <c r="F118" s="86">
        <f>IFERROR(((F102*F103)/((F102*F103)+(F104*F105)+(F106*F107)+(F108*F109))),0)</f>
        <v>0</v>
      </c>
      <c r="G118" s="86">
        <f>IFERROR(((G102*G103)/((G102*G103)+(G104*G105)+(G106*G107)+(G108*G109))),0)</f>
        <v>0</v>
      </c>
      <c r="H118" s="86">
        <f>IFERROR(((H102*H103)/((H102*H103)+(H104*H105)+(H106*H107)+(H108*H109))),0)</f>
        <v>0</v>
      </c>
      <c r="I118" s="86">
        <f>IFERROR(((I102*I103)/((I102*I103)+(I104*I105)+(I106*I107)+(I108*I109))),0)</f>
        <v>0</v>
      </c>
      <c r="J118" s="355"/>
      <c r="K118" s="93"/>
      <c r="L118" s="93"/>
      <c r="M118" s="93"/>
      <c r="N118" s="93"/>
      <c r="O118" s="93"/>
      <c r="P118" s="93"/>
    </row>
    <row r="119" spans="1:40" x14ac:dyDescent="0.25">
      <c r="A119" s="808"/>
      <c r="B119" s="809"/>
      <c r="C119" s="810"/>
      <c r="D119" s="810"/>
      <c r="E119" s="650"/>
      <c r="F119" s="650"/>
      <c r="G119" s="650"/>
      <c r="H119" s="650"/>
      <c r="I119" s="648"/>
      <c r="J119" s="804"/>
      <c r="K119" s="93"/>
      <c r="L119" s="93"/>
      <c r="M119" s="93"/>
      <c r="N119" s="93"/>
      <c r="O119" s="93"/>
      <c r="P119" s="93"/>
    </row>
    <row r="120" spans="1:40" x14ac:dyDescent="0.25">
      <c r="A120" s="758" t="s">
        <v>1158</v>
      </c>
      <c r="B120" s="311" t="s">
        <v>1039</v>
      </c>
      <c r="C120" s="811"/>
      <c r="D120" s="811"/>
      <c r="E120" s="1321" t="s">
        <v>81</v>
      </c>
      <c r="F120" s="1321"/>
      <c r="G120" s="1321"/>
      <c r="H120" s="1321"/>
      <c r="I120" s="1322"/>
      <c r="J120" s="733"/>
      <c r="K120" s="93"/>
      <c r="L120" s="93"/>
      <c r="M120" s="93"/>
      <c r="N120" s="93"/>
      <c r="O120" s="93"/>
      <c r="P120" s="93"/>
    </row>
    <row r="121" spans="1:40" x14ac:dyDescent="0.25">
      <c r="A121" s="209" t="s">
        <v>546</v>
      </c>
      <c r="B121" s="263" t="s">
        <v>82</v>
      </c>
      <c r="C121" s="209"/>
      <c r="D121" s="807"/>
      <c r="E121" s="643"/>
      <c r="F121" s="643"/>
      <c r="G121" s="643"/>
      <c r="H121" s="643"/>
      <c r="I121" s="643"/>
      <c r="J121" s="643"/>
      <c r="K121" s="93"/>
      <c r="L121" s="93"/>
      <c r="M121" s="93"/>
      <c r="N121" s="93"/>
      <c r="O121" s="93"/>
      <c r="P121" s="93"/>
    </row>
    <row r="122" spans="1:40" x14ac:dyDescent="0.25">
      <c r="A122" s="209" t="s">
        <v>547</v>
      </c>
      <c r="B122" s="263" t="s">
        <v>902</v>
      </c>
      <c r="C122" s="200"/>
      <c r="D122" s="200" t="s">
        <v>953</v>
      </c>
      <c r="E122" s="322">
        <v>0</v>
      </c>
      <c r="F122" s="322">
        <v>0</v>
      </c>
      <c r="G122" s="322">
        <v>0</v>
      </c>
      <c r="H122" s="334">
        <f>IFERROR(AVERAGEA(E122:G122),0)</f>
        <v>0</v>
      </c>
      <c r="I122" s="322">
        <v>0</v>
      </c>
      <c r="J122" s="250"/>
      <c r="K122" s="93"/>
      <c r="L122" s="93"/>
      <c r="M122" s="93"/>
      <c r="N122" s="93"/>
      <c r="O122" s="93"/>
      <c r="P122" s="93"/>
    </row>
    <row r="123" spans="1:40" x14ac:dyDescent="0.25">
      <c r="A123" s="209" t="s">
        <v>549</v>
      </c>
      <c r="B123" s="263" t="s">
        <v>1027</v>
      </c>
      <c r="C123" s="200" t="s">
        <v>408</v>
      </c>
      <c r="D123" s="200" t="s">
        <v>1334</v>
      </c>
      <c r="E123" s="322">
        <v>0</v>
      </c>
      <c r="F123" s="322">
        <v>0</v>
      </c>
      <c r="G123" s="322">
        <v>0</v>
      </c>
      <c r="H123" s="334">
        <f>IFERROR(AVERAGEA(E123:G123),0)</f>
        <v>0</v>
      </c>
      <c r="I123" s="322">
        <v>0</v>
      </c>
      <c r="J123" s="250"/>
      <c r="K123" s="93"/>
      <c r="L123" s="93"/>
      <c r="M123" s="93"/>
      <c r="N123" s="93"/>
      <c r="O123" s="93"/>
      <c r="P123" s="93"/>
    </row>
    <row r="124" spans="1:40" x14ac:dyDescent="0.25">
      <c r="A124" s="209" t="s">
        <v>551</v>
      </c>
      <c r="B124" s="263" t="s">
        <v>1054</v>
      </c>
      <c r="C124" s="200" t="s">
        <v>408</v>
      </c>
      <c r="D124" s="200" t="s">
        <v>563</v>
      </c>
      <c r="E124" s="322">
        <v>0</v>
      </c>
      <c r="F124" s="322">
        <v>0</v>
      </c>
      <c r="G124" s="322">
        <v>0</v>
      </c>
      <c r="H124" s="334">
        <f>IFERROR(AVERAGEA(E124:G124),0)</f>
        <v>0</v>
      </c>
      <c r="I124" s="322">
        <v>0</v>
      </c>
      <c r="J124" s="250"/>
      <c r="K124" s="93"/>
      <c r="L124" s="93"/>
      <c r="M124" s="93"/>
      <c r="N124" s="93"/>
      <c r="O124" s="93"/>
      <c r="P124" s="93"/>
    </row>
    <row r="125" spans="1:40" x14ac:dyDescent="0.25">
      <c r="A125" s="209" t="s">
        <v>552</v>
      </c>
      <c r="B125" s="263" t="s">
        <v>1117</v>
      </c>
      <c r="C125" s="200" t="s">
        <v>408</v>
      </c>
      <c r="D125" s="200" t="s">
        <v>1334</v>
      </c>
      <c r="E125" s="322">
        <v>0</v>
      </c>
      <c r="F125" s="322">
        <v>0</v>
      </c>
      <c r="G125" s="322">
        <v>0</v>
      </c>
      <c r="H125" s="334">
        <f>IFERROR(AVERAGEA(E125:G125),0)</f>
        <v>0</v>
      </c>
      <c r="I125" s="545">
        <v>0</v>
      </c>
      <c r="J125" s="250"/>
      <c r="K125" s="93"/>
      <c r="L125" s="93"/>
      <c r="M125" s="93"/>
      <c r="N125" s="93"/>
      <c r="O125" s="93"/>
      <c r="P125" s="93"/>
    </row>
    <row r="126" spans="1:40" x14ac:dyDescent="0.25">
      <c r="A126" s="209" t="s">
        <v>569</v>
      </c>
      <c r="B126" s="263" t="s">
        <v>73</v>
      </c>
      <c r="C126" s="200" t="s">
        <v>1053</v>
      </c>
      <c r="D126" s="200" t="s">
        <v>1048</v>
      </c>
      <c r="E126" s="1128"/>
      <c r="F126" s="1128"/>
      <c r="G126" s="1128"/>
      <c r="H126" s="276">
        <f>IFERROR(AVERAGEIF(E126:G126,"&gt;0",E126:G126),0)</f>
        <v>0</v>
      </c>
      <c r="I126" s="527"/>
      <c r="J126" s="250"/>
      <c r="K126" s="93"/>
      <c r="L126" s="93"/>
      <c r="M126" s="93"/>
      <c r="N126" s="93"/>
      <c r="O126" s="93"/>
      <c r="P126" s="93"/>
    </row>
    <row r="127" spans="1:40" x14ac:dyDescent="0.25">
      <c r="A127" s="209" t="s">
        <v>571</v>
      </c>
      <c r="B127" s="263" t="s">
        <v>1028</v>
      </c>
      <c r="C127" s="200" t="s">
        <v>408</v>
      </c>
      <c r="D127" s="200" t="s">
        <v>1334</v>
      </c>
      <c r="E127" s="545">
        <v>0</v>
      </c>
      <c r="F127" s="545">
        <v>0</v>
      </c>
      <c r="G127" s="545">
        <v>0</v>
      </c>
      <c r="H127" s="334">
        <f>IFERROR(AVERAGEA(E127:G127),0)</f>
        <v>0</v>
      </c>
      <c r="I127" s="545">
        <v>0</v>
      </c>
      <c r="J127" s="250"/>
      <c r="K127" s="93"/>
      <c r="L127" s="93"/>
      <c r="M127" s="93"/>
      <c r="N127" s="93"/>
      <c r="O127" s="93"/>
      <c r="P127" s="93"/>
    </row>
    <row r="128" spans="1:40" x14ac:dyDescent="0.25">
      <c r="A128" s="209" t="s">
        <v>601</v>
      </c>
      <c r="B128" s="263" t="s">
        <v>1114</v>
      </c>
      <c r="C128" s="200" t="s">
        <v>1053</v>
      </c>
      <c r="D128" s="200" t="s">
        <v>1048</v>
      </c>
      <c r="E128" s="527"/>
      <c r="F128" s="527"/>
      <c r="G128" s="527"/>
      <c r="H128" s="276">
        <f>IFERROR(AVERAGEIF(E128:G128,"&gt;0",E128:G128),0)</f>
        <v>0</v>
      </c>
      <c r="I128" s="527"/>
      <c r="J128" s="250"/>
      <c r="K128" s="93"/>
      <c r="L128" s="93"/>
      <c r="M128" s="93"/>
      <c r="N128" s="93"/>
      <c r="O128" s="93"/>
      <c r="P128" s="93"/>
      <c r="AE128" s="649"/>
      <c r="AF128" s="650"/>
      <c r="AG128" s="650"/>
      <c r="AH128" s="650"/>
      <c r="AI128" s="650"/>
      <c r="AJ128" s="650"/>
      <c r="AK128" s="650"/>
      <c r="AL128" s="650"/>
      <c r="AM128" s="648"/>
      <c r="AN128" s="648"/>
    </row>
    <row r="129" spans="1:40" x14ac:dyDescent="0.25">
      <c r="A129" s="209" t="s">
        <v>603</v>
      </c>
      <c r="B129" s="263" t="s">
        <v>1029</v>
      </c>
      <c r="C129" s="200" t="s">
        <v>408</v>
      </c>
      <c r="D129" s="200" t="s">
        <v>1334</v>
      </c>
      <c r="E129" s="545">
        <v>0</v>
      </c>
      <c r="F129" s="545">
        <v>0</v>
      </c>
      <c r="G129" s="545">
        <v>0</v>
      </c>
      <c r="H129" s="334">
        <f>IFERROR(AVERAGEA(E129:G129),0)</f>
        <v>0</v>
      </c>
      <c r="I129" s="545">
        <v>0</v>
      </c>
      <c r="J129" s="250"/>
      <c r="K129" s="93"/>
      <c r="L129" s="93"/>
      <c r="M129" s="93"/>
      <c r="N129" s="93"/>
      <c r="O129" s="93"/>
      <c r="P129" s="93"/>
      <c r="AE129" s="649"/>
      <c r="AF129" s="650"/>
      <c r="AG129" s="650"/>
      <c r="AH129" s="650"/>
      <c r="AI129" s="650"/>
      <c r="AJ129" s="650"/>
      <c r="AK129" s="650"/>
      <c r="AL129" s="650"/>
      <c r="AM129" s="648"/>
      <c r="AN129" s="648"/>
    </row>
    <row r="130" spans="1:40" x14ac:dyDescent="0.25">
      <c r="A130" s="209" t="s">
        <v>605</v>
      </c>
      <c r="B130" s="263" t="s">
        <v>1115</v>
      </c>
      <c r="C130" s="200" t="s">
        <v>1053</v>
      </c>
      <c r="D130" s="200" t="s">
        <v>1048</v>
      </c>
      <c r="E130" s="527"/>
      <c r="F130" s="527"/>
      <c r="G130" s="527"/>
      <c r="H130" s="276">
        <f>IFERROR(AVERAGEIF(E130:G130,"&gt;0",E130:G130),0)</f>
        <v>0</v>
      </c>
      <c r="I130" s="527"/>
      <c r="J130" s="250"/>
      <c r="K130" s="93"/>
      <c r="L130" s="93"/>
      <c r="M130" s="93"/>
      <c r="N130" s="93"/>
      <c r="O130" s="93"/>
      <c r="P130" s="93"/>
      <c r="AE130" s="649"/>
      <c r="AF130" s="650"/>
      <c r="AG130" s="650"/>
      <c r="AH130" s="650"/>
      <c r="AI130" s="650"/>
      <c r="AJ130" s="650"/>
      <c r="AK130" s="650"/>
      <c r="AL130" s="650"/>
      <c r="AM130" s="648"/>
      <c r="AN130" s="648"/>
    </row>
    <row r="131" spans="1:40" x14ac:dyDescent="0.25">
      <c r="A131" s="209" t="s">
        <v>683</v>
      </c>
      <c r="B131" s="263" t="s">
        <v>1030</v>
      </c>
      <c r="C131" s="200" t="s">
        <v>408</v>
      </c>
      <c r="D131" s="200" t="s">
        <v>1334</v>
      </c>
      <c r="E131" s="545">
        <v>0</v>
      </c>
      <c r="F131" s="545">
        <v>0</v>
      </c>
      <c r="G131" s="545">
        <v>0</v>
      </c>
      <c r="H131" s="334">
        <f>IFERROR(AVERAGEA(E131:G131),0)</f>
        <v>0</v>
      </c>
      <c r="I131" s="545">
        <v>0</v>
      </c>
      <c r="J131" s="250"/>
      <c r="K131" s="93"/>
      <c r="L131" s="93"/>
      <c r="M131" s="93"/>
      <c r="N131" s="93"/>
      <c r="O131" s="93"/>
      <c r="P131" s="93"/>
      <c r="AE131" s="649"/>
      <c r="AF131" s="650"/>
      <c r="AG131" s="650"/>
      <c r="AH131" s="650"/>
      <c r="AI131" s="650"/>
      <c r="AJ131" s="650"/>
      <c r="AK131" s="650"/>
      <c r="AL131" s="650"/>
      <c r="AM131" s="648"/>
      <c r="AN131" s="648"/>
    </row>
    <row r="132" spans="1:40" x14ac:dyDescent="0.25">
      <c r="A132" s="209" t="s">
        <v>698</v>
      </c>
      <c r="B132" s="263" t="s">
        <v>1116</v>
      </c>
      <c r="C132" s="200" t="s">
        <v>1053</v>
      </c>
      <c r="D132" s="200" t="s">
        <v>1048</v>
      </c>
      <c r="E132" s="527"/>
      <c r="F132" s="527"/>
      <c r="G132" s="527"/>
      <c r="H132" s="276">
        <f>IFERROR(AVERAGEIF(E132:G132,"&gt;0",E132:G132),0)</f>
        <v>0</v>
      </c>
      <c r="I132" s="527"/>
      <c r="J132" s="250"/>
      <c r="K132" s="93"/>
      <c r="L132" s="93"/>
      <c r="M132" s="93"/>
      <c r="N132" s="93"/>
      <c r="O132" s="93"/>
      <c r="P132" s="93"/>
      <c r="AE132" s="649"/>
      <c r="AF132" s="650"/>
      <c r="AG132" s="650"/>
      <c r="AH132" s="650"/>
      <c r="AI132" s="650"/>
      <c r="AJ132" s="650"/>
      <c r="AK132" s="650"/>
      <c r="AL132" s="650"/>
      <c r="AM132" s="648"/>
      <c r="AN132" s="648"/>
    </row>
    <row r="133" spans="1:40" x14ac:dyDescent="0.25">
      <c r="A133" s="209" t="s">
        <v>699</v>
      </c>
      <c r="B133" s="263" t="s">
        <v>1031</v>
      </c>
      <c r="C133" s="200" t="s">
        <v>408</v>
      </c>
      <c r="D133" s="200" t="s">
        <v>696</v>
      </c>
      <c r="E133" s="322">
        <v>0</v>
      </c>
      <c r="F133" s="322">
        <v>0</v>
      </c>
      <c r="G133" s="322">
        <v>0</v>
      </c>
      <c r="H133" s="647">
        <f>IFERROR(AVERAGEIF(E133:G133,"&gt;0",E133:G133),0)</f>
        <v>0</v>
      </c>
      <c r="I133" s="545">
        <v>0</v>
      </c>
      <c r="J133" s="250"/>
      <c r="K133" s="93"/>
      <c r="L133" s="93"/>
      <c r="M133" s="93"/>
      <c r="N133" s="93"/>
      <c r="O133" s="93"/>
      <c r="P133" s="93"/>
      <c r="AE133" s="649"/>
      <c r="AF133" s="650"/>
      <c r="AG133" s="650"/>
      <c r="AH133" s="650"/>
      <c r="AI133" s="650"/>
      <c r="AJ133" s="650"/>
      <c r="AK133" s="650"/>
      <c r="AL133" s="650"/>
      <c r="AM133" s="648"/>
      <c r="AN133" s="648"/>
    </row>
    <row r="134" spans="1:40" x14ac:dyDescent="0.25">
      <c r="A134" s="281" t="s">
        <v>700</v>
      </c>
      <c r="B134" s="263" t="s">
        <v>1052</v>
      </c>
      <c r="C134" s="200" t="s">
        <v>1053</v>
      </c>
      <c r="D134" s="200" t="s">
        <v>489</v>
      </c>
      <c r="E134" s="527"/>
      <c r="F134" s="527"/>
      <c r="G134" s="527"/>
      <c r="H134" s="276">
        <f>IFERROR(AVERAGEIF(E134:G134,"&gt;0",E134:G134),0)</f>
        <v>0</v>
      </c>
      <c r="I134" s="527"/>
      <c r="J134" s="250"/>
      <c r="K134" s="93"/>
      <c r="L134" s="93"/>
      <c r="M134" s="93"/>
      <c r="N134" s="93"/>
      <c r="O134" s="93"/>
      <c r="P134" s="93"/>
      <c r="AE134" s="649"/>
      <c r="AF134" s="650"/>
      <c r="AG134" s="650"/>
      <c r="AH134" s="650"/>
      <c r="AI134" s="650"/>
      <c r="AJ134" s="650"/>
      <c r="AK134" s="650"/>
      <c r="AL134" s="650"/>
      <c r="AM134" s="648"/>
      <c r="AN134" s="648"/>
    </row>
    <row r="135" spans="1:40" x14ac:dyDescent="0.25">
      <c r="A135" s="209" t="s">
        <v>701</v>
      </c>
      <c r="B135" s="263" t="s">
        <v>1049</v>
      </c>
      <c r="C135" s="200" t="s">
        <v>1053</v>
      </c>
      <c r="D135" s="200" t="s">
        <v>85</v>
      </c>
      <c r="E135" s="527"/>
      <c r="F135" s="527"/>
      <c r="G135" s="527"/>
      <c r="H135" s="276">
        <f>IFERROR(AVERAGEIF(E135:G135,"&gt;0",E135:G135),0)</f>
        <v>0</v>
      </c>
      <c r="I135" s="527"/>
      <c r="J135" s="250"/>
      <c r="K135" s="93"/>
      <c r="L135" s="93"/>
      <c r="M135" s="93"/>
      <c r="N135" s="93"/>
      <c r="O135" s="93"/>
      <c r="P135" s="93"/>
      <c r="AE135" s="649"/>
      <c r="AF135" s="650"/>
      <c r="AG135" s="650"/>
      <c r="AH135" s="650"/>
      <c r="AI135" s="650"/>
      <c r="AJ135" s="650"/>
      <c r="AK135" s="650"/>
      <c r="AL135" s="650"/>
      <c r="AM135" s="648"/>
      <c r="AN135" s="648"/>
    </row>
    <row r="136" spans="1:40" x14ac:dyDescent="0.25">
      <c r="A136" s="209" t="s">
        <v>721</v>
      </c>
      <c r="B136" s="263" t="s">
        <v>1050</v>
      </c>
      <c r="C136" s="200" t="s">
        <v>1053</v>
      </c>
      <c r="D136" s="200" t="s">
        <v>696</v>
      </c>
      <c r="E136" s="322">
        <v>0</v>
      </c>
      <c r="F136" s="322">
        <v>0</v>
      </c>
      <c r="G136" s="322">
        <v>0</v>
      </c>
      <c r="H136" s="334">
        <f>IFERROR(AVERAGEA(E136:G136),0)</f>
        <v>0</v>
      </c>
      <c r="I136" s="322"/>
      <c r="J136" s="804"/>
      <c r="K136" s="93"/>
      <c r="L136" s="93"/>
      <c r="M136" s="93"/>
      <c r="N136" s="93"/>
      <c r="O136" s="93"/>
      <c r="P136" s="93"/>
      <c r="AE136" s="649"/>
      <c r="AF136" s="650"/>
      <c r="AG136" s="650"/>
      <c r="AH136" s="650"/>
      <c r="AI136" s="650"/>
      <c r="AJ136" s="650"/>
      <c r="AK136" s="650"/>
      <c r="AL136" s="650"/>
      <c r="AM136" s="648"/>
      <c r="AN136" s="648"/>
    </row>
    <row r="137" spans="1:40" x14ac:dyDescent="0.25">
      <c r="A137" s="209" t="s">
        <v>722</v>
      </c>
      <c r="B137" s="263" t="s">
        <v>1051</v>
      </c>
      <c r="C137" s="200" t="s">
        <v>1053</v>
      </c>
      <c r="D137" s="200" t="s">
        <v>1048</v>
      </c>
      <c r="E137" s="527"/>
      <c r="F137" s="527"/>
      <c r="G137" s="527"/>
      <c r="H137" s="276">
        <f>IFERROR(AVERAGEIF(E137:G137,"&gt;0",E137:G137),0)</f>
        <v>0</v>
      </c>
      <c r="I137" s="527"/>
      <c r="J137" s="733"/>
      <c r="K137" s="93"/>
      <c r="L137" s="93"/>
      <c r="M137" s="93"/>
      <c r="N137" s="93"/>
      <c r="O137" s="93"/>
      <c r="P137" s="93"/>
      <c r="AE137" s="649"/>
      <c r="AF137" s="650"/>
      <c r="AG137" s="650"/>
      <c r="AH137" s="650"/>
      <c r="AI137" s="650"/>
      <c r="AJ137" s="650"/>
      <c r="AK137" s="650"/>
      <c r="AL137" s="650"/>
      <c r="AM137" s="648"/>
      <c r="AN137" s="648"/>
    </row>
    <row r="138" spans="1:40" x14ac:dyDescent="0.25">
      <c r="A138" s="281" t="s">
        <v>723</v>
      </c>
      <c r="B138" s="263" t="s">
        <v>86</v>
      </c>
      <c r="C138" s="200"/>
      <c r="D138" s="200" t="s">
        <v>489</v>
      </c>
      <c r="E138" s="527"/>
      <c r="F138" s="527"/>
      <c r="G138" s="527"/>
      <c r="H138" s="647">
        <f>IFERROR(AVERAGEIF(E138:G138,"&gt;0",E138:G138),0)</f>
        <v>0</v>
      </c>
      <c r="I138" s="527"/>
      <c r="J138" s="250"/>
      <c r="K138" s="93"/>
      <c r="L138" s="93"/>
      <c r="M138" s="93"/>
      <c r="N138" s="93"/>
      <c r="O138" s="93"/>
      <c r="P138" s="93"/>
      <c r="AE138" s="649"/>
      <c r="AF138" s="650"/>
      <c r="AG138" s="650"/>
      <c r="AH138" s="650"/>
      <c r="AI138" s="650"/>
      <c r="AJ138" s="650"/>
      <c r="AK138" s="650"/>
      <c r="AL138" s="650"/>
      <c r="AM138" s="648"/>
      <c r="AN138" s="648"/>
    </row>
    <row r="139" spans="1:40" x14ac:dyDescent="0.25">
      <c r="A139" s="86" t="s">
        <v>724</v>
      </c>
      <c r="B139" s="87" t="s">
        <v>1112</v>
      </c>
      <c r="C139" s="657" t="s">
        <v>1125</v>
      </c>
      <c r="D139" s="86" t="s">
        <v>953</v>
      </c>
      <c r="E139" s="86">
        <f>IFERROR(E123/E124,0)</f>
        <v>0</v>
      </c>
      <c r="F139" s="86">
        <f>IFERROR(F123/F124,0)</f>
        <v>0</v>
      </c>
      <c r="G139" s="86">
        <f>IFERROR(G123/G124,0)</f>
        <v>0</v>
      </c>
      <c r="H139" s="86">
        <f>IFERROR(H123/H124,0)</f>
        <v>0</v>
      </c>
      <c r="I139" s="86">
        <f>IFERROR(I123/I124,0)</f>
        <v>0</v>
      </c>
      <c r="J139" s="355"/>
      <c r="K139" s="93"/>
      <c r="L139" s="93"/>
      <c r="M139" s="93"/>
      <c r="N139" s="93"/>
      <c r="O139" s="93"/>
      <c r="P139" s="93"/>
      <c r="AE139" s="649"/>
      <c r="AF139" s="650"/>
      <c r="AG139" s="650"/>
      <c r="AH139" s="650"/>
      <c r="AI139" s="650"/>
      <c r="AJ139" s="650"/>
      <c r="AK139" s="650"/>
      <c r="AL139" s="650"/>
      <c r="AM139" s="648"/>
      <c r="AN139" s="648"/>
    </row>
    <row r="140" spans="1:40" ht="28.5" x14ac:dyDescent="0.25">
      <c r="A140" s="86" t="s">
        <v>725</v>
      </c>
      <c r="B140" s="87" t="s">
        <v>34</v>
      </c>
      <c r="C140" s="86" t="s">
        <v>1311</v>
      </c>
      <c r="D140" s="86" t="s">
        <v>1118</v>
      </c>
      <c r="E140" s="86">
        <f>IFERROR((((E125*E126)+(E127*E128)+(E129*E130)+(E131*E132))/E123),0)</f>
        <v>0</v>
      </c>
      <c r="F140" s="86">
        <f>IFERROR((((F125*F126)+(F127*F128)+(F129*F130)+(F131*F132))/F123),0)</f>
        <v>0</v>
      </c>
      <c r="G140" s="86">
        <f>IFERROR((((G125*G126)+(G127*G128)+(G129*G130)+(G131*G132))/G123),0)</f>
        <v>0</v>
      </c>
      <c r="H140" s="86">
        <f>IFERROR((((H125*H126)+(H127*H128)+(H129*H130)+(H131*H132))/H123),0)</f>
        <v>0</v>
      </c>
      <c r="I140" s="86">
        <f>IFERROR((((I125*I126)+(I127*I128)+(I129*I130)+(I131*I132))/I123),0)</f>
        <v>0</v>
      </c>
      <c r="J140" s="355"/>
      <c r="K140" s="93"/>
      <c r="L140" s="93"/>
      <c r="M140" s="93"/>
      <c r="N140" s="93"/>
      <c r="O140" s="93"/>
      <c r="P140" s="93"/>
      <c r="AE140" s="649"/>
      <c r="AF140" s="650"/>
      <c r="AG140" s="650"/>
      <c r="AH140" s="650"/>
      <c r="AI140" s="650"/>
      <c r="AJ140" s="650"/>
      <c r="AK140" s="650"/>
      <c r="AL140" s="650"/>
      <c r="AM140" s="648"/>
      <c r="AN140" s="648"/>
    </row>
    <row r="141" spans="1:40" ht="28.5" x14ac:dyDescent="0.25">
      <c r="A141" s="86" t="s">
        <v>726</v>
      </c>
      <c r="B141" s="87" t="s">
        <v>1119</v>
      </c>
      <c r="C141" s="216" t="s">
        <v>1312</v>
      </c>
      <c r="D141" s="86" t="s">
        <v>489</v>
      </c>
      <c r="E141" s="86">
        <f>IFERROR(((E125*E126)/((E125*E126)+(E127*E128)+(E129*E130)+(E131*E132))),0)</f>
        <v>0</v>
      </c>
      <c r="F141" s="86">
        <f>IFERROR(((F125*F126)/((F125*F126)+(F127*F128)+(F129*F130)+(F131*F132))),0)</f>
        <v>0</v>
      </c>
      <c r="G141" s="86">
        <f>IFERROR(((G125*G126)/((G125*G126)+(G127*G128)+(G129*G130)+(G131*G132))),0)</f>
        <v>0</v>
      </c>
      <c r="H141" s="86">
        <f>IFERROR(((H125*H126)/((H125*H126)+(H127*H128)+(H129*H130)+(H131*H132))),0)</f>
        <v>0</v>
      </c>
      <c r="I141" s="86">
        <f>IFERROR(((I125*I126)/((I125*I126)+(I127*I128)+(I129*I130)+(I131*I132))),0)</f>
        <v>0</v>
      </c>
      <c r="J141" s="355"/>
      <c r="K141" s="93"/>
      <c r="L141" s="93"/>
      <c r="M141" s="93"/>
      <c r="N141" s="93"/>
      <c r="O141" s="93"/>
      <c r="P141" s="93"/>
      <c r="AE141" s="649"/>
      <c r="AF141" s="650"/>
      <c r="AG141" s="650"/>
      <c r="AH141" s="650"/>
      <c r="AI141" s="650"/>
      <c r="AJ141" s="650"/>
      <c r="AK141" s="650"/>
      <c r="AL141" s="650"/>
      <c r="AM141" s="648"/>
      <c r="AN141" s="648"/>
    </row>
    <row r="142" spans="1:40" x14ac:dyDescent="0.25">
      <c r="A142" s="808"/>
      <c r="B142" s="809"/>
      <c r="C142" s="810"/>
      <c r="D142" s="810"/>
      <c r="E142" s="650"/>
      <c r="F142" s="650"/>
      <c r="G142" s="650"/>
      <c r="H142" s="650"/>
      <c r="I142" s="648"/>
      <c r="J142" s="250"/>
      <c r="K142" s="93"/>
      <c r="L142" s="93"/>
      <c r="M142" s="93"/>
      <c r="N142" s="93"/>
      <c r="O142" s="93"/>
      <c r="P142" s="93"/>
      <c r="AE142" s="649"/>
      <c r="AF142" s="650"/>
      <c r="AG142" s="650"/>
      <c r="AH142" s="650"/>
      <c r="AI142" s="650"/>
      <c r="AJ142" s="650"/>
      <c r="AK142" s="650"/>
      <c r="AL142" s="650"/>
      <c r="AM142" s="648"/>
      <c r="AN142" s="648"/>
    </row>
    <row r="143" spans="1:40" x14ac:dyDescent="0.25">
      <c r="A143" s="758" t="s">
        <v>1157</v>
      </c>
      <c r="B143" s="311" t="s">
        <v>1040</v>
      </c>
      <c r="C143" s="811"/>
      <c r="D143" s="811"/>
      <c r="E143" s="1321" t="s">
        <v>81</v>
      </c>
      <c r="F143" s="1321"/>
      <c r="G143" s="1321"/>
      <c r="H143" s="1321"/>
      <c r="I143" s="1322"/>
      <c r="J143" s="1323"/>
      <c r="K143" s="1324"/>
      <c r="L143" s="1324"/>
      <c r="M143" s="1324"/>
      <c r="N143" s="1324"/>
      <c r="O143" s="1324"/>
      <c r="P143" s="1324"/>
      <c r="AE143" s="649"/>
      <c r="AF143" s="650"/>
      <c r="AG143" s="650"/>
      <c r="AH143" s="650"/>
      <c r="AI143" s="650"/>
      <c r="AJ143" s="650"/>
      <c r="AK143" s="650"/>
      <c r="AL143" s="650"/>
      <c r="AM143" s="648"/>
      <c r="AN143" s="648"/>
    </row>
    <row r="144" spans="1:40" x14ac:dyDescent="0.25">
      <c r="A144" s="209" t="s">
        <v>546</v>
      </c>
      <c r="B144" s="263" t="s">
        <v>82</v>
      </c>
      <c r="C144" s="209"/>
      <c r="D144" s="807"/>
      <c r="E144" s="643"/>
      <c r="F144" s="643"/>
      <c r="G144" s="643"/>
      <c r="H144" s="643"/>
      <c r="I144" s="643"/>
      <c r="J144" s="643"/>
      <c r="K144" s="93"/>
      <c r="L144" s="93"/>
      <c r="M144" s="93"/>
      <c r="N144" s="93"/>
      <c r="O144" s="93"/>
      <c r="P144" s="93"/>
      <c r="AE144" s="649"/>
      <c r="AF144" s="650"/>
      <c r="AG144" s="650"/>
      <c r="AH144" s="650"/>
      <c r="AI144" s="650"/>
      <c r="AJ144" s="650"/>
      <c r="AK144" s="650"/>
      <c r="AL144" s="650"/>
      <c r="AM144" s="648"/>
      <c r="AN144" s="648"/>
    </row>
    <row r="145" spans="1:40" x14ac:dyDescent="0.25">
      <c r="A145" s="209" t="s">
        <v>547</v>
      </c>
      <c r="B145" s="263" t="s">
        <v>902</v>
      </c>
      <c r="C145" s="200"/>
      <c r="D145" s="200" t="s">
        <v>953</v>
      </c>
      <c r="E145" s="322">
        <v>0</v>
      </c>
      <c r="F145" s="322">
        <v>0</v>
      </c>
      <c r="G145" s="322">
        <v>0</v>
      </c>
      <c r="H145" s="334">
        <f>IFERROR(AVERAGEA(E145:G145),0)</f>
        <v>0</v>
      </c>
      <c r="I145" s="322">
        <v>0</v>
      </c>
      <c r="J145" s="250"/>
      <c r="K145" s="93"/>
      <c r="L145" s="93"/>
      <c r="M145" s="93"/>
      <c r="N145" s="93"/>
      <c r="O145" s="93"/>
      <c r="P145" s="93"/>
      <c r="AE145" s="649"/>
      <c r="AF145" s="650"/>
      <c r="AG145" s="650"/>
      <c r="AH145" s="650"/>
      <c r="AI145" s="650"/>
      <c r="AJ145" s="650"/>
      <c r="AK145" s="650"/>
      <c r="AL145" s="650"/>
      <c r="AM145" s="648"/>
      <c r="AN145" s="648"/>
    </row>
    <row r="146" spans="1:40" x14ac:dyDescent="0.25">
      <c r="A146" s="209" t="s">
        <v>549</v>
      </c>
      <c r="B146" s="263" t="s">
        <v>1027</v>
      </c>
      <c r="C146" s="200" t="s">
        <v>408</v>
      </c>
      <c r="D146" s="200" t="s">
        <v>1334</v>
      </c>
      <c r="E146" s="322">
        <v>0</v>
      </c>
      <c r="F146" s="322">
        <v>0</v>
      </c>
      <c r="G146" s="322">
        <v>0</v>
      </c>
      <c r="H146" s="334">
        <f>IFERROR(AVERAGEA(E146:G146),0)</f>
        <v>0</v>
      </c>
      <c r="I146" s="322">
        <v>0</v>
      </c>
      <c r="J146" s="250"/>
      <c r="K146" s="93"/>
      <c r="L146" s="93"/>
      <c r="M146" s="93"/>
      <c r="N146" s="93"/>
      <c r="O146" s="93"/>
      <c r="P146" s="93"/>
      <c r="AE146" s="649"/>
      <c r="AF146" s="650"/>
      <c r="AG146" s="650"/>
      <c r="AH146" s="650"/>
      <c r="AI146" s="650"/>
      <c r="AJ146" s="650"/>
      <c r="AK146" s="650"/>
      <c r="AL146" s="650"/>
      <c r="AM146" s="648"/>
      <c r="AN146" s="648"/>
    </row>
    <row r="147" spans="1:40" x14ac:dyDescent="0.25">
      <c r="A147" s="209" t="s">
        <v>551</v>
      </c>
      <c r="B147" s="263" t="s">
        <v>1054</v>
      </c>
      <c r="C147" s="200" t="s">
        <v>408</v>
      </c>
      <c r="D147" s="200" t="s">
        <v>563</v>
      </c>
      <c r="E147" s="322">
        <v>0</v>
      </c>
      <c r="F147" s="322">
        <v>0</v>
      </c>
      <c r="G147" s="322">
        <v>0</v>
      </c>
      <c r="H147" s="334">
        <f>IFERROR(AVERAGEA(E147:G147),0)</f>
        <v>0</v>
      </c>
      <c r="I147" s="322">
        <v>0</v>
      </c>
      <c r="J147" s="250"/>
      <c r="K147" s="93"/>
      <c r="L147" s="93"/>
      <c r="M147" s="93"/>
      <c r="N147" s="93"/>
      <c r="O147" s="93"/>
      <c r="P147" s="93"/>
      <c r="AE147" s="649"/>
      <c r="AF147" s="650"/>
      <c r="AG147" s="650"/>
      <c r="AH147" s="650"/>
      <c r="AI147" s="650"/>
      <c r="AJ147" s="650"/>
      <c r="AK147" s="650"/>
      <c r="AL147" s="650"/>
      <c r="AM147" s="648"/>
      <c r="AN147" s="648"/>
    </row>
    <row r="148" spans="1:40" x14ac:dyDescent="0.25">
      <c r="A148" s="209" t="s">
        <v>552</v>
      </c>
      <c r="B148" s="263" t="s">
        <v>1117</v>
      </c>
      <c r="C148" s="200" t="s">
        <v>408</v>
      </c>
      <c r="D148" s="200" t="s">
        <v>1334</v>
      </c>
      <c r="E148" s="545">
        <v>0</v>
      </c>
      <c r="F148" s="545">
        <v>0</v>
      </c>
      <c r="G148" s="545">
        <v>0</v>
      </c>
      <c r="H148" s="334">
        <f>IFERROR(AVERAGEA(E148:G148),0)</f>
        <v>0</v>
      </c>
      <c r="I148" s="545">
        <v>0</v>
      </c>
      <c r="J148" s="250"/>
      <c r="K148" s="93"/>
      <c r="L148" s="93"/>
      <c r="M148" s="93"/>
      <c r="N148" s="93"/>
      <c r="O148" s="93"/>
      <c r="P148" s="93"/>
      <c r="AE148" s="649"/>
      <c r="AF148" s="650"/>
      <c r="AG148" s="650"/>
      <c r="AH148" s="650"/>
      <c r="AI148" s="650"/>
      <c r="AJ148" s="650"/>
      <c r="AK148" s="650"/>
      <c r="AL148" s="650"/>
      <c r="AM148" s="648"/>
      <c r="AN148" s="648"/>
    </row>
    <row r="149" spans="1:40" x14ac:dyDescent="0.25">
      <c r="A149" s="209" t="s">
        <v>569</v>
      </c>
      <c r="B149" s="263" t="s">
        <v>73</v>
      </c>
      <c r="C149" s="200" t="s">
        <v>1053</v>
      </c>
      <c r="D149" s="200" t="s">
        <v>1048</v>
      </c>
      <c r="E149" s="527"/>
      <c r="F149" s="527"/>
      <c r="G149" s="527"/>
      <c r="H149" s="276">
        <f>IFERROR(AVERAGEIF(E149:G149,"&gt;0",E149:G149),0)</f>
        <v>0</v>
      </c>
      <c r="I149" s="527"/>
      <c r="J149" s="250"/>
      <c r="K149" s="93"/>
      <c r="L149" s="93"/>
      <c r="M149" s="93"/>
      <c r="N149" s="93"/>
      <c r="O149" s="93"/>
      <c r="P149" s="93"/>
      <c r="AE149" s="649"/>
      <c r="AF149" s="650"/>
      <c r="AG149" s="650"/>
      <c r="AH149" s="650"/>
      <c r="AI149" s="650"/>
      <c r="AJ149" s="650"/>
      <c r="AK149" s="650"/>
      <c r="AL149" s="650"/>
      <c r="AM149" s="648"/>
      <c r="AN149" s="648"/>
    </row>
    <row r="150" spans="1:40" x14ac:dyDescent="0.25">
      <c r="A150" s="209" t="s">
        <v>571</v>
      </c>
      <c r="B150" s="263" t="s">
        <v>1028</v>
      </c>
      <c r="C150" s="200" t="s">
        <v>408</v>
      </c>
      <c r="D150" s="200" t="s">
        <v>1334</v>
      </c>
      <c r="E150" s="545">
        <v>0</v>
      </c>
      <c r="F150" s="545">
        <v>0</v>
      </c>
      <c r="G150" s="545">
        <v>0</v>
      </c>
      <c r="H150" s="334">
        <f>IFERROR(AVERAGEA(E150:G150),0)</f>
        <v>0</v>
      </c>
      <c r="I150" s="545">
        <v>0</v>
      </c>
      <c r="J150" s="250"/>
      <c r="K150" s="93"/>
      <c r="L150" s="93"/>
      <c r="M150" s="93"/>
      <c r="N150" s="93"/>
      <c r="O150" s="93"/>
      <c r="P150" s="93"/>
      <c r="AE150" s="649"/>
      <c r="AF150" s="650"/>
      <c r="AG150" s="650"/>
      <c r="AH150" s="650"/>
      <c r="AI150" s="650"/>
      <c r="AJ150" s="650"/>
      <c r="AK150" s="650"/>
      <c r="AL150" s="650"/>
      <c r="AM150" s="648"/>
      <c r="AN150" s="648"/>
    </row>
    <row r="151" spans="1:40" x14ac:dyDescent="0.25">
      <c r="A151" s="209" t="s">
        <v>601</v>
      </c>
      <c r="B151" s="263" t="s">
        <v>1114</v>
      </c>
      <c r="C151" s="200" t="s">
        <v>1053</v>
      </c>
      <c r="D151" s="200" t="s">
        <v>1048</v>
      </c>
      <c r="E151" s="527"/>
      <c r="F151" s="527"/>
      <c r="G151" s="527"/>
      <c r="H151" s="276">
        <f>IFERROR(AVERAGEIF(E151:G151,"&gt;0",E151:G151),0)</f>
        <v>0</v>
      </c>
      <c r="I151" s="527"/>
      <c r="J151" s="250"/>
      <c r="K151" s="93"/>
      <c r="L151" s="93"/>
      <c r="M151" s="93"/>
      <c r="N151" s="93"/>
      <c r="O151" s="93"/>
      <c r="P151" s="93"/>
      <c r="AE151" s="649"/>
      <c r="AF151" s="650"/>
      <c r="AG151" s="650"/>
      <c r="AH151" s="650"/>
      <c r="AI151" s="650"/>
      <c r="AJ151" s="650"/>
      <c r="AK151" s="650"/>
      <c r="AL151" s="650"/>
      <c r="AM151" s="648"/>
      <c r="AN151" s="648"/>
    </row>
    <row r="152" spans="1:40" x14ac:dyDescent="0.25">
      <c r="A152" s="209" t="s">
        <v>603</v>
      </c>
      <c r="B152" s="263" t="s">
        <v>1029</v>
      </c>
      <c r="C152" s="200" t="s">
        <v>408</v>
      </c>
      <c r="D152" s="200" t="s">
        <v>1334</v>
      </c>
      <c r="E152" s="545">
        <v>0</v>
      </c>
      <c r="F152" s="545">
        <v>0</v>
      </c>
      <c r="G152" s="545">
        <v>0</v>
      </c>
      <c r="H152" s="334">
        <f>IFERROR(AVERAGEA(E152:G152),0)</f>
        <v>0</v>
      </c>
      <c r="I152" s="545">
        <v>0</v>
      </c>
      <c r="J152" s="250"/>
      <c r="K152" s="93"/>
      <c r="L152" s="93"/>
      <c r="M152" s="93"/>
      <c r="N152" s="93"/>
      <c r="O152" s="93"/>
      <c r="P152" s="93"/>
      <c r="AE152" s="649"/>
      <c r="AF152" s="650"/>
      <c r="AG152" s="650"/>
      <c r="AH152" s="650"/>
      <c r="AI152" s="650"/>
      <c r="AJ152" s="650"/>
      <c r="AK152" s="650"/>
      <c r="AL152" s="650"/>
      <c r="AM152" s="648"/>
      <c r="AN152" s="648"/>
    </row>
    <row r="153" spans="1:40" x14ac:dyDescent="0.25">
      <c r="A153" s="209" t="s">
        <v>605</v>
      </c>
      <c r="B153" s="263" t="s">
        <v>1115</v>
      </c>
      <c r="C153" s="200" t="s">
        <v>1053</v>
      </c>
      <c r="D153" s="200" t="s">
        <v>1048</v>
      </c>
      <c r="E153" s="527"/>
      <c r="F153" s="527"/>
      <c r="G153" s="527"/>
      <c r="H153" s="276">
        <f>IFERROR(AVERAGEIF(E153:G153,"&gt;0",E153:G153),0)</f>
        <v>0</v>
      </c>
      <c r="I153" s="527"/>
      <c r="J153" s="250"/>
      <c r="K153" s="93"/>
      <c r="L153" s="93"/>
      <c r="M153" s="93"/>
      <c r="N153" s="93"/>
      <c r="O153" s="93"/>
      <c r="P153" s="93"/>
      <c r="AE153" s="649"/>
      <c r="AF153" s="650"/>
      <c r="AG153" s="650"/>
      <c r="AH153" s="650"/>
      <c r="AI153" s="650"/>
      <c r="AJ153" s="650"/>
      <c r="AK153" s="650"/>
      <c r="AL153" s="650"/>
      <c r="AM153" s="648"/>
      <c r="AN153" s="648"/>
    </row>
    <row r="154" spans="1:40" x14ac:dyDescent="0.25">
      <c r="A154" s="209" t="s">
        <v>683</v>
      </c>
      <c r="B154" s="263" t="s">
        <v>1030</v>
      </c>
      <c r="C154" s="200" t="s">
        <v>408</v>
      </c>
      <c r="D154" s="200" t="s">
        <v>1334</v>
      </c>
      <c r="E154" s="545">
        <v>0</v>
      </c>
      <c r="F154" s="545">
        <v>0</v>
      </c>
      <c r="G154" s="545">
        <v>0</v>
      </c>
      <c r="H154" s="334">
        <f>IFERROR(AVERAGEA(E154:G154),0)</f>
        <v>0</v>
      </c>
      <c r="I154" s="545">
        <v>0</v>
      </c>
      <c r="J154" s="250"/>
      <c r="K154" s="93"/>
      <c r="L154" s="93"/>
      <c r="M154" s="93"/>
      <c r="N154" s="93"/>
      <c r="O154" s="93"/>
      <c r="P154" s="93"/>
      <c r="AE154" s="649"/>
      <c r="AF154" s="650"/>
      <c r="AG154" s="650"/>
      <c r="AH154" s="650"/>
      <c r="AI154" s="650"/>
      <c r="AJ154" s="650"/>
      <c r="AK154" s="650"/>
      <c r="AL154" s="650"/>
      <c r="AM154" s="648"/>
      <c r="AN154" s="648"/>
    </row>
    <row r="155" spans="1:40" x14ac:dyDescent="0.25">
      <c r="A155" s="209" t="s">
        <v>698</v>
      </c>
      <c r="B155" s="263" t="s">
        <v>1116</v>
      </c>
      <c r="C155" s="200" t="s">
        <v>1053</v>
      </c>
      <c r="D155" s="200" t="s">
        <v>1048</v>
      </c>
      <c r="E155" s="527"/>
      <c r="F155" s="527"/>
      <c r="G155" s="527"/>
      <c r="H155" s="276">
        <f>IFERROR(AVERAGEIF(E155:G155,"&gt;0",E155:G155),0)</f>
        <v>0</v>
      </c>
      <c r="I155" s="527"/>
      <c r="J155" s="250"/>
      <c r="K155" s="93"/>
      <c r="L155" s="93"/>
      <c r="M155" s="93"/>
      <c r="N155" s="93"/>
      <c r="O155" s="93"/>
      <c r="P155" s="93"/>
      <c r="AE155" s="649"/>
      <c r="AF155" s="650"/>
      <c r="AG155" s="650"/>
      <c r="AH155" s="650"/>
      <c r="AI155" s="650"/>
      <c r="AJ155" s="650"/>
      <c r="AK155" s="650"/>
      <c r="AL155" s="650"/>
      <c r="AM155" s="648"/>
      <c r="AN155" s="648"/>
    </row>
    <row r="156" spans="1:40" x14ac:dyDescent="0.25">
      <c r="A156" s="209" t="s">
        <v>699</v>
      </c>
      <c r="B156" s="263" t="s">
        <v>1031</v>
      </c>
      <c r="C156" s="200" t="s">
        <v>408</v>
      </c>
      <c r="D156" s="200" t="s">
        <v>696</v>
      </c>
      <c r="E156" s="545">
        <v>0</v>
      </c>
      <c r="F156" s="545">
        <v>0</v>
      </c>
      <c r="G156" s="545">
        <v>0</v>
      </c>
      <c r="H156" s="647">
        <f>IFERROR(AVERAGEIF(E156:G156,"&gt;0",E156:G156),0)</f>
        <v>0</v>
      </c>
      <c r="I156" s="545">
        <v>0</v>
      </c>
      <c r="J156" s="250"/>
      <c r="K156" s="93"/>
      <c r="L156" s="93"/>
      <c r="M156" s="93"/>
      <c r="N156" s="93"/>
      <c r="O156" s="93"/>
      <c r="P156" s="93"/>
      <c r="AE156" s="649"/>
      <c r="AF156" s="650"/>
      <c r="AG156" s="650"/>
      <c r="AH156" s="650"/>
      <c r="AI156" s="650"/>
      <c r="AJ156" s="650"/>
      <c r="AK156" s="650"/>
      <c r="AL156" s="650"/>
      <c r="AM156" s="648"/>
      <c r="AN156" s="648"/>
    </row>
    <row r="157" spans="1:40" x14ac:dyDescent="0.25">
      <c r="A157" s="281" t="s">
        <v>700</v>
      </c>
      <c r="B157" s="263" t="s">
        <v>1052</v>
      </c>
      <c r="C157" s="200" t="s">
        <v>1053</v>
      </c>
      <c r="D157" s="200" t="s">
        <v>489</v>
      </c>
      <c r="E157" s="527"/>
      <c r="F157" s="527"/>
      <c r="G157" s="527"/>
      <c r="H157" s="276">
        <f>IFERROR(AVERAGEIF(E157:G157,"&gt;0",E157:G157),0)</f>
        <v>0</v>
      </c>
      <c r="I157" s="527"/>
      <c r="J157" s="250"/>
      <c r="K157" s="93"/>
      <c r="L157" s="93"/>
      <c r="M157" s="93"/>
      <c r="N157" s="93"/>
      <c r="O157" s="93"/>
      <c r="P157" s="93"/>
      <c r="AE157" s="649"/>
      <c r="AF157" s="650"/>
      <c r="AG157" s="650"/>
      <c r="AH157" s="650"/>
      <c r="AI157" s="650"/>
      <c r="AJ157" s="650"/>
      <c r="AK157" s="650"/>
      <c r="AL157" s="650"/>
      <c r="AM157" s="648"/>
      <c r="AN157" s="648"/>
    </row>
    <row r="158" spans="1:40" x14ac:dyDescent="0.25">
      <c r="A158" s="209" t="s">
        <v>701</v>
      </c>
      <c r="B158" s="263" t="s">
        <v>1049</v>
      </c>
      <c r="C158" s="200" t="s">
        <v>1053</v>
      </c>
      <c r="D158" s="200" t="s">
        <v>85</v>
      </c>
      <c r="E158" s="527"/>
      <c r="F158" s="527"/>
      <c r="G158" s="527"/>
      <c r="H158" s="276">
        <f>IFERROR(AVERAGEIF(E158:G158,"&gt;0",E158:G158),0)</f>
        <v>0</v>
      </c>
      <c r="I158" s="527"/>
      <c r="J158" s="250"/>
      <c r="K158" s="93"/>
      <c r="L158" s="93"/>
      <c r="M158" s="93"/>
      <c r="N158" s="93"/>
      <c r="O158" s="93"/>
      <c r="P158" s="93"/>
      <c r="AE158" s="649"/>
      <c r="AF158" s="650"/>
      <c r="AG158" s="650"/>
      <c r="AH158" s="650"/>
      <c r="AI158" s="650"/>
      <c r="AJ158" s="650"/>
      <c r="AK158" s="650"/>
      <c r="AL158" s="650"/>
      <c r="AM158" s="648"/>
      <c r="AN158" s="648"/>
    </row>
    <row r="159" spans="1:40" x14ac:dyDescent="0.25">
      <c r="A159" s="209" t="s">
        <v>721</v>
      </c>
      <c r="B159" s="263" t="s">
        <v>1050</v>
      </c>
      <c r="C159" s="200" t="s">
        <v>1053</v>
      </c>
      <c r="D159" s="200" t="s">
        <v>696</v>
      </c>
      <c r="E159" s="322">
        <v>0</v>
      </c>
      <c r="F159" s="322">
        <v>0</v>
      </c>
      <c r="G159" s="322">
        <v>0</v>
      </c>
      <c r="H159" s="334">
        <f>IFERROR(AVERAGEA(E159:G159),0)</f>
        <v>0</v>
      </c>
      <c r="I159" s="322"/>
      <c r="J159" s="804"/>
      <c r="K159" s="93"/>
      <c r="L159" s="93"/>
      <c r="M159" s="93"/>
      <c r="N159" s="93"/>
      <c r="O159" s="93"/>
      <c r="P159" s="93"/>
      <c r="AE159" s="649"/>
      <c r="AF159" s="650"/>
      <c r="AG159" s="650"/>
      <c r="AH159" s="650"/>
      <c r="AI159" s="650"/>
      <c r="AJ159" s="650"/>
      <c r="AK159" s="650"/>
      <c r="AL159" s="650"/>
      <c r="AM159" s="648"/>
      <c r="AN159" s="648"/>
    </row>
    <row r="160" spans="1:40" x14ac:dyDescent="0.25">
      <c r="A160" s="209" t="s">
        <v>722</v>
      </c>
      <c r="B160" s="263" t="s">
        <v>1051</v>
      </c>
      <c r="C160" s="200" t="s">
        <v>1053</v>
      </c>
      <c r="D160" s="200" t="s">
        <v>1048</v>
      </c>
      <c r="E160" s="527"/>
      <c r="F160" s="527"/>
      <c r="G160" s="527"/>
      <c r="H160" s="276">
        <f>IFERROR(AVERAGEIF(E160:G160,"&gt;0",E160:G160),0)</f>
        <v>0</v>
      </c>
      <c r="I160" s="527"/>
      <c r="J160" s="733"/>
      <c r="K160" s="93"/>
      <c r="L160" s="93"/>
      <c r="M160" s="93"/>
      <c r="N160" s="93"/>
      <c r="O160" s="93"/>
      <c r="P160" s="93"/>
      <c r="AE160" s="649"/>
      <c r="AF160" s="650"/>
      <c r="AG160" s="650"/>
      <c r="AH160" s="650"/>
      <c r="AI160" s="650"/>
      <c r="AJ160" s="650"/>
      <c r="AK160" s="650"/>
      <c r="AL160" s="650"/>
      <c r="AM160" s="648"/>
      <c r="AN160" s="648"/>
    </row>
    <row r="161" spans="1:40" x14ac:dyDescent="0.25">
      <c r="A161" s="281" t="s">
        <v>723</v>
      </c>
      <c r="B161" s="263" t="s">
        <v>86</v>
      </c>
      <c r="C161" s="200"/>
      <c r="D161" s="200" t="s">
        <v>489</v>
      </c>
      <c r="E161" s="527"/>
      <c r="F161" s="527"/>
      <c r="G161" s="527"/>
      <c r="H161" s="647">
        <f>IFERROR(AVERAGEIF(E161:G161,"&gt;0",E161:G161),0)</f>
        <v>0</v>
      </c>
      <c r="I161" s="527"/>
      <c r="J161" s="250"/>
      <c r="K161" s="93"/>
      <c r="L161" s="93"/>
      <c r="M161" s="93"/>
      <c r="N161" s="93"/>
      <c r="O161" s="93"/>
      <c r="P161" s="93"/>
      <c r="AE161" s="649"/>
      <c r="AF161" s="650"/>
      <c r="AG161" s="650"/>
      <c r="AH161" s="650"/>
      <c r="AI161" s="650"/>
      <c r="AJ161" s="650"/>
      <c r="AK161" s="650"/>
      <c r="AL161" s="650"/>
      <c r="AM161" s="648"/>
      <c r="AN161" s="648"/>
    </row>
    <row r="162" spans="1:40" x14ac:dyDescent="0.25">
      <c r="A162" s="86" t="s">
        <v>724</v>
      </c>
      <c r="B162" s="87" t="s">
        <v>1112</v>
      </c>
      <c r="C162" s="657" t="s">
        <v>1125</v>
      </c>
      <c r="D162" s="86" t="s">
        <v>953</v>
      </c>
      <c r="E162" s="86">
        <f>IFERROR(E146/E147,0)</f>
        <v>0</v>
      </c>
      <c r="F162" s="86">
        <f>IFERROR(F146/F147,0)</f>
        <v>0</v>
      </c>
      <c r="G162" s="86">
        <f>IFERROR(G146/G147,0)</f>
        <v>0</v>
      </c>
      <c r="H162" s="86">
        <f>IFERROR(H146/H147,0)</f>
        <v>0</v>
      </c>
      <c r="I162" s="86">
        <f>IFERROR(I146/I147,0)</f>
        <v>0</v>
      </c>
      <c r="J162" s="355"/>
      <c r="K162" s="93"/>
      <c r="L162" s="93"/>
      <c r="M162" s="93"/>
      <c r="N162" s="93"/>
      <c r="O162" s="93"/>
      <c r="P162" s="93"/>
      <c r="AE162" s="649"/>
      <c r="AF162" s="650"/>
      <c r="AG162" s="650"/>
      <c r="AH162" s="650"/>
      <c r="AI162" s="650"/>
      <c r="AJ162" s="650"/>
      <c r="AK162" s="650"/>
      <c r="AL162" s="650"/>
      <c r="AM162" s="648"/>
      <c r="AN162" s="648"/>
    </row>
    <row r="163" spans="1:40" ht="28.5" x14ac:dyDescent="0.25">
      <c r="A163" s="86" t="s">
        <v>725</v>
      </c>
      <c r="B163" s="87" t="s">
        <v>34</v>
      </c>
      <c r="C163" s="86" t="s">
        <v>1311</v>
      </c>
      <c r="D163" s="86" t="s">
        <v>1118</v>
      </c>
      <c r="E163" s="86">
        <f>IFERROR((((E148*E149)+(E150*E151)+(E152*E153)+(E154*E155))/E146),0)</f>
        <v>0</v>
      </c>
      <c r="F163" s="86">
        <f>IFERROR((((F148*F149)+(F150*F151)+(F152*F153)+(F154*F155))/F146),0)</f>
        <v>0</v>
      </c>
      <c r="G163" s="86">
        <f>IFERROR((((G148*G149)+(G150*G151)+(G152*G153)+(G154*G155))/G146),0)</f>
        <v>0</v>
      </c>
      <c r="H163" s="86">
        <f>IFERROR((((H148*H149)+(H150*H151)+(H152*H153)+(H154*H155))/H146),0)</f>
        <v>0</v>
      </c>
      <c r="I163" s="86">
        <f>IFERROR((((I148*I149)+(I150*I151)+(I152*I153)+(I154*I155))/I146),0)</f>
        <v>0</v>
      </c>
      <c r="J163" s="355"/>
      <c r="K163" s="93"/>
      <c r="L163" s="93"/>
      <c r="M163" s="93"/>
      <c r="N163" s="93"/>
      <c r="O163" s="93"/>
      <c r="P163" s="93"/>
      <c r="AE163" s="649"/>
      <c r="AF163" s="650"/>
      <c r="AG163" s="650"/>
      <c r="AH163" s="650"/>
      <c r="AI163" s="650"/>
      <c r="AJ163" s="650"/>
      <c r="AK163" s="650"/>
      <c r="AL163" s="650"/>
      <c r="AM163" s="648"/>
      <c r="AN163" s="648"/>
    </row>
    <row r="164" spans="1:40" ht="28.5" x14ac:dyDescent="0.25">
      <c r="A164" s="86" t="s">
        <v>726</v>
      </c>
      <c r="B164" s="87" t="s">
        <v>1119</v>
      </c>
      <c r="C164" s="216" t="s">
        <v>1312</v>
      </c>
      <c r="D164" s="86" t="s">
        <v>489</v>
      </c>
      <c r="E164" s="86">
        <f>IFERROR(((E148*E149)/((E148*E149)+(E150*E151)+(E152*E153)+(E154*E155))),0)</f>
        <v>0</v>
      </c>
      <c r="F164" s="86">
        <f>IFERROR(((F148*F149)/((F148*F149)+(F150*F151)+(F152*F153)+(F154*F155))),0)</f>
        <v>0</v>
      </c>
      <c r="G164" s="86">
        <f>IFERROR(((G148*G149)/((G148*G149)+(G150*G151)+(G152*G153)+(G154*G155))),0)</f>
        <v>0</v>
      </c>
      <c r="H164" s="86">
        <f>IFERROR(((H148*H149)/((H148*H149)+(H150*H151)+(H152*H153)+(H154*H155))),0)</f>
        <v>0</v>
      </c>
      <c r="I164" s="86">
        <f>IFERROR(((I148*I149)/((I148*I149)+(I150*I151)+(I152*I153)+(I154*I155))),0)</f>
        <v>0</v>
      </c>
      <c r="J164" s="355"/>
      <c r="K164" s="93"/>
      <c r="L164" s="93"/>
      <c r="M164" s="93"/>
      <c r="N164" s="93"/>
      <c r="O164" s="93"/>
      <c r="P164" s="93"/>
      <c r="AE164" s="649"/>
      <c r="AF164" s="650"/>
      <c r="AG164" s="650"/>
      <c r="AH164" s="650"/>
      <c r="AI164" s="650"/>
      <c r="AJ164" s="650"/>
      <c r="AK164" s="650"/>
      <c r="AL164" s="650"/>
      <c r="AM164" s="648"/>
      <c r="AN164" s="648"/>
    </row>
    <row r="165" spans="1:40" x14ac:dyDescent="0.25">
      <c r="A165" s="808"/>
      <c r="B165" s="809"/>
      <c r="C165" s="810"/>
      <c r="D165" s="810"/>
      <c r="E165" s="650"/>
      <c r="F165" s="650"/>
      <c r="G165" s="650"/>
      <c r="H165" s="650"/>
      <c r="I165" s="648"/>
      <c r="J165" s="250"/>
      <c r="K165" s="93"/>
      <c r="L165" s="93"/>
      <c r="M165" s="93"/>
      <c r="N165" s="93"/>
      <c r="O165" s="93"/>
      <c r="P165" s="93"/>
      <c r="AE165" s="649"/>
      <c r="AF165" s="650"/>
      <c r="AG165" s="650"/>
      <c r="AH165" s="650"/>
      <c r="AI165" s="650"/>
      <c r="AJ165" s="650"/>
      <c r="AK165" s="650"/>
      <c r="AL165" s="650"/>
      <c r="AM165" s="648"/>
      <c r="AN165" s="648"/>
    </row>
    <row r="166" spans="1:40" x14ac:dyDescent="0.25">
      <c r="A166" s="758" t="s">
        <v>1156</v>
      </c>
      <c r="B166" s="311" t="s">
        <v>1041</v>
      </c>
      <c r="C166" s="811"/>
      <c r="D166" s="811"/>
      <c r="E166" s="1321" t="s">
        <v>81</v>
      </c>
      <c r="F166" s="1321"/>
      <c r="G166" s="1321"/>
      <c r="H166" s="1321"/>
      <c r="I166" s="1322"/>
      <c r="J166" s="1323"/>
      <c r="K166" s="1324"/>
      <c r="L166" s="1324"/>
      <c r="M166" s="1324"/>
      <c r="N166" s="1324"/>
      <c r="O166" s="1324"/>
      <c r="P166" s="1324"/>
    </row>
    <row r="167" spans="1:40" x14ac:dyDescent="0.25">
      <c r="A167" s="209" t="s">
        <v>546</v>
      </c>
      <c r="B167" s="263" t="s">
        <v>82</v>
      </c>
      <c r="C167" s="209"/>
      <c r="D167" s="807"/>
      <c r="E167" s="643"/>
      <c r="F167" s="643"/>
      <c r="G167" s="643"/>
      <c r="H167" s="643"/>
      <c r="I167" s="643"/>
      <c r="J167" s="643"/>
      <c r="K167" s="93"/>
      <c r="L167" s="93"/>
      <c r="M167" s="93"/>
      <c r="N167" s="93"/>
      <c r="O167" s="93"/>
      <c r="P167" s="93"/>
      <c r="AE167" s="649"/>
      <c r="AF167" s="650"/>
      <c r="AG167" s="650"/>
      <c r="AH167" s="650"/>
      <c r="AI167" s="650"/>
      <c r="AJ167" s="650"/>
      <c r="AK167" s="650"/>
      <c r="AL167" s="650"/>
      <c r="AM167" s="648"/>
      <c r="AN167" s="648"/>
    </row>
    <row r="168" spans="1:40" x14ac:dyDescent="0.25">
      <c r="A168" s="209" t="s">
        <v>547</v>
      </c>
      <c r="B168" s="263" t="s">
        <v>902</v>
      </c>
      <c r="C168" s="200"/>
      <c r="D168" s="200" t="s">
        <v>953</v>
      </c>
      <c r="E168" s="322">
        <v>0</v>
      </c>
      <c r="F168" s="322">
        <v>0</v>
      </c>
      <c r="G168" s="322">
        <v>0</v>
      </c>
      <c r="H168" s="334">
        <f>IFERROR(AVERAGEA(E168:G168),0)</f>
        <v>0</v>
      </c>
      <c r="I168" s="322"/>
      <c r="J168" s="250"/>
      <c r="K168" s="93"/>
      <c r="L168" s="93"/>
      <c r="M168" s="93"/>
      <c r="N168" s="93"/>
      <c r="O168" s="93"/>
      <c r="P168" s="93"/>
      <c r="AE168" s="649"/>
      <c r="AF168" s="650"/>
      <c r="AG168" s="650"/>
      <c r="AH168" s="650"/>
      <c r="AI168" s="650"/>
      <c r="AJ168" s="650"/>
      <c r="AK168" s="650"/>
      <c r="AL168" s="650"/>
      <c r="AM168" s="648"/>
      <c r="AN168" s="648"/>
    </row>
    <row r="169" spans="1:40" x14ac:dyDescent="0.25">
      <c r="A169" s="209" t="s">
        <v>549</v>
      </c>
      <c r="B169" s="263" t="s">
        <v>1027</v>
      </c>
      <c r="C169" s="200" t="s">
        <v>408</v>
      </c>
      <c r="D169" s="200" t="s">
        <v>1334</v>
      </c>
      <c r="E169" s="322">
        <v>0</v>
      </c>
      <c r="F169" s="322">
        <v>0</v>
      </c>
      <c r="G169" s="322">
        <v>0</v>
      </c>
      <c r="H169" s="334">
        <f>IFERROR(AVERAGEA(E169:G169),0)</f>
        <v>0</v>
      </c>
      <c r="I169" s="322"/>
      <c r="J169" s="250"/>
      <c r="K169" s="93"/>
      <c r="L169" s="93"/>
      <c r="M169" s="93"/>
      <c r="N169" s="93"/>
      <c r="O169" s="93"/>
      <c r="P169" s="93"/>
      <c r="AE169" s="649"/>
      <c r="AF169" s="650"/>
      <c r="AG169" s="650"/>
      <c r="AH169" s="650"/>
      <c r="AI169" s="650"/>
      <c r="AJ169" s="650"/>
      <c r="AK169" s="650"/>
      <c r="AL169" s="650"/>
      <c r="AM169" s="648"/>
      <c r="AN169" s="648"/>
    </row>
    <row r="170" spans="1:40" x14ac:dyDescent="0.25">
      <c r="A170" s="209" t="s">
        <v>551</v>
      </c>
      <c r="B170" s="263" t="s">
        <v>1054</v>
      </c>
      <c r="C170" s="200" t="s">
        <v>408</v>
      </c>
      <c r="D170" s="200" t="s">
        <v>563</v>
      </c>
      <c r="E170" s="322">
        <v>0</v>
      </c>
      <c r="F170" s="322">
        <v>0</v>
      </c>
      <c r="G170" s="322">
        <v>0</v>
      </c>
      <c r="H170" s="334">
        <f>IFERROR(AVERAGEA(E170:G170),0)</f>
        <v>0</v>
      </c>
      <c r="I170" s="322"/>
      <c r="J170" s="250"/>
      <c r="K170" s="93"/>
      <c r="L170" s="93"/>
      <c r="M170" s="93"/>
      <c r="N170" s="93"/>
      <c r="O170" s="93"/>
      <c r="P170" s="93"/>
      <c r="AE170" s="649"/>
      <c r="AF170" s="650"/>
      <c r="AG170" s="650"/>
      <c r="AH170" s="650"/>
      <c r="AI170" s="650"/>
      <c r="AJ170" s="650"/>
      <c r="AK170" s="650"/>
      <c r="AL170" s="650"/>
      <c r="AM170" s="648"/>
      <c r="AN170" s="648"/>
    </row>
    <row r="171" spans="1:40" x14ac:dyDescent="0.25">
      <c r="A171" s="209" t="s">
        <v>552</v>
      </c>
      <c r="B171" s="263" t="s">
        <v>1117</v>
      </c>
      <c r="C171" s="200" t="s">
        <v>408</v>
      </c>
      <c r="D171" s="200" t="s">
        <v>1334</v>
      </c>
      <c r="E171" s="545">
        <v>0</v>
      </c>
      <c r="F171" s="545">
        <v>0</v>
      </c>
      <c r="G171" s="545">
        <v>0</v>
      </c>
      <c r="H171" s="334">
        <f>IFERROR(AVERAGEA(E171:G171),0)</f>
        <v>0</v>
      </c>
      <c r="I171" s="545"/>
      <c r="J171" s="250"/>
      <c r="K171" s="93"/>
      <c r="L171" s="93"/>
      <c r="M171" s="93"/>
      <c r="N171" s="93"/>
      <c r="O171" s="93"/>
      <c r="P171" s="93"/>
      <c r="AE171" s="649"/>
      <c r="AF171" s="650"/>
      <c r="AG171" s="650"/>
      <c r="AH171" s="650"/>
      <c r="AI171" s="650"/>
      <c r="AJ171" s="650"/>
      <c r="AK171" s="650"/>
      <c r="AL171" s="650"/>
      <c r="AM171" s="648"/>
      <c r="AN171" s="648"/>
    </row>
    <row r="172" spans="1:40" x14ac:dyDescent="0.25">
      <c r="A172" s="209" t="s">
        <v>569</v>
      </c>
      <c r="B172" s="263" t="s">
        <v>73</v>
      </c>
      <c r="C172" s="200" t="s">
        <v>1053</v>
      </c>
      <c r="D172" s="200" t="s">
        <v>1048</v>
      </c>
      <c r="E172" s="527"/>
      <c r="F172" s="527"/>
      <c r="G172" s="527"/>
      <c r="H172" s="276">
        <f>IFERROR(AVERAGEIF(E172:G172,"&gt;0",E172:G172),0)</f>
        <v>0</v>
      </c>
      <c r="I172" s="527"/>
      <c r="J172" s="250"/>
      <c r="K172" s="93"/>
      <c r="L172" s="93"/>
      <c r="M172" s="93"/>
      <c r="N172" s="93"/>
      <c r="O172" s="93"/>
      <c r="P172" s="93"/>
      <c r="AE172" s="649"/>
      <c r="AF172" s="650"/>
      <c r="AG172" s="650"/>
      <c r="AH172" s="650"/>
      <c r="AI172" s="650"/>
      <c r="AJ172" s="650"/>
      <c r="AK172" s="650"/>
      <c r="AL172" s="650"/>
      <c r="AM172" s="648"/>
      <c r="AN172" s="648"/>
    </row>
    <row r="173" spans="1:40" x14ac:dyDescent="0.25">
      <c r="A173" s="209" t="s">
        <v>571</v>
      </c>
      <c r="B173" s="263" t="s">
        <v>1028</v>
      </c>
      <c r="C173" s="200" t="s">
        <v>408</v>
      </c>
      <c r="D173" s="200" t="s">
        <v>1334</v>
      </c>
      <c r="E173" s="545">
        <v>0</v>
      </c>
      <c r="F173" s="545">
        <v>0</v>
      </c>
      <c r="G173" s="545">
        <v>0</v>
      </c>
      <c r="H173" s="334">
        <f>IFERROR(AVERAGEA(E173:G173),0)</f>
        <v>0</v>
      </c>
      <c r="I173" s="545"/>
      <c r="J173" s="250"/>
      <c r="K173" s="93"/>
      <c r="L173" s="93"/>
      <c r="M173" s="93"/>
      <c r="N173" s="93"/>
      <c r="O173" s="93"/>
      <c r="P173" s="93"/>
      <c r="AE173" s="649"/>
      <c r="AF173" s="650"/>
      <c r="AG173" s="650"/>
      <c r="AH173" s="650"/>
      <c r="AI173" s="650"/>
      <c r="AJ173" s="650"/>
      <c r="AK173" s="650"/>
      <c r="AL173" s="650"/>
      <c r="AM173" s="648"/>
      <c r="AN173" s="648"/>
    </row>
    <row r="174" spans="1:40" x14ac:dyDescent="0.25">
      <c r="A174" s="209" t="s">
        <v>601</v>
      </c>
      <c r="B174" s="263" t="s">
        <v>1114</v>
      </c>
      <c r="C174" s="200" t="s">
        <v>1053</v>
      </c>
      <c r="D174" s="200" t="s">
        <v>1048</v>
      </c>
      <c r="E174" s="527"/>
      <c r="F174" s="527"/>
      <c r="G174" s="527"/>
      <c r="H174" s="276">
        <f>IFERROR(AVERAGEIF(E174:G174,"&gt;0",E174:G174),0)</f>
        <v>0</v>
      </c>
      <c r="I174" s="527"/>
      <c r="J174" s="250"/>
      <c r="K174" s="93"/>
      <c r="L174" s="93"/>
      <c r="M174" s="93"/>
      <c r="N174" s="93"/>
      <c r="O174" s="93"/>
      <c r="P174" s="93"/>
      <c r="AE174" s="649"/>
      <c r="AF174" s="650"/>
      <c r="AG174" s="650"/>
      <c r="AH174" s="650"/>
      <c r="AI174" s="650"/>
      <c r="AJ174" s="650"/>
      <c r="AK174" s="650"/>
      <c r="AL174" s="650"/>
      <c r="AM174" s="648"/>
      <c r="AN174" s="648"/>
    </row>
    <row r="175" spans="1:40" x14ac:dyDescent="0.25">
      <c r="A175" s="209" t="s">
        <v>603</v>
      </c>
      <c r="B175" s="263" t="s">
        <v>1029</v>
      </c>
      <c r="C175" s="200" t="s">
        <v>408</v>
      </c>
      <c r="D175" s="200" t="s">
        <v>1334</v>
      </c>
      <c r="E175" s="545">
        <v>0</v>
      </c>
      <c r="F175" s="545">
        <v>0</v>
      </c>
      <c r="G175" s="545">
        <v>0</v>
      </c>
      <c r="H175" s="334">
        <f>IFERROR(AVERAGEA(E175:G175),0)</f>
        <v>0</v>
      </c>
      <c r="I175" s="545"/>
      <c r="J175" s="250"/>
      <c r="K175" s="93"/>
      <c r="L175" s="93"/>
      <c r="M175" s="93"/>
      <c r="N175" s="93"/>
      <c r="O175" s="93"/>
      <c r="P175" s="93"/>
      <c r="AE175" s="649"/>
      <c r="AF175" s="650"/>
      <c r="AG175" s="650"/>
      <c r="AH175" s="650"/>
      <c r="AI175" s="650"/>
      <c r="AJ175" s="650"/>
      <c r="AK175" s="650"/>
      <c r="AL175" s="650"/>
      <c r="AM175" s="648"/>
      <c r="AN175" s="648"/>
    </row>
    <row r="176" spans="1:40" x14ac:dyDescent="0.25">
      <c r="A176" s="209" t="s">
        <v>605</v>
      </c>
      <c r="B176" s="263" t="s">
        <v>1115</v>
      </c>
      <c r="C176" s="200" t="s">
        <v>1053</v>
      </c>
      <c r="D176" s="200" t="s">
        <v>1048</v>
      </c>
      <c r="E176" s="527"/>
      <c r="F176" s="527"/>
      <c r="G176" s="527"/>
      <c r="H176" s="276">
        <f>IFERROR(AVERAGEIF(E176:G176,"&gt;0",E176:G176),0)</f>
        <v>0</v>
      </c>
      <c r="I176" s="527"/>
      <c r="J176" s="250"/>
      <c r="K176" s="93"/>
      <c r="L176" s="93"/>
      <c r="M176" s="93"/>
      <c r="N176" s="93"/>
      <c r="O176" s="93"/>
      <c r="P176" s="93"/>
      <c r="AE176" s="649"/>
      <c r="AF176" s="650"/>
      <c r="AG176" s="650"/>
      <c r="AH176" s="650"/>
      <c r="AI176" s="650"/>
      <c r="AJ176" s="650"/>
      <c r="AK176" s="650"/>
      <c r="AL176" s="650"/>
      <c r="AM176" s="648"/>
      <c r="AN176" s="648"/>
    </row>
    <row r="177" spans="1:40" x14ac:dyDescent="0.25">
      <c r="A177" s="209" t="s">
        <v>683</v>
      </c>
      <c r="B177" s="263" t="s">
        <v>1030</v>
      </c>
      <c r="C177" s="200" t="s">
        <v>408</v>
      </c>
      <c r="D177" s="200" t="s">
        <v>1334</v>
      </c>
      <c r="E177" s="545">
        <v>0</v>
      </c>
      <c r="F177" s="545">
        <v>0</v>
      </c>
      <c r="G177" s="545">
        <v>0</v>
      </c>
      <c r="H177" s="334">
        <f>IFERROR(AVERAGEA(E177:G177),0)</f>
        <v>0</v>
      </c>
      <c r="I177" s="545"/>
      <c r="J177" s="250"/>
      <c r="K177" s="93"/>
      <c r="L177" s="93"/>
      <c r="M177" s="93"/>
      <c r="N177" s="93"/>
      <c r="O177" s="93"/>
      <c r="P177" s="93"/>
      <c r="AE177" s="649"/>
      <c r="AF177" s="650"/>
      <c r="AG177" s="650"/>
      <c r="AH177" s="650"/>
      <c r="AI177" s="650"/>
      <c r="AJ177" s="650"/>
      <c r="AK177" s="650"/>
      <c r="AL177" s="650"/>
      <c r="AM177" s="648"/>
      <c r="AN177" s="648"/>
    </row>
    <row r="178" spans="1:40" x14ac:dyDescent="0.25">
      <c r="A178" s="209" t="s">
        <v>698</v>
      </c>
      <c r="B178" s="263" t="s">
        <v>1116</v>
      </c>
      <c r="C178" s="200" t="s">
        <v>1053</v>
      </c>
      <c r="D178" s="200" t="s">
        <v>1048</v>
      </c>
      <c r="E178" s="527"/>
      <c r="F178" s="527"/>
      <c r="G178" s="527"/>
      <c r="H178" s="276">
        <f>IFERROR(AVERAGEIF(E178:G178,"&gt;0",E178:G178),0)</f>
        <v>0</v>
      </c>
      <c r="I178" s="527"/>
      <c r="J178" s="250"/>
      <c r="K178" s="93"/>
      <c r="L178" s="93"/>
      <c r="M178" s="93"/>
      <c r="N178" s="93"/>
      <c r="O178" s="93"/>
      <c r="P178" s="93"/>
      <c r="AE178" s="649"/>
      <c r="AF178" s="650"/>
      <c r="AG178" s="650"/>
      <c r="AH178" s="650"/>
      <c r="AI178" s="650"/>
      <c r="AJ178" s="650"/>
      <c r="AK178" s="650"/>
      <c r="AL178" s="650"/>
      <c r="AM178" s="648"/>
      <c r="AN178" s="648"/>
    </row>
    <row r="179" spans="1:40" x14ac:dyDescent="0.25">
      <c r="A179" s="209" t="s">
        <v>699</v>
      </c>
      <c r="B179" s="263" t="s">
        <v>1031</v>
      </c>
      <c r="C179" s="200" t="s">
        <v>408</v>
      </c>
      <c r="D179" s="200" t="s">
        <v>696</v>
      </c>
      <c r="E179" s="545">
        <v>0</v>
      </c>
      <c r="F179" s="545">
        <v>0</v>
      </c>
      <c r="G179" s="545">
        <v>0</v>
      </c>
      <c r="H179" s="647">
        <f>IFERROR(AVERAGEIF(E179:G179,"&gt;0",E179:G179),0)</f>
        <v>0</v>
      </c>
      <c r="I179" s="545"/>
      <c r="J179" s="250"/>
      <c r="K179" s="93"/>
      <c r="L179" s="93"/>
      <c r="M179" s="93"/>
      <c r="N179" s="93"/>
      <c r="O179" s="93"/>
      <c r="P179" s="93"/>
      <c r="AE179" s="649"/>
      <c r="AF179" s="650"/>
      <c r="AG179" s="650"/>
      <c r="AH179" s="650"/>
      <c r="AI179" s="650"/>
      <c r="AJ179" s="650"/>
      <c r="AK179" s="650"/>
      <c r="AL179" s="650"/>
      <c r="AM179" s="648"/>
      <c r="AN179" s="648"/>
    </row>
    <row r="180" spans="1:40" x14ac:dyDescent="0.25">
      <c r="A180" s="281" t="s">
        <v>700</v>
      </c>
      <c r="B180" s="263" t="s">
        <v>1052</v>
      </c>
      <c r="C180" s="200" t="s">
        <v>1053</v>
      </c>
      <c r="D180" s="200" t="s">
        <v>489</v>
      </c>
      <c r="E180" s="527"/>
      <c r="F180" s="527"/>
      <c r="G180" s="527"/>
      <c r="H180" s="276">
        <f>IFERROR(AVERAGEIF(E180:G180,"&gt;0",E180:G180),0)</f>
        <v>0</v>
      </c>
      <c r="I180" s="527"/>
      <c r="J180" s="250"/>
      <c r="K180" s="93"/>
      <c r="L180" s="93"/>
      <c r="M180" s="93"/>
      <c r="N180" s="93"/>
      <c r="O180" s="93"/>
      <c r="P180" s="93"/>
      <c r="AE180" s="649"/>
      <c r="AF180" s="650"/>
      <c r="AG180" s="650"/>
      <c r="AH180" s="650"/>
      <c r="AI180" s="650"/>
      <c r="AJ180" s="650"/>
      <c r="AK180" s="650"/>
      <c r="AL180" s="650"/>
      <c r="AM180" s="648"/>
      <c r="AN180" s="648"/>
    </row>
    <row r="181" spans="1:40" x14ac:dyDescent="0.25">
      <c r="A181" s="209" t="s">
        <v>701</v>
      </c>
      <c r="B181" s="263" t="s">
        <v>1049</v>
      </c>
      <c r="C181" s="200" t="s">
        <v>1053</v>
      </c>
      <c r="D181" s="200" t="s">
        <v>85</v>
      </c>
      <c r="E181" s="527"/>
      <c r="F181" s="527"/>
      <c r="G181" s="527"/>
      <c r="H181" s="276">
        <f>IFERROR(AVERAGEIF(E181:G181,"&gt;0",E181:G181),0)</f>
        <v>0</v>
      </c>
      <c r="I181" s="527"/>
      <c r="J181" s="250"/>
      <c r="K181" s="93"/>
      <c r="L181" s="93"/>
      <c r="M181" s="93"/>
      <c r="N181" s="93"/>
      <c r="O181" s="93"/>
      <c r="P181" s="93"/>
      <c r="AE181" s="649"/>
      <c r="AF181" s="650"/>
      <c r="AG181" s="650"/>
      <c r="AH181" s="650"/>
      <c r="AI181" s="650"/>
      <c r="AJ181" s="650"/>
      <c r="AK181" s="650"/>
      <c r="AL181" s="650"/>
      <c r="AM181" s="648"/>
      <c r="AN181" s="648"/>
    </row>
    <row r="182" spans="1:40" x14ac:dyDescent="0.25">
      <c r="A182" s="209" t="s">
        <v>721</v>
      </c>
      <c r="B182" s="263" t="s">
        <v>1050</v>
      </c>
      <c r="C182" s="200" t="s">
        <v>1053</v>
      </c>
      <c r="D182" s="200" t="s">
        <v>696</v>
      </c>
      <c r="E182" s="322">
        <v>0</v>
      </c>
      <c r="F182" s="322">
        <v>0</v>
      </c>
      <c r="G182" s="322">
        <v>0</v>
      </c>
      <c r="H182" s="334">
        <f>IFERROR(AVERAGEA(E182:G182),0)</f>
        <v>0</v>
      </c>
      <c r="I182" s="322"/>
      <c r="J182" s="804"/>
      <c r="K182" s="93"/>
      <c r="L182" s="93"/>
      <c r="M182" s="93"/>
      <c r="N182" s="93"/>
      <c r="O182" s="93"/>
      <c r="P182" s="93"/>
      <c r="AE182" s="649"/>
      <c r="AF182" s="650"/>
      <c r="AG182" s="650"/>
      <c r="AH182" s="650"/>
      <c r="AI182" s="650"/>
      <c r="AJ182" s="650"/>
      <c r="AK182" s="650"/>
      <c r="AL182" s="650"/>
      <c r="AM182" s="648"/>
      <c r="AN182" s="648"/>
    </row>
    <row r="183" spans="1:40" x14ac:dyDescent="0.25">
      <c r="A183" s="209" t="s">
        <v>722</v>
      </c>
      <c r="B183" s="263" t="s">
        <v>1051</v>
      </c>
      <c r="C183" s="200" t="s">
        <v>1053</v>
      </c>
      <c r="D183" s="200" t="s">
        <v>1048</v>
      </c>
      <c r="E183" s="527"/>
      <c r="F183" s="527"/>
      <c r="G183" s="527"/>
      <c r="H183" s="276">
        <f>IFERROR(AVERAGEIF(E183:G183,"&gt;0",E183:G183),0)</f>
        <v>0</v>
      </c>
      <c r="I183" s="527"/>
      <c r="J183" s="733"/>
      <c r="K183" s="93"/>
      <c r="L183" s="93"/>
      <c r="M183" s="93"/>
      <c r="N183" s="93"/>
      <c r="O183" s="93"/>
      <c r="P183" s="93"/>
      <c r="AE183" s="649"/>
      <c r="AF183" s="650"/>
      <c r="AG183" s="650"/>
      <c r="AH183" s="650"/>
      <c r="AI183" s="650"/>
      <c r="AJ183" s="650"/>
      <c r="AK183" s="650"/>
      <c r="AL183" s="650"/>
      <c r="AM183" s="648"/>
      <c r="AN183" s="648"/>
    </row>
    <row r="184" spans="1:40" x14ac:dyDescent="0.25">
      <c r="A184" s="281" t="s">
        <v>723</v>
      </c>
      <c r="B184" s="263" t="s">
        <v>86</v>
      </c>
      <c r="C184" s="200"/>
      <c r="D184" s="200" t="s">
        <v>489</v>
      </c>
      <c r="E184" s="527"/>
      <c r="F184" s="527"/>
      <c r="G184" s="527"/>
      <c r="H184" s="647">
        <f>IFERROR(AVERAGEIF(E184:G184,"&gt;0",E184:G184),0)</f>
        <v>0</v>
      </c>
      <c r="I184" s="527"/>
      <c r="J184" s="250"/>
      <c r="K184" s="93"/>
      <c r="L184" s="93"/>
      <c r="M184" s="93"/>
      <c r="N184" s="93"/>
      <c r="O184" s="93"/>
      <c r="P184" s="93"/>
      <c r="AE184" s="649"/>
      <c r="AF184" s="650"/>
      <c r="AG184" s="650"/>
      <c r="AH184" s="650"/>
      <c r="AI184" s="650"/>
      <c r="AJ184" s="650"/>
      <c r="AK184" s="650"/>
      <c r="AL184" s="650"/>
      <c r="AM184" s="648"/>
      <c r="AN184" s="648"/>
    </row>
    <row r="185" spans="1:40" x14ac:dyDescent="0.25">
      <c r="A185" s="86" t="s">
        <v>724</v>
      </c>
      <c r="B185" s="87" t="s">
        <v>1112</v>
      </c>
      <c r="C185" s="657" t="s">
        <v>1125</v>
      </c>
      <c r="D185" s="86" t="s">
        <v>953</v>
      </c>
      <c r="E185" s="86">
        <f>IFERROR(E169/E170,0)</f>
        <v>0</v>
      </c>
      <c r="F185" s="86">
        <f>IFERROR(F169/F170,0)</f>
        <v>0</v>
      </c>
      <c r="G185" s="86">
        <f>IFERROR(G169/G170,0)</f>
        <v>0</v>
      </c>
      <c r="H185" s="86">
        <f>IFERROR(H169/H170,0)</f>
        <v>0</v>
      </c>
      <c r="I185" s="86">
        <f>IFERROR(I169/I170,0)</f>
        <v>0</v>
      </c>
      <c r="J185" s="355"/>
      <c r="K185" s="93"/>
      <c r="L185" s="93"/>
      <c r="M185" s="93"/>
      <c r="N185" s="93"/>
      <c r="O185" s="93"/>
      <c r="P185" s="93"/>
      <c r="AE185" s="649"/>
      <c r="AF185" s="650"/>
      <c r="AG185" s="650"/>
      <c r="AH185" s="650"/>
      <c r="AI185" s="650"/>
      <c r="AJ185" s="650"/>
      <c r="AK185" s="650"/>
      <c r="AL185" s="650"/>
      <c r="AM185" s="648"/>
      <c r="AN185" s="648"/>
    </row>
    <row r="186" spans="1:40" ht="28.5" x14ac:dyDescent="0.25">
      <c r="A186" s="86" t="s">
        <v>725</v>
      </c>
      <c r="B186" s="87" t="s">
        <v>34</v>
      </c>
      <c r="C186" s="86" t="s">
        <v>1311</v>
      </c>
      <c r="D186" s="86" t="s">
        <v>1118</v>
      </c>
      <c r="E186" s="86">
        <f>IFERROR((((E171*E172)+(E173*E174)+(E175*E176)+(E177*E178))/E169),0)</f>
        <v>0</v>
      </c>
      <c r="F186" s="86">
        <f>IFERROR((((F171*F172)+(F173*F174)+(F175*F176)+(F177*F178))/F169),0)</f>
        <v>0</v>
      </c>
      <c r="G186" s="86">
        <f>IFERROR((((G171*G172)+(G173*G174)+(G175*G176)+(G177*G178))/G169),0)</f>
        <v>0</v>
      </c>
      <c r="H186" s="86">
        <f>IFERROR((((H171*H172)+(H173*H174)+(H175*H176)+(H177*H178))/H169),0)</f>
        <v>0</v>
      </c>
      <c r="I186" s="86">
        <f>IFERROR((((I171*I172)+(I173*I174)+(I175*I176)+(I177*I178))/I169),0)</f>
        <v>0</v>
      </c>
      <c r="J186" s="355"/>
      <c r="K186" s="93"/>
      <c r="L186" s="93"/>
      <c r="M186" s="93"/>
      <c r="N186" s="93"/>
      <c r="O186" s="93"/>
      <c r="P186" s="93"/>
      <c r="AE186" s="649"/>
      <c r="AF186" s="650"/>
      <c r="AG186" s="650"/>
      <c r="AH186" s="650"/>
      <c r="AI186" s="650"/>
      <c r="AJ186" s="650"/>
      <c r="AK186" s="650"/>
      <c r="AL186" s="650"/>
      <c r="AM186" s="648"/>
      <c r="AN186" s="648"/>
    </row>
    <row r="187" spans="1:40" ht="28.5" x14ac:dyDescent="0.25">
      <c r="A187" s="86" t="s">
        <v>726</v>
      </c>
      <c r="B187" s="87" t="s">
        <v>1119</v>
      </c>
      <c r="C187" s="216" t="s">
        <v>1312</v>
      </c>
      <c r="D187" s="86" t="s">
        <v>489</v>
      </c>
      <c r="E187" s="86">
        <f>IFERROR(((E171*E172)/((E171*E172)+(E173*E174)+(E175*E176)+(E177*E178))),0)</f>
        <v>0</v>
      </c>
      <c r="F187" s="86">
        <f>IFERROR(((F171*F172)/((F171*F172)+(F173*F174)+(F175*F176)+(F177*F178))),0)</f>
        <v>0</v>
      </c>
      <c r="G187" s="86">
        <f>IFERROR(((G171*G172)/((G171*G172)+(G173*G174)+(G175*G176)+(G177*G178))),0)</f>
        <v>0</v>
      </c>
      <c r="H187" s="86">
        <f>IFERROR(((H171*H172)/((H171*H172)+(H173*H174)+(H175*H176)+(H177*H178))),0)</f>
        <v>0</v>
      </c>
      <c r="I187" s="86">
        <f>IFERROR(((I171*I172)/((I171*I172)+(I173*I174)+(I175*I176)+(I177*I178))),0)</f>
        <v>0</v>
      </c>
      <c r="J187" s="355"/>
      <c r="K187" s="93"/>
      <c r="L187" s="93"/>
      <c r="M187" s="93"/>
      <c r="N187" s="93"/>
      <c r="O187" s="93"/>
      <c r="P187" s="93"/>
      <c r="AE187" s="649"/>
      <c r="AF187" s="650"/>
      <c r="AG187" s="650"/>
      <c r="AH187" s="650"/>
      <c r="AI187" s="650"/>
      <c r="AJ187" s="650"/>
      <c r="AK187" s="650"/>
      <c r="AL187" s="650"/>
      <c r="AM187" s="648"/>
      <c r="AN187" s="648"/>
    </row>
    <row r="188" spans="1:40" x14ac:dyDescent="0.25">
      <c r="A188" s="808"/>
      <c r="B188" s="809"/>
      <c r="C188" s="810"/>
      <c r="D188" s="810"/>
      <c r="E188" s="650"/>
      <c r="F188" s="650"/>
      <c r="G188" s="650"/>
      <c r="H188" s="650"/>
      <c r="I188" s="648"/>
      <c r="J188" s="250"/>
      <c r="K188" s="93"/>
      <c r="L188" s="93"/>
      <c r="M188" s="93"/>
      <c r="N188" s="93"/>
      <c r="O188" s="93"/>
      <c r="P188" s="93"/>
    </row>
    <row r="189" spans="1:40" x14ac:dyDescent="0.25">
      <c r="A189" s="758" t="s">
        <v>1155</v>
      </c>
      <c r="B189" s="311" t="s">
        <v>1042</v>
      </c>
      <c r="C189" s="811"/>
      <c r="D189" s="811"/>
      <c r="E189" s="1321" t="s">
        <v>81</v>
      </c>
      <c r="F189" s="1321"/>
      <c r="G189" s="1321"/>
      <c r="H189" s="1321"/>
      <c r="I189" s="1322"/>
      <c r="J189" s="1323"/>
      <c r="K189" s="1324"/>
      <c r="L189" s="1324"/>
      <c r="M189" s="1324"/>
      <c r="N189" s="1324"/>
      <c r="O189" s="1324"/>
      <c r="P189" s="1324"/>
    </row>
    <row r="190" spans="1:40" x14ac:dyDescent="0.25">
      <c r="A190" s="209" t="s">
        <v>546</v>
      </c>
      <c r="B190" s="263" t="s">
        <v>82</v>
      </c>
      <c r="C190" s="209"/>
      <c r="D190" s="807"/>
      <c r="E190" s="643"/>
      <c r="F190" s="643"/>
      <c r="G190" s="643"/>
      <c r="H190" s="643"/>
      <c r="I190" s="643"/>
      <c r="J190" s="643"/>
      <c r="K190" s="93"/>
      <c r="L190" s="93"/>
      <c r="M190" s="93"/>
      <c r="N190" s="93"/>
      <c r="O190" s="93"/>
      <c r="P190" s="93"/>
      <c r="AE190" s="649"/>
      <c r="AF190" s="650"/>
      <c r="AG190" s="650"/>
      <c r="AH190" s="650"/>
      <c r="AI190" s="650"/>
      <c r="AJ190" s="650"/>
      <c r="AK190" s="650"/>
      <c r="AL190" s="650"/>
      <c r="AM190" s="648"/>
      <c r="AN190" s="648"/>
    </row>
    <row r="191" spans="1:40" x14ac:dyDescent="0.25">
      <c r="A191" s="209" t="s">
        <v>547</v>
      </c>
      <c r="B191" s="263" t="s">
        <v>902</v>
      </c>
      <c r="C191" s="200"/>
      <c r="D191" s="200" t="s">
        <v>953</v>
      </c>
      <c r="E191" s="322">
        <v>0</v>
      </c>
      <c r="F191" s="322">
        <v>0</v>
      </c>
      <c r="G191" s="322">
        <v>0</v>
      </c>
      <c r="H191" s="334">
        <f>IFERROR(AVERAGEA(E191:G191),0)</f>
        <v>0</v>
      </c>
      <c r="I191" s="322"/>
      <c r="J191" s="250"/>
      <c r="K191" s="93"/>
      <c r="L191" s="93"/>
      <c r="M191" s="93"/>
      <c r="N191" s="93"/>
      <c r="O191" s="93"/>
      <c r="P191" s="93"/>
      <c r="AE191" s="649"/>
      <c r="AF191" s="650"/>
      <c r="AG191" s="650"/>
      <c r="AH191" s="650"/>
      <c r="AI191" s="650"/>
      <c r="AJ191" s="650"/>
      <c r="AK191" s="650"/>
      <c r="AL191" s="650"/>
      <c r="AM191" s="648"/>
      <c r="AN191" s="648"/>
    </row>
    <row r="192" spans="1:40" x14ac:dyDescent="0.25">
      <c r="A192" s="209" t="s">
        <v>549</v>
      </c>
      <c r="B192" s="263" t="s">
        <v>1027</v>
      </c>
      <c r="C192" s="200" t="s">
        <v>408</v>
      </c>
      <c r="D192" s="200" t="s">
        <v>1334</v>
      </c>
      <c r="E192" s="322">
        <v>0</v>
      </c>
      <c r="F192" s="322">
        <v>0</v>
      </c>
      <c r="G192" s="322">
        <v>0</v>
      </c>
      <c r="H192" s="334">
        <f>IFERROR(AVERAGEA(E192:G192),0)</f>
        <v>0</v>
      </c>
      <c r="I192" s="322"/>
      <c r="J192" s="250"/>
      <c r="K192" s="93"/>
      <c r="L192" s="93"/>
      <c r="M192" s="93"/>
      <c r="N192" s="93"/>
      <c r="O192" s="93"/>
      <c r="P192" s="93"/>
      <c r="AE192" s="649"/>
      <c r="AF192" s="650"/>
      <c r="AG192" s="650"/>
      <c r="AH192" s="650"/>
      <c r="AI192" s="650"/>
      <c r="AJ192" s="650"/>
      <c r="AK192" s="650"/>
      <c r="AL192" s="650"/>
      <c r="AM192" s="648"/>
      <c r="AN192" s="648"/>
    </row>
    <row r="193" spans="1:40" x14ac:dyDescent="0.25">
      <c r="A193" s="209" t="s">
        <v>551</v>
      </c>
      <c r="B193" s="263" t="s">
        <v>1054</v>
      </c>
      <c r="C193" s="200" t="s">
        <v>408</v>
      </c>
      <c r="D193" s="200" t="s">
        <v>563</v>
      </c>
      <c r="E193" s="322">
        <v>0</v>
      </c>
      <c r="F193" s="322">
        <v>0</v>
      </c>
      <c r="G193" s="322">
        <v>0</v>
      </c>
      <c r="H193" s="334">
        <f>IFERROR(AVERAGEA(E193:G193),0)</f>
        <v>0</v>
      </c>
      <c r="I193" s="322"/>
      <c r="J193" s="250"/>
      <c r="K193" s="93"/>
      <c r="L193" s="93"/>
      <c r="M193" s="93"/>
      <c r="N193" s="93"/>
      <c r="O193" s="93"/>
      <c r="P193" s="93"/>
      <c r="AE193" s="649"/>
      <c r="AF193" s="650"/>
      <c r="AG193" s="650"/>
      <c r="AH193" s="650"/>
      <c r="AI193" s="650"/>
      <c r="AJ193" s="650"/>
      <c r="AK193" s="650"/>
      <c r="AL193" s="650"/>
      <c r="AM193" s="648"/>
      <c r="AN193" s="648"/>
    </row>
    <row r="194" spans="1:40" x14ac:dyDescent="0.25">
      <c r="A194" s="209" t="s">
        <v>552</v>
      </c>
      <c r="B194" s="263" t="s">
        <v>1117</v>
      </c>
      <c r="C194" s="200" t="s">
        <v>408</v>
      </c>
      <c r="D194" s="200" t="s">
        <v>1334</v>
      </c>
      <c r="E194" s="1129">
        <v>0</v>
      </c>
      <c r="F194" s="1129">
        <v>0</v>
      </c>
      <c r="G194" s="1129">
        <v>0</v>
      </c>
      <c r="H194" s="334">
        <f>IFERROR(AVERAGEA(E194:G194),0)</f>
        <v>0</v>
      </c>
      <c r="I194" s="1117"/>
      <c r="J194" s="250"/>
      <c r="K194" s="93"/>
      <c r="L194" s="93"/>
      <c r="M194" s="93"/>
      <c r="N194" s="93"/>
      <c r="O194" s="93"/>
      <c r="P194" s="93"/>
      <c r="AE194" s="649"/>
      <c r="AF194" s="650"/>
      <c r="AG194" s="650"/>
      <c r="AH194" s="650"/>
      <c r="AI194" s="650"/>
      <c r="AJ194" s="650"/>
      <c r="AK194" s="650"/>
      <c r="AL194" s="650"/>
      <c r="AM194" s="648"/>
      <c r="AN194" s="648"/>
    </row>
    <row r="195" spans="1:40" x14ac:dyDescent="0.25">
      <c r="A195" s="209" t="s">
        <v>569</v>
      </c>
      <c r="B195" s="263" t="s">
        <v>73</v>
      </c>
      <c r="C195" s="200" t="s">
        <v>1053</v>
      </c>
      <c r="D195" s="200" t="s">
        <v>1048</v>
      </c>
      <c r="E195" s="527"/>
      <c r="F195" s="527"/>
      <c r="G195" s="527"/>
      <c r="H195" s="276">
        <f>IFERROR(AVERAGEIF(E195:G195,"&gt;0",E195:G195),0)</f>
        <v>0</v>
      </c>
      <c r="I195" s="527"/>
      <c r="J195" s="250"/>
      <c r="K195" s="93"/>
      <c r="L195" s="93"/>
      <c r="M195" s="93"/>
      <c r="N195" s="93"/>
      <c r="O195" s="93"/>
      <c r="P195" s="93"/>
      <c r="AE195" s="649"/>
      <c r="AF195" s="650"/>
      <c r="AG195" s="650"/>
      <c r="AH195" s="650"/>
      <c r="AI195" s="650"/>
      <c r="AJ195" s="650"/>
      <c r="AK195" s="650"/>
      <c r="AL195" s="650"/>
      <c r="AM195" s="648"/>
      <c r="AN195" s="648"/>
    </row>
    <row r="196" spans="1:40" x14ac:dyDescent="0.25">
      <c r="A196" s="209" t="s">
        <v>571</v>
      </c>
      <c r="B196" s="263" t="s">
        <v>1028</v>
      </c>
      <c r="C196" s="200" t="s">
        <v>408</v>
      </c>
      <c r="D196" s="200" t="s">
        <v>1334</v>
      </c>
      <c r="E196" s="545">
        <v>0</v>
      </c>
      <c r="F196" s="545">
        <v>0</v>
      </c>
      <c r="G196" s="545">
        <v>0</v>
      </c>
      <c r="H196" s="334">
        <f>IFERROR(AVERAGEA(E196:G196),0)</f>
        <v>0</v>
      </c>
      <c r="I196" s="545"/>
      <c r="J196" s="250"/>
      <c r="K196" s="93"/>
      <c r="L196" s="93"/>
      <c r="M196" s="93"/>
      <c r="N196" s="93"/>
      <c r="O196" s="93"/>
      <c r="P196" s="93"/>
      <c r="AE196" s="649"/>
      <c r="AF196" s="650"/>
      <c r="AG196" s="650"/>
      <c r="AH196" s="650"/>
      <c r="AI196" s="650"/>
      <c r="AJ196" s="650"/>
      <c r="AK196" s="650"/>
      <c r="AL196" s="650"/>
      <c r="AM196" s="648"/>
      <c r="AN196" s="648"/>
    </row>
    <row r="197" spans="1:40" x14ac:dyDescent="0.25">
      <c r="A197" s="209" t="s">
        <v>601</v>
      </c>
      <c r="B197" s="263" t="s">
        <v>1114</v>
      </c>
      <c r="C197" s="200" t="s">
        <v>1053</v>
      </c>
      <c r="D197" s="200" t="s">
        <v>1048</v>
      </c>
      <c r="E197" s="527"/>
      <c r="F197" s="527"/>
      <c r="G197" s="527"/>
      <c r="H197" s="276">
        <f>IFERROR(AVERAGEIF(E197:G197,"&gt;0",E197:G197),0)</f>
        <v>0</v>
      </c>
      <c r="I197" s="527"/>
      <c r="J197" s="250"/>
      <c r="K197" s="93"/>
      <c r="L197" s="93"/>
      <c r="M197" s="93"/>
      <c r="N197" s="93"/>
      <c r="O197" s="93"/>
      <c r="P197" s="93"/>
      <c r="AE197" s="649"/>
      <c r="AF197" s="650"/>
      <c r="AG197" s="650"/>
      <c r="AH197" s="650"/>
      <c r="AI197" s="650"/>
      <c r="AJ197" s="650"/>
      <c r="AK197" s="650"/>
      <c r="AL197" s="650"/>
      <c r="AM197" s="648"/>
      <c r="AN197" s="648"/>
    </row>
    <row r="198" spans="1:40" x14ac:dyDescent="0.25">
      <c r="A198" s="209" t="s">
        <v>603</v>
      </c>
      <c r="B198" s="263" t="s">
        <v>1029</v>
      </c>
      <c r="C198" s="200" t="s">
        <v>408</v>
      </c>
      <c r="D198" s="200" t="s">
        <v>1334</v>
      </c>
      <c r="E198" s="545">
        <v>0</v>
      </c>
      <c r="F198" s="545">
        <v>0</v>
      </c>
      <c r="G198" s="545">
        <v>0</v>
      </c>
      <c r="H198" s="334">
        <f>IFERROR(AVERAGEA(E198:G198),0)</f>
        <v>0</v>
      </c>
      <c r="I198" s="545"/>
      <c r="J198" s="250"/>
      <c r="K198" s="93"/>
      <c r="L198" s="93"/>
      <c r="M198" s="93"/>
      <c r="N198" s="93"/>
      <c r="O198" s="93"/>
      <c r="P198" s="93"/>
      <c r="AE198" s="649"/>
      <c r="AF198" s="650"/>
      <c r="AG198" s="650"/>
      <c r="AH198" s="650"/>
      <c r="AI198" s="650"/>
      <c r="AJ198" s="650"/>
      <c r="AK198" s="650"/>
      <c r="AL198" s="650"/>
      <c r="AM198" s="648"/>
      <c r="AN198" s="648"/>
    </row>
    <row r="199" spans="1:40" x14ac:dyDescent="0.25">
      <c r="A199" s="209" t="s">
        <v>605</v>
      </c>
      <c r="B199" s="263" t="s">
        <v>1115</v>
      </c>
      <c r="C199" s="200" t="s">
        <v>1053</v>
      </c>
      <c r="D199" s="200" t="s">
        <v>1048</v>
      </c>
      <c r="E199" s="527"/>
      <c r="F199" s="527"/>
      <c r="G199" s="527"/>
      <c r="H199" s="276">
        <f>IFERROR(AVERAGEIF(E199:G199,"&gt;0",E199:G199),0)</f>
        <v>0</v>
      </c>
      <c r="I199" s="527"/>
      <c r="J199" s="250"/>
      <c r="K199" s="93"/>
      <c r="L199" s="93"/>
      <c r="M199" s="93"/>
      <c r="N199" s="93"/>
      <c r="O199" s="93"/>
      <c r="P199" s="93"/>
      <c r="AE199" s="649"/>
      <c r="AF199" s="650"/>
      <c r="AG199" s="650"/>
      <c r="AH199" s="650"/>
      <c r="AI199" s="650"/>
      <c r="AJ199" s="650"/>
      <c r="AK199" s="650"/>
      <c r="AL199" s="650"/>
      <c r="AM199" s="648"/>
      <c r="AN199" s="648"/>
    </row>
    <row r="200" spans="1:40" x14ac:dyDescent="0.25">
      <c r="A200" s="209" t="s">
        <v>683</v>
      </c>
      <c r="B200" s="263" t="s">
        <v>1030</v>
      </c>
      <c r="C200" s="200" t="s">
        <v>408</v>
      </c>
      <c r="D200" s="200" t="s">
        <v>1334</v>
      </c>
      <c r="E200" s="545">
        <v>0</v>
      </c>
      <c r="F200" s="545">
        <v>0</v>
      </c>
      <c r="G200" s="545">
        <v>0</v>
      </c>
      <c r="H200" s="334">
        <f>IFERROR(AVERAGEA(E200:G200),0)</f>
        <v>0</v>
      </c>
      <c r="I200" s="545"/>
      <c r="J200" s="250"/>
      <c r="K200" s="93"/>
      <c r="L200" s="93"/>
      <c r="M200" s="93"/>
      <c r="N200" s="93"/>
      <c r="O200" s="93"/>
      <c r="P200" s="93"/>
      <c r="AE200" s="649"/>
      <c r="AF200" s="650"/>
      <c r="AG200" s="650"/>
      <c r="AH200" s="650"/>
      <c r="AI200" s="650"/>
      <c r="AJ200" s="650"/>
      <c r="AK200" s="650"/>
      <c r="AL200" s="650"/>
      <c r="AM200" s="648"/>
      <c r="AN200" s="648"/>
    </row>
    <row r="201" spans="1:40" x14ac:dyDescent="0.25">
      <c r="A201" s="209" t="s">
        <v>698</v>
      </c>
      <c r="B201" s="263" t="s">
        <v>1116</v>
      </c>
      <c r="C201" s="200" t="s">
        <v>1053</v>
      </c>
      <c r="D201" s="200" t="s">
        <v>1048</v>
      </c>
      <c r="E201" s="527"/>
      <c r="F201" s="527"/>
      <c r="G201" s="527"/>
      <c r="H201" s="276">
        <f>IFERROR(AVERAGEIF(E201:G201,"&gt;0",E201:G201),0)</f>
        <v>0</v>
      </c>
      <c r="I201" s="527"/>
      <c r="J201" s="250"/>
      <c r="K201" s="93"/>
      <c r="L201" s="93"/>
      <c r="M201" s="93"/>
      <c r="N201" s="93"/>
      <c r="O201" s="93"/>
      <c r="P201" s="93"/>
      <c r="AE201" s="649"/>
      <c r="AF201" s="650"/>
      <c r="AG201" s="650"/>
      <c r="AH201" s="650"/>
      <c r="AI201" s="650"/>
      <c r="AJ201" s="650"/>
      <c r="AK201" s="650"/>
      <c r="AL201" s="650"/>
      <c r="AM201" s="648"/>
      <c r="AN201" s="648"/>
    </row>
    <row r="202" spans="1:40" x14ac:dyDescent="0.25">
      <c r="A202" s="209" t="s">
        <v>699</v>
      </c>
      <c r="B202" s="263" t="s">
        <v>1031</v>
      </c>
      <c r="C202" s="200" t="s">
        <v>408</v>
      </c>
      <c r="D202" s="200" t="s">
        <v>696</v>
      </c>
      <c r="E202" s="545">
        <v>0</v>
      </c>
      <c r="F202" s="545">
        <v>0</v>
      </c>
      <c r="G202" s="545">
        <v>0</v>
      </c>
      <c r="H202" s="647">
        <f>IFERROR(AVERAGEIF(E202:G202,"&gt;0",E202:G202),0)</f>
        <v>0</v>
      </c>
      <c r="I202" s="545"/>
      <c r="J202" s="250"/>
      <c r="K202" s="93"/>
      <c r="L202" s="93"/>
      <c r="M202" s="93"/>
      <c r="N202" s="93"/>
      <c r="O202" s="93"/>
      <c r="P202" s="93"/>
      <c r="AE202" s="649"/>
      <c r="AF202" s="650"/>
      <c r="AG202" s="650"/>
      <c r="AH202" s="650"/>
      <c r="AI202" s="650"/>
      <c r="AJ202" s="650"/>
      <c r="AK202" s="650"/>
      <c r="AL202" s="650"/>
      <c r="AM202" s="648"/>
      <c r="AN202" s="648"/>
    </row>
    <row r="203" spans="1:40" x14ac:dyDescent="0.25">
      <c r="A203" s="281" t="s">
        <v>700</v>
      </c>
      <c r="B203" s="263" t="s">
        <v>1052</v>
      </c>
      <c r="C203" s="200" t="s">
        <v>1053</v>
      </c>
      <c r="D203" s="200" t="s">
        <v>489</v>
      </c>
      <c r="E203" s="527"/>
      <c r="F203" s="527"/>
      <c r="G203" s="527"/>
      <c r="H203" s="276">
        <f>IFERROR(AVERAGEIF(E203:G203,"&gt;0",E203:G203),0)</f>
        <v>0</v>
      </c>
      <c r="I203" s="527"/>
      <c r="J203" s="250"/>
      <c r="K203" s="93"/>
      <c r="L203" s="93"/>
      <c r="M203" s="93"/>
      <c r="N203" s="93"/>
      <c r="O203" s="93"/>
      <c r="P203" s="93"/>
      <c r="AE203" s="649"/>
      <c r="AF203" s="650"/>
      <c r="AG203" s="650"/>
      <c r="AH203" s="650"/>
      <c r="AI203" s="650"/>
      <c r="AJ203" s="650"/>
      <c r="AK203" s="650"/>
      <c r="AL203" s="650"/>
      <c r="AM203" s="648"/>
      <c r="AN203" s="648"/>
    </row>
    <row r="204" spans="1:40" x14ac:dyDescent="0.25">
      <c r="A204" s="209" t="s">
        <v>701</v>
      </c>
      <c r="B204" s="263" t="s">
        <v>1049</v>
      </c>
      <c r="C204" s="200" t="s">
        <v>1053</v>
      </c>
      <c r="D204" s="200" t="s">
        <v>85</v>
      </c>
      <c r="E204" s="527"/>
      <c r="F204" s="527"/>
      <c r="G204" s="527"/>
      <c r="H204" s="276">
        <f>IFERROR(AVERAGEIF(E204:G204,"&gt;0",E204:G204),0)</f>
        <v>0</v>
      </c>
      <c r="I204" s="527"/>
      <c r="J204" s="250"/>
      <c r="K204" s="93"/>
      <c r="L204" s="93"/>
      <c r="M204" s="93"/>
      <c r="N204" s="93"/>
      <c r="O204" s="93"/>
      <c r="P204" s="93"/>
      <c r="AE204" s="649"/>
      <c r="AF204" s="650"/>
      <c r="AG204" s="650"/>
      <c r="AH204" s="650"/>
      <c r="AI204" s="650"/>
      <c r="AJ204" s="650"/>
      <c r="AK204" s="650"/>
      <c r="AL204" s="650"/>
      <c r="AM204" s="648"/>
      <c r="AN204" s="648"/>
    </row>
    <row r="205" spans="1:40" x14ac:dyDescent="0.25">
      <c r="A205" s="209" t="s">
        <v>721</v>
      </c>
      <c r="B205" s="263" t="s">
        <v>1050</v>
      </c>
      <c r="C205" s="200" t="s">
        <v>1053</v>
      </c>
      <c r="D205" s="200" t="s">
        <v>696</v>
      </c>
      <c r="E205" s="322">
        <v>0</v>
      </c>
      <c r="F205" s="322">
        <v>0</v>
      </c>
      <c r="G205" s="322">
        <v>0</v>
      </c>
      <c r="H205" s="334">
        <f>IFERROR(AVERAGEA(E205:G205),0)</f>
        <v>0</v>
      </c>
      <c r="I205" s="322"/>
      <c r="J205" s="804"/>
      <c r="K205" s="93"/>
      <c r="L205" s="93"/>
      <c r="M205" s="93"/>
      <c r="N205" s="93"/>
      <c r="O205" s="93"/>
      <c r="P205" s="93"/>
      <c r="AE205" s="649"/>
      <c r="AF205" s="650"/>
      <c r="AG205" s="650"/>
      <c r="AH205" s="650"/>
      <c r="AI205" s="650"/>
      <c r="AJ205" s="650"/>
      <c r="AK205" s="650"/>
      <c r="AL205" s="650"/>
      <c r="AM205" s="648"/>
      <c r="AN205" s="648"/>
    </row>
    <row r="206" spans="1:40" x14ac:dyDescent="0.25">
      <c r="A206" s="209" t="s">
        <v>722</v>
      </c>
      <c r="B206" s="263" t="s">
        <v>1051</v>
      </c>
      <c r="C206" s="200" t="s">
        <v>1053</v>
      </c>
      <c r="D206" s="200" t="s">
        <v>1048</v>
      </c>
      <c r="E206" s="527"/>
      <c r="F206" s="527"/>
      <c r="G206" s="527"/>
      <c r="H206" s="276">
        <f>IFERROR(AVERAGEIF(E206:G206,"&gt;0",E206:G206),0)</f>
        <v>0</v>
      </c>
      <c r="I206" s="527"/>
      <c r="J206" s="804"/>
      <c r="K206" s="93"/>
      <c r="L206" s="93"/>
      <c r="M206" s="93"/>
      <c r="N206" s="93"/>
      <c r="O206" s="93"/>
      <c r="P206" s="93"/>
      <c r="AE206" s="649"/>
      <c r="AF206" s="650"/>
      <c r="AG206" s="650"/>
      <c r="AH206" s="650"/>
      <c r="AI206" s="650"/>
      <c r="AJ206" s="650"/>
      <c r="AK206" s="650"/>
      <c r="AL206" s="650"/>
      <c r="AM206" s="648"/>
      <c r="AN206" s="648"/>
    </row>
    <row r="207" spans="1:40" x14ac:dyDescent="0.25">
      <c r="A207" s="281" t="s">
        <v>723</v>
      </c>
      <c r="B207" s="263" t="s">
        <v>86</v>
      </c>
      <c r="C207" s="200"/>
      <c r="D207" s="200" t="s">
        <v>489</v>
      </c>
      <c r="E207" s="527"/>
      <c r="F207" s="527"/>
      <c r="G207" s="527"/>
      <c r="H207" s="647">
        <f>IFERROR(AVERAGEIF(E207:G207,"&gt;0",E207:G207),0)</f>
        <v>0</v>
      </c>
      <c r="I207" s="527"/>
      <c r="J207" s="250"/>
      <c r="K207" s="93"/>
      <c r="L207" s="93"/>
      <c r="M207" s="93"/>
      <c r="N207" s="93"/>
      <c r="O207" s="93"/>
      <c r="P207" s="93"/>
      <c r="AE207" s="649"/>
      <c r="AF207" s="650"/>
      <c r="AG207" s="650"/>
      <c r="AH207" s="650"/>
      <c r="AI207" s="650"/>
      <c r="AJ207" s="650"/>
      <c r="AK207" s="650"/>
      <c r="AL207" s="650"/>
      <c r="AM207" s="648"/>
      <c r="AN207" s="648"/>
    </row>
    <row r="208" spans="1:40" x14ac:dyDescent="0.25">
      <c r="A208" s="86" t="s">
        <v>724</v>
      </c>
      <c r="B208" s="87" t="s">
        <v>1112</v>
      </c>
      <c r="C208" s="657" t="s">
        <v>1125</v>
      </c>
      <c r="D208" s="86" t="s">
        <v>953</v>
      </c>
      <c r="E208" s="86">
        <f>IFERROR(E192/E193,0)</f>
        <v>0</v>
      </c>
      <c r="F208" s="86">
        <f>IFERROR(F192/F193,0)</f>
        <v>0</v>
      </c>
      <c r="G208" s="86">
        <f>IFERROR(G192/G193,0)</f>
        <v>0</v>
      </c>
      <c r="H208" s="86">
        <f>IFERROR(H192/H193,0)</f>
        <v>0</v>
      </c>
      <c r="I208" s="86">
        <f>IFERROR(I192/I193,0)</f>
        <v>0</v>
      </c>
      <c r="J208" s="355"/>
      <c r="K208" s="93"/>
      <c r="L208" s="93"/>
      <c r="M208" s="93"/>
      <c r="N208" s="93"/>
      <c r="O208" s="93"/>
      <c r="P208" s="93"/>
      <c r="AE208" s="649"/>
      <c r="AF208" s="650"/>
      <c r="AG208" s="650"/>
      <c r="AH208" s="650"/>
      <c r="AI208" s="650"/>
      <c r="AJ208" s="650"/>
      <c r="AK208" s="650"/>
      <c r="AL208" s="650"/>
      <c r="AM208" s="648"/>
      <c r="AN208" s="648"/>
    </row>
    <row r="209" spans="1:40" ht="28.5" x14ac:dyDescent="0.25">
      <c r="A209" s="86" t="s">
        <v>725</v>
      </c>
      <c r="B209" s="87" t="s">
        <v>34</v>
      </c>
      <c r="C209" s="86" t="s">
        <v>1311</v>
      </c>
      <c r="D209" s="86" t="s">
        <v>1118</v>
      </c>
      <c r="E209" s="86">
        <f>IFERROR((((E194*E195)+(E196*E197)+(E198*E199)+(E200*E201))/E192),0)</f>
        <v>0</v>
      </c>
      <c r="F209" s="86">
        <f>IFERROR((((F194*F195)+(F196*F197)+(F198*F199)+(F200*F201))/F192),0)</f>
        <v>0</v>
      </c>
      <c r="G209" s="86">
        <f>IFERROR((((G194*G195)+(G196*G197)+(G198*G199)+(G200*G201))/G192),0)</f>
        <v>0</v>
      </c>
      <c r="H209" s="86">
        <f>IFERROR((((H194*H195)+(H196*H197)+(H198*H199)+(H200*H201))/H192),0)</f>
        <v>0</v>
      </c>
      <c r="I209" s="86">
        <f>IFERROR((((I194*I195)+(I196*I197)+(I198*I199)+(I200*I201))/I192),0)</f>
        <v>0</v>
      </c>
      <c r="J209" s="355"/>
      <c r="K209" s="93"/>
      <c r="L209" s="93"/>
      <c r="M209" s="93"/>
      <c r="N209" s="93"/>
      <c r="O209" s="93"/>
      <c r="P209" s="93"/>
      <c r="AE209" s="649"/>
      <c r="AF209" s="650"/>
      <c r="AG209" s="650"/>
      <c r="AH209" s="650"/>
      <c r="AI209" s="650"/>
      <c r="AJ209" s="650"/>
      <c r="AK209" s="650"/>
      <c r="AL209" s="650"/>
      <c r="AM209" s="648"/>
      <c r="AN209" s="648"/>
    </row>
    <row r="210" spans="1:40" ht="28.5" x14ac:dyDescent="0.25">
      <c r="A210" s="86" t="s">
        <v>726</v>
      </c>
      <c r="B210" s="87" t="s">
        <v>1119</v>
      </c>
      <c r="C210" s="216" t="s">
        <v>1312</v>
      </c>
      <c r="D210" s="86" t="s">
        <v>489</v>
      </c>
      <c r="E210" s="86">
        <f>IFERROR(((E194*E195)/((E194*E195)+(E196*E197)+(E198*E199)+(E200*E201))),0)</f>
        <v>0</v>
      </c>
      <c r="F210" s="86">
        <f>IFERROR(((F194*F195)/((F194*F195)+(F196*F197)+(F198*F199)+(F200*F201))),0)</f>
        <v>0</v>
      </c>
      <c r="G210" s="86">
        <f>IFERROR(((G194*G195)/((G194*G195)+(G196*G197)+(G198*G199)+(G200*G201))),0)</f>
        <v>0</v>
      </c>
      <c r="H210" s="86">
        <f>IFERROR(((H194*H195)/((H194*H195)+(H196*H197)+(H198*H199)+(H200*H201))),0)</f>
        <v>0</v>
      </c>
      <c r="I210" s="86">
        <f>IFERROR(((I194*I195)/((I194*I195)+(I196*I197)+(I198*I199)+(I200*I201))),0)</f>
        <v>0</v>
      </c>
      <c r="J210" s="355"/>
      <c r="K210" s="93"/>
      <c r="L210" s="93"/>
      <c r="M210" s="93"/>
      <c r="N210" s="93"/>
      <c r="O210" s="93"/>
      <c r="P210" s="93"/>
      <c r="AE210" s="649"/>
      <c r="AF210" s="650"/>
      <c r="AG210" s="650"/>
      <c r="AH210" s="650"/>
      <c r="AI210" s="650"/>
      <c r="AJ210" s="650"/>
      <c r="AK210" s="650"/>
      <c r="AL210" s="650"/>
      <c r="AM210" s="648"/>
      <c r="AN210" s="648"/>
    </row>
    <row r="211" spans="1:40" x14ac:dyDescent="0.25">
      <c r="A211" s="808"/>
      <c r="B211" s="809"/>
      <c r="C211" s="810"/>
      <c r="D211" s="810"/>
      <c r="E211" s="650"/>
      <c r="F211" s="650"/>
      <c r="G211" s="650"/>
      <c r="H211" s="650"/>
      <c r="I211" s="648"/>
      <c r="J211" s="250"/>
      <c r="K211" s="93"/>
      <c r="L211" s="93"/>
      <c r="M211" s="93"/>
      <c r="N211" s="93"/>
      <c r="O211" s="93"/>
      <c r="P211" s="93"/>
    </row>
    <row r="212" spans="1:40" x14ac:dyDescent="0.25">
      <c r="A212" s="758" t="s">
        <v>1154</v>
      </c>
      <c r="B212" s="311" t="s">
        <v>1043</v>
      </c>
      <c r="C212" s="811"/>
      <c r="D212" s="811"/>
      <c r="E212" s="1321" t="s">
        <v>81</v>
      </c>
      <c r="F212" s="1321"/>
      <c r="G212" s="1321"/>
      <c r="H212" s="1321"/>
      <c r="I212" s="1322"/>
      <c r="J212" s="1323"/>
      <c r="K212" s="1324"/>
      <c r="L212" s="1324"/>
      <c r="M212" s="1324"/>
      <c r="N212" s="1324"/>
      <c r="O212" s="1324"/>
      <c r="P212" s="1324"/>
    </row>
    <row r="213" spans="1:40" x14ac:dyDescent="0.25">
      <c r="A213" s="209" t="s">
        <v>546</v>
      </c>
      <c r="B213" s="263" t="s">
        <v>82</v>
      </c>
      <c r="C213" s="209"/>
      <c r="D213" s="807"/>
      <c r="E213" s="643"/>
      <c r="F213" s="643"/>
      <c r="G213" s="643"/>
      <c r="H213" s="643"/>
      <c r="I213" s="643"/>
      <c r="J213" s="643"/>
      <c r="K213" s="93"/>
      <c r="L213" s="93"/>
      <c r="M213" s="93"/>
      <c r="N213" s="93"/>
      <c r="O213" s="93"/>
      <c r="P213" s="93"/>
      <c r="AE213" s="649"/>
      <c r="AF213" s="650"/>
      <c r="AG213" s="650"/>
      <c r="AH213" s="650"/>
      <c r="AI213" s="650"/>
      <c r="AJ213" s="650"/>
      <c r="AK213" s="650"/>
      <c r="AL213" s="650"/>
      <c r="AM213" s="648"/>
      <c r="AN213" s="648"/>
    </row>
    <row r="214" spans="1:40" x14ac:dyDescent="0.25">
      <c r="A214" s="209" t="s">
        <v>547</v>
      </c>
      <c r="B214" s="263" t="s">
        <v>902</v>
      </c>
      <c r="C214" s="200"/>
      <c r="D214" s="200" t="s">
        <v>953</v>
      </c>
      <c r="E214" s="322">
        <v>0</v>
      </c>
      <c r="F214" s="322">
        <v>0</v>
      </c>
      <c r="G214" s="322">
        <v>0</v>
      </c>
      <c r="H214" s="334">
        <f>IFERROR(AVERAGEA(E214:G214),0)</f>
        <v>0</v>
      </c>
      <c r="I214" s="322">
        <v>0</v>
      </c>
      <c r="J214" s="250"/>
      <c r="K214" s="93"/>
      <c r="L214" s="93"/>
      <c r="M214" s="93"/>
      <c r="N214" s="93"/>
      <c r="O214" s="93"/>
      <c r="P214" s="93"/>
      <c r="AE214" s="649"/>
      <c r="AF214" s="650"/>
      <c r="AG214" s="650"/>
      <c r="AH214" s="650"/>
      <c r="AI214" s="650"/>
      <c r="AJ214" s="650"/>
      <c r="AK214" s="650"/>
      <c r="AL214" s="650"/>
      <c r="AM214" s="648"/>
      <c r="AN214" s="648"/>
    </row>
    <row r="215" spans="1:40" x14ac:dyDescent="0.25">
      <c r="A215" s="209" t="s">
        <v>549</v>
      </c>
      <c r="B215" s="263" t="s">
        <v>1027</v>
      </c>
      <c r="C215" s="200" t="s">
        <v>408</v>
      </c>
      <c r="D215" s="200" t="s">
        <v>1334</v>
      </c>
      <c r="E215" s="322">
        <v>0</v>
      </c>
      <c r="F215" s="322">
        <v>0</v>
      </c>
      <c r="G215" s="322">
        <v>0</v>
      </c>
      <c r="H215" s="334">
        <f>IFERROR(AVERAGEA(E215:G215),0)</f>
        <v>0</v>
      </c>
      <c r="I215" s="322">
        <v>0</v>
      </c>
      <c r="J215" s="250"/>
      <c r="K215" s="93"/>
      <c r="L215" s="93"/>
      <c r="M215" s="93"/>
      <c r="N215" s="93"/>
      <c r="O215" s="93"/>
      <c r="P215" s="93"/>
      <c r="AE215" s="649"/>
      <c r="AF215" s="650"/>
      <c r="AG215" s="650"/>
      <c r="AH215" s="650"/>
      <c r="AI215" s="650"/>
      <c r="AJ215" s="650"/>
      <c r="AK215" s="650"/>
      <c r="AL215" s="650"/>
      <c r="AM215" s="648"/>
      <c r="AN215" s="648"/>
    </row>
    <row r="216" spans="1:40" x14ac:dyDescent="0.25">
      <c r="A216" s="209" t="s">
        <v>551</v>
      </c>
      <c r="B216" s="263" t="s">
        <v>1054</v>
      </c>
      <c r="C216" s="200" t="s">
        <v>408</v>
      </c>
      <c r="D216" s="200" t="s">
        <v>563</v>
      </c>
      <c r="E216" s="322">
        <v>0</v>
      </c>
      <c r="F216" s="322">
        <v>0</v>
      </c>
      <c r="G216" s="322">
        <v>0</v>
      </c>
      <c r="H216" s="334">
        <f>IFERROR(AVERAGEA(E216:G216),0)</f>
        <v>0</v>
      </c>
      <c r="I216" s="322">
        <v>0</v>
      </c>
      <c r="J216" s="250"/>
      <c r="K216" s="93"/>
      <c r="L216" s="93"/>
      <c r="M216" s="93"/>
      <c r="N216" s="93"/>
      <c r="O216" s="93"/>
      <c r="P216" s="93"/>
      <c r="AE216" s="649"/>
      <c r="AF216" s="650"/>
      <c r="AG216" s="650"/>
      <c r="AH216" s="650"/>
      <c r="AI216" s="650"/>
      <c r="AJ216" s="650"/>
      <c r="AK216" s="650"/>
      <c r="AL216" s="650"/>
      <c r="AM216" s="648"/>
      <c r="AN216" s="648"/>
    </row>
    <row r="217" spans="1:40" x14ac:dyDescent="0.25">
      <c r="A217" s="209" t="s">
        <v>552</v>
      </c>
      <c r="B217" s="263" t="s">
        <v>1117</v>
      </c>
      <c r="C217" s="200" t="s">
        <v>408</v>
      </c>
      <c r="D217" s="200" t="s">
        <v>1334</v>
      </c>
      <c r="E217" s="322">
        <v>0</v>
      </c>
      <c r="F217" s="322">
        <v>0</v>
      </c>
      <c r="G217" s="322">
        <v>0</v>
      </c>
      <c r="H217" s="334">
        <f>IFERROR(AVERAGEA(E217:G217),0)</f>
        <v>0</v>
      </c>
      <c r="I217" s="545">
        <v>0</v>
      </c>
      <c r="J217" s="250"/>
      <c r="K217" s="93"/>
      <c r="L217" s="93"/>
      <c r="M217" s="93"/>
      <c r="N217" s="93"/>
      <c r="O217" s="93"/>
      <c r="P217" s="93"/>
      <c r="AE217" s="649"/>
      <c r="AF217" s="650"/>
      <c r="AG217" s="650"/>
      <c r="AH217" s="650"/>
      <c r="AI217" s="650"/>
      <c r="AJ217" s="650"/>
      <c r="AK217" s="650"/>
      <c r="AL217" s="650"/>
      <c r="AM217" s="648"/>
      <c r="AN217" s="648"/>
    </row>
    <row r="218" spans="1:40" x14ac:dyDescent="0.25">
      <c r="A218" s="209" t="s">
        <v>569</v>
      </c>
      <c r="B218" s="263" t="s">
        <v>73</v>
      </c>
      <c r="C218" s="200" t="s">
        <v>1053</v>
      </c>
      <c r="D218" s="200" t="s">
        <v>1048</v>
      </c>
      <c r="E218" s="527"/>
      <c r="F218" s="527"/>
      <c r="G218" s="527"/>
      <c r="H218" s="276">
        <f>IFERROR(AVERAGEIF(E218:G218,"&gt;0",E218:G218),0)</f>
        <v>0</v>
      </c>
      <c r="I218" s="527"/>
      <c r="J218" s="250"/>
      <c r="K218" s="93"/>
      <c r="L218" s="93"/>
      <c r="M218" s="93"/>
      <c r="N218" s="93"/>
      <c r="O218" s="93"/>
      <c r="P218" s="93"/>
      <c r="AE218" s="649"/>
      <c r="AF218" s="650"/>
      <c r="AG218" s="650"/>
      <c r="AH218" s="650"/>
      <c r="AI218" s="650"/>
      <c r="AJ218" s="650"/>
      <c r="AK218" s="650"/>
      <c r="AL218" s="650"/>
      <c r="AM218" s="648"/>
      <c r="AN218" s="648"/>
    </row>
    <row r="219" spans="1:40" x14ac:dyDescent="0.25">
      <c r="A219" s="209" t="s">
        <v>571</v>
      </c>
      <c r="B219" s="263" t="s">
        <v>1028</v>
      </c>
      <c r="C219" s="200" t="s">
        <v>408</v>
      </c>
      <c r="D219" s="200" t="s">
        <v>1334</v>
      </c>
      <c r="E219" s="322">
        <v>0</v>
      </c>
      <c r="F219" s="322">
        <v>0</v>
      </c>
      <c r="G219" s="322">
        <v>0</v>
      </c>
      <c r="H219" s="334">
        <f>IFERROR(AVERAGEA(E219:G219),0)</f>
        <v>0</v>
      </c>
      <c r="I219" s="545">
        <v>0</v>
      </c>
      <c r="J219" s="250"/>
      <c r="K219" s="93"/>
      <c r="L219" s="93"/>
      <c r="M219" s="93"/>
      <c r="N219" s="93"/>
      <c r="O219" s="93"/>
      <c r="P219" s="93"/>
      <c r="AE219" s="649"/>
      <c r="AF219" s="650"/>
      <c r="AG219" s="650"/>
      <c r="AH219" s="650"/>
      <c r="AI219" s="650"/>
      <c r="AJ219" s="650"/>
      <c r="AK219" s="650"/>
      <c r="AL219" s="650"/>
      <c r="AM219" s="648"/>
      <c r="AN219" s="648"/>
    </row>
    <row r="220" spans="1:40" x14ac:dyDescent="0.25">
      <c r="A220" s="209" t="s">
        <v>601</v>
      </c>
      <c r="B220" s="263" t="s">
        <v>1114</v>
      </c>
      <c r="C220" s="200" t="s">
        <v>1053</v>
      </c>
      <c r="D220" s="200" t="s">
        <v>1048</v>
      </c>
      <c r="E220" s="527"/>
      <c r="F220" s="527"/>
      <c r="G220" s="527"/>
      <c r="H220" s="276">
        <f>IFERROR(AVERAGEIF(E220:G220,"&gt;0",E220:G220),0)</f>
        <v>0</v>
      </c>
      <c r="I220" s="527"/>
      <c r="J220" s="250"/>
      <c r="K220" s="93"/>
      <c r="L220" s="93"/>
      <c r="M220" s="93"/>
      <c r="N220" s="93"/>
      <c r="O220" s="93"/>
      <c r="P220" s="93"/>
      <c r="AE220" s="649"/>
      <c r="AF220" s="650"/>
      <c r="AG220" s="650"/>
      <c r="AH220" s="650"/>
      <c r="AI220" s="650"/>
      <c r="AJ220" s="650"/>
      <c r="AK220" s="650"/>
      <c r="AL220" s="650"/>
      <c r="AM220" s="648"/>
      <c r="AN220" s="648"/>
    </row>
    <row r="221" spans="1:40" x14ac:dyDescent="0.25">
      <c r="A221" s="209" t="s">
        <v>603</v>
      </c>
      <c r="B221" s="263" t="s">
        <v>1029</v>
      </c>
      <c r="C221" s="200" t="s">
        <v>408</v>
      </c>
      <c r="D221" s="200" t="s">
        <v>1334</v>
      </c>
      <c r="E221" s="322">
        <v>0</v>
      </c>
      <c r="F221" s="322">
        <v>0</v>
      </c>
      <c r="G221" s="322">
        <v>0</v>
      </c>
      <c r="H221" s="334">
        <f>IFERROR(AVERAGEA(E221:G221),0)</f>
        <v>0</v>
      </c>
      <c r="I221" s="545">
        <v>0</v>
      </c>
      <c r="J221" s="250"/>
      <c r="K221" s="93"/>
      <c r="L221" s="93"/>
      <c r="M221" s="93"/>
      <c r="N221" s="93"/>
      <c r="O221" s="93"/>
      <c r="P221" s="93"/>
      <c r="AE221" s="649"/>
      <c r="AF221" s="650"/>
      <c r="AG221" s="650"/>
      <c r="AH221" s="650"/>
      <c r="AI221" s="650"/>
      <c r="AJ221" s="650"/>
      <c r="AK221" s="650"/>
      <c r="AL221" s="650"/>
      <c r="AM221" s="648"/>
      <c r="AN221" s="648"/>
    </row>
    <row r="222" spans="1:40" x14ac:dyDescent="0.25">
      <c r="A222" s="209" t="s">
        <v>605</v>
      </c>
      <c r="B222" s="263" t="s">
        <v>1115</v>
      </c>
      <c r="C222" s="200" t="s">
        <v>1053</v>
      </c>
      <c r="D222" s="200" t="s">
        <v>1048</v>
      </c>
      <c r="E222" s="527"/>
      <c r="F222" s="527"/>
      <c r="G222" s="527"/>
      <c r="H222" s="276">
        <f>IFERROR(AVERAGEIF(E222:G222,"&gt;0",E222:G222),0)</f>
        <v>0</v>
      </c>
      <c r="I222" s="527"/>
      <c r="J222" s="250"/>
      <c r="K222" s="93"/>
      <c r="L222" s="93"/>
      <c r="M222" s="93"/>
      <c r="N222" s="93"/>
      <c r="O222" s="93"/>
      <c r="P222" s="93"/>
      <c r="AE222" s="649"/>
      <c r="AF222" s="650"/>
      <c r="AG222" s="650"/>
      <c r="AH222" s="650"/>
      <c r="AI222" s="650"/>
      <c r="AJ222" s="650"/>
      <c r="AK222" s="650"/>
      <c r="AL222" s="650"/>
      <c r="AM222" s="648"/>
      <c r="AN222" s="648"/>
    </row>
    <row r="223" spans="1:40" x14ac:dyDescent="0.25">
      <c r="A223" s="209" t="s">
        <v>683</v>
      </c>
      <c r="B223" s="263" t="s">
        <v>1030</v>
      </c>
      <c r="C223" s="200" t="s">
        <v>408</v>
      </c>
      <c r="D223" s="200" t="s">
        <v>1334</v>
      </c>
      <c r="E223" s="322">
        <v>0</v>
      </c>
      <c r="F223" s="322">
        <v>0</v>
      </c>
      <c r="G223" s="322">
        <v>0</v>
      </c>
      <c r="H223" s="334">
        <f>IFERROR(AVERAGEA(E223:G223),0)</f>
        <v>0</v>
      </c>
      <c r="I223" s="545">
        <v>0</v>
      </c>
      <c r="J223" s="250"/>
      <c r="K223" s="93"/>
      <c r="L223" s="93"/>
      <c r="M223" s="93"/>
      <c r="N223" s="93"/>
      <c r="O223" s="93"/>
      <c r="P223" s="93"/>
      <c r="AE223" s="649"/>
      <c r="AF223" s="650"/>
      <c r="AG223" s="650"/>
      <c r="AH223" s="650"/>
      <c r="AI223" s="650"/>
      <c r="AJ223" s="650"/>
      <c r="AK223" s="650"/>
      <c r="AL223" s="650"/>
      <c r="AM223" s="648"/>
      <c r="AN223" s="648"/>
    </row>
    <row r="224" spans="1:40" x14ac:dyDescent="0.25">
      <c r="A224" s="209" t="s">
        <v>698</v>
      </c>
      <c r="B224" s="263" t="s">
        <v>1116</v>
      </c>
      <c r="C224" s="200" t="s">
        <v>1053</v>
      </c>
      <c r="D224" s="200" t="s">
        <v>1048</v>
      </c>
      <c r="E224" s="527"/>
      <c r="F224" s="527"/>
      <c r="G224" s="527"/>
      <c r="H224" s="276">
        <f>IFERROR(AVERAGEIF(E224:G224,"&gt;0",E224:G224),0)</f>
        <v>0</v>
      </c>
      <c r="I224" s="527"/>
      <c r="J224" s="250"/>
      <c r="K224" s="93"/>
      <c r="L224" s="93"/>
      <c r="M224" s="93"/>
      <c r="N224" s="93"/>
      <c r="O224" s="93"/>
      <c r="P224" s="93"/>
      <c r="AE224" s="649"/>
      <c r="AF224" s="650"/>
      <c r="AG224" s="650"/>
      <c r="AH224" s="650"/>
      <c r="AI224" s="650"/>
      <c r="AJ224" s="650"/>
      <c r="AK224" s="650"/>
      <c r="AL224" s="650"/>
      <c r="AM224" s="648"/>
      <c r="AN224" s="648"/>
    </row>
    <row r="225" spans="1:40" x14ac:dyDescent="0.25">
      <c r="A225" s="209" t="s">
        <v>699</v>
      </c>
      <c r="B225" s="263" t="s">
        <v>1031</v>
      </c>
      <c r="C225" s="200" t="s">
        <v>408</v>
      </c>
      <c r="D225" s="200" t="s">
        <v>696</v>
      </c>
      <c r="E225" s="322">
        <v>0</v>
      </c>
      <c r="F225" s="322">
        <v>0</v>
      </c>
      <c r="G225" s="322">
        <v>0</v>
      </c>
      <c r="H225" s="647">
        <f>IFERROR(AVERAGEIF(E225:G225,"&gt;0",E225:G225),0)</f>
        <v>0</v>
      </c>
      <c r="I225" s="545">
        <v>0</v>
      </c>
      <c r="J225" s="250"/>
      <c r="K225" s="93"/>
      <c r="L225" s="93"/>
      <c r="M225" s="93"/>
      <c r="N225" s="93"/>
      <c r="O225" s="93"/>
      <c r="P225" s="93"/>
      <c r="AE225" s="649"/>
      <c r="AF225" s="650"/>
      <c r="AG225" s="650"/>
      <c r="AH225" s="650"/>
      <c r="AI225" s="650"/>
      <c r="AJ225" s="650"/>
      <c r="AK225" s="650"/>
      <c r="AL225" s="650"/>
      <c r="AM225" s="648"/>
      <c r="AN225" s="648"/>
    </row>
    <row r="226" spans="1:40" x14ac:dyDescent="0.25">
      <c r="A226" s="281" t="s">
        <v>700</v>
      </c>
      <c r="B226" s="263" t="s">
        <v>1052</v>
      </c>
      <c r="C226" s="200" t="s">
        <v>1053</v>
      </c>
      <c r="D226" s="200" t="s">
        <v>489</v>
      </c>
      <c r="E226" s="527"/>
      <c r="F226" s="527"/>
      <c r="G226" s="527"/>
      <c r="H226" s="276">
        <f>IFERROR(AVERAGEIF(E226:G226,"&gt;0",E226:G226),0)</f>
        <v>0</v>
      </c>
      <c r="I226" s="527"/>
      <c r="J226" s="250"/>
      <c r="K226" s="93"/>
      <c r="L226" s="93"/>
      <c r="M226" s="93"/>
      <c r="N226" s="93"/>
      <c r="O226" s="93"/>
      <c r="P226" s="93"/>
      <c r="AE226" s="649"/>
      <c r="AF226" s="650"/>
      <c r="AG226" s="650"/>
      <c r="AH226" s="650"/>
      <c r="AI226" s="650"/>
      <c r="AJ226" s="650"/>
      <c r="AK226" s="650"/>
      <c r="AL226" s="650"/>
      <c r="AM226" s="648"/>
      <c r="AN226" s="648"/>
    </row>
    <row r="227" spans="1:40" x14ac:dyDescent="0.25">
      <c r="A227" s="209" t="s">
        <v>701</v>
      </c>
      <c r="B227" s="263" t="s">
        <v>1049</v>
      </c>
      <c r="C227" s="200" t="s">
        <v>1053</v>
      </c>
      <c r="D227" s="200" t="s">
        <v>85</v>
      </c>
      <c r="E227" s="527"/>
      <c r="F227" s="527"/>
      <c r="G227" s="527"/>
      <c r="H227" s="276">
        <f>IFERROR(AVERAGEIF(E227:G227,"&gt;0",E227:G227),0)</f>
        <v>0</v>
      </c>
      <c r="I227" s="527"/>
      <c r="J227" s="250"/>
      <c r="K227" s="93"/>
      <c r="L227" s="93"/>
      <c r="M227" s="93"/>
      <c r="N227" s="93"/>
      <c r="O227" s="93"/>
      <c r="P227" s="93"/>
      <c r="AE227" s="649"/>
      <c r="AF227" s="650"/>
      <c r="AG227" s="650"/>
      <c r="AH227" s="650"/>
      <c r="AI227" s="650"/>
      <c r="AJ227" s="650"/>
      <c r="AK227" s="650"/>
      <c r="AL227" s="650"/>
      <c r="AM227" s="648"/>
      <c r="AN227" s="648"/>
    </row>
    <row r="228" spans="1:40" x14ac:dyDescent="0.25">
      <c r="A228" s="209" t="s">
        <v>721</v>
      </c>
      <c r="B228" s="263" t="s">
        <v>1050</v>
      </c>
      <c r="C228" s="200" t="s">
        <v>1053</v>
      </c>
      <c r="D228" s="200" t="s">
        <v>696</v>
      </c>
      <c r="E228" s="322">
        <v>0</v>
      </c>
      <c r="F228" s="322">
        <v>0</v>
      </c>
      <c r="G228" s="322">
        <v>0</v>
      </c>
      <c r="H228" s="334">
        <f>IFERROR(AVERAGEA(E228:G228),0)</f>
        <v>0</v>
      </c>
      <c r="I228" s="322"/>
      <c r="J228" s="804"/>
      <c r="K228" s="93"/>
      <c r="L228" s="93"/>
      <c r="M228" s="93"/>
      <c r="N228" s="93"/>
      <c r="O228" s="93"/>
      <c r="P228" s="93"/>
      <c r="AE228" s="649"/>
      <c r="AF228" s="650"/>
      <c r="AG228" s="650"/>
      <c r="AH228" s="650"/>
      <c r="AI228" s="650"/>
      <c r="AJ228" s="650"/>
      <c r="AK228" s="650"/>
      <c r="AL228" s="650"/>
      <c r="AM228" s="648"/>
      <c r="AN228" s="648"/>
    </row>
    <row r="229" spans="1:40" x14ac:dyDescent="0.25">
      <c r="A229" s="209" t="s">
        <v>722</v>
      </c>
      <c r="B229" s="263" t="s">
        <v>1051</v>
      </c>
      <c r="C229" s="200" t="s">
        <v>1053</v>
      </c>
      <c r="D229" s="200" t="s">
        <v>1048</v>
      </c>
      <c r="E229" s="527"/>
      <c r="F229" s="527"/>
      <c r="G229" s="527"/>
      <c r="H229" s="276">
        <f>IFERROR(AVERAGEIF(E229:G229,"&gt;0",E229:G229),0)</f>
        <v>0</v>
      </c>
      <c r="I229" s="527"/>
      <c r="J229" s="804"/>
      <c r="K229" s="93"/>
      <c r="L229" s="93"/>
      <c r="M229" s="93"/>
      <c r="N229" s="93"/>
      <c r="O229" s="93"/>
      <c r="P229" s="93"/>
      <c r="AE229" s="649"/>
      <c r="AF229" s="650"/>
      <c r="AG229" s="650"/>
      <c r="AH229" s="650"/>
      <c r="AI229" s="650"/>
      <c r="AJ229" s="650"/>
      <c r="AK229" s="650"/>
      <c r="AL229" s="650"/>
      <c r="AM229" s="648"/>
      <c r="AN229" s="648"/>
    </row>
    <row r="230" spans="1:40" x14ac:dyDescent="0.25">
      <c r="A230" s="281" t="s">
        <v>723</v>
      </c>
      <c r="B230" s="263" t="s">
        <v>86</v>
      </c>
      <c r="C230" s="200"/>
      <c r="D230" s="200" t="s">
        <v>489</v>
      </c>
      <c r="E230" s="527"/>
      <c r="F230" s="527"/>
      <c r="G230" s="527"/>
      <c r="H230" s="647">
        <f>IFERROR(AVERAGEIF(E230:G230,"&gt;0",E230:G230),0)</f>
        <v>0</v>
      </c>
      <c r="I230" s="527"/>
      <c r="J230" s="250"/>
      <c r="K230" s="93"/>
      <c r="L230" s="93"/>
      <c r="M230" s="93"/>
      <c r="N230" s="93"/>
      <c r="O230" s="93"/>
      <c r="P230" s="93"/>
      <c r="AE230" s="649"/>
      <c r="AF230" s="650"/>
      <c r="AG230" s="650"/>
      <c r="AH230" s="650"/>
      <c r="AI230" s="650"/>
      <c r="AJ230" s="650"/>
      <c r="AK230" s="650"/>
      <c r="AL230" s="650"/>
      <c r="AM230" s="648"/>
      <c r="AN230" s="648"/>
    </row>
    <row r="231" spans="1:40" x14ac:dyDescent="0.25">
      <c r="A231" s="86" t="s">
        <v>724</v>
      </c>
      <c r="B231" s="87" t="s">
        <v>1112</v>
      </c>
      <c r="C231" s="657" t="s">
        <v>1125</v>
      </c>
      <c r="D231" s="86" t="s">
        <v>953</v>
      </c>
      <c r="E231" s="86">
        <f>IFERROR(E215/E216,0)</f>
        <v>0</v>
      </c>
      <c r="F231" s="86">
        <f>IFERROR(F215/F216,0)</f>
        <v>0</v>
      </c>
      <c r="G231" s="86">
        <f>IFERROR(G215/G216,0)</f>
        <v>0</v>
      </c>
      <c r="H231" s="86">
        <f>IFERROR(H215/H216,0)</f>
        <v>0</v>
      </c>
      <c r="I231" s="86">
        <f>IFERROR(I215/I216,0)</f>
        <v>0</v>
      </c>
      <c r="J231" s="355"/>
      <c r="K231" s="93"/>
      <c r="L231" s="93"/>
      <c r="M231" s="93"/>
      <c r="N231" s="93"/>
      <c r="O231" s="93"/>
      <c r="P231" s="93"/>
      <c r="AE231" s="649"/>
      <c r="AF231" s="650"/>
      <c r="AG231" s="650"/>
      <c r="AH231" s="650"/>
      <c r="AI231" s="650"/>
      <c r="AJ231" s="650"/>
      <c r="AK231" s="650"/>
      <c r="AL231" s="650"/>
      <c r="AM231" s="648"/>
      <c r="AN231" s="648"/>
    </row>
    <row r="232" spans="1:40" ht="28.5" x14ac:dyDescent="0.25">
      <c r="A232" s="86" t="s">
        <v>725</v>
      </c>
      <c r="B232" s="87" t="s">
        <v>34</v>
      </c>
      <c r="C232" s="86" t="s">
        <v>1311</v>
      </c>
      <c r="D232" s="86" t="s">
        <v>1118</v>
      </c>
      <c r="E232" s="86">
        <f>IFERROR((((E217*E218)+(E219*E220)+(E221*E222)+(E223*E224))/E215),0)</f>
        <v>0</v>
      </c>
      <c r="F232" s="86">
        <f>IFERROR((((F217*F218)+(F219*F220)+(F221*F222)+(F223*F224))/F215),0)</f>
        <v>0</v>
      </c>
      <c r="G232" s="86">
        <f>IFERROR((((G217*G218)+(G219*G220)+(G221*G222)+(G223*G224))/G215),0)</f>
        <v>0</v>
      </c>
      <c r="H232" s="86">
        <f>IFERROR((((H217*H218)+(H219*H220)+(H221*H222)+(H223*H224))/H215),0)</f>
        <v>0</v>
      </c>
      <c r="I232" s="86">
        <f>IFERROR((((I217*I218)+(I219*I220)+(I221*I222)+(I223*I224))/I215),0)</f>
        <v>0</v>
      </c>
      <c r="J232" s="355"/>
      <c r="K232" s="93"/>
      <c r="L232" s="93"/>
      <c r="M232" s="93"/>
      <c r="N232" s="93"/>
      <c r="O232" s="93"/>
      <c r="P232" s="93"/>
      <c r="AE232" s="649"/>
      <c r="AF232" s="650"/>
      <c r="AG232" s="650"/>
      <c r="AH232" s="650"/>
      <c r="AI232" s="650"/>
      <c r="AJ232" s="650"/>
      <c r="AK232" s="650"/>
      <c r="AL232" s="650"/>
      <c r="AM232" s="648"/>
      <c r="AN232" s="648"/>
    </row>
    <row r="233" spans="1:40" ht="28.5" x14ac:dyDescent="0.25">
      <c r="A233" s="86" t="s">
        <v>726</v>
      </c>
      <c r="B233" s="87" t="s">
        <v>1119</v>
      </c>
      <c r="C233" s="216" t="s">
        <v>1312</v>
      </c>
      <c r="D233" s="86" t="s">
        <v>489</v>
      </c>
      <c r="E233" s="86">
        <f>IFERROR(((E217*E218)/((E217*E218)+(E219*E220)+(E221*E222)+(E223*E224))),0)</f>
        <v>0</v>
      </c>
      <c r="F233" s="86">
        <f>IFERROR(((F217*F218)/((F217*F218)+(F219*F220)+(F221*F222)+(F223*F224))),0)</f>
        <v>0</v>
      </c>
      <c r="G233" s="86">
        <f>IFERROR(((G217*G218)/((G217*G218)+(G219*G220)+(G221*G222)+(G223*G224))),0)</f>
        <v>0</v>
      </c>
      <c r="H233" s="86">
        <f>IFERROR(((H217*H218)/((H217*H218)+(H219*H220)+(H221*H222)+(H223*H224))),0)</f>
        <v>0</v>
      </c>
      <c r="I233" s="86">
        <f>IFERROR(((I217*I218)/((I217*I218)+(I219*I220)+(I221*I222)+(I223*I224))),0)</f>
        <v>0</v>
      </c>
      <c r="J233" s="355"/>
      <c r="K233" s="93"/>
      <c r="L233" s="93"/>
      <c r="M233" s="93"/>
      <c r="N233" s="93"/>
      <c r="O233" s="93"/>
      <c r="P233" s="93"/>
      <c r="AE233" s="649"/>
      <c r="AF233" s="650"/>
      <c r="AG233" s="650"/>
      <c r="AH233" s="650"/>
      <c r="AI233" s="650"/>
      <c r="AJ233" s="650"/>
      <c r="AK233" s="650"/>
      <c r="AL233" s="650"/>
      <c r="AM233" s="648"/>
      <c r="AN233" s="648"/>
    </row>
    <row r="234" spans="1:40" x14ac:dyDescent="0.25">
      <c r="A234" s="808"/>
      <c r="B234" s="809"/>
      <c r="C234" s="810"/>
      <c r="D234" s="810"/>
      <c r="E234" s="650"/>
      <c r="F234" s="650"/>
      <c r="G234" s="650"/>
      <c r="H234" s="650"/>
      <c r="I234" s="648"/>
      <c r="J234" s="250"/>
      <c r="K234" s="93"/>
      <c r="L234" s="93"/>
      <c r="M234" s="93"/>
      <c r="N234" s="93"/>
      <c r="O234" s="93"/>
      <c r="P234" s="93"/>
    </row>
    <row r="235" spans="1:40" x14ac:dyDescent="0.25">
      <c r="A235" s="758" t="s">
        <v>1153</v>
      </c>
      <c r="B235" s="311" t="s">
        <v>1044</v>
      </c>
      <c r="C235" s="811"/>
      <c r="D235" s="811"/>
      <c r="E235" s="1321" t="s">
        <v>81</v>
      </c>
      <c r="F235" s="1321"/>
      <c r="G235" s="1321"/>
      <c r="H235" s="1321"/>
      <c r="I235" s="1322"/>
      <c r="J235" s="1323"/>
      <c r="K235" s="1324"/>
      <c r="L235" s="1324"/>
      <c r="M235" s="1324"/>
      <c r="N235" s="1324"/>
      <c r="O235" s="1324"/>
      <c r="P235" s="1324"/>
    </row>
    <row r="236" spans="1:40" x14ac:dyDescent="0.25">
      <c r="A236" s="209" t="s">
        <v>546</v>
      </c>
      <c r="B236" s="263" t="s">
        <v>82</v>
      </c>
      <c r="C236" s="209"/>
      <c r="D236" s="807"/>
      <c r="E236" s="643"/>
      <c r="F236" s="643"/>
      <c r="G236" s="643"/>
      <c r="H236" s="643"/>
      <c r="I236" s="643"/>
      <c r="J236" s="643"/>
      <c r="K236" s="93"/>
      <c r="L236" s="93"/>
      <c r="M236" s="93"/>
      <c r="N236" s="93"/>
      <c r="O236" s="93"/>
      <c r="P236" s="93"/>
      <c r="AE236" s="649"/>
      <c r="AF236" s="650"/>
      <c r="AG236" s="650"/>
      <c r="AH236" s="650"/>
      <c r="AI236" s="650"/>
      <c r="AJ236" s="650"/>
      <c r="AK236" s="650"/>
      <c r="AL236" s="650"/>
      <c r="AM236" s="648"/>
      <c r="AN236" s="648"/>
    </row>
    <row r="237" spans="1:40" x14ac:dyDescent="0.25">
      <c r="A237" s="209" t="s">
        <v>547</v>
      </c>
      <c r="B237" s="263" t="s">
        <v>902</v>
      </c>
      <c r="C237" s="200"/>
      <c r="D237" s="200" t="s">
        <v>953</v>
      </c>
      <c r="E237" s="322">
        <v>0</v>
      </c>
      <c r="F237" s="322">
        <v>0</v>
      </c>
      <c r="G237" s="322">
        <v>0</v>
      </c>
      <c r="H237" s="334">
        <f>IFERROR(AVERAGEA(E237:G237),0)</f>
        <v>0</v>
      </c>
      <c r="I237" s="322">
        <v>0</v>
      </c>
      <c r="J237" s="250"/>
      <c r="K237" s="93"/>
      <c r="L237" s="93"/>
      <c r="M237" s="93"/>
      <c r="N237" s="93"/>
      <c r="O237" s="93"/>
      <c r="P237" s="93"/>
      <c r="AE237" s="649"/>
      <c r="AF237" s="650"/>
      <c r="AG237" s="650"/>
      <c r="AH237" s="650"/>
      <c r="AI237" s="650"/>
      <c r="AJ237" s="650"/>
      <c r="AK237" s="650"/>
      <c r="AL237" s="650"/>
      <c r="AM237" s="648"/>
      <c r="AN237" s="648"/>
    </row>
    <row r="238" spans="1:40" x14ac:dyDescent="0.25">
      <c r="A238" s="209" t="s">
        <v>549</v>
      </c>
      <c r="B238" s="263" t="s">
        <v>1027</v>
      </c>
      <c r="C238" s="200" t="s">
        <v>408</v>
      </c>
      <c r="D238" s="200" t="s">
        <v>1334</v>
      </c>
      <c r="E238" s="322">
        <v>0</v>
      </c>
      <c r="F238" s="322">
        <v>0</v>
      </c>
      <c r="G238" s="322">
        <v>0</v>
      </c>
      <c r="H238" s="334">
        <f>IFERROR(AVERAGEA(E238:G238),0)</f>
        <v>0</v>
      </c>
      <c r="I238" s="322">
        <v>0</v>
      </c>
      <c r="J238" s="250"/>
      <c r="K238" s="93"/>
      <c r="L238" s="93"/>
      <c r="M238" s="93"/>
      <c r="N238" s="93"/>
      <c r="O238" s="93"/>
      <c r="P238" s="93"/>
      <c r="AE238" s="649"/>
      <c r="AF238" s="650"/>
      <c r="AG238" s="650"/>
      <c r="AH238" s="650"/>
      <c r="AI238" s="650"/>
      <c r="AJ238" s="650"/>
      <c r="AK238" s="650"/>
      <c r="AL238" s="650"/>
      <c r="AM238" s="648"/>
      <c r="AN238" s="648"/>
    </row>
    <row r="239" spans="1:40" x14ac:dyDescent="0.25">
      <c r="A239" s="209" t="s">
        <v>551</v>
      </c>
      <c r="B239" s="263" t="s">
        <v>1054</v>
      </c>
      <c r="C239" s="200" t="s">
        <v>408</v>
      </c>
      <c r="D239" s="200" t="s">
        <v>563</v>
      </c>
      <c r="E239" s="322">
        <v>0</v>
      </c>
      <c r="F239" s="322">
        <v>0</v>
      </c>
      <c r="G239" s="322">
        <v>0</v>
      </c>
      <c r="H239" s="334">
        <f>IFERROR(AVERAGEA(E239:G239),0)</f>
        <v>0</v>
      </c>
      <c r="I239" s="322">
        <v>0</v>
      </c>
      <c r="J239" s="250"/>
      <c r="K239" s="93"/>
      <c r="L239" s="93"/>
      <c r="M239" s="93"/>
      <c r="N239" s="93"/>
      <c r="O239" s="93"/>
      <c r="P239" s="93"/>
      <c r="AE239" s="649"/>
      <c r="AF239" s="650"/>
      <c r="AG239" s="650"/>
      <c r="AH239" s="650"/>
      <c r="AI239" s="650"/>
      <c r="AJ239" s="650"/>
      <c r="AK239" s="650"/>
      <c r="AL239" s="650"/>
      <c r="AM239" s="648"/>
      <c r="AN239" s="648"/>
    </row>
    <row r="240" spans="1:40" x14ac:dyDescent="0.25">
      <c r="A240" s="209" t="s">
        <v>552</v>
      </c>
      <c r="B240" s="263" t="s">
        <v>1117</v>
      </c>
      <c r="C240" s="200" t="s">
        <v>408</v>
      </c>
      <c r="D240" s="200" t="s">
        <v>1334</v>
      </c>
      <c r="E240" s="322">
        <v>0</v>
      </c>
      <c r="F240" s="322">
        <v>0</v>
      </c>
      <c r="G240" s="322">
        <v>0</v>
      </c>
      <c r="H240" s="334">
        <f>IFERROR(AVERAGEA(E240:G240),0)</f>
        <v>0</v>
      </c>
      <c r="I240" s="545">
        <v>0</v>
      </c>
      <c r="J240" s="250"/>
      <c r="K240" s="93"/>
      <c r="L240" s="93"/>
      <c r="M240" s="93"/>
      <c r="N240" s="93"/>
      <c r="O240" s="93"/>
      <c r="P240" s="93"/>
      <c r="AE240" s="649"/>
      <c r="AF240" s="650"/>
      <c r="AG240" s="650"/>
      <c r="AH240" s="650"/>
      <c r="AI240" s="650"/>
      <c r="AJ240" s="650"/>
      <c r="AK240" s="650"/>
      <c r="AL240" s="650"/>
      <c r="AM240" s="648"/>
      <c r="AN240" s="648"/>
    </row>
    <row r="241" spans="1:40" x14ac:dyDescent="0.25">
      <c r="A241" s="209" t="s">
        <v>569</v>
      </c>
      <c r="B241" s="263" t="s">
        <v>73</v>
      </c>
      <c r="C241" s="200" t="s">
        <v>1053</v>
      </c>
      <c r="D241" s="200" t="s">
        <v>1048</v>
      </c>
      <c r="E241" s="527"/>
      <c r="F241" s="527"/>
      <c r="G241" s="527"/>
      <c r="H241" s="276">
        <f>IFERROR(AVERAGEIF(E241:G241,"&gt;0",E241:G241),0)</f>
        <v>0</v>
      </c>
      <c r="I241" s="527"/>
      <c r="J241" s="250"/>
      <c r="K241" s="93"/>
      <c r="L241" s="93"/>
      <c r="M241" s="93"/>
      <c r="N241" s="93"/>
      <c r="O241" s="93"/>
      <c r="P241" s="93"/>
      <c r="AE241" s="649"/>
      <c r="AF241" s="650"/>
      <c r="AG241" s="650"/>
      <c r="AH241" s="650"/>
      <c r="AI241" s="650"/>
      <c r="AJ241" s="650"/>
      <c r="AK241" s="650"/>
      <c r="AL241" s="650"/>
      <c r="AM241" s="648"/>
      <c r="AN241" s="648"/>
    </row>
    <row r="242" spans="1:40" x14ac:dyDescent="0.25">
      <c r="A242" s="209" t="s">
        <v>571</v>
      </c>
      <c r="B242" s="263" t="s">
        <v>1028</v>
      </c>
      <c r="C242" s="200" t="s">
        <v>408</v>
      </c>
      <c r="D242" s="200" t="s">
        <v>1334</v>
      </c>
      <c r="E242" s="322">
        <v>0</v>
      </c>
      <c r="F242" s="322">
        <v>0</v>
      </c>
      <c r="G242" s="322">
        <v>0</v>
      </c>
      <c r="H242" s="334">
        <f>IFERROR(AVERAGEA(E242:G242),0)</f>
        <v>0</v>
      </c>
      <c r="I242" s="545">
        <v>0</v>
      </c>
      <c r="J242" s="250"/>
      <c r="K242" s="93"/>
      <c r="L242" s="93"/>
      <c r="M242" s="93"/>
      <c r="N242" s="93"/>
      <c r="O242" s="93"/>
      <c r="P242" s="93"/>
      <c r="AE242" s="649"/>
      <c r="AF242" s="650"/>
      <c r="AG242" s="650"/>
      <c r="AH242" s="650"/>
      <c r="AI242" s="650"/>
      <c r="AJ242" s="650"/>
      <c r="AK242" s="650"/>
      <c r="AL242" s="650"/>
      <c r="AM242" s="648"/>
      <c r="AN242" s="648"/>
    </row>
    <row r="243" spans="1:40" x14ac:dyDescent="0.25">
      <c r="A243" s="209" t="s">
        <v>601</v>
      </c>
      <c r="B243" s="263" t="s">
        <v>1114</v>
      </c>
      <c r="C243" s="200" t="s">
        <v>1053</v>
      </c>
      <c r="D243" s="200" t="s">
        <v>1048</v>
      </c>
      <c r="E243" s="527"/>
      <c r="F243" s="527"/>
      <c r="G243" s="527"/>
      <c r="H243" s="276">
        <f>IFERROR(AVERAGEIF(E243:G243,"&gt;0",E243:G243),0)</f>
        <v>0</v>
      </c>
      <c r="I243" s="527"/>
      <c r="J243" s="250"/>
      <c r="K243" s="93"/>
      <c r="L243" s="93"/>
      <c r="M243" s="93"/>
      <c r="N243" s="93"/>
      <c r="O243" s="93"/>
      <c r="P243" s="93"/>
      <c r="AE243" s="649"/>
      <c r="AF243" s="650"/>
      <c r="AG243" s="650"/>
      <c r="AH243" s="650"/>
      <c r="AI243" s="650"/>
      <c r="AJ243" s="650"/>
      <c r="AK243" s="650"/>
      <c r="AL243" s="650"/>
      <c r="AM243" s="648"/>
      <c r="AN243" s="648"/>
    </row>
    <row r="244" spans="1:40" x14ac:dyDescent="0.25">
      <c r="A244" s="209" t="s">
        <v>603</v>
      </c>
      <c r="B244" s="263" t="s">
        <v>1029</v>
      </c>
      <c r="C244" s="200" t="s">
        <v>408</v>
      </c>
      <c r="D244" s="200" t="s">
        <v>1334</v>
      </c>
      <c r="E244" s="322">
        <v>0</v>
      </c>
      <c r="F244" s="322">
        <v>0</v>
      </c>
      <c r="G244" s="322">
        <v>0</v>
      </c>
      <c r="H244" s="334">
        <f>IFERROR(AVERAGEA(E244:G244),0)</f>
        <v>0</v>
      </c>
      <c r="I244" s="545">
        <v>0</v>
      </c>
      <c r="J244" s="250"/>
      <c r="K244" s="93"/>
      <c r="L244" s="93"/>
      <c r="M244" s="93"/>
      <c r="N244" s="93"/>
      <c r="O244" s="93"/>
      <c r="P244" s="93"/>
      <c r="AE244" s="649"/>
      <c r="AF244" s="650"/>
      <c r="AG244" s="650"/>
      <c r="AH244" s="650"/>
      <c r="AI244" s="650"/>
      <c r="AJ244" s="650"/>
      <c r="AK244" s="650"/>
      <c r="AL244" s="650"/>
      <c r="AM244" s="648"/>
      <c r="AN244" s="648"/>
    </row>
    <row r="245" spans="1:40" x14ac:dyDescent="0.25">
      <c r="A245" s="209" t="s">
        <v>605</v>
      </c>
      <c r="B245" s="263" t="s">
        <v>1115</v>
      </c>
      <c r="C245" s="200" t="s">
        <v>1053</v>
      </c>
      <c r="D245" s="200" t="s">
        <v>1048</v>
      </c>
      <c r="E245" s="527"/>
      <c r="F245" s="527"/>
      <c r="G245" s="527"/>
      <c r="H245" s="276">
        <f>IFERROR(AVERAGEIF(E245:G245,"&gt;0",E245:G245),0)</f>
        <v>0</v>
      </c>
      <c r="I245" s="527"/>
      <c r="J245" s="250"/>
      <c r="K245" s="93"/>
      <c r="L245" s="93"/>
      <c r="M245" s="93"/>
      <c r="N245" s="93"/>
      <c r="O245" s="93"/>
      <c r="P245" s="93"/>
      <c r="AE245" s="649"/>
      <c r="AF245" s="650"/>
      <c r="AG245" s="650"/>
      <c r="AH245" s="650"/>
      <c r="AI245" s="650"/>
      <c r="AJ245" s="650"/>
      <c r="AK245" s="650"/>
      <c r="AL245" s="650"/>
      <c r="AM245" s="648"/>
      <c r="AN245" s="648"/>
    </row>
    <row r="246" spans="1:40" x14ac:dyDescent="0.25">
      <c r="A246" s="209" t="s">
        <v>683</v>
      </c>
      <c r="B246" s="263" t="s">
        <v>1030</v>
      </c>
      <c r="C246" s="200" t="s">
        <v>408</v>
      </c>
      <c r="D246" s="200" t="s">
        <v>1334</v>
      </c>
      <c r="E246" s="322">
        <v>0</v>
      </c>
      <c r="F246" s="322">
        <v>0</v>
      </c>
      <c r="G246" s="322">
        <v>0</v>
      </c>
      <c r="H246" s="334">
        <f>IFERROR(AVERAGEA(E246:G246),0)</f>
        <v>0</v>
      </c>
      <c r="I246" s="545">
        <v>0</v>
      </c>
      <c r="J246" s="250"/>
      <c r="K246" s="93"/>
      <c r="L246" s="93"/>
      <c r="M246" s="93"/>
      <c r="N246" s="93"/>
      <c r="O246" s="93"/>
      <c r="P246" s="93"/>
      <c r="AE246" s="649"/>
      <c r="AF246" s="650"/>
      <c r="AG246" s="650"/>
      <c r="AH246" s="650"/>
      <c r="AI246" s="650"/>
      <c r="AJ246" s="650"/>
      <c r="AK246" s="650"/>
      <c r="AL246" s="650"/>
      <c r="AM246" s="648"/>
      <c r="AN246" s="648"/>
    </row>
    <row r="247" spans="1:40" x14ac:dyDescent="0.25">
      <c r="A247" s="209" t="s">
        <v>698</v>
      </c>
      <c r="B247" s="263" t="s">
        <v>1116</v>
      </c>
      <c r="C247" s="200" t="s">
        <v>1053</v>
      </c>
      <c r="D247" s="200" t="s">
        <v>1048</v>
      </c>
      <c r="E247" s="527"/>
      <c r="F247" s="527"/>
      <c r="G247" s="527"/>
      <c r="H247" s="276">
        <f>IFERROR(AVERAGEIF(E247:G247,"&gt;0",E247:G247),0)</f>
        <v>0</v>
      </c>
      <c r="I247" s="527"/>
      <c r="J247" s="250"/>
      <c r="K247" s="93"/>
      <c r="L247" s="93"/>
      <c r="M247" s="93"/>
      <c r="N247" s="93"/>
      <c r="O247" s="93"/>
      <c r="P247" s="93"/>
      <c r="AE247" s="649"/>
      <c r="AF247" s="650"/>
      <c r="AG247" s="650"/>
      <c r="AH247" s="650"/>
      <c r="AI247" s="650"/>
      <c r="AJ247" s="650"/>
      <c r="AK247" s="650"/>
      <c r="AL247" s="650"/>
      <c r="AM247" s="648"/>
      <c r="AN247" s="648"/>
    </row>
    <row r="248" spans="1:40" x14ac:dyDescent="0.25">
      <c r="A248" s="209" t="s">
        <v>699</v>
      </c>
      <c r="B248" s="263" t="s">
        <v>1031</v>
      </c>
      <c r="C248" s="200" t="s">
        <v>408</v>
      </c>
      <c r="D248" s="200" t="s">
        <v>696</v>
      </c>
      <c r="E248" s="322">
        <v>0</v>
      </c>
      <c r="F248" s="322">
        <v>0</v>
      </c>
      <c r="G248" s="322">
        <v>0</v>
      </c>
      <c r="H248" s="647">
        <f>IFERROR(AVERAGEIF(E248:G248,"&gt;0",E248:G248),0)</f>
        <v>0</v>
      </c>
      <c r="I248" s="545">
        <v>0</v>
      </c>
      <c r="J248" s="250"/>
      <c r="K248" s="93"/>
      <c r="L248" s="93"/>
      <c r="M248" s="93"/>
      <c r="N248" s="93"/>
      <c r="O248" s="93"/>
      <c r="P248" s="93"/>
      <c r="AE248" s="649"/>
      <c r="AF248" s="650"/>
      <c r="AG248" s="650"/>
      <c r="AH248" s="650"/>
      <c r="AI248" s="650"/>
      <c r="AJ248" s="650"/>
      <c r="AK248" s="650"/>
      <c r="AL248" s="650"/>
      <c r="AM248" s="648"/>
      <c r="AN248" s="648"/>
    </row>
    <row r="249" spans="1:40" x14ac:dyDescent="0.25">
      <c r="A249" s="281" t="s">
        <v>700</v>
      </c>
      <c r="B249" s="263" t="s">
        <v>1052</v>
      </c>
      <c r="C249" s="200" t="s">
        <v>1053</v>
      </c>
      <c r="D249" s="200" t="s">
        <v>489</v>
      </c>
      <c r="E249" s="527"/>
      <c r="F249" s="527"/>
      <c r="G249" s="527"/>
      <c r="H249" s="276">
        <f>IFERROR(AVERAGEIF(E249:G249,"&gt;0",E249:G249),0)</f>
        <v>0</v>
      </c>
      <c r="I249" s="527"/>
      <c r="J249" s="250"/>
      <c r="K249" s="93"/>
      <c r="L249" s="93"/>
      <c r="M249" s="93"/>
      <c r="N249" s="93"/>
      <c r="O249" s="93"/>
      <c r="P249" s="93"/>
      <c r="AE249" s="649"/>
      <c r="AF249" s="650"/>
      <c r="AG249" s="650"/>
      <c r="AH249" s="650"/>
      <c r="AI249" s="650"/>
      <c r="AJ249" s="650"/>
      <c r="AK249" s="650"/>
      <c r="AL249" s="650"/>
      <c r="AM249" s="648"/>
      <c r="AN249" s="648"/>
    </row>
    <row r="250" spans="1:40" x14ac:dyDescent="0.25">
      <c r="A250" s="209" t="s">
        <v>701</v>
      </c>
      <c r="B250" s="263" t="s">
        <v>1049</v>
      </c>
      <c r="C250" s="200" t="s">
        <v>1053</v>
      </c>
      <c r="D250" s="200" t="s">
        <v>85</v>
      </c>
      <c r="E250" s="527"/>
      <c r="F250" s="527"/>
      <c r="G250" s="527"/>
      <c r="H250" s="276">
        <f>IFERROR(AVERAGEIF(E250:G250,"&gt;0",E250:G250),0)</f>
        <v>0</v>
      </c>
      <c r="I250" s="527"/>
      <c r="J250" s="250"/>
      <c r="K250" s="93"/>
      <c r="L250" s="93"/>
      <c r="M250" s="93"/>
      <c r="N250" s="93"/>
      <c r="O250" s="93"/>
      <c r="P250" s="93"/>
      <c r="AE250" s="649"/>
      <c r="AF250" s="650"/>
      <c r="AG250" s="650"/>
      <c r="AH250" s="650"/>
      <c r="AI250" s="650"/>
      <c r="AJ250" s="650"/>
      <c r="AK250" s="650"/>
      <c r="AL250" s="650"/>
      <c r="AM250" s="648"/>
      <c r="AN250" s="648"/>
    </row>
    <row r="251" spans="1:40" x14ac:dyDescent="0.25">
      <c r="A251" s="209" t="s">
        <v>721</v>
      </c>
      <c r="B251" s="263" t="s">
        <v>1050</v>
      </c>
      <c r="C251" s="200" t="s">
        <v>1053</v>
      </c>
      <c r="D251" s="200" t="s">
        <v>696</v>
      </c>
      <c r="E251" s="322">
        <v>0</v>
      </c>
      <c r="F251" s="322">
        <v>0</v>
      </c>
      <c r="G251" s="322">
        <v>0</v>
      </c>
      <c r="H251" s="334">
        <f>IFERROR(AVERAGEA(E251:G251),0)</f>
        <v>0</v>
      </c>
      <c r="I251" s="322"/>
      <c r="J251" s="804"/>
      <c r="K251" s="93"/>
      <c r="L251" s="93"/>
      <c r="M251" s="93"/>
      <c r="N251" s="93"/>
      <c r="O251" s="93"/>
      <c r="P251" s="93"/>
      <c r="AE251" s="649"/>
      <c r="AF251" s="650"/>
      <c r="AG251" s="650"/>
      <c r="AH251" s="650"/>
      <c r="AI251" s="650"/>
      <c r="AJ251" s="650"/>
      <c r="AK251" s="650"/>
      <c r="AL251" s="650"/>
      <c r="AM251" s="648"/>
      <c r="AN251" s="648"/>
    </row>
    <row r="252" spans="1:40" x14ac:dyDescent="0.25">
      <c r="A252" s="209" t="s">
        <v>722</v>
      </c>
      <c r="B252" s="263" t="s">
        <v>1051</v>
      </c>
      <c r="C252" s="200" t="s">
        <v>1053</v>
      </c>
      <c r="D252" s="200" t="s">
        <v>1048</v>
      </c>
      <c r="E252" s="527"/>
      <c r="F252" s="527"/>
      <c r="G252" s="527"/>
      <c r="H252" s="276">
        <f>IFERROR(AVERAGEIF(E252:G252,"&gt;0",E252:G252),0)</f>
        <v>0</v>
      </c>
      <c r="I252" s="527"/>
      <c r="J252" s="804"/>
      <c r="K252" s="93"/>
      <c r="L252" s="93"/>
      <c r="M252" s="93"/>
      <c r="N252" s="93"/>
      <c r="O252" s="93"/>
      <c r="P252" s="93"/>
      <c r="AE252" s="649"/>
      <c r="AF252" s="650"/>
      <c r="AG252" s="650"/>
      <c r="AH252" s="650"/>
      <c r="AI252" s="650"/>
      <c r="AJ252" s="650"/>
      <c r="AK252" s="650"/>
      <c r="AL252" s="650"/>
      <c r="AM252" s="648"/>
      <c r="AN252" s="648"/>
    </row>
    <row r="253" spans="1:40" x14ac:dyDescent="0.25">
      <c r="A253" s="281" t="s">
        <v>723</v>
      </c>
      <c r="B253" s="263" t="s">
        <v>86</v>
      </c>
      <c r="C253" s="200"/>
      <c r="D253" s="200" t="s">
        <v>489</v>
      </c>
      <c r="E253" s="527"/>
      <c r="F253" s="527"/>
      <c r="G253" s="527"/>
      <c r="H253" s="647">
        <f>IFERROR(AVERAGEIF(E253:G253,"&gt;0",E253:G253),0)</f>
        <v>0</v>
      </c>
      <c r="I253" s="527"/>
      <c r="J253" s="250"/>
      <c r="K253" s="93"/>
      <c r="L253" s="93"/>
      <c r="M253" s="93"/>
      <c r="N253" s="93"/>
      <c r="O253" s="93"/>
      <c r="P253" s="93"/>
      <c r="AE253" s="649"/>
      <c r="AF253" s="650"/>
      <c r="AG253" s="650"/>
      <c r="AH253" s="650"/>
      <c r="AI253" s="650"/>
      <c r="AJ253" s="650"/>
      <c r="AK253" s="650"/>
      <c r="AL253" s="650"/>
      <c r="AM253" s="648"/>
      <c r="AN253" s="648"/>
    </row>
    <row r="254" spans="1:40" x14ac:dyDescent="0.25">
      <c r="A254" s="86" t="s">
        <v>724</v>
      </c>
      <c r="B254" s="87" t="s">
        <v>1112</v>
      </c>
      <c r="C254" s="657" t="s">
        <v>1125</v>
      </c>
      <c r="D254" s="86" t="s">
        <v>953</v>
      </c>
      <c r="E254" s="86">
        <f>IFERROR(E238/E239,0)</f>
        <v>0</v>
      </c>
      <c r="F254" s="86">
        <f>IFERROR(F238/F239,0)</f>
        <v>0</v>
      </c>
      <c r="G254" s="86">
        <f>IFERROR(G238/G239,0)</f>
        <v>0</v>
      </c>
      <c r="H254" s="86">
        <f>IFERROR(H238/H239,0)</f>
        <v>0</v>
      </c>
      <c r="I254" s="86">
        <f>IFERROR(I238/I239,0)</f>
        <v>0</v>
      </c>
      <c r="J254" s="355"/>
      <c r="K254" s="93"/>
      <c r="L254" s="93"/>
      <c r="M254" s="93"/>
      <c r="N254" s="93"/>
      <c r="O254" s="93"/>
      <c r="P254" s="93"/>
      <c r="AE254" s="649"/>
      <c r="AF254" s="650"/>
      <c r="AG254" s="650"/>
      <c r="AH254" s="650"/>
      <c r="AI254" s="650"/>
      <c r="AJ254" s="650"/>
      <c r="AK254" s="650"/>
      <c r="AL254" s="650"/>
      <c r="AM254" s="648"/>
      <c r="AN254" s="648"/>
    </row>
    <row r="255" spans="1:40" ht="28.5" x14ac:dyDescent="0.25">
      <c r="A255" s="86" t="s">
        <v>725</v>
      </c>
      <c r="B255" s="87" t="s">
        <v>34</v>
      </c>
      <c r="C255" s="86" t="s">
        <v>1311</v>
      </c>
      <c r="D255" s="86" t="s">
        <v>1118</v>
      </c>
      <c r="E255" s="86">
        <f>IFERROR((((E240*E241)+(E242*E243)+(E244*E245)+(E246*E247))/E238),0)</f>
        <v>0</v>
      </c>
      <c r="F255" s="86">
        <f>IFERROR((((F240*F241)+(F242*F243)+(F244*F245)+(F246*F247))/F238),0)</f>
        <v>0</v>
      </c>
      <c r="G255" s="86">
        <f>IFERROR((((G240*G241)+(G242*G243)+(G244*G245)+(G246*G247))/G238),0)</f>
        <v>0</v>
      </c>
      <c r="H255" s="86">
        <f>IFERROR((((H240*H241)+(H242*H243)+(H244*H245)+(H246*H247))/H238),0)</f>
        <v>0</v>
      </c>
      <c r="I255" s="86">
        <f>IFERROR((((I240*I241)+(I242*I243)+(I244*I245)+(I246*I247))/I238),0)</f>
        <v>0</v>
      </c>
      <c r="J255" s="355"/>
      <c r="K255" s="93"/>
      <c r="L255" s="93"/>
      <c r="M255" s="93"/>
      <c r="N255" s="93"/>
      <c r="O255" s="93"/>
      <c r="P255" s="93"/>
      <c r="AE255" s="649"/>
      <c r="AF255" s="650"/>
      <c r="AG255" s="650"/>
      <c r="AH255" s="650"/>
      <c r="AI255" s="650"/>
      <c r="AJ255" s="650"/>
      <c r="AK255" s="650"/>
      <c r="AL255" s="650"/>
      <c r="AM255" s="648"/>
      <c r="AN255" s="648"/>
    </row>
    <row r="256" spans="1:40" ht="28.5" x14ac:dyDescent="0.25">
      <c r="A256" s="86" t="s">
        <v>726</v>
      </c>
      <c r="B256" s="87" t="s">
        <v>1119</v>
      </c>
      <c r="C256" s="216" t="s">
        <v>1312</v>
      </c>
      <c r="D256" s="86" t="s">
        <v>489</v>
      </c>
      <c r="E256" s="86">
        <f>IFERROR(((E240*E241)/((E240*E241)+(E242*E243)+(E244*E245)+(E246*E247))),0)</f>
        <v>0</v>
      </c>
      <c r="F256" s="86">
        <f>IFERROR(((F240*F241)/((F240*F241)+(F242*F243)+(F244*F245)+(F246*F247))),0)</f>
        <v>0</v>
      </c>
      <c r="G256" s="86">
        <f>IFERROR(((G240*G241)/((G240*G241)+(G242*G243)+(G244*G245)+(G246*G247))),0)</f>
        <v>0</v>
      </c>
      <c r="H256" s="86">
        <f>IFERROR(((H240*H241)/((H240*H241)+(H242*H243)+(H244*H245)+(H246*H247))),0)</f>
        <v>0</v>
      </c>
      <c r="I256" s="86">
        <f>IFERROR(((I240*I241)/((I240*I241)+(I242*I243)+(I244*I245)+(I246*I247))),0)</f>
        <v>0</v>
      </c>
      <c r="J256" s="355"/>
      <c r="K256" s="93"/>
      <c r="L256" s="93"/>
      <c r="M256" s="93"/>
      <c r="N256" s="93"/>
      <c r="O256" s="93"/>
      <c r="P256" s="93"/>
      <c r="AE256" s="649"/>
      <c r="AF256" s="650"/>
      <c r="AG256" s="650"/>
      <c r="AH256" s="650"/>
      <c r="AI256" s="650"/>
      <c r="AJ256" s="650"/>
      <c r="AK256" s="650"/>
      <c r="AL256" s="650"/>
      <c r="AM256" s="648"/>
      <c r="AN256" s="648"/>
    </row>
    <row r="257" spans="1:16" x14ac:dyDescent="0.25">
      <c r="A257" s="808"/>
      <c r="B257" s="809"/>
      <c r="C257" s="810"/>
      <c r="D257" s="810"/>
      <c r="E257" s="650"/>
      <c r="F257" s="650"/>
      <c r="G257" s="650"/>
      <c r="H257" s="650"/>
      <c r="I257" s="648"/>
      <c r="J257" s="250"/>
      <c r="K257" s="93"/>
      <c r="L257" s="93"/>
      <c r="M257" s="93"/>
      <c r="N257" s="93"/>
      <c r="O257" s="93"/>
      <c r="P257" s="93"/>
    </row>
    <row r="258" spans="1:16" s="89" customFormat="1" ht="14.25" x14ac:dyDescent="0.25">
      <c r="A258" s="758" t="s">
        <v>1152</v>
      </c>
      <c r="B258" s="311" t="s">
        <v>1045</v>
      </c>
      <c r="C258" s="811"/>
      <c r="D258" s="811"/>
      <c r="E258" s="1321" t="s">
        <v>81</v>
      </c>
      <c r="F258" s="1321"/>
      <c r="G258" s="1321"/>
      <c r="H258" s="1321"/>
      <c r="I258" s="1322"/>
      <c r="J258" s="1323"/>
      <c r="K258" s="1324"/>
      <c r="L258" s="1324"/>
      <c r="M258" s="1324"/>
      <c r="N258" s="1324"/>
      <c r="O258" s="1324"/>
      <c r="P258" s="1324"/>
    </row>
    <row r="259" spans="1:16" s="89" customFormat="1" x14ac:dyDescent="0.25">
      <c r="A259" s="209" t="s">
        <v>546</v>
      </c>
      <c r="B259" s="263" t="s">
        <v>82</v>
      </c>
      <c r="C259" s="209"/>
      <c r="D259" s="807"/>
      <c r="E259" s="643"/>
      <c r="F259" s="643"/>
      <c r="G259" s="643"/>
      <c r="H259" s="643"/>
      <c r="I259" s="643"/>
      <c r="J259" s="643"/>
      <c r="K259" s="93"/>
      <c r="L259" s="93"/>
      <c r="M259" s="93"/>
      <c r="N259" s="93"/>
      <c r="O259" s="93"/>
      <c r="P259" s="93"/>
    </row>
    <row r="260" spans="1:16" x14ac:dyDescent="0.25">
      <c r="A260" s="209" t="s">
        <v>547</v>
      </c>
      <c r="B260" s="263" t="s">
        <v>902</v>
      </c>
      <c r="C260" s="200"/>
      <c r="D260" s="200" t="s">
        <v>953</v>
      </c>
      <c r="E260" s="322">
        <v>0</v>
      </c>
      <c r="F260" s="322">
        <v>0</v>
      </c>
      <c r="G260" s="322">
        <v>0</v>
      </c>
      <c r="H260" s="334">
        <f>IFERROR(AVERAGEA(E260:G260),0)</f>
        <v>0</v>
      </c>
      <c r="I260" s="322">
        <v>0</v>
      </c>
      <c r="J260" s="250"/>
      <c r="K260" s="93"/>
      <c r="L260" s="93"/>
      <c r="M260" s="93"/>
      <c r="N260" s="93"/>
      <c r="O260" s="93"/>
      <c r="P260" s="93"/>
    </row>
    <row r="261" spans="1:16" x14ac:dyDescent="0.25">
      <c r="A261" s="209" t="s">
        <v>549</v>
      </c>
      <c r="B261" s="263" t="s">
        <v>1027</v>
      </c>
      <c r="C261" s="200" t="s">
        <v>408</v>
      </c>
      <c r="D261" s="200" t="s">
        <v>1334</v>
      </c>
      <c r="E261" s="322">
        <v>0</v>
      </c>
      <c r="F261" s="322">
        <v>0</v>
      </c>
      <c r="G261" s="322">
        <v>0</v>
      </c>
      <c r="H261" s="334">
        <f>IFERROR(AVERAGEA(E261:G261),0)</f>
        <v>0</v>
      </c>
      <c r="I261" s="322">
        <v>0</v>
      </c>
      <c r="J261" s="250"/>
      <c r="K261" s="93"/>
      <c r="L261" s="93"/>
      <c r="M261" s="93"/>
      <c r="N261" s="93"/>
      <c r="O261" s="93"/>
      <c r="P261" s="93"/>
    </row>
    <row r="262" spans="1:16" x14ac:dyDescent="0.25">
      <c r="A262" s="209" t="s">
        <v>551</v>
      </c>
      <c r="B262" s="263" t="s">
        <v>1054</v>
      </c>
      <c r="C262" s="200" t="s">
        <v>408</v>
      </c>
      <c r="D262" s="200" t="s">
        <v>563</v>
      </c>
      <c r="E262" s="322">
        <v>0</v>
      </c>
      <c r="F262" s="322">
        <v>0</v>
      </c>
      <c r="G262" s="322">
        <v>0</v>
      </c>
      <c r="H262" s="334">
        <f>IFERROR(AVERAGEA(E262:G262),0)</f>
        <v>0</v>
      </c>
      <c r="I262" s="322">
        <v>0</v>
      </c>
      <c r="J262" s="250"/>
      <c r="K262" s="93"/>
      <c r="L262" s="93"/>
      <c r="M262" s="93"/>
      <c r="N262" s="93"/>
      <c r="O262" s="93"/>
      <c r="P262" s="93"/>
    </row>
    <row r="263" spans="1:16" x14ac:dyDescent="0.25">
      <c r="A263" s="209" t="s">
        <v>552</v>
      </c>
      <c r="B263" s="263" t="s">
        <v>1117</v>
      </c>
      <c r="C263" s="200" t="s">
        <v>408</v>
      </c>
      <c r="D263" s="200" t="s">
        <v>1334</v>
      </c>
      <c r="E263" s="322">
        <v>0</v>
      </c>
      <c r="F263" s="322">
        <v>0</v>
      </c>
      <c r="G263" s="322">
        <v>0</v>
      </c>
      <c r="H263" s="334">
        <f>IFERROR(AVERAGEA(E263:G263),0)</f>
        <v>0</v>
      </c>
      <c r="I263" s="545">
        <v>0</v>
      </c>
      <c r="J263" s="250"/>
      <c r="K263" s="93"/>
      <c r="L263" s="93"/>
      <c r="M263" s="93"/>
      <c r="N263" s="93"/>
      <c r="O263" s="93"/>
      <c r="P263" s="93"/>
    </row>
    <row r="264" spans="1:16" x14ac:dyDescent="0.25">
      <c r="A264" s="209" t="s">
        <v>569</v>
      </c>
      <c r="B264" s="263" t="s">
        <v>73</v>
      </c>
      <c r="C264" s="200" t="s">
        <v>1053</v>
      </c>
      <c r="D264" s="200" t="s">
        <v>1048</v>
      </c>
      <c r="E264" s="527"/>
      <c r="F264" s="527"/>
      <c r="G264" s="527"/>
      <c r="H264" s="276">
        <f>IFERROR(AVERAGEIF(E264:G264,"&gt;0",E264:G264),0)</f>
        <v>0</v>
      </c>
      <c r="I264" s="527"/>
      <c r="J264" s="250"/>
      <c r="K264" s="93"/>
      <c r="L264" s="93"/>
      <c r="M264" s="93"/>
      <c r="N264" s="93"/>
      <c r="O264" s="93"/>
      <c r="P264" s="93"/>
    </row>
    <row r="265" spans="1:16" x14ac:dyDescent="0.25">
      <c r="A265" s="209" t="s">
        <v>571</v>
      </c>
      <c r="B265" s="263" t="s">
        <v>1028</v>
      </c>
      <c r="C265" s="200" t="s">
        <v>408</v>
      </c>
      <c r="D265" s="200" t="s">
        <v>1334</v>
      </c>
      <c r="E265" s="322">
        <v>0</v>
      </c>
      <c r="F265" s="322">
        <v>0</v>
      </c>
      <c r="G265" s="322">
        <v>0</v>
      </c>
      <c r="H265" s="334">
        <f>IFERROR(AVERAGEA(E265:G265),0)</f>
        <v>0</v>
      </c>
      <c r="I265" s="545">
        <v>0</v>
      </c>
      <c r="J265" s="250"/>
      <c r="K265" s="93"/>
      <c r="L265" s="93"/>
      <c r="M265" s="93"/>
      <c r="N265" s="93"/>
      <c r="O265" s="93"/>
      <c r="P265" s="93"/>
    </row>
    <row r="266" spans="1:16" x14ac:dyDescent="0.25">
      <c r="A266" s="209" t="s">
        <v>601</v>
      </c>
      <c r="B266" s="263" t="s">
        <v>1114</v>
      </c>
      <c r="C266" s="200" t="s">
        <v>1053</v>
      </c>
      <c r="D266" s="200" t="s">
        <v>1048</v>
      </c>
      <c r="E266" s="527"/>
      <c r="F266" s="527"/>
      <c r="G266" s="527"/>
      <c r="H266" s="276">
        <f>IFERROR(AVERAGEIF(E266:G266,"&gt;0",E266:G266),0)</f>
        <v>0</v>
      </c>
      <c r="I266" s="527"/>
      <c r="J266" s="250"/>
      <c r="K266" s="93"/>
      <c r="L266" s="93"/>
      <c r="M266" s="93"/>
      <c r="N266" s="93"/>
      <c r="O266" s="93"/>
      <c r="P266" s="93"/>
    </row>
    <row r="267" spans="1:16" x14ac:dyDescent="0.25">
      <c r="A267" s="209" t="s">
        <v>603</v>
      </c>
      <c r="B267" s="263" t="s">
        <v>1029</v>
      </c>
      <c r="C267" s="200" t="s">
        <v>408</v>
      </c>
      <c r="D267" s="200" t="s">
        <v>1334</v>
      </c>
      <c r="E267" s="322">
        <v>0</v>
      </c>
      <c r="F267" s="322">
        <v>0</v>
      </c>
      <c r="G267" s="322">
        <v>0</v>
      </c>
      <c r="H267" s="334">
        <f>IFERROR(AVERAGEA(E267:G267),0)</f>
        <v>0</v>
      </c>
      <c r="I267" s="545">
        <v>0</v>
      </c>
      <c r="J267" s="250"/>
      <c r="K267" s="93"/>
      <c r="L267" s="93"/>
      <c r="M267" s="93"/>
      <c r="N267" s="93"/>
      <c r="O267" s="93"/>
      <c r="P267" s="93"/>
    </row>
    <row r="268" spans="1:16" x14ac:dyDescent="0.25">
      <c r="A268" s="209" t="s">
        <v>605</v>
      </c>
      <c r="B268" s="263" t="s">
        <v>1115</v>
      </c>
      <c r="C268" s="200" t="s">
        <v>1053</v>
      </c>
      <c r="D268" s="200" t="s">
        <v>1048</v>
      </c>
      <c r="E268" s="527"/>
      <c r="F268" s="527"/>
      <c r="G268" s="527"/>
      <c r="H268" s="276">
        <f>IFERROR(AVERAGEIF(E268:G268,"&gt;0",E268:G268),0)</f>
        <v>0</v>
      </c>
      <c r="I268" s="527"/>
      <c r="J268" s="250"/>
      <c r="K268" s="93"/>
      <c r="L268" s="93"/>
      <c r="M268" s="93"/>
      <c r="N268" s="93"/>
      <c r="O268" s="93"/>
      <c r="P268" s="93"/>
    </row>
    <row r="269" spans="1:16" x14ac:dyDescent="0.25">
      <c r="A269" s="209" t="s">
        <v>683</v>
      </c>
      <c r="B269" s="263" t="s">
        <v>1030</v>
      </c>
      <c r="C269" s="200" t="s">
        <v>408</v>
      </c>
      <c r="D269" s="200" t="s">
        <v>1334</v>
      </c>
      <c r="E269" s="322">
        <v>0</v>
      </c>
      <c r="F269" s="322">
        <v>0</v>
      </c>
      <c r="G269" s="322">
        <v>0</v>
      </c>
      <c r="H269" s="334">
        <f>IFERROR(AVERAGEA(E269:G269),0)</f>
        <v>0</v>
      </c>
      <c r="I269" s="545">
        <v>0</v>
      </c>
      <c r="J269" s="250"/>
      <c r="K269" s="93"/>
      <c r="L269" s="93"/>
      <c r="M269" s="93"/>
      <c r="N269" s="93"/>
      <c r="O269" s="93"/>
      <c r="P269" s="93"/>
    </row>
    <row r="270" spans="1:16" x14ac:dyDescent="0.25">
      <c r="A270" s="209" t="s">
        <v>698</v>
      </c>
      <c r="B270" s="263" t="s">
        <v>1116</v>
      </c>
      <c r="C270" s="200" t="s">
        <v>1053</v>
      </c>
      <c r="D270" s="200" t="s">
        <v>1048</v>
      </c>
      <c r="E270" s="527"/>
      <c r="F270" s="527"/>
      <c r="G270" s="527"/>
      <c r="H270" s="276">
        <f>IFERROR(AVERAGEIF(E270:G270,"&gt;0",E270:G270),0)</f>
        <v>0</v>
      </c>
      <c r="I270" s="527"/>
      <c r="J270" s="250"/>
      <c r="K270" s="93"/>
      <c r="L270" s="93"/>
      <c r="M270" s="93"/>
      <c r="N270" s="93"/>
      <c r="O270" s="93"/>
      <c r="P270" s="93"/>
    </row>
    <row r="271" spans="1:16" x14ac:dyDescent="0.25">
      <c r="A271" s="209" t="s">
        <v>699</v>
      </c>
      <c r="B271" s="263" t="s">
        <v>1031</v>
      </c>
      <c r="C271" s="200" t="s">
        <v>408</v>
      </c>
      <c r="D271" s="200" t="s">
        <v>696</v>
      </c>
      <c r="E271" s="322">
        <v>0</v>
      </c>
      <c r="F271" s="322">
        <v>0</v>
      </c>
      <c r="G271" s="322">
        <v>0</v>
      </c>
      <c r="H271" s="647">
        <f>IFERROR(AVERAGEIF(E271:G271,"&gt;0",E271:G271),0)</f>
        <v>0</v>
      </c>
      <c r="I271" s="545">
        <v>0</v>
      </c>
      <c r="J271" s="250"/>
      <c r="K271" s="93"/>
      <c r="L271" s="93"/>
      <c r="M271" s="93"/>
      <c r="N271" s="93"/>
      <c r="O271" s="93"/>
      <c r="P271" s="93"/>
    </row>
    <row r="272" spans="1:16" x14ac:dyDescent="0.25">
      <c r="A272" s="281" t="s">
        <v>700</v>
      </c>
      <c r="B272" s="263" t="s">
        <v>1052</v>
      </c>
      <c r="C272" s="200" t="s">
        <v>1053</v>
      </c>
      <c r="D272" s="200" t="s">
        <v>489</v>
      </c>
      <c r="E272" s="527"/>
      <c r="F272" s="527"/>
      <c r="G272" s="527"/>
      <c r="H272" s="276">
        <f>IFERROR(AVERAGEIF(E272:G272,"&gt;0",E272:G272),0)</f>
        <v>0</v>
      </c>
      <c r="I272" s="527"/>
      <c r="J272" s="250"/>
      <c r="K272" s="93"/>
      <c r="L272" s="93"/>
      <c r="M272" s="93"/>
      <c r="N272" s="93"/>
      <c r="O272" s="93"/>
      <c r="P272" s="93"/>
    </row>
    <row r="273" spans="1:16" x14ac:dyDescent="0.25">
      <c r="A273" s="209" t="s">
        <v>701</v>
      </c>
      <c r="B273" s="263" t="s">
        <v>1049</v>
      </c>
      <c r="C273" s="200" t="s">
        <v>1053</v>
      </c>
      <c r="D273" s="200" t="s">
        <v>85</v>
      </c>
      <c r="E273" s="527"/>
      <c r="F273" s="527"/>
      <c r="G273" s="527"/>
      <c r="H273" s="276">
        <f>IFERROR(AVERAGEIF(E273:G273,"&gt;0",E273:G273),0)</f>
        <v>0</v>
      </c>
      <c r="I273" s="527"/>
      <c r="J273" s="250"/>
      <c r="K273" s="93"/>
      <c r="L273" s="93"/>
      <c r="M273" s="93"/>
      <c r="N273" s="93"/>
      <c r="O273" s="93"/>
      <c r="P273" s="93"/>
    </row>
    <row r="274" spans="1:16" x14ac:dyDescent="0.25">
      <c r="A274" s="209" t="s">
        <v>721</v>
      </c>
      <c r="B274" s="263" t="s">
        <v>1050</v>
      </c>
      <c r="C274" s="200" t="s">
        <v>1053</v>
      </c>
      <c r="D274" s="200" t="s">
        <v>696</v>
      </c>
      <c r="E274" s="322">
        <v>0</v>
      </c>
      <c r="F274" s="322">
        <v>0</v>
      </c>
      <c r="G274" s="322">
        <v>0</v>
      </c>
      <c r="H274" s="334">
        <f>IFERROR(AVERAGEA(E274:G274),0)</f>
        <v>0</v>
      </c>
      <c r="I274" s="322"/>
      <c r="J274" s="804"/>
      <c r="K274" s="93"/>
      <c r="L274" s="93"/>
      <c r="M274" s="93"/>
      <c r="N274" s="93"/>
      <c r="O274" s="93"/>
      <c r="P274" s="93"/>
    </row>
    <row r="275" spans="1:16" x14ac:dyDescent="0.25">
      <c r="A275" s="209" t="s">
        <v>722</v>
      </c>
      <c r="B275" s="263" t="s">
        <v>1051</v>
      </c>
      <c r="C275" s="200" t="s">
        <v>1053</v>
      </c>
      <c r="D275" s="200" t="s">
        <v>1048</v>
      </c>
      <c r="E275" s="527"/>
      <c r="F275" s="527"/>
      <c r="G275" s="527"/>
      <c r="H275" s="276">
        <f>IFERROR(AVERAGEIF(E275:G275,"&gt;0",E275:G275),0)</f>
        <v>0</v>
      </c>
      <c r="I275" s="527"/>
      <c r="J275" s="804"/>
      <c r="K275" s="93"/>
      <c r="L275" s="93"/>
      <c r="M275" s="93"/>
      <c r="N275" s="93"/>
      <c r="O275" s="93"/>
      <c r="P275" s="93"/>
    </row>
    <row r="276" spans="1:16" s="650" customFormat="1" x14ac:dyDescent="0.25">
      <c r="A276" s="281" t="s">
        <v>723</v>
      </c>
      <c r="B276" s="263" t="s">
        <v>86</v>
      </c>
      <c r="C276" s="200"/>
      <c r="D276" s="200" t="s">
        <v>489</v>
      </c>
      <c r="E276" s="527"/>
      <c r="F276" s="527"/>
      <c r="G276" s="527"/>
      <c r="H276" s="647">
        <f>IFERROR(AVERAGEIF(E276:G276,"&gt;0",E276:G276),0)</f>
        <v>0</v>
      </c>
      <c r="I276" s="527"/>
      <c r="J276" s="250"/>
      <c r="K276" s="93"/>
      <c r="L276" s="93"/>
      <c r="M276" s="93"/>
      <c r="N276" s="93"/>
      <c r="O276" s="93"/>
      <c r="P276" s="93"/>
    </row>
    <row r="277" spans="1:16" x14ac:dyDescent="0.25">
      <c r="A277" s="86" t="s">
        <v>724</v>
      </c>
      <c r="B277" s="87" t="s">
        <v>1112</v>
      </c>
      <c r="C277" s="657" t="s">
        <v>1125</v>
      </c>
      <c r="D277" s="86" t="s">
        <v>953</v>
      </c>
      <c r="E277" s="86">
        <f>IFERROR(E261/E262,0)</f>
        <v>0</v>
      </c>
      <c r="F277" s="86">
        <f>IFERROR(F261/F262,0)</f>
        <v>0</v>
      </c>
      <c r="G277" s="86">
        <f>IFERROR(G261/G262,0)</f>
        <v>0</v>
      </c>
      <c r="H277" s="86">
        <f>IFERROR(H261/H262,0)</f>
        <v>0</v>
      </c>
      <c r="I277" s="86">
        <f>IFERROR(I261/I262,0)</f>
        <v>0</v>
      </c>
      <c r="J277" s="355"/>
      <c r="K277" s="93"/>
      <c r="L277" s="93"/>
      <c r="M277" s="93"/>
      <c r="N277" s="93"/>
      <c r="O277" s="93"/>
      <c r="P277" s="93"/>
    </row>
    <row r="278" spans="1:16" ht="28.5" x14ac:dyDescent="0.25">
      <c r="A278" s="86" t="s">
        <v>725</v>
      </c>
      <c r="B278" s="87" t="s">
        <v>34</v>
      </c>
      <c r="C278" s="86" t="s">
        <v>1311</v>
      </c>
      <c r="D278" s="86" t="s">
        <v>1118</v>
      </c>
      <c r="E278" s="86">
        <f>IFERROR((((E263*E264)+(E265*E266)+(E267*E268)+(E269*E270))/E261),0)</f>
        <v>0</v>
      </c>
      <c r="F278" s="86">
        <f>IFERROR((((F263*F264)+(F265*F266)+(F267*F268)+(F269*F270))/F261),0)</f>
        <v>0</v>
      </c>
      <c r="G278" s="86">
        <f>IFERROR((((G263*G264)+(G265*G266)+(G267*G268)+(G269*G270))/G261),0)</f>
        <v>0</v>
      </c>
      <c r="H278" s="86">
        <f>IFERROR((((H263*H264)+(H265*H266)+(H267*H268)+(H269*H270))/H261),0)</f>
        <v>0</v>
      </c>
      <c r="I278" s="86">
        <f>IFERROR((((I263*I264)+(I265*I266)+(I267*I268)+(I269*I270))/I261),0)</f>
        <v>0</v>
      </c>
      <c r="J278" s="355"/>
      <c r="K278" s="93"/>
      <c r="L278" s="93"/>
      <c r="M278" s="93"/>
      <c r="N278" s="93"/>
      <c r="O278" s="93"/>
      <c r="P278" s="93"/>
    </row>
    <row r="279" spans="1:16" ht="28.5" x14ac:dyDescent="0.25">
      <c r="A279" s="86" t="s">
        <v>726</v>
      </c>
      <c r="B279" s="87" t="s">
        <v>1119</v>
      </c>
      <c r="C279" s="216" t="s">
        <v>1312</v>
      </c>
      <c r="D279" s="86" t="s">
        <v>489</v>
      </c>
      <c r="E279" s="86">
        <f>IFERROR(((E263*E264)/((E263*E264)+(E265*E266)+(E267*E268)+(E269*E270))),0)</f>
        <v>0</v>
      </c>
      <c r="F279" s="86">
        <f>IFERROR(((F263*F264)/((F263*F264)+(F265*F266)+(F267*F268)+(F269*F270))),0)</f>
        <v>0</v>
      </c>
      <c r="G279" s="86">
        <f>IFERROR(((G263*G264)/((G263*G264)+(G265*G266)+(G267*G268)+(G269*G270))),0)</f>
        <v>0</v>
      </c>
      <c r="H279" s="86">
        <f>IFERROR(((H263*H264)/((H263*H264)+(H265*H266)+(H267*H268)+(H269*H270))),0)</f>
        <v>0</v>
      </c>
      <c r="I279" s="86">
        <f>IFERROR(((I263*I264)/((I263*I264)+(I265*I266)+(I267*I268)+(I269*I270))),0)</f>
        <v>0</v>
      </c>
      <c r="J279" s="355"/>
      <c r="K279" s="93"/>
      <c r="L279" s="93"/>
      <c r="M279" s="93"/>
      <c r="N279" s="93"/>
      <c r="O279" s="93"/>
      <c r="P279" s="93"/>
    </row>
    <row r="280" spans="1:16" ht="85.5" x14ac:dyDescent="0.25">
      <c r="A280" s="86" t="s">
        <v>1161</v>
      </c>
      <c r="B280" s="87" t="s">
        <v>1203</v>
      </c>
      <c r="C280" s="86" t="s">
        <v>1313</v>
      </c>
      <c r="D280" s="86" t="s">
        <v>1334</v>
      </c>
      <c r="E280" s="86">
        <f>E261+E238+E215+E192+E169+E146+E123+E100+E77+E54+E31+E8</f>
        <v>0</v>
      </c>
      <c r="F280" s="86">
        <f>F261+F238+F215+F192+F169+F146+F123+F100+F77+F54+F31+F8</f>
        <v>0</v>
      </c>
      <c r="G280" s="86">
        <f>G261+G238+G215+G192+G169+G146+G123+G100+G77+G54+G31+G8</f>
        <v>0</v>
      </c>
      <c r="H280" s="86">
        <f>H261+H238+H215+H192+H169+H146+H123+H100+H77+H54+H31+H8</f>
        <v>0</v>
      </c>
      <c r="I280" s="86">
        <f>I261+I238+I215+I192+I169+I146+I123+I100+I77+I54+I31+I8</f>
        <v>0</v>
      </c>
      <c r="J280" s="355"/>
      <c r="K280" s="93"/>
      <c r="L280" s="93"/>
      <c r="M280" s="93"/>
      <c r="N280" s="93"/>
      <c r="O280" s="93"/>
      <c r="P280" s="93"/>
    </row>
    <row r="281" spans="1:16" ht="28.5" x14ac:dyDescent="0.25">
      <c r="A281" s="86" t="s">
        <v>1162</v>
      </c>
      <c r="B281" s="87" t="s">
        <v>1195</v>
      </c>
      <c r="C281" s="86" t="s">
        <v>1314</v>
      </c>
      <c r="D281" s="86" t="s">
        <v>489</v>
      </c>
      <c r="E281" s="86">
        <f>IFERROR((E272*E277+E254*E249+E231*E226+E208*E203+E185*E180+E162*E157+E139*E134+E116*E111+E93*E88+E70*E65+E47*E42+E24*E19)/(E277+E254+E231+E208+E185+E162+E139+E116+E93+E70+E47+E24),0)</f>
        <v>0</v>
      </c>
      <c r="F281" s="86">
        <f>IFERROR((F272*F277+F254*F249+F231*F226+F208*F203+F185*F180+F162*F157+F139*F134+F116*F111+F93*F88+F70*F65+F47*F42+F24*F19)/(F277+F254+F231+F208+F185+F162+F139+F116+F93+F70+F47+F24),0)</f>
        <v>0</v>
      </c>
      <c r="G281" s="86">
        <f>IFERROR((G272*G277+G254*G249+G231*G226+G208*G203+G185*G180+G162*G157+G139*G134+G116*G111+G93*G88+G70*G65+G47*G42+G24*G19)/(G277+G254+G231+G208+G185+G162+G139+G116+G93+G70+G47+G24),0)</f>
        <v>0</v>
      </c>
      <c r="H281" s="86">
        <f>IFERROR((H272*H277+H254*H249+H231*H226+H208*H203+H185*H180+H162*H157+H139*H134+H116*H111+H93*H88+H70*H65+H47*H42+H24*H19)/(H277+H254+H231+H208+H185+H162+H139+H116+H93+H70+H47+H24),0)</f>
        <v>0</v>
      </c>
      <c r="I281" s="86">
        <f>IFERROR((I272*I277+I254*I249+I231*I226+I208*I203+I185*I180+I162*I157+I139*I134+I116*I111+I93*I88+I70*I65+I47*I42+I24*I19)/(I277+I254+I231+I208+I185+I162+I139+I116+I93+I70+I47+I24),0)</f>
        <v>0</v>
      </c>
      <c r="J281" s="355"/>
      <c r="K281" s="93"/>
      <c r="L281" s="93"/>
      <c r="M281" s="93"/>
      <c r="N281" s="93"/>
      <c r="O281" s="93"/>
      <c r="P281" s="93"/>
    </row>
    <row r="282" spans="1:16" ht="85.5" x14ac:dyDescent="0.25">
      <c r="A282" s="86" t="s">
        <v>1163</v>
      </c>
      <c r="B282" s="87" t="s">
        <v>1146</v>
      </c>
      <c r="C282" s="86" t="s">
        <v>1315</v>
      </c>
      <c r="D282" s="86" t="s">
        <v>953</v>
      </c>
      <c r="E282" s="86">
        <f>E277+E254+E231+E208+E185+E162+E139+E116+E93+E70+E47+E24</f>
        <v>0</v>
      </c>
      <c r="F282" s="86">
        <f>F277+F254+F231+F208+F185+F162+F139+F116+F93+F70+F47+F24</f>
        <v>0</v>
      </c>
      <c r="G282" s="86">
        <f>G277+G254+G231+G208+G185+G162+G139+G116+G93+G70+G47+G24</f>
        <v>0</v>
      </c>
      <c r="H282" s="86">
        <f>H277+H254+H231+H208+H185+H162+H139+H116+H93+H70+H47+H24</f>
        <v>0</v>
      </c>
      <c r="I282" s="86">
        <f>I277+I254+I231+I208+I185+I162+I139+I116+I93+I70+I47+I24</f>
        <v>0</v>
      </c>
      <c r="J282" s="355"/>
      <c r="K282" s="93"/>
      <c r="L282" s="93"/>
      <c r="M282" s="93"/>
      <c r="N282" s="93"/>
      <c r="O282" s="93"/>
      <c r="P282" s="93"/>
    </row>
    <row r="283" spans="1:16" ht="28.5" x14ac:dyDescent="0.25">
      <c r="A283" s="86" t="s">
        <v>1164</v>
      </c>
      <c r="B283" s="87" t="s">
        <v>1147</v>
      </c>
      <c r="C283" s="86" t="s">
        <v>1314</v>
      </c>
      <c r="D283" s="86" t="s">
        <v>1118</v>
      </c>
      <c r="E283" s="86">
        <f>IFERROR((E278*E277+E255*E254+E232*E231+E209*E208+E186*E185+E163*E162+E140*E139+E117*E116+E94*E93+E71*E70+E48*E47+E25*E24)/(E277+E254+E231+E208+E185+E162+E139+E116+E93+E70+E47+E24),0)</f>
        <v>0</v>
      </c>
      <c r="F283" s="86">
        <f>IFERROR((F278*F277+F255*F254+F232*F231+F209*F208+F186*F185+F163*F162+F140*F139+F117*F116+F94*F93+F71*F70+F48*F47+F25*F24)/(F277+F254+F231+F208+F185+F162+F139+F116+F93+F70+F47+F24),0)</f>
        <v>0</v>
      </c>
      <c r="G283" s="86">
        <f>IFERROR((G278*G277+G255*G254+G232*G231+G209*G208+G186*G185+G163*G162+G140*G139+G117*G116+G94*G93+G71*G70+G48*G47+G25*G24)/(G277+G254+G231+G208+G185+G162+G139+G116+G93+G70+G47+G24),0)</f>
        <v>0</v>
      </c>
      <c r="H283" s="86">
        <f>IFERROR((H278*H277+H255*H254+H232*H231+H209*H208+H186*H185+H163*H162+H140*H139+H117*H116+H94*H93+H71*H70+H48*H47+H25*H24)/(H277+H254+H231+H208+H185+H162+H139+H116+H93+H70+H47+H24),0)</f>
        <v>0</v>
      </c>
      <c r="I283" s="86">
        <f>IFERROR((I278*I277+I255*I254+I232*I231+I209*I208+I186*I185+I163*I162+I140*I139+I117*I116+I94*I93+I71*I70+I48*I47+I25*I24)/(I277+I254+I231+I208+I185+I162+I139+I116+I93+I70+I47+I24),0)</f>
        <v>0</v>
      </c>
      <c r="J283" s="355"/>
      <c r="K283" s="93"/>
      <c r="L283" s="93"/>
      <c r="M283" s="93"/>
      <c r="N283" s="93"/>
      <c r="O283" s="93"/>
      <c r="P283" s="93"/>
    </row>
    <row r="284" spans="1:16" s="89" customFormat="1" ht="28.5" x14ac:dyDescent="0.25">
      <c r="A284" s="86" t="s">
        <v>1196</v>
      </c>
      <c r="B284" s="87" t="s">
        <v>1145</v>
      </c>
      <c r="C284" s="86" t="s">
        <v>1314</v>
      </c>
      <c r="D284" s="86" t="s">
        <v>489</v>
      </c>
      <c r="E284" s="86">
        <f>IFERROR((((E24*E19)+(E47*E42)+(E70*E65)+(E93*E88)+(E116*E111)+(E139*E134)+(E162*E157)+(E185*E180)+(E208*E203)+(E231*E226)+(E254*E249)+(E277*E272))/(E24+E47+E70+E93+E116+E139+E162+E185+E208+E231+E254+E277)),0)</f>
        <v>0</v>
      </c>
      <c r="F284" s="86">
        <f>IFERROR((((F24*F19)+(F47*F42)+(F70*F65)+(F93*F88)+(F116*F111)+(F139*F134)+(F162*F157)+(F185*F180)+(F208*F203)+(F231*F226)+(F254*F249)+(F277*F272))/(F24+F47+F70+F93+F116+F139+F162+F185+F208+F231+F254+F277)),0)</f>
        <v>0</v>
      </c>
      <c r="G284" s="86">
        <f>IFERROR((((G24*G19)+(G47*G42)+(G70*G65)+(G93*G88)+(G116*G111)+(G139*G134)+(G162*G157)+(G185*G180)+(G208*G203)+(G231*G226)+(G254*G249)+(G277*G272))/(G24+G47+G70+G93+G116+G139+G162+G185+G208+G231+G254+G277)),0)</f>
        <v>0</v>
      </c>
      <c r="H284" s="86">
        <f>IFERROR((((H24*H19)+(H47*H42)+(H70*H65)+(H93*H88)+(H116*H111)+(H139*H134)+(H162*H157)+(H185*H180)+(H208*H203)+(H231*H226)+(H254*H249)+(H277*H272))/(H24+H47+H70+H93+H116+H139+H162+H185+H208+H231+H254+H277)),0)</f>
        <v>0</v>
      </c>
      <c r="I284" s="86">
        <f>IFERROR((((I24*I19)+(I47*I42)+(I70*I65)+(I93*I88)+(I116*I111)+(I139*I134)+(I162*I157)+(I185*I180)+(I208*I203)+(I231*I226)+(I254*I249)+(I277*I272))/(I24+I47+I70+I93+I116+I139+I162+I185+I208+I231+I254+I277)),0)</f>
        <v>0</v>
      </c>
      <c r="J284" s="355"/>
      <c r="K284" s="619"/>
      <c r="L284" s="619"/>
      <c r="M284" s="619"/>
      <c r="N284" s="619"/>
      <c r="O284" s="619"/>
      <c r="P284" s="619"/>
    </row>
    <row r="285" spans="1:16" s="89" customFormat="1" ht="28.5" x14ac:dyDescent="0.25">
      <c r="A285" s="86" t="s">
        <v>1204</v>
      </c>
      <c r="B285" s="87" t="s">
        <v>1148</v>
      </c>
      <c r="C285" s="86" t="s">
        <v>1314</v>
      </c>
      <c r="D285" s="86" t="s">
        <v>489</v>
      </c>
      <c r="E285" s="86">
        <f>IFERROR((((E24*E26)+(E47*E49)+(E70*E72)+(E93*E95)+(E116*E118)+(E139*E141)+(E162*E164)+(E185*E187)+(E208*E210)+(E231*E233)+(E254*E256)+(E277*E279))/(E24+E47+E70+E93+E116+E139+E162+E185+E208+E231+E254+E277)),0)</f>
        <v>0</v>
      </c>
      <c r="F285" s="86">
        <f>IFERROR((((F24*F26)+(F47*F49)+(F70*F72)+(F93*F95)+(F116*F118)+(F139*F141)+(F162*F164)+(F185*F187)+(F208*F210)+(F231*F233)+(F254*F256)+(F277*F279))/(F24+F47+F70+F93+F116+F139+F162+F185+F208+F231+F254+F277)),0)</f>
        <v>0</v>
      </c>
      <c r="G285" s="86">
        <f>IFERROR((((G24*G26)+(G47*G49)+(G70*G72)+(G93*G95)+(G116*G118)+(G139*G141)+(G162*G164)+(G185*G187)+(G208*G210)+(G231*G233)+(G254*G256)+(G277*G279))/(G24+G47+G70+G93+G116+G139+G162+G185+G208+G231+G254+G277)),0)</f>
        <v>0</v>
      </c>
      <c r="H285" s="86">
        <f>IFERROR((((H24*H26)+(H47*H49)+(H70*H72)+(H93*H95)+(H116*H118)+(H139*H141)+(H162*H164)+(H185*H187)+(H208*H210)+(H231*H233)+(H254*H256)+(H277*H279))/(H24+H47+H70+H93+H116+H139+H162+H185+H208+H231+H254+H277)),0)</f>
        <v>0</v>
      </c>
      <c r="I285" s="86">
        <f>IFERROR((((I24*I26)+(I47*I49)+(I70*I72)+(I93*I95)+(I116*I118)+(I139*I141)+(I162*I164)+(I185*I187)+(I208*I210)+(I231*I233)+(I254*I256)+(I277*I279))/(I24+I47+I70+I93+I116+I139+I162+I185+I208+I231+I254+I277)),0)</f>
        <v>0</v>
      </c>
      <c r="J285" s="355"/>
      <c r="K285" s="619"/>
      <c r="L285" s="619"/>
      <c r="M285" s="619"/>
      <c r="N285" s="619"/>
      <c r="O285" s="619"/>
      <c r="P285" s="619"/>
    </row>
    <row r="286" spans="1:16" x14ac:dyDescent="0.25">
      <c r="A286" s="812"/>
      <c r="B286" s="813"/>
      <c r="C286" s="812"/>
      <c r="D286" s="812"/>
      <c r="E286" s="656"/>
      <c r="F286" s="656"/>
      <c r="G286" s="656"/>
      <c r="H286" s="656"/>
      <c r="I286" s="656"/>
      <c r="J286" s="250"/>
      <c r="K286" s="93"/>
      <c r="L286" s="93"/>
      <c r="M286" s="93"/>
      <c r="N286" s="93"/>
      <c r="O286" s="93"/>
      <c r="P286" s="93"/>
    </row>
    <row r="287" spans="1:16" x14ac:dyDescent="0.25">
      <c r="A287" s="758" t="s">
        <v>1165</v>
      </c>
      <c r="B287" s="311" t="s">
        <v>1046</v>
      </c>
      <c r="C287" s="811"/>
      <c r="D287" s="811"/>
      <c r="E287" s="1321" t="s">
        <v>1120</v>
      </c>
      <c r="F287" s="1321"/>
      <c r="G287" s="1321"/>
      <c r="H287" s="1321"/>
      <c r="I287" s="1322"/>
      <c r="J287" s="1323"/>
      <c r="K287" s="1324"/>
      <c r="L287" s="1324"/>
      <c r="M287" s="1324"/>
      <c r="N287" s="1324"/>
      <c r="O287" s="1324"/>
      <c r="P287" s="1324"/>
    </row>
    <row r="288" spans="1:16" x14ac:dyDescent="0.25">
      <c r="A288" s="209" t="s">
        <v>546</v>
      </c>
      <c r="B288" s="263" t="s">
        <v>82</v>
      </c>
      <c r="C288" s="209"/>
      <c r="D288" s="807"/>
      <c r="E288" s="643"/>
      <c r="F288" s="643"/>
      <c r="G288" s="643"/>
      <c r="H288" s="643"/>
      <c r="I288" s="643"/>
      <c r="J288" s="643"/>
      <c r="K288" s="93"/>
      <c r="L288" s="93"/>
      <c r="M288" s="93"/>
      <c r="N288" s="93"/>
      <c r="O288" s="93"/>
      <c r="P288" s="93"/>
    </row>
    <row r="289" spans="1:16" x14ac:dyDescent="0.25">
      <c r="A289" s="209" t="s">
        <v>547</v>
      </c>
      <c r="B289" s="263" t="s">
        <v>902</v>
      </c>
      <c r="C289" s="200"/>
      <c r="D289" s="200" t="s">
        <v>953</v>
      </c>
      <c r="E289" s="322">
        <v>0</v>
      </c>
      <c r="F289" s="322">
        <v>0</v>
      </c>
      <c r="G289" s="322">
        <v>0</v>
      </c>
      <c r="H289" s="334">
        <f>IFERROR(AVERAGEA(E289:G289),0)</f>
        <v>0</v>
      </c>
      <c r="I289" s="322">
        <v>0</v>
      </c>
      <c r="J289" s="250"/>
      <c r="K289" s="93"/>
      <c r="L289" s="93"/>
      <c r="M289" s="93"/>
      <c r="N289" s="93"/>
      <c r="O289" s="93"/>
      <c r="P289" s="93"/>
    </row>
    <row r="290" spans="1:16" x14ac:dyDescent="0.25">
      <c r="A290" s="209" t="s">
        <v>549</v>
      </c>
      <c r="B290" s="263" t="s">
        <v>1027</v>
      </c>
      <c r="C290" s="200" t="s">
        <v>408</v>
      </c>
      <c r="D290" s="200" t="s">
        <v>1334</v>
      </c>
      <c r="E290" s="322">
        <v>0</v>
      </c>
      <c r="F290" s="322">
        <v>0</v>
      </c>
      <c r="G290" s="322">
        <v>0</v>
      </c>
      <c r="H290" s="334">
        <f>IFERROR(AVERAGEA(E290:G290),0)</f>
        <v>0</v>
      </c>
      <c r="I290" s="322">
        <v>0</v>
      </c>
      <c r="J290" s="250"/>
      <c r="K290" s="93"/>
      <c r="L290" s="93"/>
      <c r="M290" s="93"/>
      <c r="N290" s="93"/>
      <c r="O290" s="93"/>
      <c r="P290" s="93"/>
    </row>
    <row r="291" spans="1:16" x14ac:dyDescent="0.25">
      <c r="A291" s="209" t="s">
        <v>551</v>
      </c>
      <c r="B291" s="263" t="s">
        <v>1054</v>
      </c>
      <c r="C291" s="200" t="s">
        <v>408</v>
      </c>
      <c r="D291" s="200" t="s">
        <v>563</v>
      </c>
      <c r="E291" s="322">
        <v>0</v>
      </c>
      <c r="F291" s="322">
        <v>0</v>
      </c>
      <c r="G291" s="322">
        <v>0</v>
      </c>
      <c r="H291" s="334">
        <f>IFERROR(AVERAGEA(E291:G291),0)</f>
        <v>0</v>
      </c>
      <c r="I291" s="322">
        <v>0</v>
      </c>
      <c r="J291" s="250"/>
      <c r="K291" s="93"/>
      <c r="L291" s="93"/>
      <c r="M291" s="93"/>
      <c r="N291" s="93"/>
      <c r="O291" s="93"/>
      <c r="P291" s="93"/>
    </row>
    <row r="292" spans="1:16" x14ac:dyDescent="0.25">
      <c r="A292" s="209" t="s">
        <v>552</v>
      </c>
      <c r="B292" s="263" t="s">
        <v>1117</v>
      </c>
      <c r="C292" s="200" t="s">
        <v>408</v>
      </c>
      <c r="D292" s="200" t="s">
        <v>1334</v>
      </c>
      <c r="E292" s="322">
        <v>0</v>
      </c>
      <c r="F292" s="322">
        <v>0</v>
      </c>
      <c r="G292" s="322">
        <v>0</v>
      </c>
      <c r="H292" s="334">
        <f>IFERROR(AVERAGEA(E292:G292),0)</f>
        <v>0</v>
      </c>
      <c r="I292" s="545">
        <v>0</v>
      </c>
      <c r="J292" s="250"/>
      <c r="K292" s="93"/>
      <c r="L292" s="93"/>
      <c r="M292" s="93"/>
      <c r="N292" s="93"/>
      <c r="O292" s="93"/>
      <c r="P292" s="93"/>
    </row>
    <row r="293" spans="1:16" x14ac:dyDescent="0.25">
      <c r="A293" s="209" t="s">
        <v>569</v>
      </c>
      <c r="B293" s="263" t="s">
        <v>73</v>
      </c>
      <c r="C293" s="200" t="s">
        <v>1053</v>
      </c>
      <c r="D293" s="200" t="s">
        <v>1048</v>
      </c>
      <c r="E293" s="527"/>
      <c r="F293" s="527"/>
      <c r="G293" s="527"/>
      <c r="H293" s="276">
        <f>IFERROR(AVERAGEIF(E293:G293,"&gt;0",E293:G293),0)</f>
        <v>0</v>
      </c>
      <c r="I293" s="527"/>
      <c r="J293" s="250"/>
      <c r="K293" s="93"/>
      <c r="L293" s="93"/>
      <c r="M293" s="93"/>
      <c r="N293" s="93"/>
      <c r="O293" s="93"/>
      <c r="P293" s="93"/>
    </row>
    <row r="294" spans="1:16" x14ac:dyDescent="0.25">
      <c r="A294" s="209" t="s">
        <v>571</v>
      </c>
      <c r="B294" s="263" t="s">
        <v>1028</v>
      </c>
      <c r="C294" s="200" t="s">
        <v>408</v>
      </c>
      <c r="D294" s="200" t="s">
        <v>1334</v>
      </c>
      <c r="E294" s="322">
        <v>0</v>
      </c>
      <c r="F294" s="322">
        <v>0</v>
      </c>
      <c r="G294" s="322">
        <v>0</v>
      </c>
      <c r="H294" s="334">
        <f>IFERROR(AVERAGEA(E294:G294),0)</f>
        <v>0</v>
      </c>
      <c r="I294" s="545">
        <v>0</v>
      </c>
      <c r="J294" s="250"/>
      <c r="K294" s="93"/>
      <c r="L294" s="93"/>
      <c r="M294" s="93"/>
      <c r="N294" s="93"/>
      <c r="O294" s="93"/>
      <c r="P294" s="93"/>
    </row>
    <row r="295" spans="1:16" x14ac:dyDescent="0.25">
      <c r="A295" s="209" t="s">
        <v>601</v>
      </c>
      <c r="B295" s="263" t="s">
        <v>1114</v>
      </c>
      <c r="C295" s="200" t="s">
        <v>1053</v>
      </c>
      <c r="D295" s="200" t="s">
        <v>1048</v>
      </c>
      <c r="E295" s="527"/>
      <c r="F295" s="527"/>
      <c r="G295" s="527"/>
      <c r="H295" s="276">
        <f>IFERROR(AVERAGEIF(E295:G295,"&gt;0",E295:G295),0)</f>
        <v>0</v>
      </c>
      <c r="I295" s="527"/>
      <c r="J295" s="250"/>
      <c r="K295" s="93"/>
      <c r="L295" s="93"/>
      <c r="M295" s="93"/>
      <c r="N295" s="93"/>
      <c r="O295" s="93"/>
      <c r="P295" s="93"/>
    </row>
    <row r="296" spans="1:16" x14ac:dyDescent="0.25">
      <c r="A296" s="209" t="s">
        <v>603</v>
      </c>
      <c r="B296" s="263" t="s">
        <v>1029</v>
      </c>
      <c r="C296" s="200" t="s">
        <v>408</v>
      </c>
      <c r="D296" s="200" t="s">
        <v>1334</v>
      </c>
      <c r="E296" s="322">
        <v>0</v>
      </c>
      <c r="F296" s="322">
        <v>0</v>
      </c>
      <c r="G296" s="322">
        <v>0</v>
      </c>
      <c r="H296" s="334">
        <f>IFERROR(AVERAGEA(E296:G296),0)</f>
        <v>0</v>
      </c>
      <c r="I296" s="545">
        <v>0</v>
      </c>
      <c r="J296" s="250"/>
      <c r="K296" s="93"/>
      <c r="L296" s="93"/>
      <c r="M296" s="93"/>
      <c r="N296" s="93"/>
      <c r="O296" s="93"/>
      <c r="P296" s="93"/>
    </row>
    <row r="297" spans="1:16" x14ac:dyDescent="0.25">
      <c r="A297" s="209" t="s">
        <v>605</v>
      </c>
      <c r="B297" s="263" t="s">
        <v>1115</v>
      </c>
      <c r="C297" s="200" t="s">
        <v>1053</v>
      </c>
      <c r="D297" s="200" t="s">
        <v>1048</v>
      </c>
      <c r="E297" s="527"/>
      <c r="F297" s="527"/>
      <c r="G297" s="527"/>
      <c r="H297" s="276">
        <f>IFERROR(AVERAGEIF(E297:G297,"&gt;0",E297:G297),0)</f>
        <v>0</v>
      </c>
      <c r="I297" s="527"/>
      <c r="J297" s="250"/>
      <c r="K297" s="93"/>
      <c r="L297" s="93"/>
      <c r="M297" s="93"/>
      <c r="N297" s="93"/>
      <c r="O297" s="93"/>
      <c r="P297" s="93"/>
    </row>
    <row r="298" spans="1:16" x14ac:dyDescent="0.25">
      <c r="A298" s="209" t="s">
        <v>683</v>
      </c>
      <c r="B298" s="263" t="s">
        <v>1030</v>
      </c>
      <c r="C298" s="200" t="s">
        <v>408</v>
      </c>
      <c r="D298" s="200" t="s">
        <v>1334</v>
      </c>
      <c r="E298" s="322">
        <v>0</v>
      </c>
      <c r="F298" s="322">
        <v>0</v>
      </c>
      <c r="G298" s="322">
        <v>0</v>
      </c>
      <c r="H298" s="334">
        <f>IFERROR(AVERAGEA(E298:G298),0)</f>
        <v>0</v>
      </c>
      <c r="I298" s="545">
        <v>0</v>
      </c>
      <c r="J298" s="250"/>
      <c r="K298" s="93"/>
      <c r="L298" s="93"/>
      <c r="M298" s="93"/>
      <c r="N298" s="93"/>
      <c r="O298" s="93"/>
      <c r="P298" s="93"/>
    </row>
    <row r="299" spans="1:16" x14ac:dyDescent="0.25">
      <c r="A299" s="209" t="s">
        <v>698</v>
      </c>
      <c r="B299" s="263" t="s">
        <v>1116</v>
      </c>
      <c r="C299" s="200" t="s">
        <v>1053</v>
      </c>
      <c r="D299" s="200" t="s">
        <v>1048</v>
      </c>
      <c r="E299" s="527"/>
      <c r="F299" s="527"/>
      <c r="G299" s="527"/>
      <c r="H299" s="276">
        <f>IFERROR(AVERAGEIF(E299:G299,"&gt;0",E299:G299),0)</f>
        <v>0</v>
      </c>
      <c r="I299" s="527"/>
      <c r="J299" s="250"/>
      <c r="K299" s="93"/>
      <c r="L299" s="93"/>
      <c r="M299" s="93"/>
      <c r="N299" s="93"/>
      <c r="O299" s="93"/>
      <c r="P299" s="93"/>
    </row>
    <row r="300" spans="1:16" x14ac:dyDescent="0.25">
      <c r="A300" s="209" t="s">
        <v>699</v>
      </c>
      <c r="B300" s="263" t="s">
        <v>1031</v>
      </c>
      <c r="C300" s="200" t="s">
        <v>408</v>
      </c>
      <c r="D300" s="200" t="s">
        <v>696</v>
      </c>
      <c r="E300" s="322">
        <v>0</v>
      </c>
      <c r="F300" s="322">
        <v>0</v>
      </c>
      <c r="G300" s="322">
        <v>0</v>
      </c>
      <c r="H300" s="647">
        <f>IFERROR(AVERAGEIF(E300:G300,"&gt;0",E300:G300),0)</f>
        <v>0</v>
      </c>
      <c r="I300" s="545">
        <v>0</v>
      </c>
      <c r="J300" s="250"/>
      <c r="K300" s="93"/>
      <c r="L300" s="93"/>
      <c r="M300" s="93"/>
      <c r="N300" s="93"/>
      <c r="O300" s="93"/>
      <c r="P300" s="93"/>
    </row>
    <row r="301" spans="1:16" x14ac:dyDescent="0.25">
      <c r="A301" s="281" t="s">
        <v>700</v>
      </c>
      <c r="B301" s="263" t="s">
        <v>1052</v>
      </c>
      <c r="C301" s="200" t="s">
        <v>1053</v>
      </c>
      <c r="D301" s="200" t="s">
        <v>489</v>
      </c>
      <c r="E301" s="527"/>
      <c r="F301" s="527"/>
      <c r="G301" s="527"/>
      <c r="H301" s="276">
        <f>IFERROR(AVERAGEIF(E301:G301,"&gt;0",E301:G301),0)</f>
        <v>0</v>
      </c>
      <c r="I301" s="527"/>
      <c r="J301" s="250"/>
      <c r="K301" s="93"/>
      <c r="L301" s="93"/>
      <c r="M301" s="93"/>
      <c r="N301" s="93"/>
      <c r="O301" s="93"/>
      <c r="P301" s="93"/>
    </row>
    <row r="302" spans="1:16" x14ac:dyDescent="0.25">
      <c r="A302" s="209" t="s">
        <v>701</v>
      </c>
      <c r="B302" s="263" t="s">
        <v>1049</v>
      </c>
      <c r="C302" s="200" t="s">
        <v>1053</v>
      </c>
      <c r="D302" s="200" t="s">
        <v>85</v>
      </c>
      <c r="E302" s="527"/>
      <c r="F302" s="527"/>
      <c r="G302" s="527"/>
      <c r="H302" s="276">
        <f>IFERROR(AVERAGEIF(E302:G302,"&gt;0",E302:G302),0)</f>
        <v>0</v>
      </c>
      <c r="I302" s="527"/>
      <c r="J302" s="250"/>
      <c r="K302" s="93"/>
      <c r="L302" s="93"/>
      <c r="M302" s="93"/>
      <c r="N302" s="93"/>
      <c r="O302" s="93"/>
      <c r="P302" s="93"/>
    </row>
    <row r="303" spans="1:16" x14ac:dyDescent="0.25">
      <c r="A303" s="209" t="s">
        <v>721</v>
      </c>
      <c r="B303" s="263" t="s">
        <v>1050</v>
      </c>
      <c r="C303" s="200" t="s">
        <v>1053</v>
      </c>
      <c r="D303" s="200" t="s">
        <v>696</v>
      </c>
      <c r="E303" s="322">
        <v>0</v>
      </c>
      <c r="F303" s="322">
        <v>0</v>
      </c>
      <c r="G303" s="322">
        <v>0</v>
      </c>
      <c r="H303" s="334">
        <f>IFERROR(AVERAGEA(E303:G303),0)</f>
        <v>0</v>
      </c>
      <c r="I303" s="322">
        <v>0</v>
      </c>
      <c r="J303" s="804"/>
      <c r="K303" s="93"/>
      <c r="L303" s="93"/>
      <c r="M303" s="93"/>
      <c r="N303" s="93"/>
      <c r="O303" s="93"/>
      <c r="P303" s="93"/>
    </row>
    <row r="304" spans="1:16" x14ac:dyDescent="0.25">
      <c r="A304" s="209" t="s">
        <v>722</v>
      </c>
      <c r="B304" s="263" t="s">
        <v>1051</v>
      </c>
      <c r="C304" s="200" t="s">
        <v>1053</v>
      </c>
      <c r="D304" s="200" t="s">
        <v>1048</v>
      </c>
      <c r="E304" s="527"/>
      <c r="F304" s="527"/>
      <c r="G304" s="527"/>
      <c r="H304" s="276">
        <f>IFERROR(AVERAGEIF(E304:G304,"&gt;0",E304:G304),0)</f>
        <v>0</v>
      </c>
      <c r="I304" s="527"/>
      <c r="J304" s="804"/>
      <c r="K304" s="93"/>
      <c r="L304" s="93"/>
      <c r="M304" s="93"/>
      <c r="N304" s="93"/>
      <c r="O304" s="93"/>
      <c r="P304" s="93"/>
    </row>
    <row r="305" spans="1:16" x14ac:dyDescent="0.25">
      <c r="A305" s="281" t="s">
        <v>723</v>
      </c>
      <c r="B305" s="263" t="s">
        <v>86</v>
      </c>
      <c r="C305" s="200"/>
      <c r="D305" s="200" t="s">
        <v>489</v>
      </c>
      <c r="E305" s="527"/>
      <c r="F305" s="527"/>
      <c r="G305" s="527"/>
      <c r="H305" s="647">
        <f>IFERROR(AVERAGEIF(E305:G305,"&gt;0",E305:G305),0)</f>
        <v>0</v>
      </c>
      <c r="I305" s="527"/>
      <c r="J305" s="250"/>
      <c r="K305" s="93"/>
      <c r="L305" s="93"/>
      <c r="M305" s="93"/>
      <c r="N305" s="93"/>
      <c r="O305" s="93"/>
      <c r="P305" s="93"/>
    </row>
    <row r="306" spans="1:16" x14ac:dyDescent="0.25">
      <c r="A306" s="86" t="s">
        <v>724</v>
      </c>
      <c r="B306" s="87" t="s">
        <v>1112</v>
      </c>
      <c r="C306" s="657" t="s">
        <v>1125</v>
      </c>
      <c r="D306" s="86" t="s">
        <v>953</v>
      </c>
      <c r="E306" s="86">
        <f>IFERROR(E290/E291,0)</f>
        <v>0</v>
      </c>
      <c r="F306" s="86">
        <f>IFERROR(F290/F291,0)</f>
        <v>0</v>
      </c>
      <c r="G306" s="86">
        <f>IFERROR(G290/G291,0)</f>
        <v>0</v>
      </c>
      <c r="H306" s="86">
        <f>IFERROR(H290/H291,0)</f>
        <v>0</v>
      </c>
      <c r="I306" s="86">
        <f>IFERROR(I290/I291,0)</f>
        <v>0</v>
      </c>
      <c r="J306" s="355"/>
      <c r="K306" s="93"/>
      <c r="L306" s="93"/>
      <c r="M306" s="93"/>
      <c r="N306" s="93"/>
      <c r="O306" s="93"/>
      <c r="P306" s="93"/>
    </row>
    <row r="307" spans="1:16" ht="28.5" x14ac:dyDescent="0.25">
      <c r="A307" s="86" t="s">
        <v>725</v>
      </c>
      <c r="B307" s="87" t="s">
        <v>34</v>
      </c>
      <c r="C307" s="86" t="s">
        <v>1311</v>
      </c>
      <c r="D307" s="86" t="s">
        <v>1118</v>
      </c>
      <c r="E307" s="86">
        <f>IFERROR((((E292*E293)+(E294*E295)+(E296*E297)+(E298*E299))/E290),0)</f>
        <v>0</v>
      </c>
      <c r="F307" s="86">
        <f>IFERROR((((F292*F293)+(F294*F295)+(F296*F297)+(F298*F299))/F290),0)</f>
        <v>0</v>
      </c>
      <c r="G307" s="86">
        <f>IFERROR((((G292*G293)+(G294*G295)+(G296*G297)+(G298*G299))/G290),0)</f>
        <v>0</v>
      </c>
      <c r="H307" s="86">
        <f>IFERROR((((H292*H293)+(H294*H295)+(H296*H297)+(H298*H299))/H290),0)</f>
        <v>0</v>
      </c>
      <c r="I307" s="86">
        <f>IFERROR((((I292*I293)+(I294*I295)+(I296*I297)+(I298*I299))/I290),0)</f>
        <v>0</v>
      </c>
      <c r="J307" s="355"/>
      <c r="K307" s="93"/>
      <c r="L307" s="93"/>
      <c r="M307" s="93"/>
      <c r="N307" s="93"/>
      <c r="O307" s="93"/>
      <c r="P307" s="93"/>
    </row>
    <row r="308" spans="1:16" ht="28.5" x14ac:dyDescent="0.25">
      <c r="A308" s="86" t="s">
        <v>726</v>
      </c>
      <c r="B308" s="87" t="s">
        <v>1119</v>
      </c>
      <c r="C308" s="216" t="s">
        <v>1312</v>
      </c>
      <c r="D308" s="86" t="s">
        <v>489</v>
      </c>
      <c r="E308" s="86">
        <f>IFERROR(((E292*E293)/((E292*E293)+(E294*E295)+(E296*E297)+(E298*E299))),0)</f>
        <v>0</v>
      </c>
      <c r="F308" s="86">
        <f>IFERROR(((F292*F293)/((F292*F293)+(F294*F295)+(F296*F297)+(F298*F299))),0)</f>
        <v>0</v>
      </c>
      <c r="G308" s="86">
        <f>IFERROR(((G292*G293)/((G292*G293)+(G294*G295)+(G296*G297)+(G298*G299))),0)</f>
        <v>0</v>
      </c>
      <c r="H308" s="86">
        <f>IFERROR(((H292*H293)/((H292*H293)+(H294*H295)+(H296*H297)+(H298*H299))),0)</f>
        <v>0</v>
      </c>
      <c r="I308" s="86">
        <f>IFERROR(((I292*I293)/((I292*I293)+(I294*I295)+(I296*I297)+(I298*I299))),0)</f>
        <v>0</v>
      </c>
      <c r="J308" s="355"/>
      <c r="K308" s="93"/>
      <c r="L308" s="93"/>
      <c r="M308" s="93"/>
      <c r="N308" s="93"/>
      <c r="O308" s="93"/>
      <c r="P308" s="93"/>
    </row>
    <row r="309" spans="1:16" x14ac:dyDescent="0.25">
      <c r="A309" s="808"/>
      <c r="B309" s="809"/>
      <c r="C309" s="810"/>
      <c r="D309" s="810"/>
      <c r="E309" s="650"/>
      <c r="F309" s="650"/>
      <c r="G309" s="650"/>
      <c r="H309" s="650"/>
      <c r="I309" s="648"/>
      <c r="J309" s="250"/>
      <c r="K309" s="93"/>
      <c r="L309" s="93"/>
      <c r="M309" s="93"/>
      <c r="N309" s="93"/>
      <c r="O309" s="93"/>
      <c r="P309" s="93"/>
    </row>
    <row r="310" spans="1:16" x14ac:dyDescent="0.25">
      <c r="A310" s="758" t="s">
        <v>1166</v>
      </c>
      <c r="B310" s="311" t="s">
        <v>1047</v>
      </c>
      <c r="C310" s="811"/>
      <c r="D310" s="811"/>
      <c r="E310" s="1321" t="s">
        <v>1120</v>
      </c>
      <c r="F310" s="1321"/>
      <c r="G310" s="1321"/>
      <c r="H310" s="1321"/>
      <c r="I310" s="1322"/>
      <c r="J310" s="1323"/>
      <c r="K310" s="1324"/>
      <c r="L310" s="1324"/>
      <c r="M310" s="1324"/>
      <c r="N310" s="1324"/>
      <c r="O310" s="1324"/>
      <c r="P310" s="1324"/>
    </row>
    <row r="311" spans="1:16" x14ac:dyDescent="0.25">
      <c r="A311" s="209" t="s">
        <v>546</v>
      </c>
      <c r="B311" s="263" t="s">
        <v>82</v>
      </c>
      <c r="C311" s="209"/>
      <c r="D311" s="807"/>
      <c r="E311" s="643"/>
      <c r="F311" s="643"/>
      <c r="G311" s="643"/>
      <c r="H311" s="643"/>
      <c r="I311" s="643"/>
      <c r="J311" s="643"/>
      <c r="K311" s="93"/>
      <c r="L311" s="93"/>
      <c r="M311" s="93"/>
      <c r="N311" s="93"/>
      <c r="O311" s="93"/>
      <c r="P311" s="93"/>
    </row>
    <row r="312" spans="1:16" x14ac:dyDescent="0.25">
      <c r="A312" s="209" t="s">
        <v>547</v>
      </c>
      <c r="B312" s="263" t="s">
        <v>902</v>
      </c>
      <c r="C312" s="200"/>
      <c r="D312" s="200" t="s">
        <v>953</v>
      </c>
      <c r="E312" s="322">
        <v>0</v>
      </c>
      <c r="F312" s="322">
        <v>0</v>
      </c>
      <c r="G312" s="322">
        <v>0</v>
      </c>
      <c r="H312" s="334">
        <f>IFERROR(AVERAGEA(E312:G312),0)</f>
        <v>0</v>
      </c>
      <c r="I312" s="322">
        <v>0</v>
      </c>
      <c r="J312" s="250"/>
      <c r="K312" s="93"/>
      <c r="L312" s="93"/>
      <c r="M312" s="93"/>
      <c r="N312" s="93"/>
      <c r="O312" s="93"/>
      <c r="P312" s="93"/>
    </row>
    <row r="313" spans="1:16" x14ac:dyDescent="0.25">
      <c r="A313" s="209" t="s">
        <v>549</v>
      </c>
      <c r="B313" s="263" t="s">
        <v>1027</v>
      </c>
      <c r="C313" s="200" t="s">
        <v>408</v>
      </c>
      <c r="D313" s="200" t="s">
        <v>1334</v>
      </c>
      <c r="E313" s="322">
        <v>0</v>
      </c>
      <c r="F313" s="322">
        <v>0</v>
      </c>
      <c r="G313" s="322">
        <v>0</v>
      </c>
      <c r="H313" s="334">
        <f>IFERROR(AVERAGEA(E313:G313),0)</f>
        <v>0</v>
      </c>
      <c r="I313" s="322">
        <v>0</v>
      </c>
      <c r="J313" s="250"/>
      <c r="K313" s="93"/>
      <c r="L313" s="93"/>
      <c r="M313" s="93"/>
      <c r="N313" s="93"/>
      <c r="O313" s="93"/>
      <c r="P313" s="93"/>
    </row>
    <row r="314" spans="1:16" x14ac:dyDescent="0.25">
      <c r="A314" s="209" t="s">
        <v>551</v>
      </c>
      <c r="B314" s="263" t="s">
        <v>1054</v>
      </c>
      <c r="C314" s="200" t="s">
        <v>408</v>
      </c>
      <c r="D314" s="200" t="s">
        <v>563</v>
      </c>
      <c r="E314" s="322">
        <v>0</v>
      </c>
      <c r="F314" s="322">
        <v>0</v>
      </c>
      <c r="G314" s="322">
        <v>0</v>
      </c>
      <c r="H314" s="334">
        <f>IFERROR(AVERAGEA(E314:G314),0)</f>
        <v>0</v>
      </c>
      <c r="I314" s="322">
        <v>0</v>
      </c>
      <c r="J314" s="250"/>
      <c r="K314" s="93"/>
      <c r="L314" s="93"/>
      <c r="M314" s="93"/>
      <c r="N314" s="93"/>
      <c r="O314" s="93"/>
      <c r="P314" s="93"/>
    </row>
    <row r="315" spans="1:16" x14ac:dyDescent="0.25">
      <c r="A315" s="209" t="s">
        <v>552</v>
      </c>
      <c r="B315" s="263" t="s">
        <v>1117</v>
      </c>
      <c r="C315" s="200" t="s">
        <v>408</v>
      </c>
      <c r="D315" s="200" t="s">
        <v>1334</v>
      </c>
      <c r="E315" s="322">
        <v>0</v>
      </c>
      <c r="F315" s="322">
        <v>0</v>
      </c>
      <c r="G315" s="322">
        <v>0</v>
      </c>
      <c r="H315" s="334">
        <f>IFERROR(AVERAGEA(E315:G315),0)</f>
        <v>0</v>
      </c>
      <c r="I315" s="545">
        <v>0</v>
      </c>
      <c r="J315" s="250"/>
      <c r="K315" s="93"/>
      <c r="L315" s="93"/>
      <c r="M315" s="93"/>
      <c r="N315" s="93"/>
      <c r="O315" s="93"/>
      <c r="P315" s="93"/>
    </row>
    <row r="316" spans="1:16" x14ac:dyDescent="0.25">
      <c r="A316" s="209" t="s">
        <v>569</v>
      </c>
      <c r="B316" s="263" t="s">
        <v>73</v>
      </c>
      <c r="C316" s="200" t="s">
        <v>1053</v>
      </c>
      <c r="D316" s="200" t="s">
        <v>1048</v>
      </c>
      <c r="E316" s="527"/>
      <c r="F316" s="527"/>
      <c r="G316" s="527"/>
      <c r="H316" s="276">
        <f>IFERROR(AVERAGEIF(E316:G316,"&gt;0",E316:G316),0)</f>
        <v>0</v>
      </c>
      <c r="I316" s="527"/>
      <c r="J316" s="250"/>
      <c r="K316" s="93"/>
      <c r="L316" s="93"/>
      <c r="M316" s="93"/>
      <c r="N316" s="93"/>
      <c r="O316" s="93"/>
      <c r="P316" s="93"/>
    </row>
    <row r="317" spans="1:16" x14ac:dyDescent="0.25">
      <c r="A317" s="209" t="s">
        <v>571</v>
      </c>
      <c r="B317" s="263" t="s">
        <v>1028</v>
      </c>
      <c r="C317" s="200" t="s">
        <v>408</v>
      </c>
      <c r="D317" s="200" t="s">
        <v>1334</v>
      </c>
      <c r="E317" s="322">
        <v>0</v>
      </c>
      <c r="F317" s="322">
        <v>0</v>
      </c>
      <c r="G317" s="322">
        <v>0</v>
      </c>
      <c r="H317" s="334">
        <f>IFERROR(AVERAGEA(E317:G317),0)</f>
        <v>0</v>
      </c>
      <c r="I317" s="545">
        <v>0</v>
      </c>
      <c r="J317" s="250"/>
      <c r="K317" s="93"/>
      <c r="L317" s="93"/>
      <c r="M317" s="93"/>
      <c r="N317" s="93"/>
      <c r="O317" s="93"/>
      <c r="P317" s="93"/>
    </row>
    <row r="318" spans="1:16" x14ac:dyDescent="0.25">
      <c r="A318" s="209" t="s">
        <v>601</v>
      </c>
      <c r="B318" s="263" t="s">
        <v>1114</v>
      </c>
      <c r="C318" s="200" t="s">
        <v>1053</v>
      </c>
      <c r="D318" s="200" t="s">
        <v>1048</v>
      </c>
      <c r="E318" s="527"/>
      <c r="F318" s="527"/>
      <c r="G318" s="527"/>
      <c r="H318" s="276">
        <f>IFERROR(AVERAGEIF(E318:G318,"&gt;0",E318:G318),0)</f>
        <v>0</v>
      </c>
      <c r="I318" s="527"/>
      <c r="J318" s="250"/>
      <c r="K318" s="93"/>
      <c r="L318" s="93"/>
      <c r="M318" s="93"/>
      <c r="N318" s="93"/>
      <c r="O318" s="93"/>
      <c r="P318" s="93"/>
    </row>
    <row r="319" spans="1:16" x14ac:dyDescent="0.25">
      <c r="A319" s="209" t="s">
        <v>603</v>
      </c>
      <c r="B319" s="263" t="s">
        <v>1029</v>
      </c>
      <c r="C319" s="200" t="s">
        <v>408</v>
      </c>
      <c r="D319" s="200" t="s">
        <v>1334</v>
      </c>
      <c r="E319" s="322">
        <v>0</v>
      </c>
      <c r="F319" s="322">
        <v>0</v>
      </c>
      <c r="G319" s="322">
        <v>0</v>
      </c>
      <c r="H319" s="334">
        <f>IFERROR(AVERAGEA(E319:G319),0)</f>
        <v>0</v>
      </c>
      <c r="I319" s="545">
        <v>0</v>
      </c>
      <c r="J319" s="250"/>
      <c r="K319" s="93"/>
      <c r="L319" s="93"/>
      <c r="M319" s="93"/>
      <c r="N319" s="93"/>
      <c r="O319" s="93"/>
      <c r="P319" s="93"/>
    </row>
    <row r="320" spans="1:16" x14ac:dyDescent="0.25">
      <c r="A320" s="209" t="s">
        <v>605</v>
      </c>
      <c r="B320" s="263" t="s">
        <v>1115</v>
      </c>
      <c r="C320" s="200" t="s">
        <v>1053</v>
      </c>
      <c r="D320" s="200" t="s">
        <v>1048</v>
      </c>
      <c r="E320" s="527"/>
      <c r="F320" s="527"/>
      <c r="G320" s="527"/>
      <c r="H320" s="276">
        <f>IFERROR(AVERAGEIF(E320:G320,"&gt;0",E320:G320),0)</f>
        <v>0</v>
      </c>
      <c r="I320" s="527"/>
      <c r="J320" s="250"/>
      <c r="K320" s="93"/>
      <c r="L320" s="93"/>
      <c r="M320" s="93"/>
      <c r="N320" s="93"/>
      <c r="O320" s="93"/>
      <c r="P320" s="93"/>
    </row>
    <row r="321" spans="1:16" x14ac:dyDescent="0.25">
      <c r="A321" s="209" t="s">
        <v>683</v>
      </c>
      <c r="B321" s="263" t="s">
        <v>1030</v>
      </c>
      <c r="C321" s="200" t="s">
        <v>408</v>
      </c>
      <c r="D321" s="200" t="s">
        <v>1334</v>
      </c>
      <c r="E321" s="322">
        <v>0</v>
      </c>
      <c r="F321" s="322">
        <v>0</v>
      </c>
      <c r="G321" s="322">
        <v>0</v>
      </c>
      <c r="H321" s="334">
        <f>IFERROR(AVERAGEA(E321:G321),0)</f>
        <v>0</v>
      </c>
      <c r="I321" s="545">
        <v>0</v>
      </c>
      <c r="J321" s="250"/>
      <c r="K321" s="93"/>
      <c r="L321" s="93"/>
      <c r="M321" s="93"/>
      <c r="N321" s="93"/>
      <c r="O321" s="93"/>
      <c r="P321" s="93"/>
    </row>
    <row r="322" spans="1:16" x14ac:dyDescent="0.25">
      <c r="A322" s="209" t="s">
        <v>698</v>
      </c>
      <c r="B322" s="263" t="s">
        <v>1116</v>
      </c>
      <c r="C322" s="200" t="s">
        <v>1053</v>
      </c>
      <c r="D322" s="200" t="s">
        <v>1048</v>
      </c>
      <c r="E322" s="527"/>
      <c r="F322" s="527"/>
      <c r="G322" s="527"/>
      <c r="H322" s="276">
        <f>IFERROR(AVERAGEIF(E322:G322,"&gt;0",E322:G322),0)</f>
        <v>0</v>
      </c>
      <c r="I322" s="527"/>
      <c r="J322" s="250"/>
      <c r="K322" s="93"/>
      <c r="L322" s="93"/>
      <c r="M322" s="93"/>
      <c r="N322" s="93"/>
      <c r="O322" s="93"/>
      <c r="P322" s="93"/>
    </row>
    <row r="323" spans="1:16" x14ac:dyDescent="0.25">
      <c r="A323" s="209" t="s">
        <v>699</v>
      </c>
      <c r="B323" s="263" t="s">
        <v>1031</v>
      </c>
      <c r="C323" s="200" t="s">
        <v>408</v>
      </c>
      <c r="D323" s="200" t="s">
        <v>696</v>
      </c>
      <c r="E323" s="322">
        <v>0</v>
      </c>
      <c r="F323" s="322">
        <v>0</v>
      </c>
      <c r="G323" s="322">
        <v>0</v>
      </c>
      <c r="H323" s="647">
        <f>IFERROR(AVERAGEIF(E323:G323,"&gt;0",E323:G323),0)</f>
        <v>0</v>
      </c>
      <c r="I323" s="545">
        <v>0</v>
      </c>
      <c r="J323" s="250"/>
      <c r="K323" s="93"/>
      <c r="L323" s="93"/>
      <c r="M323" s="93"/>
      <c r="N323" s="93"/>
      <c r="O323" s="93"/>
      <c r="P323" s="93"/>
    </row>
    <row r="324" spans="1:16" x14ac:dyDescent="0.25">
      <c r="A324" s="281" t="s">
        <v>700</v>
      </c>
      <c r="B324" s="263" t="s">
        <v>1052</v>
      </c>
      <c r="C324" s="200" t="s">
        <v>1053</v>
      </c>
      <c r="D324" s="200" t="s">
        <v>489</v>
      </c>
      <c r="E324" s="527"/>
      <c r="F324" s="527"/>
      <c r="G324" s="527"/>
      <c r="H324" s="276">
        <f>IFERROR(AVERAGEIF(E324:G324,"&gt;0",E324:G324),0)</f>
        <v>0</v>
      </c>
      <c r="I324" s="527"/>
      <c r="J324" s="250"/>
      <c r="K324" s="93"/>
      <c r="L324" s="93"/>
      <c r="M324" s="93"/>
      <c r="N324" s="93"/>
      <c r="O324" s="93"/>
      <c r="P324" s="93"/>
    </row>
    <row r="325" spans="1:16" x14ac:dyDescent="0.25">
      <c r="A325" s="209" t="s">
        <v>701</v>
      </c>
      <c r="B325" s="263" t="s">
        <v>1049</v>
      </c>
      <c r="C325" s="200" t="s">
        <v>1053</v>
      </c>
      <c r="D325" s="200" t="s">
        <v>85</v>
      </c>
      <c r="E325" s="527"/>
      <c r="F325" s="527"/>
      <c r="G325" s="527"/>
      <c r="H325" s="276">
        <f>IFERROR(AVERAGEIF(E325:G325,"&gt;0",E325:G325),0)</f>
        <v>0</v>
      </c>
      <c r="I325" s="527"/>
      <c r="J325" s="250"/>
      <c r="K325" s="93"/>
      <c r="L325" s="93"/>
      <c r="M325" s="93"/>
      <c r="N325" s="93"/>
      <c r="O325" s="93"/>
      <c r="P325" s="93"/>
    </row>
    <row r="326" spans="1:16" x14ac:dyDescent="0.25">
      <c r="A326" s="209" t="s">
        <v>721</v>
      </c>
      <c r="B326" s="263" t="s">
        <v>1050</v>
      </c>
      <c r="C326" s="200" t="s">
        <v>1053</v>
      </c>
      <c r="D326" s="200" t="s">
        <v>696</v>
      </c>
      <c r="E326" s="322">
        <v>0</v>
      </c>
      <c r="F326" s="322">
        <v>0</v>
      </c>
      <c r="G326" s="322">
        <v>0</v>
      </c>
      <c r="H326" s="334">
        <f>IFERROR(AVERAGEA(E326:G326),0)</f>
        <v>0</v>
      </c>
      <c r="I326" s="322">
        <v>0</v>
      </c>
      <c r="J326" s="804"/>
      <c r="K326" s="93"/>
      <c r="L326" s="93"/>
      <c r="M326" s="93"/>
      <c r="N326" s="93"/>
      <c r="O326" s="93"/>
      <c r="P326" s="93"/>
    </row>
    <row r="327" spans="1:16" x14ac:dyDescent="0.25">
      <c r="A327" s="209" t="s">
        <v>722</v>
      </c>
      <c r="B327" s="263" t="s">
        <v>1051</v>
      </c>
      <c r="C327" s="200" t="s">
        <v>1053</v>
      </c>
      <c r="D327" s="200" t="s">
        <v>1048</v>
      </c>
      <c r="E327" s="527"/>
      <c r="F327" s="527"/>
      <c r="G327" s="527"/>
      <c r="H327" s="276">
        <f>IFERROR(AVERAGEIF(E327:G327,"&gt;0",E327:G327),0)</f>
        <v>0</v>
      </c>
      <c r="I327" s="527"/>
      <c r="J327" s="804"/>
      <c r="K327" s="93"/>
      <c r="L327" s="93"/>
      <c r="M327" s="93"/>
      <c r="N327" s="93"/>
      <c r="O327" s="93"/>
      <c r="P327" s="93"/>
    </row>
    <row r="328" spans="1:16" x14ac:dyDescent="0.25">
      <c r="A328" s="281" t="s">
        <v>723</v>
      </c>
      <c r="B328" s="263" t="s">
        <v>86</v>
      </c>
      <c r="C328" s="200"/>
      <c r="D328" s="200" t="s">
        <v>489</v>
      </c>
      <c r="E328" s="527"/>
      <c r="F328" s="527"/>
      <c r="G328" s="527"/>
      <c r="H328" s="647">
        <f>IFERROR(AVERAGEIF(E328:G328,"&gt;0",E328:G328),0)</f>
        <v>0</v>
      </c>
      <c r="I328" s="527"/>
      <c r="J328" s="250"/>
      <c r="K328" s="93"/>
      <c r="L328" s="93"/>
      <c r="M328" s="93"/>
      <c r="N328" s="93"/>
      <c r="O328" s="93"/>
      <c r="P328" s="93"/>
    </row>
    <row r="329" spans="1:16" x14ac:dyDescent="0.25">
      <c r="A329" s="86" t="s">
        <v>724</v>
      </c>
      <c r="B329" s="87" t="s">
        <v>1112</v>
      </c>
      <c r="C329" s="657" t="s">
        <v>1125</v>
      </c>
      <c r="D329" s="86" t="s">
        <v>953</v>
      </c>
      <c r="E329" s="86">
        <f>IFERROR(E313/E314,0)</f>
        <v>0</v>
      </c>
      <c r="F329" s="86">
        <f>IFERROR(F313/F314,0)</f>
        <v>0</v>
      </c>
      <c r="G329" s="86">
        <f>IFERROR(G313/G314,0)</f>
        <v>0</v>
      </c>
      <c r="H329" s="86">
        <f>IFERROR(H313/H314,0)</f>
        <v>0</v>
      </c>
      <c r="I329" s="86">
        <f>IFERROR(I313/I314,0)</f>
        <v>0</v>
      </c>
      <c r="J329" s="355"/>
      <c r="K329" s="93"/>
      <c r="L329" s="93"/>
      <c r="M329" s="93"/>
      <c r="N329" s="93"/>
      <c r="O329" s="93"/>
      <c r="P329" s="93"/>
    </row>
    <row r="330" spans="1:16" ht="28.5" x14ac:dyDescent="0.25">
      <c r="A330" s="86" t="s">
        <v>725</v>
      </c>
      <c r="B330" s="87" t="s">
        <v>34</v>
      </c>
      <c r="C330" s="86" t="s">
        <v>1311</v>
      </c>
      <c r="D330" s="86" t="s">
        <v>1118</v>
      </c>
      <c r="E330" s="86">
        <f>IFERROR((((E315*E316)+(E317*E318)+(E319*E320)+(E321*E322))/E313),0)</f>
        <v>0</v>
      </c>
      <c r="F330" s="86">
        <f>IFERROR((((F315*F316)+(F317*F318)+(F319*F320)+(F321*F322))/F313),0)</f>
        <v>0</v>
      </c>
      <c r="G330" s="86">
        <f>IFERROR((((G315*G316)+(G317*G318)+(G319*G320)+(G321*G322))/G313),0)</f>
        <v>0</v>
      </c>
      <c r="H330" s="86">
        <f>IFERROR((((H315*H316)+(H317*H318)+(H319*H320)+(H321*H322))/H313),0)</f>
        <v>0</v>
      </c>
      <c r="I330" s="86">
        <f>IFERROR((((I315*I316)+(I317*I318)+(I319*I320)+(I321*I322))/I313),0)</f>
        <v>0</v>
      </c>
      <c r="J330" s="355"/>
      <c r="K330" s="93"/>
      <c r="L330" s="93"/>
      <c r="M330" s="93"/>
      <c r="N330" s="93"/>
      <c r="O330" s="93"/>
      <c r="P330" s="93"/>
    </row>
    <row r="331" spans="1:16" ht="28.5" x14ac:dyDescent="0.25">
      <c r="A331" s="86" t="s">
        <v>726</v>
      </c>
      <c r="B331" s="87" t="s">
        <v>1119</v>
      </c>
      <c r="C331" s="216" t="s">
        <v>1312</v>
      </c>
      <c r="D331" s="86" t="s">
        <v>489</v>
      </c>
      <c r="E331" s="86">
        <f>IFERROR(((E315*E316)/((E315*E316)+(E317*E318)+(E319*E320)+(E321*E322))),0)</f>
        <v>0</v>
      </c>
      <c r="F331" s="86">
        <f>IFERROR(((F315*F316)/((F315*F316)+(F317*F318)+(F319*F320)+(F321*F322))),0)</f>
        <v>0</v>
      </c>
      <c r="G331" s="86">
        <f>IFERROR(((G315*G316)/((G315*G316)+(G317*G318)+(G319*G320)+(G321*G322))),0)</f>
        <v>0</v>
      </c>
      <c r="H331" s="86">
        <f>IFERROR(((H315*H316)/((H315*H316)+(H317*H318)+(H319*H320)+(H321*H322))),0)</f>
        <v>0</v>
      </c>
      <c r="I331" s="86">
        <f>IFERROR(((I315*I316)/((I315*I316)+(I317*I318)+(I319*I320)+(I321*I322))),0)</f>
        <v>0</v>
      </c>
      <c r="J331" s="355"/>
      <c r="K331" s="93"/>
      <c r="L331" s="93"/>
      <c r="M331" s="93"/>
      <c r="N331" s="93"/>
      <c r="O331" s="93"/>
      <c r="P331" s="93"/>
    </row>
    <row r="332" spans="1:16" x14ac:dyDescent="0.25">
      <c r="A332" s="808"/>
      <c r="B332" s="809"/>
      <c r="C332" s="810"/>
      <c r="D332" s="810"/>
      <c r="E332" s="650"/>
      <c r="F332" s="650"/>
      <c r="G332" s="650"/>
      <c r="H332" s="650"/>
      <c r="I332" s="648"/>
      <c r="J332" s="250"/>
      <c r="K332" s="93"/>
      <c r="L332" s="93"/>
      <c r="M332" s="93"/>
      <c r="N332" s="93"/>
      <c r="O332" s="93"/>
      <c r="P332" s="93"/>
    </row>
    <row r="333" spans="1:16" x14ac:dyDescent="0.25">
      <c r="A333" s="758" t="s">
        <v>1167</v>
      </c>
      <c r="B333" s="311" t="s">
        <v>1083</v>
      </c>
      <c r="C333" s="811"/>
      <c r="D333" s="811"/>
      <c r="E333" s="1321" t="s">
        <v>1120</v>
      </c>
      <c r="F333" s="1321"/>
      <c r="G333" s="1321"/>
      <c r="H333" s="1321"/>
      <c r="I333" s="1322"/>
      <c r="J333" s="1323"/>
      <c r="K333" s="1324"/>
      <c r="L333" s="1324"/>
      <c r="M333" s="1324"/>
      <c r="N333" s="1324"/>
      <c r="O333" s="1324"/>
      <c r="P333" s="1324"/>
    </row>
    <row r="334" spans="1:16" x14ac:dyDescent="0.25">
      <c r="A334" s="209" t="s">
        <v>546</v>
      </c>
      <c r="B334" s="263" t="s">
        <v>82</v>
      </c>
      <c r="C334" s="209"/>
      <c r="D334" s="807"/>
      <c r="E334" s="643"/>
      <c r="F334" s="643"/>
      <c r="G334" s="643"/>
      <c r="H334" s="643"/>
      <c r="I334" s="643"/>
      <c r="J334" s="643"/>
      <c r="K334" s="93"/>
      <c r="L334" s="93"/>
      <c r="M334" s="93"/>
      <c r="N334" s="93"/>
      <c r="O334" s="93"/>
      <c r="P334" s="93"/>
    </row>
    <row r="335" spans="1:16" x14ac:dyDescent="0.25">
      <c r="A335" s="209" t="s">
        <v>547</v>
      </c>
      <c r="B335" s="263" t="s">
        <v>902</v>
      </c>
      <c r="C335" s="200"/>
      <c r="D335" s="200" t="s">
        <v>953</v>
      </c>
      <c r="E335" s="322">
        <v>0</v>
      </c>
      <c r="F335" s="322">
        <v>0</v>
      </c>
      <c r="G335" s="322">
        <v>0</v>
      </c>
      <c r="H335" s="334">
        <f>IFERROR(AVERAGEA(E335:G335),0)</f>
        <v>0</v>
      </c>
      <c r="I335" s="322">
        <v>0</v>
      </c>
      <c r="J335" s="250"/>
      <c r="K335" s="93"/>
      <c r="L335" s="93"/>
      <c r="M335" s="93"/>
      <c r="N335" s="93"/>
      <c r="O335" s="93"/>
      <c r="P335" s="93"/>
    </row>
    <row r="336" spans="1:16" x14ac:dyDescent="0.25">
      <c r="A336" s="209" t="s">
        <v>549</v>
      </c>
      <c r="B336" s="263" t="s">
        <v>1027</v>
      </c>
      <c r="C336" s="200" t="s">
        <v>408</v>
      </c>
      <c r="D336" s="200" t="s">
        <v>1334</v>
      </c>
      <c r="E336" s="322">
        <v>0</v>
      </c>
      <c r="F336" s="322">
        <v>0</v>
      </c>
      <c r="G336" s="322">
        <v>0</v>
      </c>
      <c r="H336" s="334">
        <f>IFERROR(AVERAGEA(E336:G336),0)</f>
        <v>0</v>
      </c>
      <c r="I336" s="322">
        <v>0</v>
      </c>
      <c r="J336" s="250"/>
      <c r="K336" s="93"/>
      <c r="L336" s="93"/>
      <c r="M336" s="93"/>
      <c r="N336" s="93"/>
      <c r="O336" s="93"/>
      <c r="P336" s="93"/>
    </row>
    <row r="337" spans="1:16" x14ac:dyDescent="0.25">
      <c r="A337" s="209" t="s">
        <v>551</v>
      </c>
      <c r="B337" s="263" t="s">
        <v>1054</v>
      </c>
      <c r="C337" s="200" t="s">
        <v>408</v>
      </c>
      <c r="D337" s="200" t="s">
        <v>563</v>
      </c>
      <c r="E337" s="322">
        <v>0</v>
      </c>
      <c r="F337" s="322">
        <v>0</v>
      </c>
      <c r="G337" s="322">
        <v>0</v>
      </c>
      <c r="H337" s="334">
        <f>IFERROR(AVERAGEA(E337:G337),0)</f>
        <v>0</v>
      </c>
      <c r="I337" s="322">
        <v>0</v>
      </c>
      <c r="J337" s="250"/>
      <c r="K337" s="93"/>
      <c r="L337" s="93"/>
      <c r="M337" s="93"/>
      <c r="N337" s="93"/>
      <c r="O337" s="93"/>
      <c r="P337" s="93"/>
    </row>
    <row r="338" spans="1:16" x14ac:dyDescent="0.25">
      <c r="A338" s="209" t="s">
        <v>552</v>
      </c>
      <c r="B338" s="263" t="s">
        <v>1117</v>
      </c>
      <c r="C338" s="200" t="s">
        <v>408</v>
      </c>
      <c r="D338" s="200" t="s">
        <v>1334</v>
      </c>
      <c r="E338" s="322">
        <v>0</v>
      </c>
      <c r="F338" s="322">
        <v>0</v>
      </c>
      <c r="G338" s="322">
        <v>0</v>
      </c>
      <c r="H338" s="334">
        <f>IFERROR(AVERAGEA(E338:G338),0)</f>
        <v>0</v>
      </c>
      <c r="I338" s="322">
        <v>0</v>
      </c>
      <c r="J338" s="250"/>
      <c r="K338" s="93"/>
      <c r="L338" s="93"/>
      <c r="M338" s="93"/>
      <c r="N338" s="93"/>
      <c r="O338" s="93"/>
      <c r="P338" s="93"/>
    </row>
    <row r="339" spans="1:16" x14ac:dyDescent="0.25">
      <c r="A339" s="209" t="s">
        <v>569</v>
      </c>
      <c r="B339" s="263" t="s">
        <v>73</v>
      </c>
      <c r="C339" s="200" t="s">
        <v>1053</v>
      </c>
      <c r="D339" s="200"/>
      <c r="E339" s="527"/>
      <c r="F339" s="527"/>
      <c r="G339" s="527"/>
      <c r="H339" s="276">
        <f>IFERROR(AVERAGEIF(E339:G339,"&gt;0",E339:G339),0)</f>
        <v>0</v>
      </c>
      <c r="I339" s="527"/>
      <c r="J339" s="250"/>
      <c r="K339" s="93"/>
      <c r="L339" s="93"/>
      <c r="M339" s="93"/>
      <c r="N339" s="93"/>
      <c r="O339" s="93"/>
      <c r="P339" s="93"/>
    </row>
    <row r="340" spans="1:16" x14ac:dyDescent="0.25">
      <c r="A340" s="209" t="s">
        <v>571</v>
      </c>
      <c r="B340" s="263" t="s">
        <v>1028</v>
      </c>
      <c r="C340" s="200" t="s">
        <v>408</v>
      </c>
      <c r="D340" s="200" t="s">
        <v>1334</v>
      </c>
      <c r="E340" s="322">
        <v>0</v>
      </c>
      <c r="F340" s="322">
        <v>0</v>
      </c>
      <c r="G340" s="322">
        <v>0</v>
      </c>
      <c r="H340" s="334">
        <f>IFERROR(AVERAGEA(E340:G340),0)</f>
        <v>0</v>
      </c>
      <c r="I340" s="322">
        <v>0</v>
      </c>
      <c r="J340" s="250"/>
      <c r="K340" s="93"/>
      <c r="L340" s="93"/>
      <c r="M340" s="93"/>
      <c r="N340" s="93"/>
      <c r="O340" s="93"/>
      <c r="P340" s="93"/>
    </row>
    <row r="341" spans="1:16" x14ac:dyDescent="0.25">
      <c r="A341" s="209" t="s">
        <v>601</v>
      </c>
      <c r="B341" s="263" t="s">
        <v>1114</v>
      </c>
      <c r="C341" s="200" t="s">
        <v>1053</v>
      </c>
      <c r="D341" s="200"/>
      <c r="E341" s="527"/>
      <c r="F341" s="527"/>
      <c r="G341" s="527"/>
      <c r="H341" s="276">
        <f>IFERROR(AVERAGEIF(E341:G341,"&gt;0",E341:G341),0)</f>
        <v>0</v>
      </c>
      <c r="I341" s="527"/>
      <c r="J341" s="250"/>
      <c r="K341" s="93"/>
      <c r="L341" s="93"/>
      <c r="M341" s="93"/>
      <c r="N341" s="93"/>
      <c r="O341" s="93"/>
      <c r="P341" s="93"/>
    </row>
    <row r="342" spans="1:16" x14ac:dyDescent="0.25">
      <c r="A342" s="209" t="s">
        <v>603</v>
      </c>
      <c r="B342" s="263" t="s">
        <v>1029</v>
      </c>
      <c r="C342" s="200" t="s">
        <v>408</v>
      </c>
      <c r="D342" s="200" t="s">
        <v>1334</v>
      </c>
      <c r="E342" s="322">
        <v>0</v>
      </c>
      <c r="F342" s="322">
        <v>0</v>
      </c>
      <c r="G342" s="322">
        <v>0</v>
      </c>
      <c r="H342" s="334">
        <f>IFERROR(AVERAGEA(E342:G342),0)</f>
        <v>0</v>
      </c>
      <c r="I342" s="322">
        <v>0</v>
      </c>
      <c r="J342" s="250"/>
      <c r="K342" s="93"/>
      <c r="L342" s="93"/>
      <c r="M342" s="93"/>
      <c r="N342" s="93"/>
      <c r="O342" s="93"/>
      <c r="P342" s="93"/>
    </row>
    <row r="343" spans="1:16" x14ac:dyDescent="0.25">
      <c r="A343" s="209" t="s">
        <v>605</v>
      </c>
      <c r="B343" s="263" t="s">
        <v>1115</v>
      </c>
      <c r="C343" s="200" t="s">
        <v>1053</v>
      </c>
      <c r="D343" s="200"/>
      <c r="E343" s="527"/>
      <c r="F343" s="527"/>
      <c r="G343" s="527"/>
      <c r="H343" s="276">
        <f>IFERROR(AVERAGEIF(E343:G343,"&gt;0",E343:G343),0)</f>
        <v>0</v>
      </c>
      <c r="I343" s="527"/>
      <c r="J343" s="250"/>
      <c r="K343" s="93"/>
      <c r="L343" s="93"/>
      <c r="M343" s="93"/>
      <c r="N343" s="93"/>
      <c r="O343" s="93"/>
      <c r="P343" s="93"/>
    </row>
    <row r="344" spans="1:16" x14ac:dyDescent="0.25">
      <c r="A344" s="209" t="s">
        <v>683</v>
      </c>
      <c r="B344" s="263" t="s">
        <v>1030</v>
      </c>
      <c r="C344" s="200" t="s">
        <v>408</v>
      </c>
      <c r="D344" s="200" t="s">
        <v>1334</v>
      </c>
      <c r="E344" s="322">
        <v>0</v>
      </c>
      <c r="F344" s="322">
        <v>0</v>
      </c>
      <c r="G344" s="322">
        <v>0</v>
      </c>
      <c r="H344" s="334">
        <f>IFERROR(AVERAGEA(E344:G344),0)</f>
        <v>0</v>
      </c>
      <c r="I344" s="322">
        <v>0</v>
      </c>
      <c r="J344" s="250"/>
      <c r="K344" s="93"/>
      <c r="L344" s="93"/>
      <c r="M344" s="93"/>
      <c r="N344" s="93"/>
      <c r="O344" s="93"/>
      <c r="P344" s="93"/>
    </row>
    <row r="345" spans="1:16" x14ac:dyDescent="0.25">
      <c r="A345" s="209" t="s">
        <v>698</v>
      </c>
      <c r="B345" s="263" t="s">
        <v>1116</v>
      </c>
      <c r="C345" s="200" t="s">
        <v>1053</v>
      </c>
      <c r="D345" s="200"/>
      <c r="E345" s="527"/>
      <c r="F345" s="527"/>
      <c r="G345" s="527"/>
      <c r="H345" s="276">
        <f>IFERROR(AVERAGEIF(E345:G345,"&gt;0",E345:G345),0)</f>
        <v>0</v>
      </c>
      <c r="I345" s="527"/>
      <c r="J345" s="250"/>
      <c r="K345" s="93"/>
      <c r="L345" s="93"/>
      <c r="M345" s="93"/>
      <c r="N345" s="93"/>
      <c r="O345" s="93"/>
      <c r="P345" s="93"/>
    </row>
    <row r="346" spans="1:16" x14ac:dyDescent="0.25">
      <c r="A346" s="209" t="s">
        <v>699</v>
      </c>
      <c r="B346" s="263" t="s">
        <v>1031</v>
      </c>
      <c r="C346" s="200" t="s">
        <v>408</v>
      </c>
      <c r="D346" s="200" t="s">
        <v>696</v>
      </c>
      <c r="E346" s="322">
        <v>0</v>
      </c>
      <c r="F346" s="322">
        <v>0</v>
      </c>
      <c r="G346" s="322">
        <v>0</v>
      </c>
      <c r="H346" s="647">
        <f>IFERROR(AVERAGEIF(E346:G346,"&gt;0",E346:G346),0)</f>
        <v>0</v>
      </c>
      <c r="I346" s="322">
        <v>0</v>
      </c>
      <c r="J346" s="250"/>
      <c r="K346" s="93"/>
      <c r="L346" s="93"/>
      <c r="M346" s="93"/>
      <c r="N346" s="93"/>
      <c r="O346" s="93"/>
      <c r="P346" s="93"/>
    </row>
    <row r="347" spans="1:16" x14ac:dyDescent="0.25">
      <c r="A347" s="281" t="s">
        <v>700</v>
      </c>
      <c r="B347" s="263" t="s">
        <v>1052</v>
      </c>
      <c r="C347" s="200" t="s">
        <v>1053</v>
      </c>
      <c r="D347" s="200" t="s">
        <v>489</v>
      </c>
      <c r="E347" s="527"/>
      <c r="F347" s="527"/>
      <c r="G347" s="527"/>
      <c r="H347" s="276">
        <f>IFERROR(AVERAGEIF(E347:G347,"&gt;0",E347:G347),0)</f>
        <v>0</v>
      </c>
      <c r="I347" s="527"/>
      <c r="J347" s="250"/>
      <c r="K347" s="93"/>
      <c r="L347" s="93"/>
      <c r="M347" s="93"/>
      <c r="N347" s="93"/>
      <c r="O347" s="93"/>
      <c r="P347" s="93"/>
    </row>
    <row r="348" spans="1:16" x14ac:dyDescent="0.25">
      <c r="A348" s="209" t="s">
        <v>701</v>
      </c>
      <c r="B348" s="263" t="s">
        <v>1049</v>
      </c>
      <c r="C348" s="200" t="s">
        <v>1053</v>
      </c>
      <c r="D348" s="200" t="s">
        <v>85</v>
      </c>
      <c r="E348" s="527"/>
      <c r="F348" s="527"/>
      <c r="G348" s="527"/>
      <c r="H348" s="276">
        <f>IFERROR(AVERAGEIF(E348:G348,"&gt;0",E348:G348),0)</f>
        <v>0</v>
      </c>
      <c r="I348" s="527"/>
      <c r="J348" s="250"/>
      <c r="K348" s="93"/>
      <c r="L348" s="93"/>
      <c r="M348" s="93"/>
      <c r="N348" s="93"/>
      <c r="O348" s="93"/>
      <c r="P348" s="93"/>
    </row>
    <row r="349" spans="1:16" x14ac:dyDescent="0.25">
      <c r="A349" s="209" t="s">
        <v>721</v>
      </c>
      <c r="B349" s="263" t="s">
        <v>1050</v>
      </c>
      <c r="C349" s="200" t="s">
        <v>1053</v>
      </c>
      <c r="D349" s="200" t="s">
        <v>696</v>
      </c>
      <c r="E349" s="322">
        <v>0</v>
      </c>
      <c r="F349" s="322">
        <v>0</v>
      </c>
      <c r="G349" s="322">
        <v>0</v>
      </c>
      <c r="H349" s="334">
        <f>IFERROR(AVERAGEA(E349:G349),0)</f>
        <v>0</v>
      </c>
      <c r="I349" s="322"/>
      <c r="J349" s="804"/>
      <c r="K349" s="93"/>
      <c r="L349" s="93"/>
      <c r="M349" s="93"/>
      <c r="N349" s="93"/>
      <c r="O349" s="93"/>
      <c r="P349" s="93"/>
    </row>
    <row r="350" spans="1:16" x14ac:dyDescent="0.25">
      <c r="A350" s="209" t="s">
        <v>722</v>
      </c>
      <c r="B350" s="263" t="s">
        <v>1051</v>
      </c>
      <c r="C350" s="200" t="s">
        <v>1053</v>
      </c>
      <c r="D350" s="200" t="s">
        <v>1048</v>
      </c>
      <c r="E350" s="527"/>
      <c r="F350" s="527"/>
      <c r="G350" s="527"/>
      <c r="H350" s="276">
        <f>IFERROR(AVERAGEIF(E350:G350,"&gt;0",E350:G350),0)</f>
        <v>0</v>
      </c>
      <c r="I350" s="527"/>
      <c r="J350" s="804"/>
      <c r="K350" s="93"/>
      <c r="L350" s="93"/>
      <c r="M350" s="93"/>
      <c r="N350" s="93"/>
      <c r="O350" s="93"/>
      <c r="P350" s="93"/>
    </row>
    <row r="351" spans="1:16" x14ac:dyDescent="0.25">
      <c r="A351" s="281" t="s">
        <v>723</v>
      </c>
      <c r="B351" s="263" t="s">
        <v>86</v>
      </c>
      <c r="C351" s="200"/>
      <c r="D351" s="200" t="s">
        <v>489</v>
      </c>
      <c r="E351" s="527"/>
      <c r="F351" s="527"/>
      <c r="G351" s="527"/>
      <c r="H351" s="647">
        <f>IFERROR(AVERAGEIF(E351:G351,"&gt;0",E351:G351),0)</f>
        <v>0</v>
      </c>
      <c r="I351" s="527"/>
      <c r="J351" s="250"/>
      <c r="K351" s="93"/>
      <c r="L351" s="93"/>
      <c r="M351" s="93"/>
      <c r="N351" s="93"/>
      <c r="O351" s="93"/>
      <c r="P351" s="93"/>
    </row>
    <row r="352" spans="1:16" x14ac:dyDescent="0.25">
      <c r="A352" s="86" t="s">
        <v>724</v>
      </c>
      <c r="B352" s="87" t="s">
        <v>1112</v>
      </c>
      <c r="C352" s="657" t="s">
        <v>1125</v>
      </c>
      <c r="D352" s="86" t="s">
        <v>953</v>
      </c>
      <c r="E352" s="86">
        <f>IFERROR((E336/E337),0)</f>
        <v>0</v>
      </c>
      <c r="F352" s="86">
        <f>IFERROR((F336/F337),0)</f>
        <v>0</v>
      </c>
      <c r="G352" s="86">
        <f>IFERROR((G336/G337),0)</f>
        <v>0</v>
      </c>
      <c r="H352" s="86">
        <f>IFERROR((H336/H337),0)</f>
        <v>0</v>
      </c>
      <c r="I352" s="86">
        <f>IFERROR((I336/I337),0)</f>
        <v>0</v>
      </c>
      <c r="J352" s="355"/>
      <c r="K352" s="93"/>
      <c r="L352" s="93"/>
      <c r="M352" s="93"/>
      <c r="N352" s="93"/>
      <c r="O352" s="93"/>
      <c r="P352" s="93"/>
    </row>
    <row r="353" spans="1:16" ht="28.5" x14ac:dyDescent="0.25">
      <c r="A353" s="86" t="s">
        <v>725</v>
      </c>
      <c r="B353" s="87" t="s">
        <v>34</v>
      </c>
      <c r="C353" s="86" t="s">
        <v>1311</v>
      </c>
      <c r="D353" s="86" t="s">
        <v>1118</v>
      </c>
      <c r="E353" s="86">
        <f>IFERROR((((E338*E339)+(E340*E341)+(E342*E343)+(E344*E345))/E336),0)</f>
        <v>0</v>
      </c>
      <c r="F353" s="86">
        <f>IFERROR((((F338*F339)+(F340*F341)+(F342*F343)+(F344*F345))/F336),0)</f>
        <v>0</v>
      </c>
      <c r="G353" s="86">
        <f>IFERROR((((G338*G339)+(G340*G341)+(G342*G343)+(G344*G345))/G336),0)</f>
        <v>0</v>
      </c>
      <c r="H353" s="86">
        <f>IFERROR((((H338*H339)+(H340*H341)+(H342*H343)+(H344*H345))/H336),0)</f>
        <v>0</v>
      </c>
      <c r="I353" s="86">
        <f>IFERROR((((I338*I339)+(I340*I341)+(I342*I343)+(I344*I345))/I336),0)</f>
        <v>0</v>
      </c>
      <c r="J353" s="355"/>
      <c r="K353" s="93"/>
      <c r="L353" s="93"/>
      <c r="M353" s="93"/>
      <c r="N353" s="93"/>
      <c r="O353" s="93"/>
      <c r="P353" s="93"/>
    </row>
    <row r="354" spans="1:16" ht="28.5" x14ac:dyDescent="0.25">
      <c r="A354" s="86" t="s">
        <v>726</v>
      </c>
      <c r="B354" s="87" t="s">
        <v>1119</v>
      </c>
      <c r="C354" s="216" t="s">
        <v>1312</v>
      </c>
      <c r="D354" s="86" t="s">
        <v>489</v>
      </c>
      <c r="E354" s="86">
        <f>IFERROR(((E338*E339)/((E338*E339)+(E340*E341)+(E342*E343)+(E344*E345))),0)</f>
        <v>0</v>
      </c>
      <c r="F354" s="86">
        <f>IFERROR(((F338*F339)/((F338*F339)+(F340*F341)+(F342*F343)+(F344*F345))),0)</f>
        <v>0</v>
      </c>
      <c r="G354" s="86">
        <f>IFERROR(((G338*G339)/((G338*G339)+(G340*G341)+(G342*G343)+(G344*G345))),0)</f>
        <v>0</v>
      </c>
      <c r="H354" s="86">
        <f>IFERROR(((H338*H339)/((H338*H339)+(H340*H341)+(H342*H343)+(H344*H345))),0)</f>
        <v>0</v>
      </c>
      <c r="I354" s="86">
        <f>IFERROR(((I338*I339)/((I338*I339)+(I340*I341)+(I342*I343)+(I344*I345))),0)</f>
        <v>0</v>
      </c>
      <c r="J354" s="355"/>
      <c r="K354" s="93"/>
      <c r="L354" s="93"/>
      <c r="M354" s="93"/>
      <c r="N354" s="93"/>
      <c r="O354" s="93"/>
      <c r="P354" s="93"/>
    </row>
    <row r="355" spans="1:16" x14ac:dyDescent="0.25">
      <c r="A355" s="82"/>
      <c r="B355" s="809"/>
      <c r="C355" s="82"/>
      <c r="D355" s="82"/>
      <c r="I355" s="648"/>
      <c r="J355" s="250"/>
      <c r="K355" s="93"/>
      <c r="L355" s="93"/>
      <c r="M355" s="93"/>
      <c r="N355" s="93"/>
      <c r="O355" s="93"/>
      <c r="P355" s="93"/>
    </row>
    <row r="356" spans="1:16" x14ac:dyDescent="0.25">
      <c r="A356" s="758" t="s">
        <v>1168</v>
      </c>
      <c r="B356" s="311" t="s">
        <v>1084</v>
      </c>
      <c r="C356" s="811"/>
      <c r="D356" s="811"/>
      <c r="E356" s="1321" t="s">
        <v>1120</v>
      </c>
      <c r="F356" s="1321"/>
      <c r="G356" s="1321"/>
      <c r="H356" s="1321"/>
      <c r="I356" s="1322"/>
      <c r="J356" s="1323"/>
      <c r="K356" s="1324"/>
      <c r="L356" s="1324"/>
      <c r="M356" s="1324"/>
      <c r="N356" s="1324"/>
      <c r="O356" s="1324"/>
      <c r="P356" s="1324"/>
    </row>
    <row r="357" spans="1:16" x14ac:dyDescent="0.25">
      <c r="A357" s="209" t="s">
        <v>546</v>
      </c>
      <c r="B357" s="263" t="s">
        <v>82</v>
      </c>
      <c r="C357" s="209"/>
      <c r="D357" s="807"/>
      <c r="E357" s="643"/>
      <c r="F357" s="643"/>
      <c r="G357" s="643"/>
      <c r="H357" s="643"/>
      <c r="I357" s="643"/>
      <c r="J357" s="643"/>
      <c r="K357" s="93"/>
      <c r="L357" s="93"/>
      <c r="M357" s="93"/>
      <c r="N357" s="93"/>
      <c r="O357" s="93"/>
      <c r="P357" s="93"/>
    </row>
    <row r="358" spans="1:16" x14ac:dyDescent="0.25">
      <c r="A358" s="209" t="s">
        <v>547</v>
      </c>
      <c r="B358" s="263" t="s">
        <v>902</v>
      </c>
      <c r="C358" s="200"/>
      <c r="D358" s="200" t="s">
        <v>953</v>
      </c>
      <c r="E358" s="322">
        <v>0</v>
      </c>
      <c r="F358" s="322">
        <v>0</v>
      </c>
      <c r="G358" s="322">
        <v>0</v>
      </c>
      <c r="H358" s="334">
        <f>IFERROR(AVERAGEA(E358:G358),0)</f>
        <v>0</v>
      </c>
      <c r="I358" s="322">
        <v>0</v>
      </c>
      <c r="J358" s="250"/>
      <c r="K358" s="93"/>
      <c r="L358" s="93"/>
      <c r="M358" s="93"/>
      <c r="N358" s="93"/>
      <c r="O358" s="93"/>
      <c r="P358" s="93"/>
    </row>
    <row r="359" spans="1:16" x14ac:dyDescent="0.25">
      <c r="A359" s="209" t="s">
        <v>549</v>
      </c>
      <c r="B359" s="263" t="s">
        <v>1027</v>
      </c>
      <c r="C359" s="200" t="s">
        <v>408</v>
      </c>
      <c r="D359" s="200" t="s">
        <v>1334</v>
      </c>
      <c r="E359" s="322">
        <v>0</v>
      </c>
      <c r="F359" s="322">
        <v>0</v>
      </c>
      <c r="G359" s="322">
        <v>0</v>
      </c>
      <c r="H359" s="334">
        <f>IFERROR(AVERAGEA(E359:G359),0)</f>
        <v>0</v>
      </c>
      <c r="I359" s="322">
        <v>0</v>
      </c>
      <c r="J359" s="250"/>
      <c r="K359" s="93"/>
      <c r="L359" s="93"/>
      <c r="M359" s="93"/>
      <c r="N359" s="93"/>
      <c r="O359" s="93"/>
      <c r="P359" s="93"/>
    </row>
    <row r="360" spans="1:16" x14ac:dyDescent="0.25">
      <c r="A360" s="209" t="s">
        <v>551</v>
      </c>
      <c r="B360" s="263" t="s">
        <v>1054</v>
      </c>
      <c r="C360" s="200" t="s">
        <v>408</v>
      </c>
      <c r="D360" s="200" t="s">
        <v>563</v>
      </c>
      <c r="E360" s="322">
        <v>0</v>
      </c>
      <c r="F360" s="322">
        <v>0</v>
      </c>
      <c r="G360" s="322">
        <v>0</v>
      </c>
      <c r="H360" s="334">
        <f>IFERROR(AVERAGEA(E360:G360),0)</f>
        <v>0</v>
      </c>
      <c r="I360" s="322">
        <v>0</v>
      </c>
      <c r="J360" s="250"/>
      <c r="K360" s="93"/>
      <c r="L360" s="93"/>
      <c r="M360" s="93"/>
      <c r="N360" s="93"/>
      <c r="O360" s="93"/>
      <c r="P360" s="93"/>
    </row>
    <row r="361" spans="1:16" x14ac:dyDescent="0.25">
      <c r="A361" s="209" t="s">
        <v>552</v>
      </c>
      <c r="B361" s="263" t="s">
        <v>1117</v>
      </c>
      <c r="C361" s="200" t="s">
        <v>408</v>
      </c>
      <c r="D361" s="200" t="s">
        <v>1334</v>
      </c>
      <c r="E361" s="322">
        <v>0</v>
      </c>
      <c r="F361" s="322">
        <v>0</v>
      </c>
      <c r="G361" s="322">
        <v>0</v>
      </c>
      <c r="H361" s="334">
        <f>IFERROR(AVERAGEA(E361:G361),0)</f>
        <v>0</v>
      </c>
      <c r="I361" s="322">
        <v>0</v>
      </c>
      <c r="J361" s="250"/>
      <c r="K361" s="93"/>
      <c r="L361" s="93"/>
      <c r="M361" s="93"/>
      <c r="N361" s="93"/>
      <c r="O361" s="93"/>
      <c r="P361" s="93"/>
    </row>
    <row r="362" spans="1:16" x14ac:dyDescent="0.25">
      <c r="A362" s="209" t="s">
        <v>569</v>
      </c>
      <c r="B362" s="263" t="s">
        <v>73</v>
      </c>
      <c r="C362" s="200" t="s">
        <v>1053</v>
      </c>
      <c r="D362" s="200" t="s">
        <v>1048</v>
      </c>
      <c r="E362" s="527"/>
      <c r="F362" s="527"/>
      <c r="G362" s="527"/>
      <c r="H362" s="276">
        <f>IFERROR(AVERAGEIF(E362:G362,"&gt;0",E362:G362),0)</f>
        <v>0</v>
      </c>
      <c r="I362" s="527"/>
      <c r="J362" s="250"/>
      <c r="K362" s="93"/>
      <c r="L362" s="93"/>
      <c r="M362" s="93"/>
      <c r="N362" s="93"/>
      <c r="O362" s="93"/>
      <c r="P362" s="93"/>
    </row>
    <row r="363" spans="1:16" x14ac:dyDescent="0.25">
      <c r="A363" s="209" t="s">
        <v>571</v>
      </c>
      <c r="B363" s="263" t="s">
        <v>1028</v>
      </c>
      <c r="C363" s="200" t="s">
        <v>408</v>
      </c>
      <c r="D363" s="200" t="s">
        <v>1334</v>
      </c>
      <c r="E363" s="322">
        <v>0</v>
      </c>
      <c r="F363" s="322">
        <v>0</v>
      </c>
      <c r="G363" s="322">
        <v>0</v>
      </c>
      <c r="H363" s="334">
        <f>IFERROR(AVERAGEA(E363:G363),0)</f>
        <v>0</v>
      </c>
      <c r="I363" s="322">
        <v>0</v>
      </c>
      <c r="J363" s="250"/>
      <c r="K363" s="93"/>
      <c r="L363" s="93"/>
      <c r="M363" s="93"/>
      <c r="N363" s="93"/>
      <c r="O363" s="93"/>
      <c r="P363" s="93"/>
    </row>
    <row r="364" spans="1:16" x14ac:dyDescent="0.25">
      <c r="A364" s="209" t="s">
        <v>601</v>
      </c>
      <c r="B364" s="263" t="s">
        <v>1114</v>
      </c>
      <c r="C364" s="200" t="s">
        <v>1053</v>
      </c>
      <c r="D364" s="200" t="s">
        <v>1048</v>
      </c>
      <c r="E364" s="527"/>
      <c r="F364" s="527"/>
      <c r="G364" s="527"/>
      <c r="H364" s="276">
        <f>IFERROR(AVERAGEIF(E364:G364,"&gt;0",E364:G364),0)</f>
        <v>0</v>
      </c>
      <c r="I364" s="527"/>
      <c r="J364" s="250"/>
      <c r="K364" s="93"/>
      <c r="L364" s="93"/>
      <c r="M364" s="93"/>
      <c r="N364" s="93"/>
      <c r="O364" s="93"/>
      <c r="P364" s="93"/>
    </row>
    <row r="365" spans="1:16" x14ac:dyDescent="0.25">
      <c r="A365" s="209" t="s">
        <v>603</v>
      </c>
      <c r="B365" s="263" t="s">
        <v>1029</v>
      </c>
      <c r="C365" s="200" t="s">
        <v>408</v>
      </c>
      <c r="D365" s="200" t="s">
        <v>1334</v>
      </c>
      <c r="E365" s="322">
        <v>0</v>
      </c>
      <c r="F365" s="322">
        <v>0</v>
      </c>
      <c r="G365" s="322">
        <v>0</v>
      </c>
      <c r="H365" s="334">
        <f>IFERROR(AVERAGEA(E365:G365),0)</f>
        <v>0</v>
      </c>
      <c r="I365" s="322">
        <v>0</v>
      </c>
      <c r="J365" s="250"/>
      <c r="K365" s="93"/>
      <c r="L365" s="93"/>
      <c r="M365" s="93"/>
      <c r="N365" s="93"/>
      <c r="O365" s="93"/>
      <c r="P365" s="93"/>
    </row>
    <row r="366" spans="1:16" x14ac:dyDescent="0.25">
      <c r="A366" s="209" t="s">
        <v>605</v>
      </c>
      <c r="B366" s="263" t="s">
        <v>1115</v>
      </c>
      <c r="C366" s="200" t="s">
        <v>1053</v>
      </c>
      <c r="D366" s="200" t="s">
        <v>1048</v>
      </c>
      <c r="E366" s="527"/>
      <c r="F366" s="527"/>
      <c r="G366" s="527"/>
      <c r="H366" s="276">
        <f>IFERROR(AVERAGEIF(E366:G366,"&gt;0",E366:G366),0)</f>
        <v>0</v>
      </c>
      <c r="I366" s="527"/>
      <c r="J366" s="250"/>
      <c r="K366" s="93"/>
      <c r="L366" s="93"/>
      <c r="M366" s="93"/>
      <c r="N366" s="93"/>
      <c r="O366" s="93"/>
      <c r="P366" s="93"/>
    </row>
    <row r="367" spans="1:16" x14ac:dyDescent="0.25">
      <c r="A367" s="209" t="s">
        <v>683</v>
      </c>
      <c r="B367" s="263" t="s">
        <v>1030</v>
      </c>
      <c r="C367" s="200" t="s">
        <v>408</v>
      </c>
      <c r="D367" s="200" t="s">
        <v>1334</v>
      </c>
      <c r="E367" s="322">
        <v>0</v>
      </c>
      <c r="F367" s="322">
        <v>0</v>
      </c>
      <c r="G367" s="322">
        <v>0</v>
      </c>
      <c r="H367" s="334">
        <f>IFERROR(AVERAGEA(E367:G367),0)</f>
        <v>0</v>
      </c>
      <c r="I367" s="322">
        <v>0</v>
      </c>
      <c r="J367" s="250"/>
      <c r="K367" s="93"/>
      <c r="L367" s="93"/>
      <c r="M367" s="93"/>
      <c r="N367" s="93"/>
      <c r="O367" s="93"/>
      <c r="P367" s="93"/>
    </row>
    <row r="368" spans="1:16" x14ac:dyDescent="0.25">
      <c r="A368" s="209" t="s">
        <v>698</v>
      </c>
      <c r="B368" s="263" t="s">
        <v>1116</v>
      </c>
      <c r="C368" s="200" t="s">
        <v>1053</v>
      </c>
      <c r="D368" s="200" t="s">
        <v>1048</v>
      </c>
      <c r="E368" s="527"/>
      <c r="F368" s="527"/>
      <c r="G368" s="527"/>
      <c r="H368" s="276">
        <f>IFERROR(AVERAGEIF(E368:G368,"&gt;0",E368:G368),0)</f>
        <v>0</v>
      </c>
      <c r="I368" s="527"/>
      <c r="J368" s="250"/>
      <c r="K368" s="93"/>
      <c r="L368" s="93"/>
      <c r="M368" s="93"/>
      <c r="N368" s="93"/>
      <c r="O368" s="93"/>
      <c r="P368" s="93"/>
    </row>
    <row r="369" spans="1:16" x14ac:dyDescent="0.25">
      <c r="A369" s="209" t="s">
        <v>699</v>
      </c>
      <c r="B369" s="263" t="s">
        <v>1031</v>
      </c>
      <c r="C369" s="200" t="s">
        <v>408</v>
      </c>
      <c r="D369" s="200" t="s">
        <v>696</v>
      </c>
      <c r="E369" s="322">
        <v>0</v>
      </c>
      <c r="F369" s="322">
        <v>0</v>
      </c>
      <c r="G369" s="322">
        <v>0</v>
      </c>
      <c r="H369" s="647">
        <f>IFERROR(AVERAGEIF(E369:G369,"&gt;0",E369:G369),0)</f>
        <v>0</v>
      </c>
      <c r="I369" s="322">
        <v>0</v>
      </c>
      <c r="J369" s="250"/>
      <c r="K369" s="93"/>
      <c r="L369" s="93"/>
      <c r="M369" s="93"/>
      <c r="N369" s="93"/>
      <c r="O369" s="93"/>
      <c r="P369" s="93"/>
    </row>
    <row r="370" spans="1:16" x14ac:dyDescent="0.25">
      <c r="A370" s="281" t="s">
        <v>700</v>
      </c>
      <c r="B370" s="263" t="s">
        <v>1052</v>
      </c>
      <c r="C370" s="200" t="s">
        <v>1053</v>
      </c>
      <c r="D370" s="200" t="s">
        <v>489</v>
      </c>
      <c r="E370" s="527"/>
      <c r="F370" s="527"/>
      <c r="G370" s="527"/>
      <c r="H370" s="276">
        <f>IFERROR(AVERAGEIF(E370:G370,"&gt;0",E370:G370),0)</f>
        <v>0</v>
      </c>
      <c r="I370" s="527"/>
      <c r="J370" s="250"/>
      <c r="K370" s="93"/>
      <c r="L370" s="93"/>
      <c r="M370" s="93"/>
      <c r="N370" s="93"/>
      <c r="O370" s="93"/>
      <c r="P370" s="93"/>
    </row>
    <row r="371" spans="1:16" x14ac:dyDescent="0.25">
      <c r="A371" s="209" t="s">
        <v>701</v>
      </c>
      <c r="B371" s="263" t="s">
        <v>1049</v>
      </c>
      <c r="C371" s="200" t="s">
        <v>1053</v>
      </c>
      <c r="D371" s="200" t="s">
        <v>85</v>
      </c>
      <c r="E371" s="527"/>
      <c r="F371" s="527"/>
      <c r="G371" s="527"/>
      <c r="H371" s="276">
        <f>IFERROR(AVERAGEIF(E371:G371,"&gt;0",E371:G371),0)</f>
        <v>0</v>
      </c>
      <c r="I371" s="527"/>
      <c r="J371" s="250"/>
      <c r="K371" s="93"/>
      <c r="L371" s="93"/>
      <c r="M371" s="93"/>
      <c r="N371" s="93"/>
      <c r="O371" s="93"/>
      <c r="P371" s="93"/>
    </row>
    <row r="372" spans="1:16" x14ac:dyDescent="0.25">
      <c r="A372" s="209" t="s">
        <v>721</v>
      </c>
      <c r="B372" s="263" t="s">
        <v>1050</v>
      </c>
      <c r="C372" s="200" t="s">
        <v>1053</v>
      </c>
      <c r="D372" s="200" t="s">
        <v>696</v>
      </c>
      <c r="E372" s="322">
        <v>0</v>
      </c>
      <c r="F372" s="322">
        <v>0</v>
      </c>
      <c r="G372" s="322">
        <v>0</v>
      </c>
      <c r="H372" s="334">
        <f>IFERROR(AVERAGEA(E372:G372),0)</f>
        <v>0</v>
      </c>
      <c r="I372" s="322">
        <v>0</v>
      </c>
      <c r="J372" s="804"/>
      <c r="K372" s="93"/>
      <c r="L372" s="93"/>
      <c r="M372" s="93"/>
      <c r="N372" s="93"/>
      <c r="O372" s="93"/>
      <c r="P372" s="93"/>
    </row>
    <row r="373" spans="1:16" x14ac:dyDescent="0.25">
      <c r="A373" s="209" t="s">
        <v>722</v>
      </c>
      <c r="B373" s="263" t="s">
        <v>1051</v>
      </c>
      <c r="C373" s="200" t="s">
        <v>1053</v>
      </c>
      <c r="D373" s="200" t="s">
        <v>1048</v>
      </c>
      <c r="E373" s="527"/>
      <c r="F373" s="527"/>
      <c r="G373" s="527"/>
      <c r="H373" s="276">
        <f>IFERROR(AVERAGEIF(E373:G373,"&gt;0",E373:G373),0)</f>
        <v>0</v>
      </c>
      <c r="I373" s="527"/>
      <c r="J373" s="804"/>
      <c r="K373" s="93"/>
      <c r="L373" s="93"/>
      <c r="M373" s="93"/>
      <c r="N373" s="93"/>
      <c r="O373" s="93"/>
      <c r="P373" s="93"/>
    </row>
    <row r="374" spans="1:16" x14ac:dyDescent="0.25">
      <c r="A374" s="281" t="s">
        <v>723</v>
      </c>
      <c r="B374" s="263" t="s">
        <v>86</v>
      </c>
      <c r="C374" s="200"/>
      <c r="D374" s="200" t="s">
        <v>489</v>
      </c>
      <c r="E374" s="527"/>
      <c r="F374" s="527"/>
      <c r="G374" s="527"/>
      <c r="H374" s="647">
        <f>IFERROR(AVERAGEIF(E374:G374,"&gt;0",E374:G374),0)</f>
        <v>0</v>
      </c>
      <c r="I374" s="527"/>
      <c r="J374" s="250"/>
      <c r="K374" s="93"/>
      <c r="L374" s="93"/>
      <c r="M374" s="93"/>
      <c r="N374" s="93"/>
      <c r="O374" s="93"/>
      <c r="P374" s="93"/>
    </row>
    <row r="375" spans="1:16" x14ac:dyDescent="0.25">
      <c r="A375" s="86" t="s">
        <v>724</v>
      </c>
      <c r="B375" s="87" t="s">
        <v>1112</v>
      </c>
      <c r="C375" s="657" t="s">
        <v>1125</v>
      </c>
      <c r="D375" s="86" t="s">
        <v>953</v>
      </c>
      <c r="E375" s="86">
        <f>IFERROR((E359/E360),0)</f>
        <v>0</v>
      </c>
      <c r="F375" s="86">
        <f>IFERROR(F359/F360,0)</f>
        <v>0</v>
      </c>
      <c r="G375" s="86">
        <f>IFERROR(G359/G360,0)</f>
        <v>0</v>
      </c>
      <c r="H375" s="86">
        <f>IFERROR(H359/H360,0)</f>
        <v>0</v>
      </c>
      <c r="I375" s="86">
        <f>IFERROR(I359/I360,0)</f>
        <v>0</v>
      </c>
      <c r="J375" s="355"/>
      <c r="K375" s="93"/>
      <c r="L375" s="93"/>
      <c r="M375" s="93"/>
      <c r="N375" s="93"/>
      <c r="O375" s="93"/>
      <c r="P375" s="93"/>
    </row>
    <row r="376" spans="1:16" ht="28.5" x14ac:dyDescent="0.25">
      <c r="A376" s="86" t="s">
        <v>725</v>
      </c>
      <c r="B376" s="87" t="s">
        <v>34</v>
      </c>
      <c r="C376" s="86" t="s">
        <v>1311</v>
      </c>
      <c r="D376" s="86" t="s">
        <v>1118</v>
      </c>
      <c r="E376" s="86">
        <f>IFERROR((((E361*E362)+(E363*E364)+(E365*E366)+(E367*E368))/(E359)),0)</f>
        <v>0</v>
      </c>
      <c r="F376" s="86">
        <f>IFERROR((((F361*F362)+(F363*F364)+(F365*F366)+(F367*F368))/(F359)),0)</f>
        <v>0</v>
      </c>
      <c r="G376" s="86">
        <f>IFERROR((((G361*G362)+(G363*G364)+(G365*G366)+(G367*G368))/(G359)),0)</f>
        <v>0</v>
      </c>
      <c r="H376" s="86">
        <f>IFERROR((((H361*H362)+(H363*H364)+(H365*H366)+(H367*H368))/(H359)),0)</f>
        <v>0</v>
      </c>
      <c r="I376" s="86">
        <f>IFERROR((((I361*I362)+(I363*I364)+(I365*I366)+(I367*I368))/(I359)),0)</f>
        <v>0</v>
      </c>
      <c r="J376" s="355"/>
      <c r="K376" s="93"/>
      <c r="L376" s="93"/>
      <c r="M376" s="93"/>
      <c r="N376" s="93"/>
      <c r="O376" s="93"/>
      <c r="P376" s="93"/>
    </row>
    <row r="377" spans="1:16" ht="28.5" x14ac:dyDescent="0.25">
      <c r="A377" s="657" t="s">
        <v>726</v>
      </c>
      <c r="B377" s="658" t="s">
        <v>1119</v>
      </c>
      <c r="C377" s="216" t="s">
        <v>1312</v>
      </c>
      <c r="D377" s="657" t="s">
        <v>489</v>
      </c>
      <c r="E377" s="86">
        <f>IFERROR((E361*E362)/((E361*E362)+(E363*E364)+(E365*E366)+(E367*E368)),0)</f>
        <v>0</v>
      </c>
      <c r="F377" s="86">
        <f>IFERROR((F361*F362)/((F361*F362)+(F363*F364)+(F365*F366)+(F367*F368)),0)</f>
        <v>0</v>
      </c>
      <c r="G377" s="86">
        <f>IFERROR((G361*G362)/((G361*G362)+(G363*G364)+(G365*G366)+(G367*G368)),0)</f>
        <v>0</v>
      </c>
      <c r="H377" s="86">
        <f>IFERROR((H361*H362)/((H361*H362)+(H363*H364)+(H365*H366)+(H367*H368)),0)</f>
        <v>0</v>
      </c>
      <c r="I377" s="86">
        <f>IFERROR((I361*I362)/((I361*I362)+(I363*I364)+(I365*I366)+(I367*I368)),0)</f>
        <v>0</v>
      </c>
      <c r="J377" s="355"/>
      <c r="K377" s="93"/>
      <c r="L377" s="93"/>
      <c r="M377" s="93"/>
      <c r="N377" s="93"/>
      <c r="O377" s="93"/>
      <c r="P377" s="93"/>
    </row>
    <row r="378" spans="1:16" ht="28.5" x14ac:dyDescent="0.25">
      <c r="A378" s="657" t="s">
        <v>1180</v>
      </c>
      <c r="B378" s="87" t="s">
        <v>1206</v>
      </c>
      <c r="C378" s="86" t="s">
        <v>1316</v>
      </c>
      <c r="D378" s="86" t="s">
        <v>1334</v>
      </c>
      <c r="E378" s="86">
        <f>E359+E336+E313+E290</f>
        <v>0</v>
      </c>
      <c r="F378" s="86">
        <f>F359+F336+F313+F290</f>
        <v>0</v>
      </c>
      <c r="G378" s="86">
        <f>G359+G336+G313+G290</f>
        <v>0</v>
      </c>
      <c r="H378" s="86">
        <f>H359+H336+H313+H290</f>
        <v>0</v>
      </c>
      <c r="I378" s="86">
        <f>I359+I336+I313+I290</f>
        <v>0</v>
      </c>
      <c r="J378" s="355"/>
      <c r="K378" s="93"/>
      <c r="L378" s="93"/>
      <c r="M378" s="93"/>
      <c r="N378" s="93"/>
      <c r="O378" s="93"/>
      <c r="P378" s="93"/>
    </row>
    <row r="379" spans="1:16" ht="28.5" x14ac:dyDescent="0.25">
      <c r="A379" s="657" t="s">
        <v>1181</v>
      </c>
      <c r="B379" s="87" t="s">
        <v>1197</v>
      </c>
      <c r="C379" s="86" t="s">
        <v>1314</v>
      </c>
      <c r="D379" s="86" t="s">
        <v>489</v>
      </c>
      <c r="E379" s="86">
        <f>IFERROR((E370*E375+E352*E347+E329*E324+E306*E301)/(E375+E352+E329+E306),0)</f>
        <v>0</v>
      </c>
      <c r="F379" s="86">
        <f>IFERROR((F370*F375+F352*F347+F329*F324+F306*F301)/(F375+F352+F329+F306),0)</f>
        <v>0</v>
      </c>
      <c r="G379" s="86">
        <f>IFERROR((G370*G375+G352*G347+G329*G324+G306*G301)/(G375+G352+G329+G306),0)</f>
        <v>0</v>
      </c>
      <c r="H379" s="86">
        <f>IFERROR((H370*H375+H352*H347+H329*H324+H306*H301)/(H375+H352+H329+H306),0)</f>
        <v>0</v>
      </c>
      <c r="I379" s="86">
        <f>IFERROR((I370*I375+I352*I347+I329*I324+I306*I301)/(I375+I352+I329+I306),0)</f>
        <v>0</v>
      </c>
      <c r="J379" s="355"/>
      <c r="K379" s="93"/>
      <c r="L379" s="93"/>
      <c r="M379" s="93"/>
      <c r="N379" s="93"/>
      <c r="O379" s="93"/>
      <c r="P379" s="93"/>
    </row>
    <row r="380" spans="1:16" ht="28.5" x14ac:dyDescent="0.25">
      <c r="A380" s="657" t="s">
        <v>1182</v>
      </c>
      <c r="B380" s="87" t="s">
        <v>1176</v>
      </c>
      <c r="C380" s="86" t="s">
        <v>1317</v>
      </c>
      <c r="D380" s="86" t="s">
        <v>953</v>
      </c>
      <c r="E380" s="86">
        <f>E375+E352+E329+E306</f>
        <v>0</v>
      </c>
      <c r="F380" s="86">
        <f>F375+F352+F329+F306</f>
        <v>0</v>
      </c>
      <c r="G380" s="86">
        <f>G375+G352+G329+G306</f>
        <v>0</v>
      </c>
      <c r="H380" s="86">
        <f>H375+H352+H329+H306</f>
        <v>0</v>
      </c>
      <c r="I380" s="86">
        <f>I375+I352+I329+I306</f>
        <v>0</v>
      </c>
      <c r="J380" s="355"/>
      <c r="K380" s="93"/>
      <c r="L380" s="93"/>
      <c r="M380" s="93"/>
      <c r="N380" s="93"/>
      <c r="O380" s="93"/>
      <c r="P380" s="93"/>
    </row>
    <row r="381" spans="1:16" ht="28.5" x14ac:dyDescent="0.25">
      <c r="A381" s="657" t="s">
        <v>1183</v>
      </c>
      <c r="B381" s="87" t="s">
        <v>1177</v>
      </c>
      <c r="C381" s="86" t="s">
        <v>1318</v>
      </c>
      <c r="D381" s="86" t="s">
        <v>1118</v>
      </c>
      <c r="E381" s="86">
        <f>IFERROR((E376*E375+E353*E352+E330*E329+E307*E306)/(E375+E352+E329+E306),0)</f>
        <v>0</v>
      </c>
      <c r="F381" s="86">
        <f>IFERROR((F376*F375+F353*F352+F330*F329+F307*F306)/(F375+F352+F329+F306),0)</f>
        <v>0</v>
      </c>
      <c r="G381" s="86">
        <f>IFERROR((G376*G375+G353*G352+G330*G329+G307*G306)/(G375+G352+G329+G306),0)</f>
        <v>0</v>
      </c>
      <c r="H381" s="86">
        <f>IFERROR((H376*H375+H353*H352+H330*H329+H307*H306)/(H375+H352+H329+H306),0)</f>
        <v>0</v>
      </c>
      <c r="I381" s="86">
        <f>IFERROR((I376*I375+I353*I352+I330*I329+I307*I306)/(I375+I352+I329+I306),0)</f>
        <v>0</v>
      </c>
      <c r="J381" s="355"/>
      <c r="K381" s="93"/>
      <c r="L381" s="93"/>
      <c r="M381" s="93"/>
      <c r="N381" s="93"/>
      <c r="O381" s="93"/>
      <c r="P381" s="93"/>
    </row>
    <row r="382" spans="1:16" ht="28.5" x14ac:dyDescent="0.25">
      <c r="A382" s="657" t="s">
        <v>1198</v>
      </c>
      <c r="B382" s="87" t="s">
        <v>1178</v>
      </c>
      <c r="C382" s="86" t="s">
        <v>1318</v>
      </c>
      <c r="D382" s="86" t="s">
        <v>489</v>
      </c>
      <c r="E382" s="86">
        <f>IFERROR((((E306*E301)+(E329*E324)+(E352*E347)+(E375*E370))/(E306+E329+E352+E375)),0)</f>
        <v>0</v>
      </c>
      <c r="F382" s="86">
        <f>IFERROR((((F306*F301)+(F329*F324)+(F352*F347)+(F375*F370))/(F306+F329+F352+F375)),0)</f>
        <v>0</v>
      </c>
      <c r="G382" s="86">
        <f>IFERROR((((G306*G301)+(G329*G324)+(G352*G347)+(G375*G370))/(G306+G329+G352+G375)),0)</f>
        <v>0</v>
      </c>
      <c r="H382" s="86">
        <f>IFERROR((((H306*H301)+(H329*H324)+(H352*H347)+(H375*H370))/(H306+H329+H352+H375)),0)</f>
        <v>0</v>
      </c>
      <c r="I382" s="86">
        <f>IFERROR((((I306*I301)+(I329*I324)+(I352*I347)+(I375*I370))/(I306+I329+I352+I375)),0)</f>
        <v>0</v>
      </c>
      <c r="J382" s="355"/>
      <c r="K382" s="93"/>
      <c r="L382" s="93"/>
      <c r="M382" s="93"/>
      <c r="N382" s="93"/>
      <c r="O382" s="93"/>
      <c r="P382" s="93"/>
    </row>
    <row r="383" spans="1:16" ht="28.5" x14ac:dyDescent="0.25">
      <c r="A383" s="657" t="s">
        <v>1205</v>
      </c>
      <c r="B383" s="87" t="s">
        <v>1179</v>
      </c>
      <c r="C383" s="86" t="s">
        <v>1318</v>
      </c>
      <c r="D383" s="86" t="s">
        <v>489</v>
      </c>
      <c r="E383" s="86">
        <f>IFERROR((((E306*E308)+(E329*E331)+(E352*E354)+(E375*E377))/(E306+E329+E352+E375)),0)</f>
        <v>0</v>
      </c>
      <c r="F383" s="86">
        <f>IFERROR((((F306*F308)+(F329*F331)+(F352*F354)+(F375*F377))/(F306+F329+F352+F375)),0)</f>
        <v>0</v>
      </c>
      <c r="G383" s="86">
        <f>IFERROR((((G306*G308)+(G329*G331)+(G352*G354)+(G375*G377))/(G306+G329+G352+G375)),0)</f>
        <v>0</v>
      </c>
      <c r="H383" s="86">
        <f>IFERROR((((H306*H308)+(H329*H331)+(H352*H354)+(H375*H377))/(H306+H329+H352+H375)),0)</f>
        <v>0</v>
      </c>
      <c r="I383" s="86">
        <f>IFERROR((((I306*I308)+(I329*I331)+(I352*I354)+(I375*I377))/(I306+I329+I352+I375)),0)</f>
        <v>0</v>
      </c>
      <c r="J383" s="355"/>
      <c r="K383" s="93"/>
      <c r="L383" s="93"/>
      <c r="M383" s="93"/>
      <c r="N383" s="93"/>
      <c r="O383" s="93"/>
      <c r="P383" s="93"/>
    </row>
    <row r="384" spans="1:16" x14ac:dyDescent="0.25">
      <c r="A384" s="808"/>
      <c r="B384" s="810"/>
      <c r="C384" s="810"/>
      <c r="D384" s="810"/>
      <c r="E384" s="650"/>
      <c r="F384" s="650"/>
      <c r="G384" s="650"/>
      <c r="H384" s="650"/>
      <c r="I384" s="648"/>
      <c r="J384" s="315"/>
      <c r="K384" s="93"/>
      <c r="L384" s="93"/>
      <c r="M384" s="93"/>
      <c r="N384" s="93"/>
      <c r="O384" s="93"/>
      <c r="P384" s="93"/>
    </row>
    <row r="385" spans="1:16" x14ac:dyDescent="0.25">
      <c r="A385" s="759" t="s">
        <v>1169</v>
      </c>
      <c r="B385" s="659" t="s">
        <v>1187</v>
      </c>
      <c r="C385" s="811"/>
      <c r="D385" s="811"/>
      <c r="E385" s="1321" t="s">
        <v>89</v>
      </c>
      <c r="F385" s="1321"/>
      <c r="G385" s="1321"/>
      <c r="H385" s="1321"/>
      <c r="I385" s="1322"/>
      <c r="J385" s="1323"/>
      <c r="K385" s="1324"/>
      <c r="L385" s="1324"/>
      <c r="M385" s="1324"/>
      <c r="N385" s="1324"/>
      <c r="O385" s="1324"/>
      <c r="P385" s="1324"/>
    </row>
    <row r="386" spans="1:16" x14ac:dyDescent="0.25">
      <c r="A386" s="209" t="s">
        <v>546</v>
      </c>
      <c r="B386" s="263" t="s">
        <v>82</v>
      </c>
      <c r="C386" s="209"/>
      <c r="D386" s="807"/>
      <c r="E386" s="1143"/>
      <c r="F386" s="1143"/>
      <c r="G386" s="1143"/>
      <c r="H386" s="643"/>
      <c r="I386" s="643"/>
      <c r="J386" s="643"/>
      <c r="K386" s="93"/>
      <c r="L386" s="93"/>
      <c r="M386" s="93"/>
      <c r="N386" s="93"/>
      <c r="O386" s="93"/>
      <c r="P386" s="93"/>
    </row>
    <row r="387" spans="1:16" x14ac:dyDescent="0.25">
      <c r="A387" s="209" t="s">
        <v>547</v>
      </c>
      <c r="B387" s="263" t="s">
        <v>902</v>
      </c>
      <c r="C387" s="200" t="s">
        <v>408</v>
      </c>
      <c r="D387" s="200" t="s">
        <v>953</v>
      </c>
      <c r="E387" s="548">
        <v>0</v>
      </c>
      <c r="F387" s="548">
        <v>0</v>
      </c>
      <c r="G387" s="548">
        <v>0</v>
      </c>
      <c r="H387" s="251">
        <f>IFERROR(AVERAGEA(E387:G387),0)</f>
        <v>0</v>
      </c>
      <c r="I387" s="548">
        <v>0</v>
      </c>
      <c r="J387" s="250"/>
      <c r="K387" s="93"/>
      <c r="L387" s="93"/>
      <c r="M387" s="93"/>
      <c r="N387" s="93"/>
      <c r="O387" s="93"/>
      <c r="P387" s="93"/>
    </row>
    <row r="388" spans="1:16" x14ac:dyDescent="0.25">
      <c r="A388" s="209" t="s">
        <v>549</v>
      </c>
      <c r="B388" s="263" t="s">
        <v>83</v>
      </c>
      <c r="C388" s="200" t="s">
        <v>408</v>
      </c>
      <c r="D388" s="200" t="s">
        <v>1334</v>
      </c>
      <c r="E388" s="548">
        <v>0</v>
      </c>
      <c r="F388" s="548">
        <v>0</v>
      </c>
      <c r="G388" s="548">
        <v>0</v>
      </c>
      <c r="H388" s="251">
        <f>IFERROR(AVERAGEA(E388:G388),0)</f>
        <v>0</v>
      </c>
      <c r="I388" s="548">
        <v>0</v>
      </c>
      <c r="J388" s="250"/>
      <c r="K388" s="93"/>
      <c r="L388" s="93"/>
      <c r="M388" s="93"/>
      <c r="N388" s="93"/>
      <c r="O388" s="93"/>
      <c r="P388" s="93"/>
    </row>
    <row r="389" spans="1:16" x14ac:dyDescent="0.25">
      <c r="A389" s="209" t="s">
        <v>551</v>
      </c>
      <c r="B389" s="263" t="s">
        <v>562</v>
      </c>
      <c r="C389" s="200" t="s">
        <v>408</v>
      </c>
      <c r="D389" s="200" t="s">
        <v>563</v>
      </c>
      <c r="E389" s="548">
        <v>0</v>
      </c>
      <c r="F389" s="548">
        <v>0</v>
      </c>
      <c r="G389" s="548">
        <v>0</v>
      </c>
      <c r="H389" s="251"/>
      <c r="I389" s="548">
        <v>0</v>
      </c>
      <c r="J389" s="250"/>
      <c r="K389" s="93"/>
      <c r="L389" s="93"/>
      <c r="M389" s="93"/>
      <c r="N389" s="93"/>
      <c r="O389" s="93"/>
      <c r="P389" s="93"/>
    </row>
    <row r="390" spans="1:16" x14ac:dyDescent="0.25">
      <c r="A390" s="209" t="s">
        <v>552</v>
      </c>
      <c r="B390" s="263" t="s">
        <v>83</v>
      </c>
      <c r="C390" s="86" t="s">
        <v>1125</v>
      </c>
      <c r="D390" s="86" t="s">
        <v>953</v>
      </c>
      <c r="E390" s="86">
        <f>IFERROR(E388/E389,0)</f>
        <v>0</v>
      </c>
      <c r="F390" s="86">
        <f>IFERROR(F388/F389,0)</f>
        <v>0</v>
      </c>
      <c r="G390" s="86">
        <f>IFERROR(G388/G389,0)</f>
        <v>0</v>
      </c>
      <c r="H390" s="86">
        <f>IFERROR(AVERAGEA(E390:G390),0)</f>
        <v>0</v>
      </c>
      <c r="I390" s="548">
        <f>IFERROR(I388/I389,0)</f>
        <v>0</v>
      </c>
      <c r="J390" s="250"/>
      <c r="K390" s="93"/>
      <c r="L390" s="93"/>
      <c r="M390" s="93"/>
      <c r="N390" s="93"/>
      <c r="O390" s="93"/>
      <c r="P390" s="93"/>
    </row>
    <row r="391" spans="1:16" x14ac:dyDescent="0.25">
      <c r="A391" s="209" t="s">
        <v>569</v>
      </c>
      <c r="B391" s="263" t="s">
        <v>204</v>
      </c>
      <c r="C391" s="200" t="s">
        <v>408</v>
      </c>
      <c r="D391" s="200" t="s">
        <v>1334</v>
      </c>
      <c r="E391" s="548">
        <v>0</v>
      </c>
      <c r="F391" s="548">
        <v>0</v>
      </c>
      <c r="G391" s="548">
        <v>0</v>
      </c>
      <c r="H391" s="251">
        <f>IFERROR(AVERAGEA(E391:G391),0)</f>
        <v>0</v>
      </c>
      <c r="I391" s="548">
        <v>0</v>
      </c>
      <c r="J391" s="250"/>
      <c r="K391" s="93"/>
      <c r="L391" s="93"/>
      <c r="M391" s="93"/>
      <c r="N391" s="93"/>
      <c r="O391" s="93"/>
      <c r="P391" s="93"/>
    </row>
    <row r="392" spans="1:16" x14ac:dyDescent="0.25">
      <c r="A392" s="209" t="s">
        <v>571</v>
      </c>
      <c r="B392" s="263" t="s">
        <v>1038</v>
      </c>
      <c r="C392" s="200" t="s">
        <v>408</v>
      </c>
      <c r="D392" s="200" t="s">
        <v>1334</v>
      </c>
      <c r="E392" s="548">
        <v>0</v>
      </c>
      <c r="F392" s="548">
        <v>0</v>
      </c>
      <c r="G392" s="548">
        <v>0</v>
      </c>
      <c r="H392" s="251">
        <f>IFERROR(AVERAGEA(E392:G392),0)</f>
        <v>0</v>
      </c>
      <c r="I392" s="548">
        <v>0</v>
      </c>
      <c r="J392" s="250"/>
      <c r="K392" s="93"/>
      <c r="L392" s="93"/>
      <c r="M392" s="93"/>
      <c r="N392" s="93"/>
      <c r="O392" s="93"/>
      <c r="P392" s="93"/>
    </row>
    <row r="393" spans="1:16" x14ac:dyDescent="0.25">
      <c r="A393" s="209" t="s">
        <v>601</v>
      </c>
      <c r="B393" s="263" t="s">
        <v>1126</v>
      </c>
      <c r="C393" s="200" t="s">
        <v>408</v>
      </c>
      <c r="D393" s="200" t="s">
        <v>1144</v>
      </c>
      <c r="E393" s="548">
        <v>0</v>
      </c>
      <c r="F393" s="548">
        <v>0</v>
      </c>
      <c r="G393" s="548">
        <v>0</v>
      </c>
      <c r="H393" s="276">
        <f>IFERROR(AVERAGEIF(E393:G393,"&gt;0",E393:G393),0)</f>
        <v>0</v>
      </c>
      <c r="I393" s="548">
        <v>0</v>
      </c>
      <c r="J393" s="250"/>
      <c r="K393" s="93"/>
      <c r="L393" s="93"/>
      <c r="M393" s="93"/>
      <c r="N393" s="93"/>
      <c r="O393" s="93"/>
      <c r="P393" s="93"/>
    </row>
    <row r="394" spans="1:16" x14ac:dyDescent="0.25">
      <c r="A394" s="209" t="s">
        <v>603</v>
      </c>
      <c r="B394" s="263" t="s">
        <v>1128</v>
      </c>
      <c r="C394" s="200" t="s">
        <v>1053</v>
      </c>
      <c r="D394" s="200" t="s">
        <v>489</v>
      </c>
      <c r="E394" s="527"/>
      <c r="F394" s="527"/>
      <c r="G394" s="527"/>
      <c r="H394" s="276">
        <f>IFERROR(AVERAGEIF(E394:G394,"&gt;0",E394:G394),0)</f>
        <v>0</v>
      </c>
      <c r="I394" s="527"/>
      <c r="J394" s="250"/>
      <c r="K394" s="93"/>
      <c r="L394" s="93"/>
      <c r="M394" s="93"/>
      <c r="N394" s="93"/>
      <c r="O394" s="93"/>
      <c r="P394" s="93"/>
    </row>
    <row r="395" spans="1:16" x14ac:dyDescent="0.25">
      <c r="A395" s="209" t="s">
        <v>605</v>
      </c>
      <c r="B395" s="263" t="s">
        <v>1129</v>
      </c>
      <c r="C395" s="200" t="s">
        <v>408</v>
      </c>
      <c r="D395" s="200" t="s">
        <v>1334</v>
      </c>
      <c r="E395" s="548">
        <v>0</v>
      </c>
      <c r="F395" s="548">
        <v>0</v>
      </c>
      <c r="G395" s="548">
        <v>0</v>
      </c>
      <c r="H395" s="251">
        <f>IFERROR(AVERAGEA(E395:G395),0)</f>
        <v>0</v>
      </c>
      <c r="I395" s="548">
        <v>0</v>
      </c>
      <c r="J395" s="250"/>
      <c r="K395" s="93"/>
      <c r="L395" s="93"/>
      <c r="M395" s="93"/>
      <c r="N395" s="93"/>
      <c r="O395" s="93"/>
      <c r="P395" s="93"/>
    </row>
    <row r="396" spans="1:16" x14ac:dyDescent="0.25">
      <c r="A396" s="209" t="s">
        <v>683</v>
      </c>
      <c r="B396" s="263" t="s">
        <v>1130</v>
      </c>
      <c r="C396" s="200" t="s">
        <v>1053</v>
      </c>
      <c r="D396" s="200" t="s">
        <v>1048</v>
      </c>
      <c r="E396" s="527"/>
      <c r="F396" s="527"/>
      <c r="G396" s="527"/>
      <c r="H396" s="276">
        <f>IFERROR(AVERAGEIF(E396:G396,"&gt;0",E396:G396),0)</f>
        <v>0</v>
      </c>
      <c r="I396" s="527"/>
      <c r="J396" s="250"/>
      <c r="K396" s="93"/>
      <c r="L396" s="93"/>
      <c r="M396" s="93"/>
      <c r="N396" s="93"/>
      <c r="O396" s="93"/>
      <c r="P396" s="93"/>
    </row>
    <row r="397" spans="1:16" x14ac:dyDescent="0.25">
      <c r="A397" s="209" t="s">
        <v>698</v>
      </c>
      <c r="B397" s="263" t="s">
        <v>84</v>
      </c>
      <c r="C397" s="200" t="s">
        <v>408</v>
      </c>
      <c r="D397" s="200" t="s">
        <v>85</v>
      </c>
      <c r="E397" s="527"/>
      <c r="F397" s="527"/>
      <c r="G397" s="527"/>
      <c r="H397" s="276">
        <f>IFERROR(AVERAGEIF(E397:G397,"&gt;0",E397:G397),0)</f>
        <v>0</v>
      </c>
      <c r="I397" s="527"/>
      <c r="J397" s="250"/>
      <c r="K397" s="93"/>
      <c r="L397" s="93"/>
      <c r="M397" s="93"/>
      <c r="N397" s="93"/>
      <c r="O397" s="93"/>
      <c r="P397" s="93"/>
    </row>
    <row r="398" spans="1:16" x14ac:dyDescent="0.25">
      <c r="A398" s="209" t="s">
        <v>699</v>
      </c>
      <c r="B398" s="263" t="s">
        <v>1189</v>
      </c>
      <c r="C398" s="200" t="s">
        <v>408</v>
      </c>
      <c r="D398" s="200" t="s">
        <v>85</v>
      </c>
      <c r="E398" s="527"/>
      <c r="F398" s="527"/>
      <c r="G398" s="527"/>
      <c r="H398" s="276">
        <f>IFERROR(AVERAGEIF(E398:G398,"&gt;0",E398:G398),0)</f>
        <v>0</v>
      </c>
      <c r="I398" s="527"/>
      <c r="J398" s="250"/>
      <c r="K398" s="93"/>
      <c r="L398" s="93"/>
      <c r="M398" s="93"/>
      <c r="N398" s="93"/>
      <c r="O398" s="93"/>
      <c r="P398" s="93"/>
    </row>
    <row r="399" spans="1:16" x14ac:dyDescent="0.25">
      <c r="A399" s="281" t="s">
        <v>700</v>
      </c>
      <c r="B399" s="263" t="s">
        <v>1190</v>
      </c>
      <c r="C399" s="200" t="s">
        <v>408</v>
      </c>
      <c r="D399" s="200" t="s">
        <v>696</v>
      </c>
      <c r="E399" s="548">
        <v>0</v>
      </c>
      <c r="F399" s="548">
        <v>0</v>
      </c>
      <c r="G399" s="548">
        <v>0</v>
      </c>
      <c r="H399" s="251">
        <f>IFERROR(AVERAGEA(E399:G399),0)</f>
        <v>0</v>
      </c>
      <c r="I399" s="548">
        <v>0</v>
      </c>
      <c r="J399" s="250"/>
      <c r="K399" s="93"/>
      <c r="L399" s="93"/>
      <c r="M399" s="93"/>
      <c r="N399" s="93"/>
      <c r="O399" s="93"/>
      <c r="P399" s="93"/>
    </row>
    <row r="400" spans="1:16" x14ac:dyDescent="0.25">
      <c r="A400" s="281" t="s">
        <v>701</v>
      </c>
      <c r="B400" s="263" t="s">
        <v>86</v>
      </c>
      <c r="C400" s="200" t="s">
        <v>408</v>
      </c>
      <c r="D400" s="200" t="s">
        <v>489</v>
      </c>
      <c r="E400" s="527"/>
      <c r="F400" s="527"/>
      <c r="G400" s="527"/>
      <c r="H400" s="276">
        <f>IFERROR(AVERAGEIF(E400:G400,"&gt;0",E400:G400),0)</f>
        <v>0</v>
      </c>
      <c r="I400" s="527"/>
      <c r="J400" s="250"/>
      <c r="K400" s="93"/>
      <c r="L400" s="93"/>
      <c r="M400" s="93"/>
      <c r="N400" s="93"/>
      <c r="O400" s="93"/>
      <c r="P400" s="93"/>
    </row>
    <row r="401" spans="1:16" x14ac:dyDescent="0.25">
      <c r="A401" s="808"/>
      <c r="B401" s="809"/>
      <c r="C401" s="810"/>
      <c r="D401" s="810"/>
      <c r="E401" s="650"/>
      <c r="F401" s="650"/>
      <c r="G401" s="650"/>
      <c r="H401" s="650"/>
      <c r="I401" s="650"/>
      <c r="J401" s="804"/>
      <c r="K401" s="93"/>
      <c r="L401" s="93"/>
      <c r="M401" s="93"/>
      <c r="N401" s="93"/>
      <c r="O401" s="93"/>
      <c r="P401" s="93"/>
    </row>
    <row r="402" spans="1:16" x14ac:dyDescent="0.25">
      <c r="A402" s="664" t="s">
        <v>1170</v>
      </c>
      <c r="B402" s="311" t="s">
        <v>1186</v>
      </c>
      <c r="C402" s="811"/>
      <c r="D402" s="811"/>
      <c r="E402" s="1321" t="s">
        <v>89</v>
      </c>
      <c r="F402" s="1321"/>
      <c r="G402" s="1321"/>
      <c r="H402" s="1321"/>
      <c r="I402" s="1322"/>
      <c r="J402" s="1323"/>
      <c r="K402" s="1324"/>
      <c r="L402" s="1324"/>
      <c r="M402" s="1324"/>
      <c r="N402" s="1324"/>
      <c r="O402" s="1324"/>
      <c r="P402" s="1324"/>
    </row>
    <row r="403" spans="1:16" x14ac:dyDescent="0.25">
      <c r="A403" s="209" t="s">
        <v>546</v>
      </c>
      <c r="B403" s="263" t="s">
        <v>82</v>
      </c>
      <c r="C403" s="209"/>
      <c r="D403" s="807"/>
      <c r="E403" s="643"/>
      <c r="F403" s="643"/>
      <c r="G403" s="643"/>
      <c r="H403" s="643"/>
      <c r="I403" s="643"/>
      <c r="J403" s="643"/>
      <c r="K403" s="93"/>
      <c r="L403" s="93"/>
      <c r="M403" s="93"/>
      <c r="N403" s="93"/>
      <c r="O403" s="93"/>
      <c r="P403" s="93"/>
    </row>
    <row r="404" spans="1:16" x14ac:dyDescent="0.25">
      <c r="A404" s="209" t="s">
        <v>547</v>
      </c>
      <c r="B404" s="263" t="s">
        <v>902</v>
      </c>
      <c r="C404" s="200" t="s">
        <v>408</v>
      </c>
      <c r="D404" s="200" t="s">
        <v>953</v>
      </c>
      <c r="E404" s="548">
        <v>0</v>
      </c>
      <c r="F404" s="548">
        <v>0</v>
      </c>
      <c r="G404" s="548">
        <v>0</v>
      </c>
      <c r="H404" s="251">
        <f>IFERROR(AVERAGEA(E404:G404),0)</f>
        <v>0</v>
      </c>
      <c r="I404" s="548">
        <v>0</v>
      </c>
      <c r="J404" s="804"/>
      <c r="K404" s="93"/>
      <c r="L404" s="93"/>
      <c r="M404" s="93"/>
      <c r="N404" s="93"/>
      <c r="O404" s="93"/>
      <c r="P404" s="93"/>
    </row>
    <row r="405" spans="1:16" x14ac:dyDescent="0.25">
      <c r="A405" s="209" t="s">
        <v>549</v>
      </c>
      <c r="B405" s="263" t="s">
        <v>83</v>
      </c>
      <c r="C405" s="200" t="s">
        <v>408</v>
      </c>
      <c r="D405" s="200" t="s">
        <v>1334</v>
      </c>
      <c r="E405" s="548">
        <v>0</v>
      </c>
      <c r="F405" s="548">
        <v>0</v>
      </c>
      <c r="G405" s="548">
        <v>0</v>
      </c>
      <c r="H405" s="251">
        <f>IFERROR(AVERAGEA(E405:G405),0)</f>
        <v>0</v>
      </c>
      <c r="I405" s="548">
        <v>0</v>
      </c>
      <c r="J405" s="804"/>
      <c r="K405" s="93"/>
      <c r="L405" s="93"/>
      <c r="M405" s="93"/>
      <c r="N405" s="93"/>
      <c r="O405" s="93"/>
      <c r="P405" s="93"/>
    </row>
    <row r="406" spans="1:16" x14ac:dyDescent="0.25">
      <c r="A406" s="209" t="s">
        <v>551</v>
      </c>
      <c r="B406" s="263" t="s">
        <v>562</v>
      </c>
      <c r="C406" s="200" t="s">
        <v>408</v>
      </c>
      <c r="D406" s="200" t="s">
        <v>563</v>
      </c>
      <c r="E406" s="548">
        <v>0</v>
      </c>
      <c r="F406" s="548">
        <v>0</v>
      </c>
      <c r="G406" s="548">
        <v>0</v>
      </c>
      <c r="H406" s="251"/>
      <c r="I406" s="548">
        <v>0</v>
      </c>
      <c r="J406" s="804"/>
      <c r="K406" s="93"/>
      <c r="L406" s="93"/>
      <c r="M406" s="93"/>
      <c r="N406" s="93"/>
      <c r="O406" s="93"/>
      <c r="P406" s="93"/>
    </row>
    <row r="407" spans="1:16" x14ac:dyDescent="0.25">
      <c r="A407" s="209" t="s">
        <v>552</v>
      </c>
      <c r="B407" s="263" t="s">
        <v>83</v>
      </c>
      <c r="C407" s="86" t="s">
        <v>1125</v>
      </c>
      <c r="D407" s="86" t="s">
        <v>953</v>
      </c>
      <c r="E407" s="86">
        <f>IFERROR(E405/E406,0)</f>
        <v>0</v>
      </c>
      <c r="F407" s="86">
        <f>IFERROR(F405/F406,0)</f>
        <v>0</v>
      </c>
      <c r="G407" s="86">
        <f>IFERROR(G405/G406,0)</f>
        <v>0</v>
      </c>
      <c r="H407" s="86">
        <f>IFERROR(AVERAGEA(E407:G407),0)</f>
        <v>0</v>
      </c>
      <c r="I407" s="548">
        <f>IFERROR(I405/I406,0)</f>
        <v>0</v>
      </c>
      <c r="J407" s="804"/>
      <c r="K407" s="93"/>
      <c r="L407" s="93"/>
      <c r="M407" s="93"/>
      <c r="N407" s="93"/>
      <c r="O407" s="93"/>
      <c r="P407" s="93"/>
    </row>
    <row r="408" spans="1:16" x14ac:dyDescent="0.25">
      <c r="A408" s="209" t="s">
        <v>569</v>
      </c>
      <c r="B408" s="263" t="s">
        <v>204</v>
      </c>
      <c r="C408" s="200" t="s">
        <v>408</v>
      </c>
      <c r="D408" s="200" t="s">
        <v>1334</v>
      </c>
      <c r="E408" s="548">
        <v>0</v>
      </c>
      <c r="F408" s="548">
        <v>0</v>
      </c>
      <c r="G408" s="548">
        <v>0</v>
      </c>
      <c r="H408" s="251">
        <f>IFERROR(AVERAGEA(E408:G408),0)</f>
        <v>0</v>
      </c>
      <c r="I408" s="548">
        <v>0</v>
      </c>
      <c r="J408" s="250"/>
      <c r="K408" s="93"/>
      <c r="L408" s="93"/>
      <c r="M408" s="93"/>
      <c r="N408" s="93"/>
      <c r="O408" s="93"/>
      <c r="P408" s="93"/>
    </row>
    <row r="409" spans="1:16" x14ac:dyDescent="0.25">
      <c r="A409" s="209" t="s">
        <v>571</v>
      </c>
      <c r="B409" s="263" t="s">
        <v>1038</v>
      </c>
      <c r="C409" s="200" t="s">
        <v>408</v>
      </c>
      <c r="D409" s="200" t="s">
        <v>1334</v>
      </c>
      <c r="E409" s="548">
        <v>0</v>
      </c>
      <c r="F409" s="548">
        <v>0</v>
      </c>
      <c r="G409" s="548">
        <v>0</v>
      </c>
      <c r="H409" s="251">
        <f>IFERROR(AVERAGEA(E409:G409),0)</f>
        <v>0</v>
      </c>
      <c r="I409" s="548">
        <v>0</v>
      </c>
      <c r="J409" s="250"/>
      <c r="K409" s="93"/>
      <c r="L409" s="93"/>
      <c r="M409" s="93"/>
      <c r="N409" s="93"/>
      <c r="O409" s="93"/>
      <c r="P409" s="93"/>
    </row>
    <row r="410" spans="1:16" x14ac:dyDescent="0.25">
      <c r="A410" s="209" t="s">
        <v>601</v>
      </c>
      <c r="B410" s="263" t="s">
        <v>1126</v>
      </c>
      <c r="C410" s="200" t="s">
        <v>408</v>
      </c>
      <c r="D410" s="200" t="s">
        <v>1144</v>
      </c>
      <c r="E410" s="548">
        <v>0</v>
      </c>
      <c r="F410" s="548">
        <v>0</v>
      </c>
      <c r="G410" s="548">
        <v>0</v>
      </c>
      <c r="H410" s="276">
        <f>IFERROR(AVERAGEIF(E410:G410,"&gt;0",E410:G410),0)</f>
        <v>0</v>
      </c>
      <c r="I410" s="548">
        <v>0</v>
      </c>
      <c r="J410" s="250"/>
      <c r="K410" s="93"/>
      <c r="L410" s="93"/>
      <c r="M410" s="93"/>
      <c r="N410" s="93"/>
      <c r="O410" s="93"/>
      <c r="P410" s="93"/>
    </row>
    <row r="411" spans="1:16" x14ac:dyDescent="0.25">
      <c r="A411" s="209" t="s">
        <v>603</v>
      </c>
      <c r="B411" s="263" t="s">
        <v>1128</v>
      </c>
      <c r="C411" s="200" t="s">
        <v>1053</v>
      </c>
      <c r="D411" s="200" t="s">
        <v>489</v>
      </c>
      <c r="E411" s="527"/>
      <c r="F411" s="527"/>
      <c r="G411" s="527"/>
      <c r="H411" s="276">
        <f>IFERROR(AVERAGEIF(E411:G411,"&gt;0",E411:G411),0)</f>
        <v>0</v>
      </c>
      <c r="I411" s="527"/>
      <c r="J411" s="250"/>
      <c r="K411" s="93"/>
      <c r="L411" s="93"/>
      <c r="M411" s="93"/>
      <c r="N411" s="93"/>
      <c r="O411" s="93"/>
      <c r="P411" s="93"/>
    </row>
    <row r="412" spans="1:16" x14ac:dyDescent="0.25">
      <c r="A412" s="209" t="s">
        <v>605</v>
      </c>
      <c r="B412" s="263" t="s">
        <v>1129</v>
      </c>
      <c r="C412" s="200" t="s">
        <v>408</v>
      </c>
      <c r="D412" s="200" t="s">
        <v>1334</v>
      </c>
      <c r="E412" s="548">
        <v>0</v>
      </c>
      <c r="F412" s="548">
        <v>0</v>
      </c>
      <c r="G412" s="548">
        <v>0</v>
      </c>
      <c r="H412" s="251">
        <f>IFERROR(AVERAGEA(E412:G412),0)</f>
        <v>0</v>
      </c>
      <c r="I412" s="548">
        <v>0</v>
      </c>
      <c r="J412" s="250"/>
      <c r="K412" s="93"/>
      <c r="L412" s="93"/>
      <c r="M412" s="93"/>
      <c r="N412" s="93"/>
      <c r="O412" s="93"/>
      <c r="P412" s="93"/>
    </row>
    <row r="413" spans="1:16" x14ac:dyDescent="0.25">
      <c r="A413" s="209" t="s">
        <v>683</v>
      </c>
      <c r="B413" s="263" t="s">
        <v>1130</v>
      </c>
      <c r="C413" s="200" t="s">
        <v>1053</v>
      </c>
      <c r="D413" s="200" t="s">
        <v>1048</v>
      </c>
      <c r="E413" s="527"/>
      <c r="F413" s="527"/>
      <c r="G413" s="527"/>
      <c r="H413" s="276">
        <f>IFERROR(AVERAGEIF(E413:G413,"&gt;0",E413:G413),0)</f>
        <v>0</v>
      </c>
      <c r="I413" s="527"/>
      <c r="J413" s="91"/>
      <c r="K413" s="93"/>
      <c r="L413" s="93"/>
      <c r="M413" s="93"/>
      <c r="N413" s="93"/>
      <c r="O413" s="93"/>
      <c r="P413" s="93"/>
    </row>
    <row r="414" spans="1:16" x14ac:dyDescent="0.25">
      <c r="A414" s="209" t="s">
        <v>698</v>
      </c>
      <c r="B414" s="263" t="s">
        <v>84</v>
      </c>
      <c r="C414" s="200" t="s">
        <v>408</v>
      </c>
      <c r="D414" s="200" t="s">
        <v>85</v>
      </c>
      <c r="E414" s="527"/>
      <c r="F414" s="527"/>
      <c r="G414" s="527"/>
      <c r="H414" s="276">
        <f>IFERROR(AVERAGEIF(E414:G414,"&gt;0",E414:G414),0)</f>
        <v>0</v>
      </c>
      <c r="I414" s="527"/>
      <c r="J414" s="805"/>
      <c r="K414" s="93"/>
      <c r="L414" s="93"/>
      <c r="M414" s="93"/>
      <c r="N414" s="93"/>
      <c r="O414" s="93"/>
      <c r="P414" s="93"/>
    </row>
    <row r="415" spans="1:16" x14ac:dyDescent="0.25">
      <c r="A415" s="209" t="s">
        <v>699</v>
      </c>
      <c r="B415" s="263" t="s">
        <v>1189</v>
      </c>
      <c r="C415" s="200" t="s">
        <v>408</v>
      </c>
      <c r="D415" s="200" t="s">
        <v>85</v>
      </c>
      <c r="E415" s="527"/>
      <c r="F415" s="527"/>
      <c r="G415" s="527"/>
      <c r="H415" s="276">
        <f>IFERROR(AVERAGEIF(E415:G415,"&gt;0",E415:G415),0)</f>
        <v>0</v>
      </c>
      <c r="I415" s="527"/>
      <c r="J415" s="250"/>
      <c r="K415" s="93"/>
      <c r="L415" s="93"/>
      <c r="M415" s="93"/>
      <c r="N415" s="93"/>
      <c r="O415" s="93"/>
      <c r="P415" s="93"/>
    </row>
    <row r="416" spans="1:16" x14ac:dyDescent="0.25">
      <c r="A416" s="281" t="s">
        <v>700</v>
      </c>
      <c r="B416" s="263" t="s">
        <v>1190</v>
      </c>
      <c r="C416" s="200" t="s">
        <v>408</v>
      </c>
      <c r="D416" s="200" t="s">
        <v>696</v>
      </c>
      <c r="E416" s="548">
        <v>0</v>
      </c>
      <c r="F416" s="548">
        <v>0</v>
      </c>
      <c r="G416" s="548">
        <v>0</v>
      </c>
      <c r="H416" s="251">
        <f>IFERROR(AVERAGEA(E416:G416),0)</f>
        <v>0</v>
      </c>
      <c r="I416" s="548">
        <v>0</v>
      </c>
      <c r="J416" s="250"/>
      <c r="K416" s="93"/>
      <c r="L416" s="93"/>
      <c r="M416" s="93"/>
      <c r="N416" s="93"/>
      <c r="O416" s="93"/>
      <c r="P416" s="93"/>
    </row>
    <row r="417" spans="1:16" x14ac:dyDescent="0.25">
      <c r="A417" s="281" t="s">
        <v>701</v>
      </c>
      <c r="B417" s="263" t="s">
        <v>86</v>
      </c>
      <c r="C417" s="200" t="s">
        <v>408</v>
      </c>
      <c r="D417" s="200" t="s">
        <v>489</v>
      </c>
      <c r="E417" s="527"/>
      <c r="F417" s="527"/>
      <c r="G417" s="527"/>
      <c r="H417" s="276">
        <f>IFERROR(AVERAGEIF(E417:G417,"&gt;0",E417:G417),0)</f>
        <v>0</v>
      </c>
      <c r="I417" s="527"/>
      <c r="J417" s="250"/>
      <c r="K417" s="93"/>
      <c r="L417" s="93"/>
      <c r="M417" s="93"/>
      <c r="N417" s="93"/>
      <c r="O417" s="93"/>
      <c r="P417" s="93"/>
    </row>
    <row r="418" spans="1:16" x14ac:dyDescent="0.25">
      <c r="A418" s="812"/>
      <c r="B418" s="809"/>
      <c r="C418" s="812"/>
      <c r="D418" s="812"/>
      <c r="E418" s="656"/>
      <c r="F418" s="656"/>
      <c r="G418" s="656"/>
      <c r="H418" s="656"/>
      <c r="I418" s="656"/>
      <c r="J418" s="250"/>
      <c r="K418" s="93"/>
      <c r="L418" s="93"/>
      <c r="M418" s="93"/>
      <c r="N418" s="93"/>
      <c r="O418" s="93"/>
      <c r="P418" s="93"/>
    </row>
    <row r="419" spans="1:16" x14ac:dyDescent="0.25">
      <c r="A419" s="758" t="s">
        <v>1171</v>
      </c>
      <c r="B419" s="311" t="s">
        <v>1185</v>
      </c>
      <c r="C419" s="811"/>
      <c r="D419" s="811"/>
      <c r="E419" s="1321" t="s">
        <v>89</v>
      </c>
      <c r="F419" s="1321"/>
      <c r="G419" s="1321"/>
      <c r="H419" s="1321"/>
      <c r="I419" s="1322"/>
      <c r="J419" s="1323"/>
      <c r="K419" s="1324"/>
      <c r="L419" s="1324"/>
      <c r="M419" s="1324"/>
      <c r="N419" s="1324"/>
      <c r="O419" s="1324"/>
      <c r="P419" s="1324"/>
    </row>
    <row r="420" spans="1:16" x14ac:dyDescent="0.25">
      <c r="A420" s="209" t="s">
        <v>546</v>
      </c>
      <c r="B420" s="263" t="s">
        <v>82</v>
      </c>
      <c r="C420" s="209"/>
      <c r="D420" s="807"/>
      <c r="E420" s="643"/>
      <c r="F420" s="643"/>
      <c r="G420" s="643"/>
      <c r="H420" s="643"/>
      <c r="I420" s="643"/>
      <c r="J420" s="643"/>
      <c r="K420" s="93"/>
      <c r="L420" s="93"/>
      <c r="M420" s="93"/>
      <c r="N420" s="93"/>
      <c r="O420" s="93"/>
      <c r="P420" s="93"/>
    </row>
    <row r="421" spans="1:16" x14ac:dyDescent="0.25">
      <c r="A421" s="209" t="s">
        <v>547</v>
      </c>
      <c r="B421" s="263" t="s">
        <v>902</v>
      </c>
      <c r="C421" s="200" t="s">
        <v>408</v>
      </c>
      <c r="D421" s="200" t="s">
        <v>953</v>
      </c>
      <c r="E421" s="322">
        <v>0</v>
      </c>
      <c r="F421" s="322">
        <v>0</v>
      </c>
      <c r="G421" s="322">
        <v>0</v>
      </c>
      <c r="H421" s="251">
        <f t="shared" ref="H421:H429" si="0">IFERROR(AVERAGEA(E421:G421),0)</f>
        <v>0</v>
      </c>
      <c r="I421" s="548">
        <v>0</v>
      </c>
      <c r="J421" s="250"/>
      <c r="K421" s="93"/>
      <c r="L421" s="93"/>
      <c r="M421" s="93"/>
      <c r="N421" s="93"/>
      <c r="O421" s="93"/>
      <c r="P421" s="93"/>
    </row>
    <row r="422" spans="1:16" x14ac:dyDescent="0.25">
      <c r="A422" s="209" t="s">
        <v>549</v>
      </c>
      <c r="B422" s="263" t="s">
        <v>83</v>
      </c>
      <c r="C422" s="200" t="s">
        <v>408</v>
      </c>
      <c r="D422" s="200" t="s">
        <v>1334</v>
      </c>
      <c r="E422" s="322">
        <v>0</v>
      </c>
      <c r="F422" s="322">
        <v>0</v>
      </c>
      <c r="G422" s="322">
        <v>0</v>
      </c>
      <c r="H422" s="251">
        <f t="shared" si="0"/>
        <v>0</v>
      </c>
      <c r="I422" s="548">
        <v>0</v>
      </c>
      <c r="J422" s="250"/>
      <c r="K422" s="93"/>
      <c r="L422" s="93"/>
      <c r="M422" s="93"/>
      <c r="N422" s="93"/>
      <c r="O422" s="93"/>
      <c r="P422" s="93"/>
    </row>
    <row r="423" spans="1:16" x14ac:dyDescent="0.25">
      <c r="A423" s="209" t="s">
        <v>551</v>
      </c>
      <c r="B423" s="263" t="s">
        <v>562</v>
      </c>
      <c r="C423" s="200" t="s">
        <v>408</v>
      </c>
      <c r="D423" s="200" t="s">
        <v>563</v>
      </c>
      <c r="E423" s="322">
        <v>0</v>
      </c>
      <c r="F423" s="322">
        <v>0</v>
      </c>
      <c r="G423" s="322">
        <v>0</v>
      </c>
      <c r="H423" s="251">
        <f t="shared" si="0"/>
        <v>0</v>
      </c>
      <c r="I423" s="548">
        <v>0</v>
      </c>
      <c r="J423" s="250"/>
      <c r="K423" s="93"/>
      <c r="L423" s="93"/>
      <c r="M423" s="93"/>
      <c r="N423" s="93"/>
      <c r="O423" s="93"/>
      <c r="P423" s="93"/>
    </row>
    <row r="424" spans="1:16" x14ac:dyDescent="0.25">
      <c r="A424" s="209" t="s">
        <v>552</v>
      </c>
      <c r="B424" s="263" t="s">
        <v>83</v>
      </c>
      <c r="C424" s="86" t="s">
        <v>1125</v>
      </c>
      <c r="D424" s="86" t="s">
        <v>953</v>
      </c>
      <c r="E424" s="86">
        <f>IFERROR(E422/E423,0)</f>
        <v>0</v>
      </c>
      <c r="F424" s="86">
        <f>IFERROR(F422/F423,0)</f>
        <v>0</v>
      </c>
      <c r="G424" s="86">
        <f>IFERROR(G422/G423,0)</f>
        <v>0</v>
      </c>
      <c r="H424" s="86">
        <f t="shared" si="0"/>
        <v>0</v>
      </c>
      <c r="I424" s="548">
        <f>IFERROR(I422/I423,0)</f>
        <v>0</v>
      </c>
      <c r="J424" s="250"/>
      <c r="K424" s="93"/>
      <c r="L424" s="93"/>
      <c r="M424" s="93"/>
      <c r="N424" s="93"/>
      <c r="O424" s="93"/>
      <c r="P424" s="93"/>
    </row>
    <row r="425" spans="1:16" x14ac:dyDescent="0.25">
      <c r="A425" s="209" t="s">
        <v>569</v>
      </c>
      <c r="B425" s="263" t="s">
        <v>204</v>
      </c>
      <c r="C425" s="200" t="s">
        <v>408</v>
      </c>
      <c r="D425" s="200" t="s">
        <v>1334</v>
      </c>
      <c r="E425" s="548">
        <v>0</v>
      </c>
      <c r="F425" s="548">
        <v>0</v>
      </c>
      <c r="G425" s="548">
        <v>0</v>
      </c>
      <c r="H425" s="251">
        <f t="shared" si="0"/>
        <v>0</v>
      </c>
      <c r="I425" s="548">
        <v>0</v>
      </c>
      <c r="J425" s="250"/>
      <c r="K425" s="93"/>
      <c r="L425" s="93"/>
      <c r="M425" s="93"/>
      <c r="N425" s="93"/>
      <c r="O425" s="93"/>
      <c r="P425" s="93"/>
    </row>
    <row r="426" spans="1:16" x14ac:dyDescent="0.25">
      <c r="A426" s="209" t="s">
        <v>571</v>
      </c>
      <c r="B426" s="263" t="s">
        <v>1038</v>
      </c>
      <c r="C426" s="200" t="s">
        <v>408</v>
      </c>
      <c r="D426" s="200" t="s">
        <v>1334</v>
      </c>
      <c r="E426" s="548">
        <v>0</v>
      </c>
      <c r="F426" s="548">
        <v>0</v>
      </c>
      <c r="G426" s="548">
        <v>0</v>
      </c>
      <c r="H426" s="251">
        <f t="shared" si="0"/>
        <v>0</v>
      </c>
      <c r="I426" s="548">
        <v>0</v>
      </c>
      <c r="J426" s="250"/>
      <c r="K426" s="93"/>
      <c r="L426" s="93"/>
      <c r="M426" s="93"/>
      <c r="N426" s="93"/>
      <c r="O426" s="93"/>
      <c r="P426" s="93"/>
    </row>
    <row r="427" spans="1:16" x14ac:dyDescent="0.25">
      <c r="A427" s="209" t="s">
        <v>601</v>
      </c>
      <c r="B427" s="263" t="s">
        <v>1126</v>
      </c>
      <c r="C427" s="200" t="s">
        <v>408</v>
      </c>
      <c r="D427" s="200" t="s">
        <v>1127</v>
      </c>
      <c r="E427" s="548">
        <v>0</v>
      </c>
      <c r="F427" s="548">
        <v>0</v>
      </c>
      <c r="G427" s="548">
        <v>0</v>
      </c>
      <c r="H427" s="251">
        <f t="shared" si="0"/>
        <v>0</v>
      </c>
      <c r="I427" s="548">
        <v>0</v>
      </c>
      <c r="J427" s="250"/>
      <c r="K427" s="93"/>
      <c r="L427" s="93"/>
      <c r="M427" s="93"/>
      <c r="N427" s="93"/>
      <c r="O427" s="93"/>
      <c r="P427" s="93"/>
    </row>
    <row r="428" spans="1:16" x14ac:dyDescent="0.25">
      <c r="A428" s="209" t="s">
        <v>603</v>
      </c>
      <c r="B428" s="263" t="s">
        <v>1128</v>
      </c>
      <c r="C428" s="200" t="s">
        <v>1053</v>
      </c>
      <c r="D428" s="200" t="s">
        <v>489</v>
      </c>
      <c r="E428" s="527"/>
      <c r="F428" s="527"/>
      <c r="G428" s="527"/>
      <c r="H428" s="251">
        <f t="shared" si="0"/>
        <v>0</v>
      </c>
      <c r="I428" s="527"/>
      <c r="J428" s="250"/>
      <c r="K428" s="93"/>
      <c r="L428" s="93"/>
      <c r="M428" s="93"/>
      <c r="N428" s="93"/>
      <c r="O428" s="93"/>
      <c r="P428" s="93"/>
    </row>
    <row r="429" spans="1:16" x14ac:dyDescent="0.25">
      <c r="A429" s="209" t="s">
        <v>605</v>
      </c>
      <c r="B429" s="263" t="s">
        <v>1129</v>
      </c>
      <c r="C429" s="200" t="s">
        <v>408</v>
      </c>
      <c r="D429" s="200" t="s">
        <v>1334</v>
      </c>
      <c r="E429" s="548">
        <v>0</v>
      </c>
      <c r="F429" s="548">
        <v>0</v>
      </c>
      <c r="G429" s="548">
        <v>0</v>
      </c>
      <c r="H429" s="251">
        <f t="shared" si="0"/>
        <v>0</v>
      </c>
      <c r="I429" s="548">
        <v>0</v>
      </c>
      <c r="J429" s="250"/>
      <c r="K429" s="93"/>
      <c r="L429" s="93"/>
      <c r="M429" s="93"/>
      <c r="N429" s="93"/>
      <c r="O429" s="93"/>
      <c r="P429" s="93"/>
    </row>
    <row r="430" spans="1:16" x14ac:dyDescent="0.25">
      <c r="A430" s="209" t="s">
        <v>683</v>
      </c>
      <c r="B430" s="263" t="s">
        <v>1130</v>
      </c>
      <c r="C430" s="200" t="s">
        <v>1053</v>
      </c>
      <c r="D430" s="200" t="s">
        <v>1048</v>
      </c>
      <c r="E430" s="527"/>
      <c r="F430" s="527"/>
      <c r="G430" s="527"/>
      <c r="H430" s="276">
        <f>IFERROR(AVERAGEIF(E430:G430,"&gt;0",E430:G430),0)</f>
        <v>0</v>
      </c>
      <c r="I430" s="527"/>
      <c r="J430" s="49"/>
      <c r="K430" s="93"/>
      <c r="L430" s="93"/>
      <c r="M430" s="93"/>
      <c r="N430" s="93"/>
      <c r="O430" s="93"/>
      <c r="P430" s="93"/>
    </row>
    <row r="431" spans="1:16" x14ac:dyDescent="0.25">
      <c r="A431" s="209" t="s">
        <v>698</v>
      </c>
      <c r="B431" s="263" t="s">
        <v>84</v>
      </c>
      <c r="C431" s="200" t="s">
        <v>408</v>
      </c>
      <c r="D431" s="200" t="s">
        <v>85</v>
      </c>
      <c r="E431" s="527"/>
      <c r="F431" s="527"/>
      <c r="G431" s="527"/>
      <c r="H431" s="276">
        <f>IFERROR(AVERAGEIF(E431:G431,"&gt;0",E431:G431),0)</f>
        <v>0</v>
      </c>
      <c r="I431" s="527"/>
      <c r="J431" s="91"/>
      <c r="K431" s="93"/>
      <c r="L431" s="93"/>
      <c r="M431" s="93"/>
      <c r="N431" s="93"/>
      <c r="O431" s="93"/>
      <c r="P431" s="93"/>
    </row>
    <row r="432" spans="1:16" x14ac:dyDescent="0.25">
      <c r="A432" s="209" t="s">
        <v>699</v>
      </c>
      <c r="B432" s="263" t="s">
        <v>1189</v>
      </c>
      <c r="C432" s="200" t="s">
        <v>408</v>
      </c>
      <c r="D432" s="200" t="s">
        <v>85</v>
      </c>
      <c r="E432" s="527"/>
      <c r="F432" s="527"/>
      <c r="G432" s="527"/>
      <c r="H432" s="276">
        <f>IFERROR(AVERAGEIF(E432:G432,"&gt;0",E432:G432),0)</f>
        <v>0</v>
      </c>
      <c r="I432" s="527"/>
      <c r="J432" s="91"/>
      <c r="K432" s="93"/>
      <c r="L432" s="93"/>
      <c r="M432" s="93"/>
      <c r="N432" s="93"/>
      <c r="O432" s="93"/>
      <c r="P432" s="93"/>
    </row>
    <row r="433" spans="1:16" x14ac:dyDescent="0.25">
      <c r="A433" s="281" t="s">
        <v>700</v>
      </c>
      <c r="B433" s="263" t="s">
        <v>1190</v>
      </c>
      <c r="C433" s="200" t="s">
        <v>408</v>
      </c>
      <c r="D433" s="200" t="s">
        <v>696</v>
      </c>
      <c r="E433" s="548">
        <v>0</v>
      </c>
      <c r="F433" s="548">
        <v>0</v>
      </c>
      <c r="G433" s="548">
        <v>0</v>
      </c>
      <c r="H433" s="251">
        <f>IFERROR(AVERAGEA(E433:G433),0)</f>
        <v>0</v>
      </c>
      <c r="I433" s="548">
        <v>0</v>
      </c>
      <c r="J433" s="91"/>
      <c r="K433" s="93"/>
      <c r="L433" s="93"/>
      <c r="M433" s="93"/>
      <c r="N433" s="93"/>
      <c r="O433" s="93"/>
      <c r="P433" s="93"/>
    </row>
    <row r="434" spans="1:16" x14ac:dyDescent="0.25">
      <c r="A434" s="281" t="s">
        <v>701</v>
      </c>
      <c r="B434" s="263" t="s">
        <v>86</v>
      </c>
      <c r="C434" s="200" t="s">
        <v>408</v>
      </c>
      <c r="D434" s="200" t="s">
        <v>489</v>
      </c>
      <c r="E434" s="527"/>
      <c r="F434" s="527"/>
      <c r="G434" s="527"/>
      <c r="H434" s="276">
        <f>IFERROR(AVERAGEIF(E434:G434,"&gt;0",E434:G434),0)</f>
        <v>0</v>
      </c>
      <c r="I434" s="527"/>
      <c r="J434" s="91"/>
      <c r="K434" s="93"/>
      <c r="L434" s="93"/>
      <c r="M434" s="93"/>
      <c r="N434" s="93"/>
      <c r="O434" s="93"/>
      <c r="P434" s="93"/>
    </row>
    <row r="435" spans="1:16" x14ac:dyDescent="0.25">
      <c r="A435" s="82"/>
      <c r="B435" s="809"/>
      <c r="C435" s="82"/>
      <c r="D435" s="82"/>
      <c r="J435" s="91"/>
      <c r="K435" s="93"/>
      <c r="L435" s="93"/>
      <c r="M435" s="93"/>
      <c r="N435" s="93"/>
      <c r="O435" s="93"/>
      <c r="P435" s="93"/>
    </row>
    <row r="436" spans="1:16" x14ac:dyDescent="0.25">
      <c r="A436" s="758" t="s">
        <v>1172</v>
      </c>
      <c r="B436" s="311" t="s">
        <v>1188</v>
      </c>
      <c r="C436" s="811"/>
      <c r="D436" s="811"/>
      <c r="E436" s="1321" t="s">
        <v>89</v>
      </c>
      <c r="F436" s="1321"/>
      <c r="G436" s="1321"/>
      <c r="H436" s="1321"/>
      <c r="I436" s="1322"/>
      <c r="J436" s="1323"/>
      <c r="K436" s="1324"/>
      <c r="L436" s="1324"/>
      <c r="M436" s="1324"/>
      <c r="N436" s="1324"/>
      <c r="O436" s="1324"/>
      <c r="P436" s="1324"/>
    </row>
    <row r="437" spans="1:16" x14ac:dyDescent="0.25">
      <c r="A437" s="209" t="s">
        <v>546</v>
      </c>
      <c r="B437" s="263" t="s">
        <v>82</v>
      </c>
      <c r="C437" s="209"/>
      <c r="D437" s="807"/>
      <c r="E437" s="643"/>
      <c r="F437" s="643"/>
      <c r="G437" s="643"/>
      <c r="H437" s="643"/>
      <c r="I437" s="643"/>
      <c r="J437" s="643"/>
      <c r="K437" s="93"/>
      <c r="L437" s="93"/>
      <c r="M437" s="93"/>
      <c r="N437" s="93"/>
      <c r="O437" s="93"/>
      <c r="P437" s="93"/>
    </row>
    <row r="438" spans="1:16" x14ac:dyDescent="0.25">
      <c r="A438" s="209" t="s">
        <v>547</v>
      </c>
      <c r="B438" s="263" t="s">
        <v>902</v>
      </c>
      <c r="C438" s="200" t="s">
        <v>408</v>
      </c>
      <c r="D438" s="200" t="s">
        <v>953</v>
      </c>
      <c r="E438" s="548">
        <v>0</v>
      </c>
      <c r="F438" s="548">
        <v>0</v>
      </c>
      <c r="G438" s="548">
        <v>0</v>
      </c>
      <c r="H438" s="251">
        <f t="shared" ref="H438:H444" si="1">IFERROR(AVERAGEA(E438:G438),0)</f>
        <v>0</v>
      </c>
      <c r="I438" s="548">
        <v>0</v>
      </c>
      <c r="J438" s="91"/>
      <c r="K438" s="93"/>
      <c r="L438" s="93"/>
      <c r="M438" s="93"/>
      <c r="N438" s="93"/>
      <c r="O438" s="93"/>
      <c r="P438" s="93"/>
    </row>
    <row r="439" spans="1:16" x14ac:dyDescent="0.25">
      <c r="A439" s="209" t="s">
        <v>549</v>
      </c>
      <c r="B439" s="263" t="s">
        <v>83</v>
      </c>
      <c r="C439" s="200" t="s">
        <v>408</v>
      </c>
      <c r="D439" s="200" t="s">
        <v>1334</v>
      </c>
      <c r="E439" s="548">
        <v>0</v>
      </c>
      <c r="F439" s="548">
        <v>0</v>
      </c>
      <c r="G439" s="548">
        <v>0</v>
      </c>
      <c r="H439" s="251">
        <f t="shared" si="1"/>
        <v>0</v>
      </c>
      <c r="I439" s="548">
        <v>0</v>
      </c>
      <c r="J439" s="91"/>
      <c r="K439" s="93"/>
      <c r="L439" s="93"/>
      <c r="M439" s="93"/>
      <c r="N439" s="93"/>
      <c r="O439" s="93"/>
      <c r="P439" s="93"/>
    </row>
    <row r="440" spans="1:16" x14ac:dyDescent="0.25">
      <c r="A440" s="209" t="s">
        <v>551</v>
      </c>
      <c r="B440" s="263" t="s">
        <v>562</v>
      </c>
      <c r="C440" s="200" t="s">
        <v>408</v>
      </c>
      <c r="D440" s="200" t="s">
        <v>563</v>
      </c>
      <c r="E440" s="548">
        <v>0</v>
      </c>
      <c r="F440" s="548">
        <v>0</v>
      </c>
      <c r="G440" s="548">
        <v>0</v>
      </c>
      <c r="H440" s="251">
        <f t="shared" si="1"/>
        <v>0</v>
      </c>
      <c r="I440" s="548">
        <v>0</v>
      </c>
      <c r="J440" s="91"/>
      <c r="K440" s="93"/>
      <c r="L440" s="93"/>
      <c r="M440" s="93"/>
      <c r="N440" s="93"/>
      <c r="O440" s="93"/>
      <c r="P440" s="93"/>
    </row>
    <row r="441" spans="1:16" x14ac:dyDescent="0.25">
      <c r="A441" s="209" t="s">
        <v>552</v>
      </c>
      <c r="B441" s="263" t="s">
        <v>83</v>
      </c>
      <c r="C441" s="86" t="s">
        <v>1125</v>
      </c>
      <c r="D441" s="86" t="s">
        <v>953</v>
      </c>
      <c r="E441" s="86">
        <f>IFERROR(E439/E440,0)</f>
        <v>0</v>
      </c>
      <c r="F441" s="86">
        <f>IFERROR(F439/F440,0)</f>
        <v>0</v>
      </c>
      <c r="G441" s="86">
        <f>IFERROR(G439/G440,0)</f>
        <v>0</v>
      </c>
      <c r="H441" s="86">
        <f t="shared" si="1"/>
        <v>0</v>
      </c>
      <c r="I441" s="548">
        <f>IFERROR(I439/I440,0)</f>
        <v>0</v>
      </c>
      <c r="J441" s="91"/>
      <c r="K441" s="93"/>
      <c r="L441" s="93"/>
      <c r="M441" s="93"/>
      <c r="N441" s="93"/>
      <c r="O441" s="93"/>
      <c r="P441" s="93"/>
    </row>
    <row r="442" spans="1:16" x14ac:dyDescent="0.25">
      <c r="A442" s="209" t="s">
        <v>569</v>
      </c>
      <c r="B442" s="263" t="s">
        <v>204</v>
      </c>
      <c r="C442" s="200" t="s">
        <v>408</v>
      </c>
      <c r="D442" s="200" t="s">
        <v>1334</v>
      </c>
      <c r="E442" s="548">
        <v>0</v>
      </c>
      <c r="F442" s="548">
        <v>0</v>
      </c>
      <c r="G442" s="548">
        <v>0</v>
      </c>
      <c r="H442" s="251">
        <f t="shared" si="1"/>
        <v>0</v>
      </c>
      <c r="I442" s="548">
        <v>0</v>
      </c>
      <c r="J442" s="91"/>
      <c r="K442" s="93"/>
      <c r="L442" s="93"/>
      <c r="M442" s="93"/>
      <c r="N442" s="93"/>
      <c r="O442" s="93"/>
      <c r="P442" s="93"/>
    </row>
    <row r="443" spans="1:16" x14ac:dyDescent="0.25">
      <c r="A443" s="209" t="s">
        <v>571</v>
      </c>
      <c r="B443" s="263" t="s">
        <v>1038</v>
      </c>
      <c r="C443" s="200" t="s">
        <v>408</v>
      </c>
      <c r="D443" s="200" t="s">
        <v>1334</v>
      </c>
      <c r="E443" s="548">
        <v>0</v>
      </c>
      <c r="F443" s="548">
        <v>0</v>
      </c>
      <c r="G443" s="548">
        <v>0</v>
      </c>
      <c r="H443" s="251">
        <f t="shared" si="1"/>
        <v>0</v>
      </c>
      <c r="I443" s="548">
        <v>0</v>
      </c>
      <c r="J443" s="91"/>
      <c r="K443" s="93"/>
      <c r="L443" s="93"/>
      <c r="M443" s="93"/>
      <c r="N443" s="93"/>
      <c r="O443" s="93"/>
      <c r="P443" s="93"/>
    </row>
    <row r="444" spans="1:16" x14ac:dyDescent="0.25">
      <c r="A444" s="209" t="s">
        <v>601</v>
      </c>
      <c r="B444" s="263" t="s">
        <v>1126</v>
      </c>
      <c r="C444" s="200" t="s">
        <v>408</v>
      </c>
      <c r="D444" s="200" t="s">
        <v>1127</v>
      </c>
      <c r="E444" s="548">
        <v>0</v>
      </c>
      <c r="F444" s="548">
        <v>0</v>
      </c>
      <c r="G444" s="548">
        <v>0</v>
      </c>
      <c r="H444" s="251">
        <f t="shared" si="1"/>
        <v>0</v>
      </c>
      <c r="I444" s="548">
        <v>0</v>
      </c>
      <c r="J444" s="91"/>
      <c r="K444" s="93"/>
      <c r="L444" s="93"/>
      <c r="M444" s="93"/>
      <c r="N444" s="93"/>
      <c r="O444" s="93"/>
      <c r="P444" s="93"/>
    </row>
    <row r="445" spans="1:16" x14ac:dyDescent="0.25">
      <c r="A445" s="209" t="s">
        <v>603</v>
      </c>
      <c r="B445" s="263" t="s">
        <v>1128</v>
      </c>
      <c r="C445" s="200" t="s">
        <v>1053</v>
      </c>
      <c r="D445" s="200" t="s">
        <v>489</v>
      </c>
      <c r="E445" s="527"/>
      <c r="F445" s="527"/>
      <c r="G445" s="527"/>
      <c r="H445" s="276">
        <f>IFERROR(AVERAGEIF(E445:G445,"&gt;0",E445:G445),0)</f>
        <v>0</v>
      </c>
      <c r="I445" s="527"/>
      <c r="J445" s="91"/>
      <c r="K445" s="93"/>
      <c r="L445" s="93"/>
      <c r="M445" s="93"/>
      <c r="N445" s="93"/>
      <c r="O445" s="93"/>
      <c r="P445" s="93"/>
    </row>
    <row r="446" spans="1:16" x14ac:dyDescent="0.25">
      <c r="A446" s="209" t="s">
        <v>605</v>
      </c>
      <c r="B446" s="263" t="s">
        <v>1129</v>
      </c>
      <c r="C446" s="200" t="s">
        <v>408</v>
      </c>
      <c r="D446" s="200" t="s">
        <v>1334</v>
      </c>
      <c r="E446" s="548">
        <v>0</v>
      </c>
      <c r="F446" s="548">
        <v>0</v>
      </c>
      <c r="G446" s="548">
        <v>0</v>
      </c>
      <c r="H446" s="251">
        <f>IFERROR(AVERAGEA(E446:G446),0)</f>
        <v>0</v>
      </c>
      <c r="I446" s="548">
        <v>0</v>
      </c>
      <c r="J446" s="91"/>
      <c r="K446" s="93"/>
      <c r="L446" s="93"/>
      <c r="M446" s="93"/>
      <c r="N446" s="93"/>
      <c r="O446" s="93"/>
      <c r="P446" s="93"/>
    </row>
    <row r="447" spans="1:16" x14ac:dyDescent="0.25">
      <c r="A447" s="209" t="s">
        <v>683</v>
      </c>
      <c r="B447" s="263" t="s">
        <v>1130</v>
      </c>
      <c r="C447" s="200" t="s">
        <v>1053</v>
      </c>
      <c r="D447" s="200" t="s">
        <v>1048</v>
      </c>
      <c r="E447" s="527"/>
      <c r="F447" s="527"/>
      <c r="G447" s="527"/>
      <c r="H447" s="276">
        <f>IFERROR(AVERAGEIF(E447:G447,"&gt;0",E447:G447),0)</f>
        <v>0</v>
      </c>
      <c r="I447" s="527"/>
      <c r="J447" s="91"/>
      <c r="K447" s="93"/>
      <c r="L447" s="93"/>
      <c r="M447" s="93"/>
      <c r="N447" s="93"/>
      <c r="O447" s="93"/>
      <c r="P447" s="93"/>
    </row>
    <row r="448" spans="1:16" x14ac:dyDescent="0.25">
      <c r="A448" s="209" t="s">
        <v>698</v>
      </c>
      <c r="B448" s="263" t="s">
        <v>84</v>
      </c>
      <c r="C448" s="200" t="s">
        <v>408</v>
      </c>
      <c r="D448" s="200" t="s">
        <v>85</v>
      </c>
      <c r="E448" s="527"/>
      <c r="F448" s="527"/>
      <c r="G448" s="527"/>
      <c r="H448" s="276">
        <f>IFERROR(AVERAGEIF(E448:G448,"&gt;0",E448:G448),0)</f>
        <v>0</v>
      </c>
      <c r="I448" s="527"/>
      <c r="J448" s="91"/>
      <c r="K448" s="93"/>
      <c r="L448" s="93"/>
      <c r="M448" s="93"/>
      <c r="N448" s="93"/>
      <c r="O448" s="93"/>
      <c r="P448" s="93"/>
    </row>
    <row r="449" spans="1:16" x14ac:dyDescent="0.25">
      <c r="A449" s="209" t="s">
        <v>699</v>
      </c>
      <c r="B449" s="263" t="s">
        <v>1189</v>
      </c>
      <c r="C449" s="200" t="s">
        <v>408</v>
      </c>
      <c r="D449" s="200" t="s">
        <v>85</v>
      </c>
      <c r="E449" s="527"/>
      <c r="F449" s="527"/>
      <c r="G449" s="527"/>
      <c r="H449" s="276">
        <f>IFERROR(AVERAGEIF(E449:G449,"&gt;0",E449:G449),0)</f>
        <v>0</v>
      </c>
      <c r="I449" s="527"/>
      <c r="J449" s="91"/>
      <c r="K449" s="93"/>
      <c r="L449" s="93"/>
      <c r="M449" s="93"/>
      <c r="N449" s="93"/>
      <c r="O449" s="93"/>
      <c r="P449" s="93"/>
    </row>
    <row r="450" spans="1:16" x14ac:dyDescent="0.25">
      <c r="A450" s="281" t="s">
        <v>700</v>
      </c>
      <c r="B450" s="263" t="s">
        <v>1190</v>
      </c>
      <c r="C450" s="200" t="s">
        <v>408</v>
      </c>
      <c r="D450" s="200" t="s">
        <v>696</v>
      </c>
      <c r="E450" s="548">
        <v>0</v>
      </c>
      <c r="F450" s="548">
        <v>0</v>
      </c>
      <c r="G450" s="548">
        <v>0</v>
      </c>
      <c r="H450" s="251">
        <f>IFERROR(AVERAGEA(E450:G450),0)</f>
        <v>0</v>
      </c>
      <c r="I450" s="548">
        <v>0</v>
      </c>
      <c r="J450" s="91"/>
      <c r="K450" s="93"/>
      <c r="L450" s="93"/>
      <c r="M450" s="93"/>
      <c r="N450" s="93"/>
      <c r="O450" s="93"/>
      <c r="P450" s="93"/>
    </row>
    <row r="451" spans="1:16" x14ac:dyDescent="0.25">
      <c r="A451" s="281" t="s">
        <v>701</v>
      </c>
      <c r="B451" s="263" t="s">
        <v>86</v>
      </c>
      <c r="C451" s="200" t="s">
        <v>408</v>
      </c>
      <c r="D451" s="200" t="s">
        <v>489</v>
      </c>
      <c r="E451" s="527"/>
      <c r="F451" s="527"/>
      <c r="G451" s="527"/>
      <c r="H451" s="276">
        <f>IFERROR(AVERAGEIF(E451:G451,"&gt;0",E451:G451),0)</f>
        <v>0</v>
      </c>
      <c r="I451" s="527"/>
      <c r="J451" s="91"/>
      <c r="K451" s="93"/>
      <c r="L451" s="93"/>
      <c r="M451" s="93"/>
      <c r="N451" s="93"/>
      <c r="O451" s="93"/>
      <c r="P451" s="93"/>
    </row>
    <row r="452" spans="1:16" ht="38.25" customHeight="1" x14ac:dyDescent="0.25">
      <c r="A452" s="663" t="s">
        <v>1191</v>
      </c>
      <c r="B452" s="87" t="s">
        <v>1194</v>
      </c>
      <c r="C452" s="666" t="s">
        <v>1380</v>
      </c>
      <c r="D452" s="86" t="s">
        <v>1334</v>
      </c>
      <c r="E452" s="86">
        <f>E439+E422+E405+E388</f>
        <v>0</v>
      </c>
      <c r="F452" s="86">
        <f>F439+F422+F405+F388</f>
        <v>0</v>
      </c>
      <c r="G452" s="86">
        <f>G439+G422+G405+G388</f>
        <v>0</v>
      </c>
      <c r="H452" s="86">
        <f>H439+H422+H405+H388</f>
        <v>0</v>
      </c>
      <c r="I452" s="663">
        <f>I439+I422+I405+I388</f>
        <v>0</v>
      </c>
      <c r="J452" s="806"/>
      <c r="K452" s="93"/>
      <c r="L452" s="93"/>
      <c r="M452" s="93"/>
      <c r="N452" s="93"/>
      <c r="O452" s="93"/>
      <c r="P452" s="93"/>
    </row>
    <row r="453" spans="1:16" ht="28.5" x14ac:dyDescent="0.25">
      <c r="A453" s="663" t="s">
        <v>1192</v>
      </c>
      <c r="B453" s="87" t="s">
        <v>1193</v>
      </c>
      <c r="C453" s="666" t="s">
        <v>1381</v>
      </c>
      <c r="D453" s="86" t="s">
        <v>953</v>
      </c>
      <c r="E453" s="86">
        <f>E441+E424+E407+E390</f>
        <v>0</v>
      </c>
      <c r="F453" s="86">
        <f>F441+F424+F407+F390</f>
        <v>0</v>
      </c>
      <c r="G453" s="86">
        <f>G441+G424+G407+G390</f>
        <v>0</v>
      </c>
      <c r="H453" s="86">
        <f>H441+H424+H407+H390</f>
        <v>0</v>
      </c>
      <c r="I453" s="663">
        <f>I441+I424+I407+I390</f>
        <v>0</v>
      </c>
      <c r="J453" s="806"/>
      <c r="K453" s="93"/>
      <c r="L453" s="93"/>
      <c r="M453" s="93"/>
      <c r="N453" s="93"/>
      <c r="O453" s="93"/>
      <c r="P453" s="93"/>
    </row>
  </sheetData>
  <sheetProtection algorithmName="SHA-512" hashValue="nEeyG7cy/DXCPjUdw3i8IG2WNAHTEpICnKZ3qLugD8FW7RBSzJ8o+lqlpVmL5YNy6o/ZM01VPMZRAPwMWt7bPw==" saltValue="F/rKxqTsWLYl2/uZctzVAA==" spinCount="100000" sheet="1" formatCells="0" formatColumns="0" formatRows="0" insertColumns="0" insertRows="0" insertHyperlinks="0" deleteColumns="0" deleteRows="0" sort="0" autoFilter="0" pivotTables="0"/>
  <mergeCells count="36">
    <mergeCell ref="J258:P258"/>
    <mergeCell ref="A1:J1"/>
    <mergeCell ref="A2:J2"/>
    <mergeCell ref="J419:P419"/>
    <mergeCell ref="J436:P436"/>
    <mergeCell ref="J287:P287"/>
    <mergeCell ref="J310:P310"/>
    <mergeCell ref="J333:P333"/>
    <mergeCell ref="J356:P356"/>
    <mergeCell ref="J385:P385"/>
    <mergeCell ref="J402:P402"/>
    <mergeCell ref="J143:P143"/>
    <mergeCell ref="J166:P166"/>
    <mergeCell ref="J189:P189"/>
    <mergeCell ref="J212:P212"/>
    <mergeCell ref="J235:P235"/>
    <mergeCell ref="E5:I5"/>
    <mergeCell ref="E28:I28"/>
    <mergeCell ref="E51:I51"/>
    <mergeCell ref="E74:I74"/>
    <mergeCell ref="E235:I235"/>
    <mergeCell ref="E97:I97"/>
    <mergeCell ref="E120:I120"/>
    <mergeCell ref="E385:I385"/>
    <mergeCell ref="E402:I402"/>
    <mergeCell ref="E419:I419"/>
    <mergeCell ref="E436:I436"/>
    <mergeCell ref="E143:I143"/>
    <mergeCell ref="E166:I166"/>
    <mergeCell ref="E189:I189"/>
    <mergeCell ref="E212:I212"/>
    <mergeCell ref="E333:I333"/>
    <mergeCell ref="E356:I356"/>
    <mergeCell ref="E287:I287"/>
    <mergeCell ref="E310:I310"/>
    <mergeCell ref="E258:I258"/>
  </mergeCells>
  <conditionalFormatting sqref="H7:H10 H12 H14 H16">
    <cfRule type="cellIs" dxfId="2045" priority="8643" operator="equal">
      <formula>"NA"</formula>
    </cfRule>
    <cfRule type="cellIs" dxfId="2044" priority="8644" operator="equal">
      <formula>"NA"</formula>
    </cfRule>
  </conditionalFormatting>
  <conditionalFormatting sqref="I10 I12 I14 I16 I18">
    <cfRule type="cellIs" dxfId="2043" priority="8629" stopIfTrue="1" operator="equal">
      <formula>"NA"</formula>
    </cfRule>
    <cfRule type="cellIs" dxfId="2042" priority="8630" stopIfTrue="1" operator="equal">
      <formula>"NA"</formula>
    </cfRule>
  </conditionalFormatting>
  <conditionalFormatting sqref="I10 I12 I14 I16 I18">
    <cfRule type="cellIs" dxfId="2041" priority="8625" stopIfTrue="1" operator="equal">
      <formula>"NA"</formula>
    </cfRule>
    <cfRule type="cellIs" dxfId="2040" priority="8626" stopIfTrue="1" operator="equal">
      <formula>"NA"</formula>
    </cfRule>
  </conditionalFormatting>
  <conditionalFormatting sqref="I10 I12 I14 I16 I18">
    <cfRule type="cellIs" dxfId="2039" priority="8631" stopIfTrue="1" operator="equal">
      <formula>"NA"</formula>
    </cfRule>
    <cfRule type="cellIs" dxfId="2038" priority="8632" stopIfTrue="1" operator="equal">
      <formula>"NA"</formula>
    </cfRule>
  </conditionalFormatting>
  <conditionalFormatting sqref="I10 I12 I14 I16 I18">
    <cfRule type="cellIs" dxfId="2037" priority="8627" stopIfTrue="1" operator="equal">
      <formula>"NA"</formula>
    </cfRule>
    <cfRule type="cellIs" dxfId="2036" priority="8628" stopIfTrue="1" operator="equal">
      <formula>"NA"</formula>
    </cfRule>
  </conditionalFormatting>
  <conditionalFormatting sqref="I6">
    <cfRule type="cellIs" dxfId="2035" priority="7345" stopIfTrue="1" operator="equal">
      <formula>"NA"</formula>
    </cfRule>
    <cfRule type="cellIs" dxfId="2034" priority="7346" stopIfTrue="1" operator="equal">
      <formula>"NA"</formula>
    </cfRule>
  </conditionalFormatting>
  <conditionalFormatting sqref="I6">
    <cfRule type="cellIs" dxfId="2033" priority="7341" stopIfTrue="1" operator="equal">
      <formula>"NA"</formula>
    </cfRule>
    <cfRule type="cellIs" dxfId="2032" priority="7342" stopIfTrue="1" operator="equal">
      <formula>"NA"</formula>
    </cfRule>
  </conditionalFormatting>
  <conditionalFormatting sqref="I6">
    <cfRule type="cellIs" dxfId="2031" priority="7347" stopIfTrue="1" operator="equal">
      <formula>"NA"</formula>
    </cfRule>
    <cfRule type="cellIs" dxfId="2030" priority="7348" stopIfTrue="1" operator="equal">
      <formula>"NA"</formula>
    </cfRule>
  </conditionalFormatting>
  <conditionalFormatting sqref="I6">
    <cfRule type="cellIs" dxfId="2029" priority="7343" stopIfTrue="1" operator="equal">
      <formula>"NA"</formula>
    </cfRule>
    <cfRule type="cellIs" dxfId="2028" priority="7344" stopIfTrue="1" operator="equal">
      <formula>"NA"</formula>
    </cfRule>
  </conditionalFormatting>
  <conditionalFormatting sqref="D6">
    <cfRule type="cellIs" dxfId="2027" priority="7385" stopIfTrue="1" operator="equal">
      <formula>"NA"</formula>
    </cfRule>
    <cfRule type="cellIs" dxfId="2026" priority="7386" stopIfTrue="1" operator="equal">
      <formula>"NA"</formula>
    </cfRule>
  </conditionalFormatting>
  <conditionalFormatting sqref="D6">
    <cfRule type="cellIs" dxfId="2025" priority="7381" stopIfTrue="1" operator="equal">
      <formula>"NA"</formula>
    </cfRule>
    <cfRule type="cellIs" dxfId="2024" priority="7382" stopIfTrue="1" operator="equal">
      <formula>"NA"</formula>
    </cfRule>
  </conditionalFormatting>
  <conditionalFormatting sqref="D6">
    <cfRule type="cellIs" dxfId="2023" priority="7387" stopIfTrue="1" operator="equal">
      <formula>"NA"</formula>
    </cfRule>
    <cfRule type="cellIs" dxfId="2022" priority="7388" stopIfTrue="1" operator="equal">
      <formula>"NA"</formula>
    </cfRule>
  </conditionalFormatting>
  <conditionalFormatting sqref="D6">
    <cfRule type="cellIs" dxfId="2021" priority="7383" stopIfTrue="1" operator="equal">
      <formula>"NA"</formula>
    </cfRule>
    <cfRule type="cellIs" dxfId="2020" priority="7384" stopIfTrue="1" operator="equal">
      <formula>"NA"</formula>
    </cfRule>
  </conditionalFormatting>
  <conditionalFormatting sqref="D29">
    <cfRule type="cellIs" dxfId="2019" priority="4855" stopIfTrue="1" operator="equal">
      <formula>"NA"</formula>
    </cfRule>
    <cfRule type="cellIs" dxfId="2018" priority="4856" stopIfTrue="1" operator="equal">
      <formula>"NA"</formula>
    </cfRule>
  </conditionalFormatting>
  <conditionalFormatting sqref="D29">
    <cfRule type="cellIs" dxfId="2017" priority="4857" stopIfTrue="1" operator="equal">
      <formula>"NA"</formula>
    </cfRule>
    <cfRule type="cellIs" dxfId="2016" priority="4858" stopIfTrue="1" operator="equal">
      <formula>"NA"</formula>
    </cfRule>
  </conditionalFormatting>
  <conditionalFormatting sqref="I33 I41 I39 I37 I35">
    <cfRule type="cellIs" dxfId="2015" priority="4875" stopIfTrue="1" operator="equal">
      <formula>"NA"</formula>
    </cfRule>
    <cfRule type="cellIs" dxfId="2014" priority="4876" stopIfTrue="1" operator="equal">
      <formula>"NA"</formula>
    </cfRule>
  </conditionalFormatting>
  <conditionalFormatting sqref="I33 I41 I39 I37 I35">
    <cfRule type="cellIs" dxfId="2013" priority="4877" stopIfTrue="1" operator="equal">
      <formula>"NA"</formula>
    </cfRule>
    <cfRule type="cellIs" dxfId="2012" priority="4878" stopIfTrue="1" operator="equal">
      <formula>"NA"</formula>
    </cfRule>
  </conditionalFormatting>
  <conditionalFormatting sqref="I33 I41 I39 I37 I35">
    <cfRule type="cellIs" dxfId="2011" priority="4871" stopIfTrue="1" operator="equal">
      <formula>"NA"</formula>
    </cfRule>
    <cfRule type="cellIs" dxfId="2010" priority="4872" stopIfTrue="1" operator="equal">
      <formula>"NA"</formula>
    </cfRule>
  </conditionalFormatting>
  <conditionalFormatting sqref="I33 I41 I39 I37 I35">
    <cfRule type="cellIs" dxfId="2009" priority="4873" stopIfTrue="1" operator="equal">
      <formula>"NA"</formula>
    </cfRule>
    <cfRule type="cellIs" dxfId="2008" priority="4874" stopIfTrue="1" operator="equal">
      <formula>"NA"</formula>
    </cfRule>
  </conditionalFormatting>
  <conditionalFormatting sqref="D29">
    <cfRule type="cellIs" dxfId="2007" priority="4859" stopIfTrue="1" operator="equal">
      <formula>"NA"</formula>
    </cfRule>
    <cfRule type="cellIs" dxfId="2006" priority="4860" stopIfTrue="1" operator="equal">
      <formula>"NA"</formula>
    </cfRule>
  </conditionalFormatting>
  <conditionalFormatting sqref="D29">
    <cfRule type="cellIs" dxfId="2005" priority="4861" stopIfTrue="1" operator="equal">
      <formula>"NA"</formula>
    </cfRule>
    <cfRule type="cellIs" dxfId="2004" priority="4862" stopIfTrue="1" operator="equal">
      <formula>"NA"</formula>
    </cfRule>
  </conditionalFormatting>
  <conditionalFormatting sqref="I56 I64 I62 I60 I58">
    <cfRule type="cellIs" dxfId="2003" priority="4809" stopIfTrue="1" operator="equal">
      <formula>"NA"</formula>
    </cfRule>
    <cfRule type="cellIs" dxfId="2002" priority="4810" stopIfTrue="1" operator="equal">
      <formula>"NA"</formula>
    </cfRule>
  </conditionalFormatting>
  <conditionalFormatting sqref="I56 I64 I62 I60 I58">
    <cfRule type="cellIs" dxfId="2001" priority="4811" stopIfTrue="1" operator="equal">
      <formula>"NA"</formula>
    </cfRule>
    <cfRule type="cellIs" dxfId="2000" priority="4812" stopIfTrue="1" operator="equal">
      <formula>"NA"</formula>
    </cfRule>
  </conditionalFormatting>
  <conditionalFormatting sqref="H29">
    <cfRule type="cellIs" dxfId="1999" priority="4827" stopIfTrue="1" operator="equal">
      <formula>"NA"</formula>
    </cfRule>
    <cfRule type="cellIs" dxfId="1998" priority="4828" stopIfTrue="1" operator="equal">
      <formula>"NA"</formula>
    </cfRule>
  </conditionalFormatting>
  <conditionalFormatting sqref="H29">
    <cfRule type="cellIs" dxfId="1997" priority="4829" stopIfTrue="1" operator="equal">
      <formula>"NA"</formula>
    </cfRule>
    <cfRule type="cellIs" dxfId="1996" priority="4830" stopIfTrue="1" operator="equal">
      <formula>"NA"</formula>
    </cfRule>
  </conditionalFormatting>
  <conditionalFormatting sqref="I56 I64 I62 I60 I58">
    <cfRule type="cellIs" dxfId="1995" priority="4805" stopIfTrue="1" operator="equal">
      <formula>"NA"</formula>
    </cfRule>
    <cfRule type="cellIs" dxfId="1994" priority="4806" stopIfTrue="1" operator="equal">
      <formula>"NA"</formula>
    </cfRule>
  </conditionalFormatting>
  <conditionalFormatting sqref="I56 I64 I62 I60 I58">
    <cfRule type="cellIs" dxfId="1993" priority="4807" stopIfTrue="1" operator="equal">
      <formula>"NA"</formula>
    </cfRule>
    <cfRule type="cellIs" dxfId="1992" priority="4808" stopIfTrue="1" operator="equal">
      <formula>"NA"</formula>
    </cfRule>
  </conditionalFormatting>
  <conditionalFormatting sqref="D52">
    <cfRule type="cellIs" dxfId="1991" priority="4793" stopIfTrue="1" operator="equal">
      <formula>"NA"</formula>
    </cfRule>
    <cfRule type="cellIs" dxfId="1990" priority="4794" stopIfTrue="1" operator="equal">
      <formula>"NA"</formula>
    </cfRule>
  </conditionalFormatting>
  <conditionalFormatting sqref="D52">
    <cfRule type="cellIs" dxfId="1989" priority="4795" stopIfTrue="1" operator="equal">
      <formula>"NA"</formula>
    </cfRule>
    <cfRule type="cellIs" dxfId="1988" priority="4796" stopIfTrue="1" operator="equal">
      <formula>"NA"</formula>
    </cfRule>
  </conditionalFormatting>
  <conditionalFormatting sqref="D52">
    <cfRule type="cellIs" dxfId="1987" priority="4789" stopIfTrue="1" operator="equal">
      <formula>"NA"</formula>
    </cfRule>
    <cfRule type="cellIs" dxfId="1986" priority="4790" stopIfTrue="1" operator="equal">
      <formula>"NA"</formula>
    </cfRule>
  </conditionalFormatting>
  <conditionalFormatting sqref="D52">
    <cfRule type="cellIs" dxfId="1985" priority="4791" stopIfTrue="1" operator="equal">
      <formula>"NA"</formula>
    </cfRule>
    <cfRule type="cellIs" dxfId="1984" priority="4792" stopIfTrue="1" operator="equal">
      <formula>"NA"</formula>
    </cfRule>
  </conditionalFormatting>
  <conditionalFormatting sqref="I79 I85 I87 I83 I81">
    <cfRule type="cellIs" dxfId="1983" priority="4739" stopIfTrue="1" operator="equal">
      <formula>"NA"</formula>
    </cfRule>
    <cfRule type="cellIs" dxfId="1982" priority="4740" stopIfTrue="1" operator="equal">
      <formula>"NA"</formula>
    </cfRule>
  </conditionalFormatting>
  <conditionalFormatting sqref="I79 I85 I87 I83 I81">
    <cfRule type="cellIs" dxfId="1981" priority="4741" stopIfTrue="1" operator="equal">
      <formula>"NA"</formula>
    </cfRule>
    <cfRule type="cellIs" dxfId="1980" priority="4742" stopIfTrue="1" operator="equal">
      <formula>"NA"</formula>
    </cfRule>
  </conditionalFormatting>
  <conditionalFormatting sqref="H29">
    <cfRule type="cellIs" dxfId="1979" priority="4823" stopIfTrue="1" operator="equal">
      <formula>"NA"</formula>
    </cfRule>
    <cfRule type="cellIs" dxfId="1978" priority="4824" stopIfTrue="1" operator="equal">
      <formula>"NA"</formula>
    </cfRule>
  </conditionalFormatting>
  <conditionalFormatting sqref="I29">
    <cfRule type="cellIs" dxfId="1977" priority="4819" stopIfTrue="1" operator="equal">
      <formula>"NA"</formula>
    </cfRule>
    <cfRule type="cellIs" dxfId="1976" priority="4820" stopIfTrue="1" operator="equal">
      <formula>"NA"</formula>
    </cfRule>
  </conditionalFormatting>
  <conditionalFormatting sqref="H29">
    <cfRule type="cellIs" dxfId="1975" priority="4825" stopIfTrue="1" operator="equal">
      <formula>"NA"</formula>
    </cfRule>
    <cfRule type="cellIs" dxfId="1974" priority="4826" stopIfTrue="1" operator="equal">
      <formula>"NA"</formula>
    </cfRule>
  </conditionalFormatting>
  <conditionalFormatting sqref="I29">
    <cfRule type="cellIs" dxfId="1973" priority="4821" stopIfTrue="1" operator="equal">
      <formula>"NA"</formula>
    </cfRule>
    <cfRule type="cellIs" dxfId="1972" priority="4822" stopIfTrue="1" operator="equal">
      <formula>"NA"</formula>
    </cfRule>
  </conditionalFormatting>
  <conditionalFormatting sqref="I29">
    <cfRule type="cellIs" dxfId="1971" priority="4815" stopIfTrue="1" operator="equal">
      <formula>"NA"</formula>
    </cfRule>
    <cfRule type="cellIs" dxfId="1970" priority="4816" stopIfTrue="1" operator="equal">
      <formula>"NA"</formula>
    </cfRule>
  </conditionalFormatting>
  <conditionalFormatting sqref="I29">
    <cfRule type="cellIs" dxfId="1969" priority="4817" stopIfTrue="1" operator="equal">
      <formula>"NA"</formula>
    </cfRule>
    <cfRule type="cellIs" dxfId="1968" priority="4818" stopIfTrue="1" operator="equal">
      <formula>"NA"</formula>
    </cfRule>
  </conditionalFormatting>
  <conditionalFormatting sqref="H52">
    <cfRule type="cellIs" dxfId="1967" priority="4761" stopIfTrue="1" operator="equal">
      <formula>"NA"</formula>
    </cfRule>
    <cfRule type="cellIs" dxfId="1966" priority="4762" stopIfTrue="1" operator="equal">
      <formula>"NA"</formula>
    </cfRule>
  </conditionalFormatting>
  <conditionalFormatting sqref="H52">
    <cfRule type="cellIs" dxfId="1965" priority="4763" stopIfTrue="1" operator="equal">
      <formula>"NA"</formula>
    </cfRule>
    <cfRule type="cellIs" dxfId="1964" priority="4764" stopIfTrue="1" operator="equal">
      <formula>"NA"</formula>
    </cfRule>
  </conditionalFormatting>
  <conditionalFormatting sqref="D75">
    <cfRule type="cellIs" dxfId="1963" priority="4723" stopIfTrue="1" operator="equal">
      <formula>"NA"</formula>
    </cfRule>
    <cfRule type="cellIs" dxfId="1962" priority="4724" stopIfTrue="1" operator="equal">
      <formula>"NA"</formula>
    </cfRule>
  </conditionalFormatting>
  <conditionalFormatting sqref="D75">
    <cfRule type="cellIs" dxfId="1961" priority="4725" stopIfTrue="1" operator="equal">
      <formula>"NA"</formula>
    </cfRule>
    <cfRule type="cellIs" dxfId="1960" priority="4726" stopIfTrue="1" operator="equal">
      <formula>"NA"</formula>
    </cfRule>
  </conditionalFormatting>
  <conditionalFormatting sqref="H52">
    <cfRule type="cellIs" dxfId="1959" priority="4757" stopIfTrue="1" operator="equal">
      <formula>"NA"</formula>
    </cfRule>
    <cfRule type="cellIs" dxfId="1958" priority="4758" stopIfTrue="1" operator="equal">
      <formula>"NA"</formula>
    </cfRule>
  </conditionalFormatting>
  <conditionalFormatting sqref="I52">
    <cfRule type="cellIs" dxfId="1957" priority="4753" stopIfTrue="1" operator="equal">
      <formula>"NA"</formula>
    </cfRule>
    <cfRule type="cellIs" dxfId="1956" priority="4754" stopIfTrue="1" operator="equal">
      <formula>"NA"</formula>
    </cfRule>
  </conditionalFormatting>
  <conditionalFormatting sqref="H52">
    <cfRule type="cellIs" dxfId="1955" priority="4759" stopIfTrue="1" operator="equal">
      <formula>"NA"</formula>
    </cfRule>
    <cfRule type="cellIs" dxfId="1954" priority="4760" stopIfTrue="1" operator="equal">
      <formula>"NA"</formula>
    </cfRule>
  </conditionalFormatting>
  <conditionalFormatting sqref="I52">
    <cfRule type="cellIs" dxfId="1953" priority="4755" stopIfTrue="1" operator="equal">
      <formula>"NA"</formula>
    </cfRule>
    <cfRule type="cellIs" dxfId="1952" priority="4756" stopIfTrue="1" operator="equal">
      <formula>"NA"</formula>
    </cfRule>
  </conditionalFormatting>
  <conditionalFormatting sqref="I52">
    <cfRule type="cellIs" dxfId="1951" priority="4749" stopIfTrue="1" operator="equal">
      <formula>"NA"</formula>
    </cfRule>
    <cfRule type="cellIs" dxfId="1950" priority="4750" stopIfTrue="1" operator="equal">
      <formula>"NA"</formula>
    </cfRule>
  </conditionalFormatting>
  <conditionalFormatting sqref="I52">
    <cfRule type="cellIs" dxfId="1949" priority="4751" stopIfTrue="1" operator="equal">
      <formula>"NA"</formula>
    </cfRule>
    <cfRule type="cellIs" dxfId="1948" priority="4752" stopIfTrue="1" operator="equal">
      <formula>"NA"</formula>
    </cfRule>
  </conditionalFormatting>
  <conditionalFormatting sqref="I79 I85 I87 I83 I81">
    <cfRule type="cellIs" dxfId="1947" priority="4743" stopIfTrue="1" operator="equal">
      <formula>"NA"</formula>
    </cfRule>
    <cfRule type="cellIs" dxfId="1946" priority="4744" stopIfTrue="1" operator="equal">
      <formula>"NA"</formula>
    </cfRule>
  </conditionalFormatting>
  <conditionalFormatting sqref="I79 I85 I87 I83 I81">
    <cfRule type="cellIs" dxfId="1945" priority="4745" stopIfTrue="1" operator="equal">
      <formula>"NA"</formula>
    </cfRule>
    <cfRule type="cellIs" dxfId="1944" priority="4746" stopIfTrue="1" operator="equal">
      <formula>"NA"</formula>
    </cfRule>
  </conditionalFormatting>
  <conditionalFormatting sqref="D75">
    <cfRule type="cellIs" dxfId="1943" priority="4727" stopIfTrue="1" operator="equal">
      <formula>"NA"</formula>
    </cfRule>
    <cfRule type="cellIs" dxfId="1942" priority="4728" stopIfTrue="1" operator="equal">
      <formula>"NA"</formula>
    </cfRule>
  </conditionalFormatting>
  <conditionalFormatting sqref="D75">
    <cfRule type="cellIs" dxfId="1941" priority="4729" stopIfTrue="1" operator="equal">
      <formula>"NA"</formula>
    </cfRule>
    <cfRule type="cellIs" dxfId="1940" priority="4730" stopIfTrue="1" operator="equal">
      <formula>"NA"</formula>
    </cfRule>
  </conditionalFormatting>
  <conditionalFormatting sqref="I102 I104 I106 I108 I110">
    <cfRule type="cellIs" dxfId="1939" priority="4673" stopIfTrue="1" operator="equal">
      <formula>"NA"</formula>
    </cfRule>
    <cfRule type="cellIs" dxfId="1938" priority="4674" stopIfTrue="1" operator="equal">
      <formula>"NA"</formula>
    </cfRule>
  </conditionalFormatting>
  <conditionalFormatting sqref="I102 I104 I106 I108 I110">
    <cfRule type="cellIs" dxfId="1937" priority="4675" stopIfTrue="1" operator="equal">
      <formula>"NA"</formula>
    </cfRule>
    <cfRule type="cellIs" dxfId="1936" priority="4676" stopIfTrue="1" operator="equal">
      <formula>"NA"</formula>
    </cfRule>
  </conditionalFormatting>
  <conditionalFormatting sqref="D98">
    <cfRule type="cellIs" dxfId="1935" priority="4657" stopIfTrue="1" operator="equal">
      <formula>"NA"</formula>
    </cfRule>
    <cfRule type="cellIs" dxfId="1934" priority="4658" stopIfTrue="1" operator="equal">
      <formula>"NA"</formula>
    </cfRule>
  </conditionalFormatting>
  <conditionalFormatting sqref="D98">
    <cfRule type="cellIs" dxfId="1933" priority="4659" stopIfTrue="1" operator="equal">
      <formula>"NA"</formula>
    </cfRule>
    <cfRule type="cellIs" dxfId="1932" priority="4660" stopIfTrue="1" operator="equal">
      <formula>"NA"</formula>
    </cfRule>
  </conditionalFormatting>
  <conditionalFormatting sqref="I102 I104 I106 I108 I110">
    <cfRule type="cellIs" dxfId="1931" priority="4677" stopIfTrue="1" operator="equal">
      <formula>"NA"</formula>
    </cfRule>
    <cfRule type="cellIs" dxfId="1930" priority="4678" stopIfTrue="1" operator="equal">
      <formula>"NA"</formula>
    </cfRule>
  </conditionalFormatting>
  <conditionalFormatting sqref="I102 I104 I106 I108 I110">
    <cfRule type="cellIs" dxfId="1929" priority="4679" stopIfTrue="1" operator="equal">
      <formula>"NA"</formula>
    </cfRule>
    <cfRule type="cellIs" dxfId="1928" priority="4680" stopIfTrue="1" operator="equal">
      <formula>"NA"</formula>
    </cfRule>
  </conditionalFormatting>
  <conditionalFormatting sqref="H75">
    <cfRule type="cellIs" dxfId="1927" priority="4691" stopIfTrue="1" operator="equal">
      <formula>"NA"</formula>
    </cfRule>
    <cfRule type="cellIs" dxfId="1926" priority="4692" stopIfTrue="1" operator="equal">
      <formula>"NA"</formula>
    </cfRule>
  </conditionalFormatting>
  <conditionalFormatting sqref="H75">
    <cfRule type="cellIs" dxfId="1925" priority="4693" stopIfTrue="1" operator="equal">
      <formula>"NA"</formula>
    </cfRule>
    <cfRule type="cellIs" dxfId="1924" priority="4694" stopIfTrue="1" operator="equal">
      <formula>"NA"</formula>
    </cfRule>
  </conditionalFormatting>
  <conditionalFormatting sqref="I75">
    <cfRule type="cellIs" dxfId="1923" priority="4687" stopIfTrue="1" operator="equal">
      <formula>"NA"</formula>
    </cfRule>
    <cfRule type="cellIs" dxfId="1922" priority="4688" stopIfTrue="1" operator="equal">
      <formula>"NA"</formula>
    </cfRule>
  </conditionalFormatting>
  <conditionalFormatting sqref="I75">
    <cfRule type="cellIs" dxfId="1921" priority="4689" stopIfTrue="1" operator="equal">
      <formula>"NA"</formula>
    </cfRule>
    <cfRule type="cellIs" dxfId="1920" priority="4690" stopIfTrue="1" operator="equal">
      <formula>"NA"</formula>
    </cfRule>
  </conditionalFormatting>
  <conditionalFormatting sqref="H75">
    <cfRule type="cellIs" dxfId="1919" priority="4695" stopIfTrue="1" operator="equal">
      <formula>"NA"</formula>
    </cfRule>
    <cfRule type="cellIs" dxfId="1918" priority="4696" stopIfTrue="1" operator="equal">
      <formula>"NA"</formula>
    </cfRule>
  </conditionalFormatting>
  <conditionalFormatting sqref="H98">
    <cfRule type="cellIs" dxfId="1917" priority="4625" stopIfTrue="1" operator="equal">
      <formula>"NA"</formula>
    </cfRule>
    <cfRule type="cellIs" dxfId="1916" priority="4626" stopIfTrue="1" operator="equal">
      <formula>"NA"</formula>
    </cfRule>
  </conditionalFormatting>
  <conditionalFormatting sqref="H75">
    <cfRule type="cellIs" dxfId="1915" priority="4697" stopIfTrue="1" operator="equal">
      <formula>"NA"</formula>
    </cfRule>
    <cfRule type="cellIs" dxfId="1914" priority="4698" stopIfTrue="1" operator="equal">
      <formula>"NA"</formula>
    </cfRule>
  </conditionalFormatting>
  <conditionalFormatting sqref="H98">
    <cfRule type="cellIs" dxfId="1913" priority="4627" stopIfTrue="1" operator="equal">
      <formula>"NA"</formula>
    </cfRule>
    <cfRule type="cellIs" dxfId="1912" priority="4628" stopIfTrue="1" operator="equal">
      <formula>"NA"</formula>
    </cfRule>
  </conditionalFormatting>
  <conditionalFormatting sqref="I98">
    <cfRule type="cellIs" dxfId="1911" priority="4621" stopIfTrue="1" operator="equal">
      <formula>"NA"</formula>
    </cfRule>
    <cfRule type="cellIs" dxfId="1910" priority="4622" stopIfTrue="1" operator="equal">
      <formula>"NA"</formula>
    </cfRule>
  </conditionalFormatting>
  <conditionalFormatting sqref="I98">
    <cfRule type="cellIs" dxfId="1909" priority="4623" stopIfTrue="1" operator="equal">
      <formula>"NA"</formula>
    </cfRule>
    <cfRule type="cellIs" dxfId="1908" priority="4624" stopIfTrue="1" operator="equal">
      <formula>"NA"</formula>
    </cfRule>
  </conditionalFormatting>
  <conditionalFormatting sqref="D98">
    <cfRule type="cellIs" dxfId="1907" priority="4661" stopIfTrue="1" operator="equal">
      <formula>"NA"</formula>
    </cfRule>
    <cfRule type="cellIs" dxfId="1906" priority="4662" stopIfTrue="1" operator="equal">
      <formula>"NA"</formula>
    </cfRule>
  </conditionalFormatting>
  <conditionalFormatting sqref="D98">
    <cfRule type="cellIs" dxfId="1905" priority="4663" stopIfTrue="1" operator="equal">
      <formula>"NA"</formula>
    </cfRule>
    <cfRule type="cellIs" dxfId="1904" priority="4664" stopIfTrue="1" operator="equal">
      <formula>"NA"</formula>
    </cfRule>
  </conditionalFormatting>
  <conditionalFormatting sqref="I125 I129 I131 I133 I127">
    <cfRule type="cellIs" dxfId="1903" priority="4607" stopIfTrue="1" operator="equal">
      <formula>"NA"</formula>
    </cfRule>
    <cfRule type="cellIs" dxfId="1902" priority="4608" stopIfTrue="1" operator="equal">
      <formula>"NA"</formula>
    </cfRule>
  </conditionalFormatting>
  <conditionalFormatting sqref="I125 I129 I131 I133 I127">
    <cfRule type="cellIs" dxfId="1901" priority="4609" stopIfTrue="1" operator="equal">
      <formula>"NA"</formula>
    </cfRule>
    <cfRule type="cellIs" dxfId="1900" priority="4610" stopIfTrue="1" operator="equal">
      <formula>"NA"</formula>
    </cfRule>
  </conditionalFormatting>
  <conditionalFormatting sqref="I75">
    <cfRule type="cellIs" dxfId="1899" priority="4683" stopIfTrue="1" operator="equal">
      <formula>"NA"</formula>
    </cfRule>
    <cfRule type="cellIs" dxfId="1898" priority="4684" stopIfTrue="1" operator="equal">
      <formula>"NA"</formula>
    </cfRule>
  </conditionalFormatting>
  <conditionalFormatting sqref="I75">
    <cfRule type="cellIs" dxfId="1897" priority="4685" stopIfTrue="1" operator="equal">
      <formula>"NA"</formula>
    </cfRule>
    <cfRule type="cellIs" dxfId="1896" priority="4686" stopIfTrue="1" operator="equal">
      <formula>"NA"</formula>
    </cfRule>
  </conditionalFormatting>
  <conditionalFormatting sqref="H98">
    <cfRule type="cellIs" dxfId="1895" priority="4629" stopIfTrue="1" operator="equal">
      <formula>"NA"</formula>
    </cfRule>
    <cfRule type="cellIs" dxfId="1894" priority="4630" stopIfTrue="1" operator="equal">
      <formula>"NA"</formula>
    </cfRule>
  </conditionalFormatting>
  <conditionalFormatting sqref="H98">
    <cfRule type="cellIs" dxfId="1893" priority="4631" stopIfTrue="1" operator="equal">
      <formula>"NA"</formula>
    </cfRule>
    <cfRule type="cellIs" dxfId="1892" priority="4632" stopIfTrue="1" operator="equal">
      <formula>"NA"</formula>
    </cfRule>
  </conditionalFormatting>
  <conditionalFormatting sqref="I98">
    <cfRule type="cellIs" dxfId="1891" priority="4617" stopIfTrue="1" operator="equal">
      <formula>"NA"</formula>
    </cfRule>
    <cfRule type="cellIs" dxfId="1890" priority="4618" stopIfTrue="1" operator="equal">
      <formula>"NA"</formula>
    </cfRule>
  </conditionalFormatting>
  <conditionalFormatting sqref="I98">
    <cfRule type="cellIs" dxfId="1889" priority="4619" stopIfTrue="1" operator="equal">
      <formula>"NA"</formula>
    </cfRule>
    <cfRule type="cellIs" dxfId="1888" priority="4620" stopIfTrue="1" operator="equal">
      <formula>"NA"</formula>
    </cfRule>
  </conditionalFormatting>
  <conditionalFormatting sqref="D121">
    <cfRule type="cellIs" dxfId="1887" priority="4591" stopIfTrue="1" operator="equal">
      <formula>"NA"</formula>
    </cfRule>
    <cfRule type="cellIs" dxfId="1886" priority="4592" stopIfTrue="1" operator="equal">
      <formula>"NA"</formula>
    </cfRule>
  </conditionalFormatting>
  <conditionalFormatting sqref="D121">
    <cfRule type="cellIs" dxfId="1885" priority="4593" stopIfTrue="1" operator="equal">
      <formula>"NA"</formula>
    </cfRule>
    <cfRule type="cellIs" dxfId="1884" priority="4594" stopIfTrue="1" operator="equal">
      <formula>"NA"</formula>
    </cfRule>
  </conditionalFormatting>
  <conditionalFormatting sqref="I125 I129 I131 I133 I127">
    <cfRule type="cellIs" dxfId="1883" priority="4611" stopIfTrue="1" operator="equal">
      <formula>"NA"</formula>
    </cfRule>
    <cfRule type="cellIs" dxfId="1882" priority="4612" stopIfTrue="1" operator="equal">
      <formula>"NA"</formula>
    </cfRule>
  </conditionalFormatting>
  <conditionalFormatting sqref="I148 I150 I152 I154 I156">
    <cfRule type="cellIs" dxfId="1881" priority="4541" stopIfTrue="1" operator="equal">
      <formula>"NA"</formula>
    </cfRule>
    <cfRule type="cellIs" dxfId="1880" priority="4542" stopIfTrue="1" operator="equal">
      <formula>"NA"</formula>
    </cfRule>
  </conditionalFormatting>
  <conditionalFormatting sqref="I125 I129 I131 I133 I127">
    <cfRule type="cellIs" dxfId="1879" priority="4613" stopIfTrue="1" operator="equal">
      <formula>"NA"</formula>
    </cfRule>
    <cfRule type="cellIs" dxfId="1878" priority="4614" stopIfTrue="1" operator="equal">
      <formula>"NA"</formula>
    </cfRule>
  </conditionalFormatting>
  <conditionalFormatting sqref="I148 I150 I152 I154 I156">
    <cfRule type="cellIs" dxfId="1877" priority="4543" stopIfTrue="1" operator="equal">
      <formula>"NA"</formula>
    </cfRule>
    <cfRule type="cellIs" dxfId="1876" priority="4544" stopIfTrue="1" operator="equal">
      <formula>"NA"</formula>
    </cfRule>
  </conditionalFormatting>
  <conditionalFormatting sqref="J144">
    <cfRule type="cellIs" dxfId="1875" priority="4489" stopIfTrue="1" operator="equal">
      <formula>"NA"</formula>
    </cfRule>
    <cfRule type="cellIs" dxfId="1874" priority="4490" stopIfTrue="1" operator="equal">
      <formula>"NA"</formula>
    </cfRule>
  </conditionalFormatting>
  <conditionalFormatting sqref="J144">
    <cfRule type="cellIs" dxfId="1873" priority="4491" stopIfTrue="1" operator="equal">
      <formula>"NA"</formula>
    </cfRule>
    <cfRule type="cellIs" dxfId="1872" priority="4492" stopIfTrue="1" operator="equal">
      <formula>"NA"</formula>
    </cfRule>
  </conditionalFormatting>
  <conditionalFormatting sqref="D144">
    <cfRule type="cellIs" dxfId="1871" priority="4525" stopIfTrue="1" operator="equal">
      <formula>"NA"</formula>
    </cfRule>
    <cfRule type="cellIs" dxfId="1870" priority="4526" stopIfTrue="1" operator="equal">
      <formula>"NA"</formula>
    </cfRule>
  </conditionalFormatting>
  <conditionalFormatting sqref="D144">
    <cfRule type="cellIs" dxfId="1869" priority="4527" stopIfTrue="1" operator="equal">
      <formula>"NA"</formula>
    </cfRule>
    <cfRule type="cellIs" dxfId="1868" priority="4528" stopIfTrue="1" operator="equal">
      <formula>"NA"</formula>
    </cfRule>
  </conditionalFormatting>
  <conditionalFormatting sqref="I148 I150 I152 I154 I156">
    <cfRule type="cellIs" dxfId="1867" priority="4545" stopIfTrue="1" operator="equal">
      <formula>"NA"</formula>
    </cfRule>
    <cfRule type="cellIs" dxfId="1866" priority="4546" stopIfTrue="1" operator="equal">
      <formula>"NA"</formula>
    </cfRule>
  </conditionalFormatting>
  <conditionalFormatting sqref="I148 I150 I152 I154 I156">
    <cfRule type="cellIs" dxfId="1865" priority="4547" stopIfTrue="1" operator="equal">
      <formula>"NA"</formula>
    </cfRule>
    <cfRule type="cellIs" dxfId="1864" priority="4548" stopIfTrue="1" operator="equal">
      <formula>"NA"</formula>
    </cfRule>
  </conditionalFormatting>
  <conditionalFormatting sqref="H167">
    <cfRule type="cellIs" dxfId="1863" priority="4427" stopIfTrue="1" operator="equal">
      <formula>"NA"</formula>
    </cfRule>
    <cfRule type="cellIs" dxfId="1862" priority="4428" stopIfTrue="1" operator="equal">
      <formula>"NA"</formula>
    </cfRule>
  </conditionalFormatting>
  <conditionalFormatting sqref="H167">
    <cfRule type="cellIs" dxfId="1861" priority="4429" stopIfTrue="1" operator="equal">
      <formula>"NA"</formula>
    </cfRule>
    <cfRule type="cellIs" dxfId="1860" priority="4430" stopIfTrue="1" operator="equal">
      <formula>"NA"</formula>
    </cfRule>
  </conditionalFormatting>
  <conditionalFormatting sqref="D121">
    <cfRule type="cellIs" dxfId="1859" priority="4595" stopIfTrue="1" operator="equal">
      <formula>"NA"</formula>
    </cfRule>
    <cfRule type="cellIs" dxfId="1858" priority="4596" stopIfTrue="1" operator="equal">
      <formula>"NA"</formula>
    </cfRule>
  </conditionalFormatting>
  <conditionalFormatting sqref="D121">
    <cfRule type="cellIs" dxfId="1857" priority="4597" stopIfTrue="1" operator="equal">
      <formula>"NA"</formula>
    </cfRule>
    <cfRule type="cellIs" dxfId="1856" priority="4598" stopIfTrue="1" operator="equal">
      <formula>"NA"</formula>
    </cfRule>
  </conditionalFormatting>
  <conditionalFormatting sqref="H190">
    <cfRule type="cellIs" dxfId="1855" priority="4361" stopIfTrue="1" operator="equal">
      <formula>"NA"</formula>
    </cfRule>
    <cfRule type="cellIs" dxfId="1854" priority="4362" stopIfTrue="1" operator="equal">
      <formula>"NA"</formula>
    </cfRule>
  </conditionalFormatting>
  <conditionalFormatting sqref="H190">
    <cfRule type="cellIs" dxfId="1853" priority="4363" stopIfTrue="1" operator="equal">
      <formula>"NA"</formula>
    </cfRule>
    <cfRule type="cellIs" dxfId="1852" priority="4364" stopIfTrue="1" operator="equal">
      <formula>"NA"</formula>
    </cfRule>
  </conditionalFormatting>
  <conditionalFormatting sqref="J144">
    <cfRule type="cellIs" dxfId="1851" priority="4485" stopIfTrue="1" operator="equal">
      <formula>"NA"</formula>
    </cfRule>
    <cfRule type="cellIs" dxfId="1850" priority="4486" stopIfTrue="1" operator="equal">
      <formula>"NA"</formula>
    </cfRule>
  </conditionalFormatting>
  <conditionalFormatting sqref="J144">
    <cfRule type="cellIs" dxfId="1849" priority="4487" stopIfTrue="1" operator="equal">
      <formula>"NA"</formula>
    </cfRule>
    <cfRule type="cellIs" dxfId="1848" priority="4488" stopIfTrue="1" operator="equal">
      <formula>"NA"</formula>
    </cfRule>
  </conditionalFormatting>
  <conditionalFormatting sqref="D144">
    <cfRule type="cellIs" dxfId="1847" priority="4529" stopIfTrue="1" operator="equal">
      <formula>"NA"</formula>
    </cfRule>
    <cfRule type="cellIs" dxfId="1846" priority="4530" stopIfTrue="1" operator="equal">
      <formula>"NA"</formula>
    </cfRule>
  </conditionalFormatting>
  <conditionalFormatting sqref="D167">
    <cfRule type="cellIs" dxfId="1845" priority="4459" stopIfTrue="1" operator="equal">
      <formula>"NA"</formula>
    </cfRule>
    <cfRule type="cellIs" dxfId="1844" priority="4460" stopIfTrue="1" operator="equal">
      <formula>"NA"</formula>
    </cfRule>
  </conditionalFormatting>
  <conditionalFormatting sqref="D144">
    <cfRule type="cellIs" dxfId="1843" priority="4531" stopIfTrue="1" operator="equal">
      <formula>"NA"</formula>
    </cfRule>
    <cfRule type="cellIs" dxfId="1842" priority="4532" stopIfTrue="1" operator="equal">
      <formula>"NA"</formula>
    </cfRule>
  </conditionalFormatting>
  <conditionalFormatting sqref="D167">
    <cfRule type="cellIs" dxfId="1841" priority="4461" stopIfTrue="1" operator="equal">
      <formula>"NA"</formula>
    </cfRule>
    <cfRule type="cellIs" dxfId="1840" priority="4462" stopIfTrue="1" operator="equal">
      <formula>"NA"</formula>
    </cfRule>
  </conditionalFormatting>
  <conditionalFormatting sqref="H167">
    <cfRule type="cellIs" dxfId="1839" priority="4431" stopIfTrue="1" operator="equal">
      <formula>"NA"</formula>
    </cfRule>
    <cfRule type="cellIs" dxfId="1838" priority="4432" stopIfTrue="1" operator="equal">
      <formula>"NA"</formula>
    </cfRule>
  </conditionalFormatting>
  <conditionalFormatting sqref="H167">
    <cfRule type="cellIs" dxfId="1837" priority="4433" stopIfTrue="1" operator="equal">
      <formula>"NA"</formula>
    </cfRule>
    <cfRule type="cellIs" dxfId="1836" priority="4434" stopIfTrue="1" operator="equal">
      <formula>"NA"</formula>
    </cfRule>
  </conditionalFormatting>
  <conditionalFormatting sqref="D167">
    <cfRule type="cellIs" dxfId="1835" priority="4463" stopIfTrue="1" operator="equal">
      <formula>"NA"</formula>
    </cfRule>
    <cfRule type="cellIs" dxfId="1834" priority="4464" stopIfTrue="1" operator="equal">
      <formula>"NA"</formula>
    </cfRule>
  </conditionalFormatting>
  <conditionalFormatting sqref="D167">
    <cfRule type="cellIs" dxfId="1833" priority="4465" stopIfTrue="1" operator="equal">
      <formula>"NA"</formula>
    </cfRule>
    <cfRule type="cellIs" dxfId="1832" priority="4466" stopIfTrue="1" operator="equal">
      <formula>"NA"</formula>
    </cfRule>
  </conditionalFormatting>
  <conditionalFormatting sqref="I217 I219 I221 I223 I225">
    <cfRule type="cellIs" dxfId="1831" priority="4347" stopIfTrue="1" operator="equal">
      <formula>"NA"</formula>
    </cfRule>
    <cfRule type="cellIs" dxfId="1830" priority="4348" stopIfTrue="1" operator="equal">
      <formula>"NA"</formula>
    </cfRule>
  </conditionalFormatting>
  <conditionalFormatting sqref="I217 I219 I221 I223 I225">
    <cfRule type="cellIs" dxfId="1829" priority="4343" stopIfTrue="1" operator="equal">
      <formula>"NA"</formula>
    </cfRule>
    <cfRule type="cellIs" dxfId="1828" priority="4344" stopIfTrue="1" operator="equal">
      <formula>"NA"</formula>
    </cfRule>
  </conditionalFormatting>
  <conditionalFormatting sqref="I217 I219 I221 I223 I225">
    <cfRule type="cellIs" dxfId="1827" priority="4349" stopIfTrue="1" operator="equal">
      <formula>"NA"</formula>
    </cfRule>
    <cfRule type="cellIs" dxfId="1826" priority="4350" stopIfTrue="1" operator="equal">
      <formula>"NA"</formula>
    </cfRule>
  </conditionalFormatting>
  <conditionalFormatting sqref="I217 I219 I221 I223 I225">
    <cfRule type="cellIs" dxfId="1825" priority="4345" stopIfTrue="1" operator="equal">
      <formula>"NA"</formula>
    </cfRule>
    <cfRule type="cellIs" dxfId="1824" priority="4346" stopIfTrue="1" operator="equal">
      <formula>"NA"</formula>
    </cfRule>
  </conditionalFormatting>
  <conditionalFormatting sqref="H190">
    <cfRule type="cellIs" dxfId="1823" priority="4365" stopIfTrue="1" operator="equal">
      <formula>"NA"</formula>
    </cfRule>
    <cfRule type="cellIs" dxfId="1822" priority="4366" stopIfTrue="1" operator="equal">
      <formula>"NA"</formula>
    </cfRule>
  </conditionalFormatting>
  <conditionalFormatting sqref="H213">
    <cfRule type="cellIs" dxfId="1821" priority="4295" stopIfTrue="1" operator="equal">
      <formula>"NA"</formula>
    </cfRule>
    <cfRule type="cellIs" dxfId="1820" priority="4296" stopIfTrue="1" operator="equal">
      <formula>"NA"</formula>
    </cfRule>
  </conditionalFormatting>
  <conditionalFormatting sqref="H190">
    <cfRule type="cellIs" dxfId="1819" priority="4367" stopIfTrue="1" operator="equal">
      <formula>"NA"</formula>
    </cfRule>
    <cfRule type="cellIs" dxfId="1818" priority="4368" stopIfTrue="1" operator="equal">
      <formula>"NA"</formula>
    </cfRule>
  </conditionalFormatting>
  <conditionalFormatting sqref="H213">
    <cfRule type="cellIs" dxfId="1817" priority="4297" stopIfTrue="1" operator="equal">
      <formula>"NA"</formula>
    </cfRule>
    <cfRule type="cellIs" dxfId="1816" priority="4298" stopIfTrue="1" operator="equal">
      <formula>"NA"</formula>
    </cfRule>
  </conditionalFormatting>
  <conditionalFormatting sqref="I213">
    <cfRule type="cellIs" dxfId="1815" priority="4291" stopIfTrue="1" operator="equal">
      <formula>"NA"</formula>
    </cfRule>
    <cfRule type="cellIs" dxfId="1814" priority="4292" stopIfTrue="1" operator="equal">
      <formula>"NA"</formula>
    </cfRule>
  </conditionalFormatting>
  <conditionalFormatting sqref="I213">
    <cfRule type="cellIs" dxfId="1813" priority="4293" stopIfTrue="1" operator="equal">
      <formula>"NA"</formula>
    </cfRule>
    <cfRule type="cellIs" dxfId="1812" priority="4294" stopIfTrue="1" operator="equal">
      <formula>"NA"</formula>
    </cfRule>
  </conditionalFormatting>
  <conditionalFormatting sqref="D190">
    <cfRule type="cellIs" dxfId="1811" priority="4397" stopIfTrue="1" operator="equal">
      <formula>"NA"</formula>
    </cfRule>
    <cfRule type="cellIs" dxfId="1810" priority="4398" stopIfTrue="1" operator="equal">
      <formula>"NA"</formula>
    </cfRule>
  </conditionalFormatting>
  <conditionalFormatting sqref="D190">
    <cfRule type="cellIs" dxfId="1809" priority="4393" stopIfTrue="1" operator="equal">
      <formula>"NA"</formula>
    </cfRule>
    <cfRule type="cellIs" dxfId="1808" priority="4394" stopIfTrue="1" operator="equal">
      <formula>"NA"</formula>
    </cfRule>
  </conditionalFormatting>
  <conditionalFormatting sqref="D190">
    <cfRule type="cellIs" dxfId="1807" priority="4399" stopIfTrue="1" operator="equal">
      <formula>"NA"</formula>
    </cfRule>
    <cfRule type="cellIs" dxfId="1806" priority="4400" stopIfTrue="1" operator="equal">
      <formula>"NA"</formula>
    </cfRule>
  </conditionalFormatting>
  <conditionalFormatting sqref="D190">
    <cfRule type="cellIs" dxfId="1805" priority="4395" stopIfTrue="1" operator="equal">
      <formula>"NA"</formula>
    </cfRule>
    <cfRule type="cellIs" dxfId="1804" priority="4396" stopIfTrue="1" operator="equal">
      <formula>"NA"</formula>
    </cfRule>
  </conditionalFormatting>
  <conditionalFormatting sqref="I240 I242 I244 I246 I248">
    <cfRule type="cellIs" dxfId="1803" priority="4281" stopIfTrue="1" operator="equal">
      <formula>"NA"</formula>
    </cfRule>
    <cfRule type="cellIs" dxfId="1802" priority="4282" stopIfTrue="1" operator="equal">
      <formula>"NA"</formula>
    </cfRule>
  </conditionalFormatting>
  <conditionalFormatting sqref="I240 I242 I244 I246 I248">
    <cfRule type="cellIs" dxfId="1801" priority="4277" stopIfTrue="1" operator="equal">
      <formula>"NA"</formula>
    </cfRule>
    <cfRule type="cellIs" dxfId="1800" priority="4278" stopIfTrue="1" operator="equal">
      <formula>"NA"</formula>
    </cfRule>
  </conditionalFormatting>
  <conditionalFormatting sqref="I240 I242 I244 I246 I248">
    <cfRule type="cellIs" dxfId="1799" priority="4283" stopIfTrue="1" operator="equal">
      <formula>"NA"</formula>
    </cfRule>
    <cfRule type="cellIs" dxfId="1798" priority="4284" stopIfTrue="1" operator="equal">
      <formula>"NA"</formula>
    </cfRule>
  </conditionalFormatting>
  <conditionalFormatting sqref="I240 I242 I244 I246 I248">
    <cfRule type="cellIs" dxfId="1797" priority="4279" stopIfTrue="1" operator="equal">
      <formula>"NA"</formula>
    </cfRule>
    <cfRule type="cellIs" dxfId="1796" priority="4280" stopIfTrue="1" operator="equal">
      <formula>"NA"</formula>
    </cfRule>
  </conditionalFormatting>
  <conditionalFormatting sqref="H213">
    <cfRule type="cellIs" dxfId="1795" priority="4299" stopIfTrue="1" operator="equal">
      <formula>"NA"</formula>
    </cfRule>
    <cfRule type="cellIs" dxfId="1794" priority="4300" stopIfTrue="1" operator="equal">
      <formula>"NA"</formula>
    </cfRule>
  </conditionalFormatting>
  <conditionalFormatting sqref="H213">
    <cfRule type="cellIs" dxfId="1793" priority="4301" stopIfTrue="1" operator="equal">
      <formula>"NA"</formula>
    </cfRule>
    <cfRule type="cellIs" dxfId="1792" priority="4302" stopIfTrue="1" operator="equal">
      <formula>"NA"</formula>
    </cfRule>
  </conditionalFormatting>
  <conditionalFormatting sqref="I213">
    <cfRule type="cellIs" dxfId="1791" priority="4287" stopIfTrue="1" operator="equal">
      <formula>"NA"</formula>
    </cfRule>
    <cfRule type="cellIs" dxfId="1790" priority="4288" stopIfTrue="1" operator="equal">
      <formula>"NA"</formula>
    </cfRule>
  </conditionalFormatting>
  <conditionalFormatting sqref="I213">
    <cfRule type="cellIs" dxfId="1789" priority="4289" stopIfTrue="1" operator="equal">
      <formula>"NA"</formula>
    </cfRule>
    <cfRule type="cellIs" dxfId="1788" priority="4290" stopIfTrue="1" operator="equal">
      <formula>"NA"</formula>
    </cfRule>
  </conditionalFormatting>
  <conditionalFormatting sqref="D213">
    <cfRule type="cellIs" dxfId="1787" priority="4331" stopIfTrue="1" operator="equal">
      <formula>"NA"</formula>
    </cfRule>
    <cfRule type="cellIs" dxfId="1786" priority="4332" stopIfTrue="1" operator="equal">
      <formula>"NA"</formula>
    </cfRule>
  </conditionalFormatting>
  <conditionalFormatting sqref="D213">
    <cfRule type="cellIs" dxfId="1785" priority="4327" stopIfTrue="1" operator="equal">
      <formula>"NA"</formula>
    </cfRule>
    <cfRule type="cellIs" dxfId="1784" priority="4328" stopIfTrue="1" operator="equal">
      <formula>"NA"</formula>
    </cfRule>
  </conditionalFormatting>
  <conditionalFormatting sqref="D213">
    <cfRule type="cellIs" dxfId="1783" priority="4333" stopIfTrue="1" operator="equal">
      <formula>"NA"</formula>
    </cfRule>
    <cfRule type="cellIs" dxfId="1782" priority="4334" stopIfTrue="1" operator="equal">
      <formula>"NA"</formula>
    </cfRule>
  </conditionalFormatting>
  <conditionalFormatting sqref="D213">
    <cfRule type="cellIs" dxfId="1781" priority="4329" stopIfTrue="1" operator="equal">
      <formula>"NA"</formula>
    </cfRule>
    <cfRule type="cellIs" dxfId="1780" priority="4330" stopIfTrue="1" operator="equal">
      <formula>"NA"</formula>
    </cfRule>
  </conditionalFormatting>
  <conditionalFormatting sqref="E213">
    <cfRule type="cellIs" dxfId="1779" priority="4323" stopIfTrue="1" operator="equal">
      <formula>"NA"</formula>
    </cfRule>
    <cfRule type="cellIs" dxfId="1778" priority="4324" stopIfTrue="1" operator="equal">
      <formula>"NA"</formula>
    </cfRule>
  </conditionalFormatting>
  <conditionalFormatting sqref="E213">
    <cfRule type="cellIs" dxfId="1777" priority="4319" stopIfTrue="1" operator="equal">
      <formula>"NA"</formula>
    </cfRule>
    <cfRule type="cellIs" dxfId="1776" priority="4320" stopIfTrue="1" operator="equal">
      <formula>"NA"</formula>
    </cfRule>
  </conditionalFormatting>
  <conditionalFormatting sqref="E213">
    <cfRule type="cellIs" dxfId="1775" priority="4325" stopIfTrue="1" operator="equal">
      <formula>"NA"</formula>
    </cfRule>
    <cfRule type="cellIs" dxfId="1774" priority="4326" stopIfTrue="1" operator="equal">
      <formula>"NA"</formula>
    </cfRule>
  </conditionalFormatting>
  <conditionalFormatting sqref="E213">
    <cfRule type="cellIs" dxfId="1773" priority="4321" stopIfTrue="1" operator="equal">
      <formula>"NA"</formula>
    </cfRule>
    <cfRule type="cellIs" dxfId="1772" priority="4322" stopIfTrue="1" operator="equal">
      <formula>"NA"</formula>
    </cfRule>
  </conditionalFormatting>
  <conditionalFormatting sqref="F213">
    <cfRule type="cellIs" dxfId="1771" priority="4315" stopIfTrue="1" operator="equal">
      <formula>"NA"</formula>
    </cfRule>
    <cfRule type="cellIs" dxfId="1770" priority="4316" stopIfTrue="1" operator="equal">
      <formula>"NA"</formula>
    </cfRule>
  </conditionalFormatting>
  <conditionalFormatting sqref="F213">
    <cfRule type="cellIs" dxfId="1769" priority="4311" stopIfTrue="1" operator="equal">
      <formula>"NA"</formula>
    </cfRule>
    <cfRule type="cellIs" dxfId="1768" priority="4312" stopIfTrue="1" operator="equal">
      <formula>"NA"</formula>
    </cfRule>
  </conditionalFormatting>
  <conditionalFormatting sqref="F213">
    <cfRule type="cellIs" dxfId="1767" priority="4317" stopIfTrue="1" operator="equal">
      <formula>"NA"</formula>
    </cfRule>
    <cfRule type="cellIs" dxfId="1766" priority="4318" stopIfTrue="1" operator="equal">
      <formula>"NA"</formula>
    </cfRule>
  </conditionalFormatting>
  <conditionalFormatting sqref="F213">
    <cfRule type="cellIs" dxfId="1765" priority="4313" stopIfTrue="1" operator="equal">
      <formula>"NA"</formula>
    </cfRule>
    <cfRule type="cellIs" dxfId="1764" priority="4314" stopIfTrue="1" operator="equal">
      <formula>"NA"</formula>
    </cfRule>
  </conditionalFormatting>
  <conditionalFormatting sqref="G213">
    <cfRule type="cellIs" dxfId="1763" priority="4307" stopIfTrue="1" operator="equal">
      <formula>"NA"</formula>
    </cfRule>
    <cfRule type="cellIs" dxfId="1762" priority="4308" stopIfTrue="1" operator="equal">
      <formula>"NA"</formula>
    </cfRule>
  </conditionalFormatting>
  <conditionalFormatting sqref="G213">
    <cfRule type="cellIs" dxfId="1761" priority="4303" stopIfTrue="1" operator="equal">
      <formula>"NA"</formula>
    </cfRule>
    <cfRule type="cellIs" dxfId="1760" priority="4304" stopIfTrue="1" operator="equal">
      <formula>"NA"</formula>
    </cfRule>
  </conditionalFormatting>
  <conditionalFormatting sqref="G213">
    <cfRule type="cellIs" dxfId="1759" priority="4309" stopIfTrue="1" operator="equal">
      <formula>"NA"</formula>
    </cfRule>
    <cfRule type="cellIs" dxfId="1758" priority="4310" stopIfTrue="1" operator="equal">
      <formula>"NA"</formula>
    </cfRule>
  </conditionalFormatting>
  <conditionalFormatting sqref="G213">
    <cfRule type="cellIs" dxfId="1757" priority="4305" stopIfTrue="1" operator="equal">
      <formula>"NA"</formula>
    </cfRule>
    <cfRule type="cellIs" dxfId="1756" priority="4306" stopIfTrue="1" operator="equal">
      <formula>"NA"</formula>
    </cfRule>
  </conditionalFormatting>
  <conditionalFormatting sqref="I263 I265 I267 I269 I271">
    <cfRule type="cellIs" dxfId="1755" priority="4215" stopIfTrue="1" operator="equal">
      <formula>"NA"</formula>
    </cfRule>
    <cfRule type="cellIs" dxfId="1754" priority="4216" stopIfTrue="1" operator="equal">
      <formula>"NA"</formula>
    </cfRule>
  </conditionalFormatting>
  <conditionalFormatting sqref="I263 I265 I267 I269 I271">
    <cfRule type="cellIs" dxfId="1753" priority="4211" stopIfTrue="1" operator="equal">
      <formula>"NA"</formula>
    </cfRule>
    <cfRule type="cellIs" dxfId="1752" priority="4212" stopIfTrue="1" operator="equal">
      <formula>"NA"</formula>
    </cfRule>
  </conditionalFormatting>
  <conditionalFormatting sqref="I263 I265 I267 I269 I271">
    <cfRule type="cellIs" dxfId="1751" priority="4217" stopIfTrue="1" operator="equal">
      <formula>"NA"</formula>
    </cfRule>
    <cfRule type="cellIs" dxfId="1750" priority="4218" stopIfTrue="1" operator="equal">
      <formula>"NA"</formula>
    </cfRule>
  </conditionalFormatting>
  <conditionalFormatting sqref="I263 I265 I267 I269 I271">
    <cfRule type="cellIs" dxfId="1749" priority="4213" stopIfTrue="1" operator="equal">
      <formula>"NA"</formula>
    </cfRule>
    <cfRule type="cellIs" dxfId="1748" priority="4214" stopIfTrue="1" operator="equal">
      <formula>"NA"</formula>
    </cfRule>
  </conditionalFormatting>
  <conditionalFormatting sqref="H236">
    <cfRule type="cellIs" dxfId="1747" priority="4233" stopIfTrue="1" operator="equal">
      <formula>"NA"</formula>
    </cfRule>
    <cfRule type="cellIs" dxfId="1746" priority="4234" stopIfTrue="1" operator="equal">
      <formula>"NA"</formula>
    </cfRule>
  </conditionalFormatting>
  <conditionalFormatting sqref="H236">
    <cfRule type="cellIs" dxfId="1745" priority="4229" stopIfTrue="1" operator="equal">
      <formula>"NA"</formula>
    </cfRule>
    <cfRule type="cellIs" dxfId="1744" priority="4230" stopIfTrue="1" operator="equal">
      <formula>"NA"</formula>
    </cfRule>
  </conditionalFormatting>
  <conditionalFormatting sqref="H236">
    <cfRule type="cellIs" dxfId="1743" priority="4235" stopIfTrue="1" operator="equal">
      <formula>"NA"</formula>
    </cfRule>
    <cfRule type="cellIs" dxfId="1742" priority="4236" stopIfTrue="1" operator="equal">
      <formula>"NA"</formula>
    </cfRule>
  </conditionalFormatting>
  <conditionalFormatting sqref="H236">
    <cfRule type="cellIs" dxfId="1741" priority="4231" stopIfTrue="1" operator="equal">
      <formula>"NA"</formula>
    </cfRule>
    <cfRule type="cellIs" dxfId="1740" priority="4232" stopIfTrue="1" operator="equal">
      <formula>"NA"</formula>
    </cfRule>
  </conditionalFormatting>
  <conditionalFormatting sqref="I236">
    <cfRule type="cellIs" dxfId="1739" priority="4225" stopIfTrue="1" operator="equal">
      <formula>"NA"</formula>
    </cfRule>
    <cfRule type="cellIs" dxfId="1738" priority="4226" stopIfTrue="1" operator="equal">
      <formula>"NA"</formula>
    </cfRule>
  </conditionalFormatting>
  <conditionalFormatting sqref="I236">
    <cfRule type="cellIs" dxfId="1737" priority="4221" stopIfTrue="1" operator="equal">
      <formula>"NA"</formula>
    </cfRule>
    <cfRule type="cellIs" dxfId="1736" priority="4222" stopIfTrue="1" operator="equal">
      <formula>"NA"</formula>
    </cfRule>
  </conditionalFormatting>
  <conditionalFormatting sqref="I236">
    <cfRule type="cellIs" dxfId="1735" priority="4227" stopIfTrue="1" operator="equal">
      <formula>"NA"</formula>
    </cfRule>
    <cfRule type="cellIs" dxfId="1734" priority="4228" stopIfTrue="1" operator="equal">
      <formula>"NA"</formula>
    </cfRule>
  </conditionalFormatting>
  <conditionalFormatting sqref="I236">
    <cfRule type="cellIs" dxfId="1733" priority="4223" stopIfTrue="1" operator="equal">
      <formula>"NA"</formula>
    </cfRule>
    <cfRule type="cellIs" dxfId="1732" priority="4224" stopIfTrue="1" operator="equal">
      <formula>"NA"</formula>
    </cfRule>
  </conditionalFormatting>
  <conditionalFormatting sqref="D236">
    <cfRule type="cellIs" dxfId="1731" priority="4265" stopIfTrue="1" operator="equal">
      <formula>"NA"</formula>
    </cfRule>
    <cfRule type="cellIs" dxfId="1730" priority="4266" stopIfTrue="1" operator="equal">
      <formula>"NA"</formula>
    </cfRule>
  </conditionalFormatting>
  <conditionalFormatting sqref="D236">
    <cfRule type="cellIs" dxfId="1729" priority="4261" stopIfTrue="1" operator="equal">
      <formula>"NA"</formula>
    </cfRule>
    <cfRule type="cellIs" dxfId="1728" priority="4262" stopIfTrue="1" operator="equal">
      <formula>"NA"</formula>
    </cfRule>
  </conditionalFormatting>
  <conditionalFormatting sqref="D236">
    <cfRule type="cellIs" dxfId="1727" priority="4267" stopIfTrue="1" operator="equal">
      <formula>"NA"</formula>
    </cfRule>
    <cfRule type="cellIs" dxfId="1726" priority="4268" stopIfTrue="1" operator="equal">
      <formula>"NA"</formula>
    </cfRule>
  </conditionalFormatting>
  <conditionalFormatting sqref="D236">
    <cfRule type="cellIs" dxfId="1725" priority="4263" stopIfTrue="1" operator="equal">
      <formula>"NA"</formula>
    </cfRule>
    <cfRule type="cellIs" dxfId="1724" priority="4264" stopIfTrue="1" operator="equal">
      <formula>"NA"</formula>
    </cfRule>
  </conditionalFormatting>
  <conditionalFormatting sqref="E236">
    <cfRule type="cellIs" dxfId="1723" priority="4257" stopIfTrue="1" operator="equal">
      <formula>"NA"</formula>
    </cfRule>
    <cfRule type="cellIs" dxfId="1722" priority="4258" stopIfTrue="1" operator="equal">
      <formula>"NA"</formula>
    </cfRule>
  </conditionalFormatting>
  <conditionalFormatting sqref="E236">
    <cfRule type="cellIs" dxfId="1721" priority="4253" stopIfTrue="1" operator="equal">
      <formula>"NA"</formula>
    </cfRule>
    <cfRule type="cellIs" dxfId="1720" priority="4254" stopIfTrue="1" operator="equal">
      <formula>"NA"</formula>
    </cfRule>
  </conditionalFormatting>
  <conditionalFormatting sqref="E236">
    <cfRule type="cellIs" dxfId="1719" priority="4259" stopIfTrue="1" operator="equal">
      <formula>"NA"</formula>
    </cfRule>
    <cfRule type="cellIs" dxfId="1718" priority="4260" stopIfTrue="1" operator="equal">
      <formula>"NA"</formula>
    </cfRule>
  </conditionalFormatting>
  <conditionalFormatting sqref="E236">
    <cfRule type="cellIs" dxfId="1717" priority="4255" stopIfTrue="1" operator="equal">
      <formula>"NA"</formula>
    </cfRule>
    <cfRule type="cellIs" dxfId="1716" priority="4256" stopIfTrue="1" operator="equal">
      <formula>"NA"</formula>
    </cfRule>
  </conditionalFormatting>
  <conditionalFormatting sqref="F236">
    <cfRule type="cellIs" dxfId="1715" priority="4249" stopIfTrue="1" operator="equal">
      <formula>"NA"</formula>
    </cfRule>
    <cfRule type="cellIs" dxfId="1714" priority="4250" stopIfTrue="1" operator="equal">
      <formula>"NA"</formula>
    </cfRule>
  </conditionalFormatting>
  <conditionalFormatting sqref="F236">
    <cfRule type="cellIs" dxfId="1713" priority="4245" stopIfTrue="1" operator="equal">
      <formula>"NA"</formula>
    </cfRule>
    <cfRule type="cellIs" dxfId="1712" priority="4246" stopIfTrue="1" operator="equal">
      <formula>"NA"</formula>
    </cfRule>
  </conditionalFormatting>
  <conditionalFormatting sqref="F236">
    <cfRule type="cellIs" dxfId="1711" priority="4251" stopIfTrue="1" operator="equal">
      <formula>"NA"</formula>
    </cfRule>
    <cfRule type="cellIs" dxfId="1710" priority="4252" stopIfTrue="1" operator="equal">
      <formula>"NA"</formula>
    </cfRule>
  </conditionalFormatting>
  <conditionalFormatting sqref="F236">
    <cfRule type="cellIs" dxfId="1709" priority="4247" stopIfTrue="1" operator="equal">
      <formula>"NA"</formula>
    </cfRule>
    <cfRule type="cellIs" dxfId="1708" priority="4248" stopIfTrue="1" operator="equal">
      <formula>"NA"</formula>
    </cfRule>
  </conditionalFormatting>
  <conditionalFormatting sqref="G236">
    <cfRule type="cellIs" dxfId="1707" priority="4241" stopIfTrue="1" operator="equal">
      <formula>"NA"</formula>
    </cfRule>
    <cfRule type="cellIs" dxfId="1706" priority="4242" stopIfTrue="1" operator="equal">
      <formula>"NA"</formula>
    </cfRule>
  </conditionalFormatting>
  <conditionalFormatting sqref="G236">
    <cfRule type="cellIs" dxfId="1705" priority="4237" stopIfTrue="1" operator="equal">
      <formula>"NA"</formula>
    </cfRule>
    <cfRule type="cellIs" dxfId="1704" priority="4238" stopIfTrue="1" operator="equal">
      <formula>"NA"</formula>
    </cfRule>
  </conditionalFormatting>
  <conditionalFormatting sqref="G236">
    <cfRule type="cellIs" dxfId="1703" priority="4243" stopIfTrue="1" operator="equal">
      <formula>"NA"</formula>
    </cfRule>
    <cfRule type="cellIs" dxfId="1702" priority="4244" stopIfTrue="1" operator="equal">
      <formula>"NA"</formula>
    </cfRule>
  </conditionalFormatting>
  <conditionalFormatting sqref="G236">
    <cfRule type="cellIs" dxfId="1701" priority="4239" stopIfTrue="1" operator="equal">
      <formula>"NA"</formula>
    </cfRule>
    <cfRule type="cellIs" dxfId="1700" priority="4240" stopIfTrue="1" operator="equal">
      <formula>"NA"</formula>
    </cfRule>
  </conditionalFormatting>
  <conditionalFormatting sqref="I292 I300 I298 I296 I294">
    <cfRule type="cellIs" dxfId="1699" priority="4149" stopIfTrue="1" operator="equal">
      <formula>"NA"</formula>
    </cfRule>
    <cfRule type="cellIs" dxfId="1698" priority="4150" stopIfTrue="1" operator="equal">
      <formula>"NA"</formula>
    </cfRule>
  </conditionalFormatting>
  <conditionalFormatting sqref="I292 I300 I298 I296 I294">
    <cfRule type="cellIs" dxfId="1697" priority="4145" stopIfTrue="1" operator="equal">
      <formula>"NA"</formula>
    </cfRule>
    <cfRule type="cellIs" dxfId="1696" priority="4146" stopIfTrue="1" operator="equal">
      <formula>"NA"</formula>
    </cfRule>
  </conditionalFormatting>
  <conditionalFormatting sqref="I292 I300 I298 I296 I294">
    <cfRule type="cellIs" dxfId="1695" priority="4151" stopIfTrue="1" operator="equal">
      <formula>"NA"</formula>
    </cfRule>
    <cfRule type="cellIs" dxfId="1694" priority="4152" stopIfTrue="1" operator="equal">
      <formula>"NA"</formula>
    </cfRule>
  </conditionalFormatting>
  <conditionalFormatting sqref="I292 I300 I298 I296 I294">
    <cfRule type="cellIs" dxfId="1693" priority="4147" stopIfTrue="1" operator="equal">
      <formula>"NA"</formula>
    </cfRule>
    <cfRule type="cellIs" dxfId="1692" priority="4148" stopIfTrue="1" operator="equal">
      <formula>"NA"</formula>
    </cfRule>
  </conditionalFormatting>
  <conditionalFormatting sqref="H259">
    <cfRule type="cellIs" dxfId="1691" priority="4167" stopIfTrue="1" operator="equal">
      <formula>"NA"</formula>
    </cfRule>
    <cfRule type="cellIs" dxfId="1690" priority="4168" stopIfTrue="1" operator="equal">
      <formula>"NA"</formula>
    </cfRule>
  </conditionalFormatting>
  <conditionalFormatting sqref="H259">
    <cfRule type="cellIs" dxfId="1689" priority="4163" stopIfTrue="1" operator="equal">
      <formula>"NA"</formula>
    </cfRule>
    <cfRule type="cellIs" dxfId="1688" priority="4164" stopIfTrue="1" operator="equal">
      <formula>"NA"</formula>
    </cfRule>
  </conditionalFormatting>
  <conditionalFormatting sqref="H259">
    <cfRule type="cellIs" dxfId="1687" priority="4169" stopIfTrue="1" operator="equal">
      <formula>"NA"</formula>
    </cfRule>
    <cfRule type="cellIs" dxfId="1686" priority="4170" stopIfTrue="1" operator="equal">
      <formula>"NA"</formula>
    </cfRule>
  </conditionalFormatting>
  <conditionalFormatting sqref="H259">
    <cfRule type="cellIs" dxfId="1685" priority="4165" stopIfTrue="1" operator="equal">
      <formula>"NA"</formula>
    </cfRule>
    <cfRule type="cellIs" dxfId="1684" priority="4166" stopIfTrue="1" operator="equal">
      <formula>"NA"</formula>
    </cfRule>
  </conditionalFormatting>
  <conditionalFormatting sqref="I259">
    <cfRule type="cellIs" dxfId="1683" priority="4159" stopIfTrue="1" operator="equal">
      <formula>"NA"</formula>
    </cfRule>
    <cfRule type="cellIs" dxfId="1682" priority="4160" stopIfTrue="1" operator="equal">
      <formula>"NA"</formula>
    </cfRule>
  </conditionalFormatting>
  <conditionalFormatting sqref="I259">
    <cfRule type="cellIs" dxfId="1681" priority="4155" stopIfTrue="1" operator="equal">
      <formula>"NA"</formula>
    </cfRule>
    <cfRule type="cellIs" dxfId="1680" priority="4156" stopIfTrue="1" operator="equal">
      <formula>"NA"</formula>
    </cfRule>
  </conditionalFormatting>
  <conditionalFormatting sqref="I259">
    <cfRule type="cellIs" dxfId="1679" priority="4161" stopIfTrue="1" operator="equal">
      <formula>"NA"</formula>
    </cfRule>
    <cfRule type="cellIs" dxfId="1678" priority="4162" stopIfTrue="1" operator="equal">
      <formula>"NA"</formula>
    </cfRule>
  </conditionalFormatting>
  <conditionalFormatting sqref="I259">
    <cfRule type="cellIs" dxfId="1677" priority="4157" stopIfTrue="1" operator="equal">
      <formula>"NA"</formula>
    </cfRule>
    <cfRule type="cellIs" dxfId="1676" priority="4158" stopIfTrue="1" operator="equal">
      <formula>"NA"</formula>
    </cfRule>
  </conditionalFormatting>
  <conditionalFormatting sqref="D259">
    <cfRule type="cellIs" dxfId="1675" priority="4199" stopIfTrue="1" operator="equal">
      <formula>"NA"</formula>
    </cfRule>
    <cfRule type="cellIs" dxfId="1674" priority="4200" stopIfTrue="1" operator="equal">
      <formula>"NA"</formula>
    </cfRule>
  </conditionalFormatting>
  <conditionalFormatting sqref="D259">
    <cfRule type="cellIs" dxfId="1673" priority="4195" stopIfTrue="1" operator="equal">
      <formula>"NA"</formula>
    </cfRule>
    <cfRule type="cellIs" dxfId="1672" priority="4196" stopIfTrue="1" operator="equal">
      <formula>"NA"</formula>
    </cfRule>
  </conditionalFormatting>
  <conditionalFormatting sqref="D259">
    <cfRule type="cellIs" dxfId="1671" priority="4201" stopIfTrue="1" operator="equal">
      <formula>"NA"</formula>
    </cfRule>
    <cfRule type="cellIs" dxfId="1670" priority="4202" stopIfTrue="1" operator="equal">
      <formula>"NA"</formula>
    </cfRule>
  </conditionalFormatting>
  <conditionalFormatting sqref="D259">
    <cfRule type="cellIs" dxfId="1669" priority="4197" stopIfTrue="1" operator="equal">
      <formula>"NA"</formula>
    </cfRule>
    <cfRule type="cellIs" dxfId="1668" priority="4198" stopIfTrue="1" operator="equal">
      <formula>"NA"</formula>
    </cfRule>
  </conditionalFormatting>
  <conditionalFormatting sqref="E259">
    <cfRule type="cellIs" dxfId="1667" priority="4191" stopIfTrue="1" operator="equal">
      <formula>"NA"</formula>
    </cfRule>
    <cfRule type="cellIs" dxfId="1666" priority="4192" stopIfTrue="1" operator="equal">
      <formula>"NA"</formula>
    </cfRule>
  </conditionalFormatting>
  <conditionalFormatting sqref="E259">
    <cfRule type="cellIs" dxfId="1665" priority="4187" stopIfTrue="1" operator="equal">
      <formula>"NA"</formula>
    </cfRule>
    <cfRule type="cellIs" dxfId="1664" priority="4188" stopIfTrue="1" operator="equal">
      <formula>"NA"</formula>
    </cfRule>
  </conditionalFormatting>
  <conditionalFormatting sqref="E259">
    <cfRule type="cellIs" dxfId="1663" priority="4193" stopIfTrue="1" operator="equal">
      <formula>"NA"</formula>
    </cfRule>
    <cfRule type="cellIs" dxfId="1662" priority="4194" stopIfTrue="1" operator="equal">
      <formula>"NA"</formula>
    </cfRule>
  </conditionalFormatting>
  <conditionalFormatting sqref="E259">
    <cfRule type="cellIs" dxfId="1661" priority="4189" stopIfTrue="1" operator="equal">
      <formula>"NA"</formula>
    </cfRule>
    <cfRule type="cellIs" dxfId="1660" priority="4190" stopIfTrue="1" operator="equal">
      <formula>"NA"</formula>
    </cfRule>
  </conditionalFormatting>
  <conditionalFormatting sqref="F259">
    <cfRule type="cellIs" dxfId="1659" priority="4183" stopIfTrue="1" operator="equal">
      <formula>"NA"</formula>
    </cfRule>
    <cfRule type="cellIs" dxfId="1658" priority="4184" stopIfTrue="1" operator="equal">
      <formula>"NA"</formula>
    </cfRule>
  </conditionalFormatting>
  <conditionalFormatting sqref="F259">
    <cfRule type="cellIs" dxfId="1657" priority="4179" stopIfTrue="1" operator="equal">
      <formula>"NA"</formula>
    </cfRule>
    <cfRule type="cellIs" dxfId="1656" priority="4180" stopIfTrue="1" operator="equal">
      <formula>"NA"</formula>
    </cfRule>
  </conditionalFormatting>
  <conditionalFormatting sqref="F259">
    <cfRule type="cellIs" dxfId="1655" priority="4185" stopIfTrue="1" operator="equal">
      <formula>"NA"</formula>
    </cfRule>
    <cfRule type="cellIs" dxfId="1654" priority="4186" stopIfTrue="1" operator="equal">
      <formula>"NA"</formula>
    </cfRule>
  </conditionalFormatting>
  <conditionalFormatting sqref="F259">
    <cfRule type="cellIs" dxfId="1653" priority="4181" stopIfTrue="1" operator="equal">
      <formula>"NA"</formula>
    </cfRule>
    <cfRule type="cellIs" dxfId="1652" priority="4182" stopIfTrue="1" operator="equal">
      <formula>"NA"</formula>
    </cfRule>
  </conditionalFormatting>
  <conditionalFormatting sqref="G259">
    <cfRule type="cellIs" dxfId="1651" priority="4175" stopIfTrue="1" operator="equal">
      <formula>"NA"</formula>
    </cfRule>
    <cfRule type="cellIs" dxfId="1650" priority="4176" stopIfTrue="1" operator="equal">
      <formula>"NA"</formula>
    </cfRule>
  </conditionalFormatting>
  <conditionalFormatting sqref="G259">
    <cfRule type="cellIs" dxfId="1649" priority="4171" stopIfTrue="1" operator="equal">
      <formula>"NA"</formula>
    </cfRule>
    <cfRule type="cellIs" dxfId="1648" priority="4172" stopIfTrue="1" operator="equal">
      <formula>"NA"</formula>
    </cfRule>
  </conditionalFormatting>
  <conditionalFormatting sqref="G259">
    <cfRule type="cellIs" dxfId="1647" priority="4177" stopIfTrue="1" operator="equal">
      <formula>"NA"</formula>
    </cfRule>
    <cfRule type="cellIs" dxfId="1646" priority="4178" stopIfTrue="1" operator="equal">
      <formula>"NA"</formula>
    </cfRule>
  </conditionalFormatting>
  <conditionalFormatting sqref="G259">
    <cfRule type="cellIs" dxfId="1645" priority="4173" stopIfTrue="1" operator="equal">
      <formula>"NA"</formula>
    </cfRule>
    <cfRule type="cellIs" dxfId="1644" priority="4174" stopIfTrue="1" operator="equal">
      <formula>"NA"</formula>
    </cfRule>
  </conditionalFormatting>
  <conditionalFormatting sqref="I315 I323 I321 I319 I317">
    <cfRule type="cellIs" dxfId="1643" priority="4083" stopIfTrue="1" operator="equal">
      <formula>"NA"</formula>
    </cfRule>
    <cfRule type="cellIs" dxfId="1642" priority="4084" stopIfTrue="1" operator="equal">
      <formula>"NA"</formula>
    </cfRule>
  </conditionalFormatting>
  <conditionalFormatting sqref="I315 I323 I321 I319 I317">
    <cfRule type="cellIs" dxfId="1641" priority="4079" stopIfTrue="1" operator="equal">
      <formula>"NA"</formula>
    </cfRule>
    <cfRule type="cellIs" dxfId="1640" priority="4080" stopIfTrue="1" operator="equal">
      <formula>"NA"</formula>
    </cfRule>
  </conditionalFormatting>
  <conditionalFormatting sqref="I315 I323 I321 I319 I317">
    <cfRule type="cellIs" dxfId="1639" priority="4085" stopIfTrue="1" operator="equal">
      <formula>"NA"</formula>
    </cfRule>
    <cfRule type="cellIs" dxfId="1638" priority="4086" stopIfTrue="1" operator="equal">
      <formula>"NA"</formula>
    </cfRule>
  </conditionalFormatting>
  <conditionalFormatting sqref="I315 I323 I321 I319 I317">
    <cfRule type="cellIs" dxfId="1637" priority="4081" stopIfTrue="1" operator="equal">
      <formula>"NA"</formula>
    </cfRule>
    <cfRule type="cellIs" dxfId="1636" priority="4082" stopIfTrue="1" operator="equal">
      <formula>"NA"</formula>
    </cfRule>
  </conditionalFormatting>
  <conditionalFormatting sqref="H288">
    <cfRule type="cellIs" dxfId="1635" priority="4101" stopIfTrue="1" operator="equal">
      <formula>"NA"</formula>
    </cfRule>
    <cfRule type="cellIs" dxfId="1634" priority="4102" stopIfTrue="1" operator="equal">
      <formula>"NA"</formula>
    </cfRule>
  </conditionalFormatting>
  <conditionalFormatting sqref="H288">
    <cfRule type="cellIs" dxfId="1633" priority="4097" stopIfTrue="1" operator="equal">
      <formula>"NA"</formula>
    </cfRule>
    <cfRule type="cellIs" dxfId="1632" priority="4098" stopIfTrue="1" operator="equal">
      <formula>"NA"</formula>
    </cfRule>
  </conditionalFormatting>
  <conditionalFormatting sqref="H288">
    <cfRule type="cellIs" dxfId="1631" priority="4103" stopIfTrue="1" operator="equal">
      <formula>"NA"</formula>
    </cfRule>
    <cfRule type="cellIs" dxfId="1630" priority="4104" stopIfTrue="1" operator="equal">
      <formula>"NA"</formula>
    </cfRule>
  </conditionalFormatting>
  <conditionalFormatting sqref="H288">
    <cfRule type="cellIs" dxfId="1629" priority="4099" stopIfTrue="1" operator="equal">
      <formula>"NA"</formula>
    </cfRule>
    <cfRule type="cellIs" dxfId="1628" priority="4100" stopIfTrue="1" operator="equal">
      <formula>"NA"</formula>
    </cfRule>
  </conditionalFormatting>
  <conditionalFormatting sqref="I288">
    <cfRule type="cellIs" dxfId="1627" priority="4093" stopIfTrue="1" operator="equal">
      <formula>"NA"</formula>
    </cfRule>
    <cfRule type="cellIs" dxfId="1626" priority="4094" stopIfTrue="1" operator="equal">
      <formula>"NA"</formula>
    </cfRule>
  </conditionalFormatting>
  <conditionalFormatting sqref="I288">
    <cfRule type="cellIs" dxfId="1625" priority="4089" stopIfTrue="1" operator="equal">
      <formula>"NA"</formula>
    </cfRule>
    <cfRule type="cellIs" dxfId="1624" priority="4090" stopIfTrue="1" operator="equal">
      <formula>"NA"</formula>
    </cfRule>
  </conditionalFormatting>
  <conditionalFormatting sqref="I288">
    <cfRule type="cellIs" dxfId="1623" priority="4095" stopIfTrue="1" operator="equal">
      <formula>"NA"</formula>
    </cfRule>
    <cfRule type="cellIs" dxfId="1622" priority="4096" stopIfTrue="1" operator="equal">
      <formula>"NA"</formula>
    </cfRule>
  </conditionalFormatting>
  <conditionalFormatting sqref="I288">
    <cfRule type="cellIs" dxfId="1621" priority="4091" stopIfTrue="1" operator="equal">
      <formula>"NA"</formula>
    </cfRule>
    <cfRule type="cellIs" dxfId="1620" priority="4092" stopIfTrue="1" operator="equal">
      <formula>"NA"</formula>
    </cfRule>
  </conditionalFormatting>
  <conditionalFormatting sqref="D288">
    <cfRule type="cellIs" dxfId="1619" priority="4133" stopIfTrue="1" operator="equal">
      <formula>"NA"</formula>
    </cfRule>
    <cfRule type="cellIs" dxfId="1618" priority="4134" stopIfTrue="1" operator="equal">
      <formula>"NA"</formula>
    </cfRule>
  </conditionalFormatting>
  <conditionalFormatting sqref="D288">
    <cfRule type="cellIs" dxfId="1617" priority="4129" stopIfTrue="1" operator="equal">
      <formula>"NA"</formula>
    </cfRule>
    <cfRule type="cellIs" dxfId="1616" priority="4130" stopIfTrue="1" operator="equal">
      <formula>"NA"</formula>
    </cfRule>
  </conditionalFormatting>
  <conditionalFormatting sqref="D288">
    <cfRule type="cellIs" dxfId="1615" priority="4135" stopIfTrue="1" operator="equal">
      <formula>"NA"</formula>
    </cfRule>
    <cfRule type="cellIs" dxfId="1614" priority="4136" stopIfTrue="1" operator="equal">
      <formula>"NA"</formula>
    </cfRule>
  </conditionalFormatting>
  <conditionalFormatting sqref="D288">
    <cfRule type="cellIs" dxfId="1613" priority="4131" stopIfTrue="1" operator="equal">
      <formula>"NA"</formula>
    </cfRule>
    <cfRule type="cellIs" dxfId="1612" priority="4132" stopIfTrue="1" operator="equal">
      <formula>"NA"</formula>
    </cfRule>
  </conditionalFormatting>
  <conditionalFormatting sqref="E288">
    <cfRule type="cellIs" dxfId="1611" priority="4125" stopIfTrue="1" operator="equal">
      <formula>"NA"</formula>
    </cfRule>
    <cfRule type="cellIs" dxfId="1610" priority="4126" stopIfTrue="1" operator="equal">
      <formula>"NA"</formula>
    </cfRule>
  </conditionalFormatting>
  <conditionalFormatting sqref="E288">
    <cfRule type="cellIs" dxfId="1609" priority="4121" stopIfTrue="1" operator="equal">
      <formula>"NA"</formula>
    </cfRule>
    <cfRule type="cellIs" dxfId="1608" priority="4122" stopIfTrue="1" operator="equal">
      <formula>"NA"</formula>
    </cfRule>
  </conditionalFormatting>
  <conditionalFormatting sqref="E288">
    <cfRule type="cellIs" dxfId="1607" priority="4127" stopIfTrue="1" operator="equal">
      <formula>"NA"</formula>
    </cfRule>
    <cfRule type="cellIs" dxfId="1606" priority="4128" stopIfTrue="1" operator="equal">
      <formula>"NA"</formula>
    </cfRule>
  </conditionalFormatting>
  <conditionalFormatting sqref="E288">
    <cfRule type="cellIs" dxfId="1605" priority="4123" stopIfTrue="1" operator="equal">
      <formula>"NA"</formula>
    </cfRule>
    <cfRule type="cellIs" dxfId="1604" priority="4124" stopIfTrue="1" operator="equal">
      <formula>"NA"</formula>
    </cfRule>
  </conditionalFormatting>
  <conditionalFormatting sqref="F288">
    <cfRule type="cellIs" dxfId="1603" priority="4117" stopIfTrue="1" operator="equal">
      <formula>"NA"</formula>
    </cfRule>
    <cfRule type="cellIs" dxfId="1602" priority="4118" stopIfTrue="1" operator="equal">
      <formula>"NA"</formula>
    </cfRule>
  </conditionalFormatting>
  <conditionalFormatting sqref="F288">
    <cfRule type="cellIs" dxfId="1601" priority="4113" stopIfTrue="1" operator="equal">
      <formula>"NA"</formula>
    </cfRule>
    <cfRule type="cellIs" dxfId="1600" priority="4114" stopIfTrue="1" operator="equal">
      <formula>"NA"</formula>
    </cfRule>
  </conditionalFormatting>
  <conditionalFormatting sqref="F288">
    <cfRule type="cellIs" dxfId="1599" priority="4119" stopIfTrue="1" operator="equal">
      <formula>"NA"</formula>
    </cfRule>
    <cfRule type="cellIs" dxfId="1598" priority="4120" stopIfTrue="1" operator="equal">
      <formula>"NA"</formula>
    </cfRule>
  </conditionalFormatting>
  <conditionalFormatting sqref="F288">
    <cfRule type="cellIs" dxfId="1597" priority="4115" stopIfTrue="1" operator="equal">
      <formula>"NA"</formula>
    </cfRule>
    <cfRule type="cellIs" dxfId="1596" priority="4116" stopIfTrue="1" operator="equal">
      <formula>"NA"</formula>
    </cfRule>
  </conditionalFormatting>
  <conditionalFormatting sqref="G288">
    <cfRule type="cellIs" dxfId="1595" priority="4109" stopIfTrue="1" operator="equal">
      <formula>"NA"</formula>
    </cfRule>
    <cfRule type="cellIs" dxfId="1594" priority="4110" stopIfTrue="1" operator="equal">
      <formula>"NA"</formula>
    </cfRule>
  </conditionalFormatting>
  <conditionalFormatting sqref="G288">
    <cfRule type="cellIs" dxfId="1593" priority="4105" stopIfTrue="1" operator="equal">
      <formula>"NA"</formula>
    </cfRule>
    <cfRule type="cellIs" dxfId="1592" priority="4106" stopIfTrue="1" operator="equal">
      <formula>"NA"</formula>
    </cfRule>
  </conditionalFormatting>
  <conditionalFormatting sqref="G288">
    <cfRule type="cellIs" dxfId="1591" priority="4111" stopIfTrue="1" operator="equal">
      <formula>"NA"</formula>
    </cfRule>
    <cfRule type="cellIs" dxfId="1590" priority="4112" stopIfTrue="1" operator="equal">
      <formula>"NA"</formula>
    </cfRule>
  </conditionalFormatting>
  <conditionalFormatting sqref="G288">
    <cfRule type="cellIs" dxfId="1589" priority="4107" stopIfTrue="1" operator="equal">
      <formula>"NA"</formula>
    </cfRule>
    <cfRule type="cellIs" dxfId="1588" priority="4108" stopIfTrue="1" operator="equal">
      <formula>"NA"</formula>
    </cfRule>
  </conditionalFormatting>
  <conditionalFormatting sqref="H311">
    <cfRule type="cellIs" dxfId="1587" priority="4035" stopIfTrue="1" operator="equal">
      <formula>"NA"</formula>
    </cfRule>
    <cfRule type="cellIs" dxfId="1586" priority="4036" stopIfTrue="1" operator="equal">
      <formula>"NA"</formula>
    </cfRule>
  </conditionalFormatting>
  <conditionalFormatting sqref="H311">
    <cfRule type="cellIs" dxfId="1585" priority="4031" stopIfTrue="1" operator="equal">
      <formula>"NA"</formula>
    </cfRule>
    <cfRule type="cellIs" dxfId="1584" priority="4032" stopIfTrue="1" operator="equal">
      <formula>"NA"</formula>
    </cfRule>
  </conditionalFormatting>
  <conditionalFormatting sqref="H311">
    <cfRule type="cellIs" dxfId="1583" priority="4037" stopIfTrue="1" operator="equal">
      <formula>"NA"</formula>
    </cfRule>
    <cfRule type="cellIs" dxfId="1582" priority="4038" stopIfTrue="1" operator="equal">
      <formula>"NA"</formula>
    </cfRule>
  </conditionalFormatting>
  <conditionalFormatting sqref="H311">
    <cfRule type="cellIs" dxfId="1581" priority="4033" stopIfTrue="1" operator="equal">
      <formula>"NA"</formula>
    </cfRule>
    <cfRule type="cellIs" dxfId="1580" priority="4034" stopIfTrue="1" operator="equal">
      <formula>"NA"</formula>
    </cfRule>
  </conditionalFormatting>
  <conditionalFormatting sqref="I311">
    <cfRule type="cellIs" dxfId="1579" priority="4027" stopIfTrue="1" operator="equal">
      <formula>"NA"</formula>
    </cfRule>
    <cfRule type="cellIs" dxfId="1578" priority="4028" stopIfTrue="1" operator="equal">
      <formula>"NA"</formula>
    </cfRule>
  </conditionalFormatting>
  <conditionalFormatting sqref="I311">
    <cfRule type="cellIs" dxfId="1577" priority="4023" stopIfTrue="1" operator="equal">
      <formula>"NA"</formula>
    </cfRule>
    <cfRule type="cellIs" dxfId="1576" priority="4024" stopIfTrue="1" operator="equal">
      <formula>"NA"</formula>
    </cfRule>
  </conditionalFormatting>
  <conditionalFormatting sqref="I311">
    <cfRule type="cellIs" dxfId="1575" priority="4029" stopIfTrue="1" operator="equal">
      <formula>"NA"</formula>
    </cfRule>
    <cfRule type="cellIs" dxfId="1574" priority="4030" stopIfTrue="1" operator="equal">
      <formula>"NA"</formula>
    </cfRule>
  </conditionalFormatting>
  <conditionalFormatting sqref="I311">
    <cfRule type="cellIs" dxfId="1573" priority="4025" stopIfTrue="1" operator="equal">
      <formula>"NA"</formula>
    </cfRule>
    <cfRule type="cellIs" dxfId="1572" priority="4026" stopIfTrue="1" operator="equal">
      <formula>"NA"</formula>
    </cfRule>
  </conditionalFormatting>
  <conditionalFormatting sqref="D311">
    <cfRule type="cellIs" dxfId="1571" priority="4067" stopIfTrue="1" operator="equal">
      <formula>"NA"</formula>
    </cfRule>
    <cfRule type="cellIs" dxfId="1570" priority="4068" stopIfTrue="1" operator="equal">
      <formula>"NA"</formula>
    </cfRule>
  </conditionalFormatting>
  <conditionalFormatting sqref="D311">
    <cfRule type="cellIs" dxfId="1569" priority="4063" stopIfTrue="1" operator="equal">
      <formula>"NA"</formula>
    </cfRule>
    <cfRule type="cellIs" dxfId="1568" priority="4064" stopIfTrue="1" operator="equal">
      <formula>"NA"</formula>
    </cfRule>
  </conditionalFormatting>
  <conditionalFormatting sqref="D311">
    <cfRule type="cellIs" dxfId="1567" priority="4069" stopIfTrue="1" operator="equal">
      <formula>"NA"</formula>
    </cfRule>
    <cfRule type="cellIs" dxfId="1566" priority="4070" stopIfTrue="1" operator="equal">
      <formula>"NA"</formula>
    </cfRule>
  </conditionalFormatting>
  <conditionalFormatting sqref="D311">
    <cfRule type="cellIs" dxfId="1565" priority="4065" stopIfTrue="1" operator="equal">
      <formula>"NA"</formula>
    </cfRule>
    <cfRule type="cellIs" dxfId="1564" priority="4066" stopIfTrue="1" operator="equal">
      <formula>"NA"</formula>
    </cfRule>
  </conditionalFormatting>
  <conditionalFormatting sqref="E311">
    <cfRule type="cellIs" dxfId="1563" priority="4059" stopIfTrue="1" operator="equal">
      <formula>"NA"</formula>
    </cfRule>
    <cfRule type="cellIs" dxfId="1562" priority="4060" stopIfTrue="1" operator="equal">
      <formula>"NA"</formula>
    </cfRule>
  </conditionalFormatting>
  <conditionalFormatting sqref="E311">
    <cfRule type="cellIs" dxfId="1561" priority="4055" stopIfTrue="1" operator="equal">
      <formula>"NA"</formula>
    </cfRule>
    <cfRule type="cellIs" dxfId="1560" priority="4056" stopIfTrue="1" operator="equal">
      <formula>"NA"</formula>
    </cfRule>
  </conditionalFormatting>
  <conditionalFormatting sqref="E311">
    <cfRule type="cellIs" dxfId="1559" priority="4061" stopIfTrue="1" operator="equal">
      <formula>"NA"</formula>
    </cfRule>
    <cfRule type="cellIs" dxfId="1558" priority="4062" stopIfTrue="1" operator="equal">
      <formula>"NA"</formula>
    </cfRule>
  </conditionalFormatting>
  <conditionalFormatting sqref="E311">
    <cfRule type="cellIs" dxfId="1557" priority="4057" stopIfTrue="1" operator="equal">
      <formula>"NA"</formula>
    </cfRule>
    <cfRule type="cellIs" dxfId="1556" priority="4058" stopIfTrue="1" operator="equal">
      <formula>"NA"</formula>
    </cfRule>
  </conditionalFormatting>
  <conditionalFormatting sqref="F311">
    <cfRule type="cellIs" dxfId="1555" priority="4051" stopIfTrue="1" operator="equal">
      <formula>"NA"</formula>
    </cfRule>
    <cfRule type="cellIs" dxfId="1554" priority="4052" stopIfTrue="1" operator="equal">
      <formula>"NA"</formula>
    </cfRule>
  </conditionalFormatting>
  <conditionalFormatting sqref="F311">
    <cfRule type="cellIs" dxfId="1553" priority="4047" stopIfTrue="1" operator="equal">
      <formula>"NA"</formula>
    </cfRule>
    <cfRule type="cellIs" dxfId="1552" priority="4048" stopIfTrue="1" operator="equal">
      <formula>"NA"</formula>
    </cfRule>
  </conditionalFormatting>
  <conditionalFormatting sqref="F311">
    <cfRule type="cellIs" dxfId="1551" priority="4053" stopIfTrue="1" operator="equal">
      <formula>"NA"</formula>
    </cfRule>
    <cfRule type="cellIs" dxfId="1550" priority="4054" stopIfTrue="1" operator="equal">
      <formula>"NA"</formula>
    </cfRule>
  </conditionalFormatting>
  <conditionalFormatting sqref="F311">
    <cfRule type="cellIs" dxfId="1549" priority="4049" stopIfTrue="1" operator="equal">
      <formula>"NA"</formula>
    </cfRule>
    <cfRule type="cellIs" dxfId="1548" priority="4050" stopIfTrue="1" operator="equal">
      <formula>"NA"</formula>
    </cfRule>
  </conditionalFormatting>
  <conditionalFormatting sqref="G311">
    <cfRule type="cellIs" dxfId="1547" priority="4043" stopIfTrue="1" operator="equal">
      <formula>"NA"</formula>
    </cfRule>
    <cfRule type="cellIs" dxfId="1546" priority="4044" stopIfTrue="1" operator="equal">
      <formula>"NA"</formula>
    </cfRule>
  </conditionalFormatting>
  <conditionalFormatting sqref="G311">
    <cfRule type="cellIs" dxfId="1545" priority="4039" stopIfTrue="1" operator="equal">
      <formula>"NA"</formula>
    </cfRule>
    <cfRule type="cellIs" dxfId="1544" priority="4040" stopIfTrue="1" operator="equal">
      <formula>"NA"</formula>
    </cfRule>
  </conditionalFormatting>
  <conditionalFormatting sqref="G311">
    <cfRule type="cellIs" dxfId="1543" priority="4045" stopIfTrue="1" operator="equal">
      <formula>"NA"</formula>
    </cfRule>
    <cfRule type="cellIs" dxfId="1542" priority="4046" stopIfTrue="1" operator="equal">
      <formula>"NA"</formula>
    </cfRule>
  </conditionalFormatting>
  <conditionalFormatting sqref="G311">
    <cfRule type="cellIs" dxfId="1541" priority="4041" stopIfTrue="1" operator="equal">
      <formula>"NA"</formula>
    </cfRule>
    <cfRule type="cellIs" dxfId="1540" priority="4042" stopIfTrue="1" operator="equal">
      <formula>"NA"</formula>
    </cfRule>
  </conditionalFormatting>
  <conditionalFormatting sqref="H334">
    <cfRule type="cellIs" dxfId="1539" priority="3969" stopIfTrue="1" operator="equal">
      <formula>"NA"</formula>
    </cfRule>
    <cfRule type="cellIs" dxfId="1538" priority="3970" stopIfTrue="1" operator="equal">
      <formula>"NA"</formula>
    </cfRule>
  </conditionalFormatting>
  <conditionalFormatting sqref="H334">
    <cfRule type="cellIs" dxfId="1537" priority="3965" stopIfTrue="1" operator="equal">
      <formula>"NA"</formula>
    </cfRule>
    <cfRule type="cellIs" dxfId="1536" priority="3966" stopIfTrue="1" operator="equal">
      <formula>"NA"</formula>
    </cfRule>
  </conditionalFormatting>
  <conditionalFormatting sqref="H334">
    <cfRule type="cellIs" dxfId="1535" priority="3971" stopIfTrue="1" operator="equal">
      <formula>"NA"</formula>
    </cfRule>
    <cfRule type="cellIs" dxfId="1534" priority="3972" stopIfTrue="1" operator="equal">
      <formula>"NA"</formula>
    </cfRule>
  </conditionalFormatting>
  <conditionalFormatting sqref="H334">
    <cfRule type="cellIs" dxfId="1533" priority="3967" stopIfTrue="1" operator="equal">
      <formula>"NA"</formula>
    </cfRule>
    <cfRule type="cellIs" dxfId="1532" priority="3968" stopIfTrue="1" operator="equal">
      <formula>"NA"</formula>
    </cfRule>
  </conditionalFormatting>
  <conditionalFormatting sqref="I334">
    <cfRule type="cellIs" dxfId="1531" priority="3961" stopIfTrue="1" operator="equal">
      <formula>"NA"</formula>
    </cfRule>
    <cfRule type="cellIs" dxfId="1530" priority="3962" stopIfTrue="1" operator="equal">
      <formula>"NA"</formula>
    </cfRule>
  </conditionalFormatting>
  <conditionalFormatting sqref="I334">
    <cfRule type="cellIs" dxfId="1529" priority="3957" stopIfTrue="1" operator="equal">
      <formula>"NA"</formula>
    </cfRule>
    <cfRule type="cellIs" dxfId="1528" priority="3958" stopIfTrue="1" operator="equal">
      <formula>"NA"</formula>
    </cfRule>
  </conditionalFormatting>
  <conditionalFormatting sqref="I334">
    <cfRule type="cellIs" dxfId="1527" priority="3963" stopIfTrue="1" operator="equal">
      <formula>"NA"</formula>
    </cfRule>
    <cfRule type="cellIs" dxfId="1526" priority="3964" stopIfTrue="1" operator="equal">
      <formula>"NA"</formula>
    </cfRule>
  </conditionalFormatting>
  <conditionalFormatting sqref="I334">
    <cfRule type="cellIs" dxfId="1525" priority="3959" stopIfTrue="1" operator="equal">
      <formula>"NA"</formula>
    </cfRule>
    <cfRule type="cellIs" dxfId="1524" priority="3960" stopIfTrue="1" operator="equal">
      <formula>"NA"</formula>
    </cfRule>
  </conditionalFormatting>
  <conditionalFormatting sqref="D334">
    <cfRule type="cellIs" dxfId="1523" priority="4001" stopIfTrue="1" operator="equal">
      <formula>"NA"</formula>
    </cfRule>
    <cfRule type="cellIs" dxfId="1522" priority="4002" stopIfTrue="1" operator="equal">
      <formula>"NA"</formula>
    </cfRule>
  </conditionalFormatting>
  <conditionalFormatting sqref="D334">
    <cfRule type="cellIs" dxfId="1521" priority="3997" stopIfTrue="1" operator="equal">
      <formula>"NA"</formula>
    </cfRule>
    <cfRule type="cellIs" dxfId="1520" priority="3998" stopIfTrue="1" operator="equal">
      <formula>"NA"</formula>
    </cfRule>
  </conditionalFormatting>
  <conditionalFormatting sqref="D334">
    <cfRule type="cellIs" dxfId="1519" priority="4003" stopIfTrue="1" operator="equal">
      <formula>"NA"</formula>
    </cfRule>
    <cfRule type="cellIs" dxfId="1518" priority="4004" stopIfTrue="1" operator="equal">
      <formula>"NA"</formula>
    </cfRule>
  </conditionalFormatting>
  <conditionalFormatting sqref="D334">
    <cfRule type="cellIs" dxfId="1517" priority="3999" stopIfTrue="1" operator="equal">
      <formula>"NA"</formula>
    </cfRule>
    <cfRule type="cellIs" dxfId="1516" priority="4000" stopIfTrue="1" operator="equal">
      <formula>"NA"</formula>
    </cfRule>
  </conditionalFormatting>
  <conditionalFormatting sqref="E334">
    <cfRule type="cellIs" dxfId="1515" priority="3993" stopIfTrue="1" operator="equal">
      <formula>"NA"</formula>
    </cfRule>
    <cfRule type="cellIs" dxfId="1514" priority="3994" stopIfTrue="1" operator="equal">
      <formula>"NA"</formula>
    </cfRule>
  </conditionalFormatting>
  <conditionalFormatting sqref="E334">
    <cfRule type="cellIs" dxfId="1513" priority="3989" stopIfTrue="1" operator="equal">
      <formula>"NA"</formula>
    </cfRule>
    <cfRule type="cellIs" dxfId="1512" priority="3990" stopIfTrue="1" operator="equal">
      <formula>"NA"</formula>
    </cfRule>
  </conditionalFormatting>
  <conditionalFormatting sqref="E334">
    <cfRule type="cellIs" dxfId="1511" priority="3995" stopIfTrue="1" operator="equal">
      <formula>"NA"</formula>
    </cfRule>
    <cfRule type="cellIs" dxfId="1510" priority="3996" stopIfTrue="1" operator="equal">
      <formula>"NA"</formula>
    </cfRule>
  </conditionalFormatting>
  <conditionalFormatting sqref="E334">
    <cfRule type="cellIs" dxfId="1509" priority="3991" stopIfTrue="1" operator="equal">
      <formula>"NA"</formula>
    </cfRule>
    <cfRule type="cellIs" dxfId="1508" priority="3992" stopIfTrue="1" operator="equal">
      <formula>"NA"</formula>
    </cfRule>
  </conditionalFormatting>
  <conditionalFormatting sqref="F334">
    <cfRule type="cellIs" dxfId="1507" priority="3985" stopIfTrue="1" operator="equal">
      <formula>"NA"</formula>
    </cfRule>
    <cfRule type="cellIs" dxfId="1506" priority="3986" stopIfTrue="1" operator="equal">
      <formula>"NA"</formula>
    </cfRule>
  </conditionalFormatting>
  <conditionalFormatting sqref="F334">
    <cfRule type="cellIs" dxfId="1505" priority="3981" stopIfTrue="1" operator="equal">
      <formula>"NA"</formula>
    </cfRule>
    <cfRule type="cellIs" dxfId="1504" priority="3982" stopIfTrue="1" operator="equal">
      <formula>"NA"</formula>
    </cfRule>
  </conditionalFormatting>
  <conditionalFormatting sqref="F334">
    <cfRule type="cellIs" dxfId="1503" priority="3987" stopIfTrue="1" operator="equal">
      <formula>"NA"</formula>
    </cfRule>
    <cfRule type="cellIs" dxfId="1502" priority="3988" stopIfTrue="1" operator="equal">
      <formula>"NA"</formula>
    </cfRule>
  </conditionalFormatting>
  <conditionalFormatting sqref="F334">
    <cfRule type="cellIs" dxfId="1501" priority="3983" stopIfTrue="1" operator="equal">
      <formula>"NA"</formula>
    </cfRule>
    <cfRule type="cellIs" dxfId="1500" priority="3984" stopIfTrue="1" operator="equal">
      <formula>"NA"</formula>
    </cfRule>
  </conditionalFormatting>
  <conditionalFormatting sqref="G334">
    <cfRule type="cellIs" dxfId="1499" priority="3977" stopIfTrue="1" operator="equal">
      <formula>"NA"</formula>
    </cfRule>
    <cfRule type="cellIs" dxfId="1498" priority="3978" stopIfTrue="1" operator="equal">
      <formula>"NA"</formula>
    </cfRule>
  </conditionalFormatting>
  <conditionalFormatting sqref="G334">
    <cfRule type="cellIs" dxfId="1497" priority="3973" stopIfTrue="1" operator="equal">
      <formula>"NA"</formula>
    </cfRule>
    <cfRule type="cellIs" dxfId="1496" priority="3974" stopIfTrue="1" operator="equal">
      <formula>"NA"</formula>
    </cfRule>
  </conditionalFormatting>
  <conditionalFormatting sqref="G334">
    <cfRule type="cellIs" dxfId="1495" priority="3979" stopIfTrue="1" operator="equal">
      <formula>"NA"</formula>
    </cfRule>
    <cfRule type="cellIs" dxfId="1494" priority="3980" stopIfTrue="1" operator="equal">
      <formula>"NA"</formula>
    </cfRule>
  </conditionalFormatting>
  <conditionalFormatting sqref="G334">
    <cfRule type="cellIs" dxfId="1493" priority="3975" stopIfTrue="1" operator="equal">
      <formula>"NA"</formula>
    </cfRule>
    <cfRule type="cellIs" dxfId="1492" priority="3976" stopIfTrue="1" operator="equal">
      <formula>"NA"</formula>
    </cfRule>
  </conditionalFormatting>
  <conditionalFormatting sqref="H357">
    <cfRule type="cellIs" dxfId="1491" priority="3903" stopIfTrue="1" operator="equal">
      <formula>"NA"</formula>
    </cfRule>
    <cfRule type="cellIs" dxfId="1490" priority="3904" stopIfTrue="1" operator="equal">
      <formula>"NA"</formula>
    </cfRule>
  </conditionalFormatting>
  <conditionalFormatting sqref="H357">
    <cfRule type="cellIs" dxfId="1489" priority="3899" stopIfTrue="1" operator="equal">
      <formula>"NA"</formula>
    </cfRule>
    <cfRule type="cellIs" dxfId="1488" priority="3900" stopIfTrue="1" operator="equal">
      <formula>"NA"</formula>
    </cfRule>
  </conditionalFormatting>
  <conditionalFormatting sqref="H357">
    <cfRule type="cellIs" dxfId="1487" priority="3905" stopIfTrue="1" operator="equal">
      <formula>"NA"</formula>
    </cfRule>
    <cfRule type="cellIs" dxfId="1486" priority="3906" stopIfTrue="1" operator="equal">
      <formula>"NA"</formula>
    </cfRule>
  </conditionalFormatting>
  <conditionalFormatting sqref="H357">
    <cfRule type="cellIs" dxfId="1485" priority="3901" stopIfTrue="1" operator="equal">
      <formula>"NA"</formula>
    </cfRule>
    <cfRule type="cellIs" dxfId="1484" priority="3902" stopIfTrue="1" operator="equal">
      <formula>"NA"</formula>
    </cfRule>
  </conditionalFormatting>
  <conditionalFormatting sqref="I357">
    <cfRule type="cellIs" dxfId="1483" priority="3895" stopIfTrue="1" operator="equal">
      <formula>"NA"</formula>
    </cfRule>
    <cfRule type="cellIs" dxfId="1482" priority="3896" stopIfTrue="1" operator="equal">
      <formula>"NA"</formula>
    </cfRule>
  </conditionalFormatting>
  <conditionalFormatting sqref="I357">
    <cfRule type="cellIs" dxfId="1481" priority="3891" stopIfTrue="1" operator="equal">
      <formula>"NA"</formula>
    </cfRule>
    <cfRule type="cellIs" dxfId="1480" priority="3892" stopIfTrue="1" operator="equal">
      <formula>"NA"</formula>
    </cfRule>
  </conditionalFormatting>
  <conditionalFormatting sqref="I357">
    <cfRule type="cellIs" dxfId="1479" priority="3897" stopIfTrue="1" operator="equal">
      <formula>"NA"</formula>
    </cfRule>
    <cfRule type="cellIs" dxfId="1478" priority="3898" stopIfTrue="1" operator="equal">
      <formula>"NA"</formula>
    </cfRule>
  </conditionalFormatting>
  <conditionalFormatting sqref="I357">
    <cfRule type="cellIs" dxfId="1477" priority="3893" stopIfTrue="1" operator="equal">
      <formula>"NA"</formula>
    </cfRule>
    <cfRule type="cellIs" dxfId="1476" priority="3894" stopIfTrue="1" operator="equal">
      <formula>"NA"</formula>
    </cfRule>
  </conditionalFormatting>
  <conditionalFormatting sqref="D357">
    <cfRule type="cellIs" dxfId="1475" priority="3935" stopIfTrue="1" operator="equal">
      <formula>"NA"</formula>
    </cfRule>
    <cfRule type="cellIs" dxfId="1474" priority="3936" stopIfTrue="1" operator="equal">
      <formula>"NA"</formula>
    </cfRule>
  </conditionalFormatting>
  <conditionalFormatting sqref="D357">
    <cfRule type="cellIs" dxfId="1473" priority="3931" stopIfTrue="1" operator="equal">
      <formula>"NA"</formula>
    </cfRule>
    <cfRule type="cellIs" dxfId="1472" priority="3932" stopIfTrue="1" operator="equal">
      <formula>"NA"</formula>
    </cfRule>
  </conditionalFormatting>
  <conditionalFormatting sqref="D357">
    <cfRule type="cellIs" dxfId="1471" priority="3937" stopIfTrue="1" operator="equal">
      <formula>"NA"</formula>
    </cfRule>
    <cfRule type="cellIs" dxfId="1470" priority="3938" stopIfTrue="1" operator="equal">
      <formula>"NA"</formula>
    </cfRule>
  </conditionalFormatting>
  <conditionalFormatting sqref="D357">
    <cfRule type="cellIs" dxfId="1469" priority="3933" stopIfTrue="1" operator="equal">
      <formula>"NA"</formula>
    </cfRule>
    <cfRule type="cellIs" dxfId="1468" priority="3934" stopIfTrue="1" operator="equal">
      <formula>"NA"</formula>
    </cfRule>
  </conditionalFormatting>
  <conditionalFormatting sqref="E357">
    <cfRule type="cellIs" dxfId="1467" priority="3927" stopIfTrue="1" operator="equal">
      <formula>"NA"</formula>
    </cfRule>
    <cfRule type="cellIs" dxfId="1466" priority="3928" stopIfTrue="1" operator="equal">
      <formula>"NA"</formula>
    </cfRule>
  </conditionalFormatting>
  <conditionalFormatting sqref="E357">
    <cfRule type="cellIs" dxfId="1465" priority="3923" stopIfTrue="1" operator="equal">
      <formula>"NA"</formula>
    </cfRule>
    <cfRule type="cellIs" dxfId="1464" priority="3924" stopIfTrue="1" operator="equal">
      <formula>"NA"</formula>
    </cfRule>
  </conditionalFormatting>
  <conditionalFormatting sqref="E357">
    <cfRule type="cellIs" dxfId="1463" priority="3929" stopIfTrue="1" operator="equal">
      <formula>"NA"</formula>
    </cfRule>
    <cfRule type="cellIs" dxfId="1462" priority="3930" stopIfTrue="1" operator="equal">
      <formula>"NA"</formula>
    </cfRule>
  </conditionalFormatting>
  <conditionalFormatting sqref="E357">
    <cfRule type="cellIs" dxfId="1461" priority="3925" stopIfTrue="1" operator="equal">
      <formula>"NA"</formula>
    </cfRule>
    <cfRule type="cellIs" dxfId="1460" priority="3926" stopIfTrue="1" operator="equal">
      <formula>"NA"</formula>
    </cfRule>
  </conditionalFormatting>
  <conditionalFormatting sqref="F357">
    <cfRule type="cellIs" dxfId="1459" priority="3919" stopIfTrue="1" operator="equal">
      <formula>"NA"</formula>
    </cfRule>
    <cfRule type="cellIs" dxfId="1458" priority="3920" stopIfTrue="1" operator="equal">
      <formula>"NA"</formula>
    </cfRule>
  </conditionalFormatting>
  <conditionalFormatting sqref="F357">
    <cfRule type="cellIs" dxfId="1457" priority="3915" stopIfTrue="1" operator="equal">
      <formula>"NA"</formula>
    </cfRule>
    <cfRule type="cellIs" dxfId="1456" priority="3916" stopIfTrue="1" operator="equal">
      <formula>"NA"</formula>
    </cfRule>
  </conditionalFormatting>
  <conditionalFormatting sqref="F357">
    <cfRule type="cellIs" dxfId="1455" priority="3921" stopIfTrue="1" operator="equal">
      <formula>"NA"</formula>
    </cfRule>
    <cfRule type="cellIs" dxfId="1454" priority="3922" stopIfTrue="1" operator="equal">
      <formula>"NA"</formula>
    </cfRule>
  </conditionalFormatting>
  <conditionalFormatting sqref="F357">
    <cfRule type="cellIs" dxfId="1453" priority="3917" stopIfTrue="1" operator="equal">
      <formula>"NA"</formula>
    </cfRule>
    <cfRule type="cellIs" dxfId="1452" priority="3918" stopIfTrue="1" operator="equal">
      <formula>"NA"</formula>
    </cfRule>
  </conditionalFormatting>
  <conditionalFormatting sqref="G357">
    <cfRule type="cellIs" dxfId="1451" priority="3911" stopIfTrue="1" operator="equal">
      <formula>"NA"</formula>
    </cfRule>
    <cfRule type="cellIs" dxfId="1450" priority="3912" stopIfTrue="1" operator="equal">
      <formula>"NA"</formula>
    </cfRule>
  </conditionalFormatting>
  <conditionalFormatting sqref="G357">
    <cfRule type="cellIs" dxfId="1449" priority="3907" stopIfTrue="1" operator="equal">
      <formula>"NA"</formula>
    </cfRule>
    <cfRule type="cellIs" dxfId="1448" priority="3908" stopIfTrue="1" operator="equal">
      <formula>"NA"</formula>
    </cfRule>
  </conditionalFormatting>
  <conditionalFormatting sqref="G357">
    <cfRule type="cellIs" dxfId="1447" priority="3913" stopIfTrue="1" operator="equal">
      <formula>"NA"</formula>
    </cfRule>
    <cfRule type="cellIs" dxfId="1446" priority="3914" stopIfTrue="1" operator="equal">
      <formula>"NA"</formula>
    </cfRule>
  </conditionalFormatting>
  <conditionalFormatting sqref="G357">
    <cfRule type="cellIs" dxfId="1445" priority="3909" stopIfTrue="1" operator="equal">
      <formula>"NA"</formula>
    </cfRule>
    <cfRule type="cellIs" dxfId="1444" priority="3910" stopIfTrue="1" operator="equal">
      <formula>"NA"</formula>
    </cfRule>
  </conditionalFormatting>
  <conditionalFormatting sqref="H442:H444">
    <cfRule type="cellIs" dxfId="1443" priority="3885" operator="equal">
      <formula>"NA"</formula>
    </cfRule>
    <cfRule type="cellIs" dxfId="1442" priority="3886" operator="equal">
      <formula>"NA"</formula>
    </cfRule>
  </conditionalFormatting>
  <conditionalFormatting sqref="H446">
    <cfRule type="cellIs" dxfId="1441" priority="3881" operator="equal">
      <formula>"NA"</formula>
    </cfRule>
    <cfRule type="cellIs" dxfId="1440" priority="3882" operator="equal">
      <formula>"NA"</formula>
    </cfRule>
  </conditionalFormatting>
  <conditionalFormatting sqref="H438">
    <cfRule type="cellIs" dxfId="1439" priority="3889" operator="equal">
      <formula>"NA"</formula>
    </cfRule>
    <cfRule type="cellIs" dxfId="1438" priority="3890" operator="equal">
      <formula>"NA"</formula>
    </cfRule>
  </conditionalFormatting>
  <conditionalFormatting sqref="H439:H440">
    <cfRule type="cellIs" dxfId="1437" priority="3887" operator="equal">
      <formula>"NA"</formula>
    </cfRule>
    <cfRule type="cellIs" dxfId="1436" priority="3888" operator="equal">
      <formula>"NA"</formula>
    </cfRule>
  </conditionalFormatting>
  <conditionalFormatting sqref="H450">
    <cfRule type="cellIs" dxfId="1435" priority="3879" operator="equal">
      <formula>"NA"</formula>
    </cfRule>
    <cfRule type="cellIs" dxfId="1434" priority="3880" operator="equal">
      <formula>"NA"</formula>
    </cfRule>
  </conditionalFormatting>
  <conditionalFormatting sqref="D437">
    <cfRule type="cellIs" dxfId="1433" priority="3867" stopIfTrue="1" operator="equal">
      <formula>"NA"</formula>
    </cfRule>
    <cfRule type="cellIs" dxfId="1432" priority="3868" stopIfTrue="1" operator="equal">
      <formula>"NA"</formula>
    </cfRule>
  </conditionalFormatting>
  <conditionalFormatting sqref="D437">
    <cfRule type="cellIs" dxfId="1431" priority="3863" stopIfTrue="1" operator="equal">
      <formula>"NA"</formula>
    </cfRule>
    <cfRule type="cellIs" dxfId="1430" priority="3864" stopIfTrue="1" operator="equal">
      <formula>"NA"</formula>
    </cfRule>
  </conditionalFormatting>
  <conditionalFormatting sqref="D437">
    <cfRule type="cellIs" dxfId="1429" priority="3869" stopIfTrue="1" operator="equal">
      <formula>"NA"</formula>
    </cfRule>
    <cfRule type="cellIs" dxfId="1428" priority="3870" stopIfTrue="1" operator="equal">
      <formula>"NA"</formula>
    </cfRule>
  </conditionalFormatting>
  <conditionalFormatting sqref="D437">
    <cfRule type="cellIs" dxfId="1427" priority="3865" stopIfTrue="1" operator="equal">
      <formula>"NA"</formula>
    </cfRule>
    <cfRule type="cellIs" dxfId="1426" priority="3866" stopIfTrue="1" operator="equal">
      <formula>"NA"</formula>
    </cfRule>
  </conditionalFormatting>
  <conditionalFormatting sqref="E437">
    <cfRule type="cellIs" dxfId="1425" priority="3859" stopIfTrue="1" operator="equal">
      <formula>"NA"</formula>
    </cfRule>
    <cfRule type="cellIs" dxfId="1424" priority="3860" stopIfTrue="1" operator="equal">
      <formula>"NA"</formula>
    </cfRule>
  </conditionalFormatting>
  <conditionalFormatting sqref="E437">
    <cfRule type="cellIs" dxfId="1423" priority="3855" stopIfTrue="1" operator="equal">
      <formula>"NA"</formula>
    </cfRule>
    <cfRule type="cellIs" dxfId="1422" priority="3856" stopIfTrue="1" operator="equal">
      <formula>"NA"</formula>
    </cfRule>
  </conditionalFormatting>
  <conditionalFormatting sqref="E437">
    <cfRule type="cellIs" dxfId="1421" priority="3861" stopIfTrue="1" operator="equal">
      <formula>"NA"</formula>
    </cfRule>
    <cfRule type="cellIs" dxfId="1420" priority="3862" stopIfTrue="1" operator="equal">
      <formula>"NA"</formula>
    </cfRule>
  </conditionalFormatting>
  <conditionalFormatting sqref="E437">
    <cfRule type="cellIs" dxfId="1419" priority="3857" stopIfTrue="1" operator="equal">
      <formula>"NA"</formula>
    </cfRule>
    <cfRule type="cellIs" dxfId="1418" priority="3858" stopIfTrue="1" operator="equal">
      <formula>"NA"</formula>
    </cfRule>
  </conditionalFormatting>
  <conditionalFormatting sqref="F437">
    <cfRule type="cellIs" dxfId="1417" priority="3851" stopIfTrue="1" operator="equal">
      <formula>"NA"</formula>
    </cfRule>
    <cfRule type="cellIs" dxfId="1416" priority="3852" stopIfTrue="1" operator="equal">
      <formula>"NA"</formula>
    </cfRule>
  </conditionalFormatting>
  <conditionalFormatting sqref="F437">
    <cfRule type="cellIs" dxfId="1415" priority="3847" stopIfTrue="1" operator="equal">
      <formula>"NA"</formula>
    </cfRule>
    <cfRule type="cellIs" dxfId="1414" priority="3848" stopIfTrue="1" operator="equal">
      <formula>"NA"</formula>
    </cfRule>
  </conditionalFormatting>
  <conditionalFormatting sqref="F437">
    <cfRule type="cellIs" dxfId="1413" priority="3853" stopIfTrue="1" operator="equal">
      <formula>"NA"</formula>
    </cfRule>
    <cfRule type="cellIs" dxfId="1412" priority="3854" stopIfTrue="1" operator="equal">
      <formula>"NA"</formula>
    </cfRule>
  </conditionalFormatting>
  <conditionalFormatting sqref="F437">
    <cfRule type="cellIs" dxfId="1411" priority="3849" stopIfTrue="1" operator="equal">
      <formula>"NA"</formula>
    </cfRule>
    <cfRule type="cellIs" dxfId="1410" priority="3850" stopIfTrue="1" operator="equal">
      <formula>"NA"</formula>
    </cfRule>
  </conditionalFormatting>
  <conditionalFormatting sqref="G437">
    <cfRule type="cellIs" dxfId="1409" priority="3843" stopIfTrue="1" operator="equal">
      <formula>"NA"</formula>
    </cfRule>
    <cfRule type="cellIs" dxfId="1408" priority="3844" stopIfTrue="1" operator="equal">
      <formula>"NA"</formula>
    </cfRule>
  </conditionalFormatting>
  <conditionalFormatting sqref="G437">
    <cfRule type="cellIs" dxfId="1407" priority="3839" stopIfTrue="1" operator="equal">
      <formula>"NA"</formula>
    </cfRule>
    <cfRule type="cellIs" dxfId="1406" priority="3840" stopIfTrue="1" operator="equal">
      <formula>"NA"</formula>
    </cfRule>
  </conditionalFormatting>
  <conditionalFormatting sqref="G437">
    <cfRule type="cellIs" dxfId="1405" priority="3845" stopIfTrue="1" operator="equal">
      <formula>"NA"</formula>
    </cfRule>
    <cfRule type="cellIs" dxfId="1404" priority="3846" stopIfTrue="1" operator="equal">
      <formula>"NA"</formula>
    </cfRule>
  </conditionalFormatting>
  <conditionalFormatting sqref="G437">
    <cfRule type="cellIs" dxfId="1403" priority="3841" stopIfTrue="1" operator="equal">
      <formula>"NA"</formula>
    </cfRule>
    <cfRule type="cellIs" dxfId="1402" priority="3842" stopIfTrue="1" operator="equal">
      <formula>"NA"</formula>
    </cfRule>
  </conditionalFormatting>
  <conditionalFormatting sqref="H437">
    <cfRule type="cellIs" dxfId="1401" priority="3835" stopIfTrue="1" operator="equal">
      <formula>"NA"</formula>
    </cfRule>
    <cfRule type="cellIs" dxfId="1400" priority="3836" stopIfTrue="1" operator="equal">
      <formula>"NA"</formula>
    </cfRule>
  </conditionalFormatting>
  <conditionalFormatting sqref="H437">
    <cfRule type="cellIs" dxfId="1399" priority="3831" stopIfTrue="1" operator="equal">
      <formula>"NA"</formula>
    </cfRule>
    <cfRule type="cellIs" dxfId="1398" priority="3832" stopIfTrue="1" operator="equal">
      <formula>"NA"</formula>
    </cfRule>
  </conditionalFormatting>
  <conditionalFormatting sqref="H437">
    <cfRule type="cellIs" dxfId="1397" priority="3837" stopIfTrue="1" operator="equal">
      <formula>"NA"</formula>
    </cfRule>
    <cfRule type="cellIs" dxfId="1396" priority="3838" stopIfTrue="1" operator="equal">
      <formula>"NA"</formula>
    </cfRule>
  </conditionalFormatting>
  <conditionalFormatting sqref="H437">
    <cfRule type="cellIs" dxfId="1395" priority="3833" stopIfTrue="1" operator="equal">
      <formula>"NA"</formula>
    </cfRule>
    <cfRule type="cellIs" dxfId="1394" priority="3834" stopIfTrue="1" operator="equal">
      <formula>"NA"</formula>
    </cfRule>
  </conditionalFormatting>
  <conditionalFormatting sqref="I437">
    <cfRule type="cellIs" dxfId="1393" priority="3827" stopIfTrue="1" operator="equal">
      <formula>"NA"</formula>
    </cfRule>
    <cfRule type="cellIs" dxfId="1392" priority="3828" stopIfTrue="1" operator="equal">
      <formula>"NA"</formula>
    </cfRule>
  </conditionalFormatting>
  <conditionalFormatting sqref="I437">
    <cfRule type="cellIs" dxfId="1391" priority="3823" stopIfTrue="1" operator="equal">
      <formula>"NA"</formula>
    </cfRule>
    <cfRule type="cellIs" dxfId="1390" priority="3824" stopIfTrue="1" operator="equal">
      <formula>"NA"</formula>
    </cfRule>
  </conditionalFormatting>
  <conditionalFormatting sqref="I437">
    <cfRule type="cellIs" dxfId="1389" priority="3829" stopIfTrue="1" operator="equal">
      <formula>"NA"</formula>
    </cfRule>
    <cfRule type="cellIs" dxfId="1388" priority="3830" stopIfTrue="1" operator="equal">
      <formula>"NA"</formula>
    </cfRule>
  </conditionalFormatting>
  <conditionalFormatting sqref="I437">
    <cfRule type="cellIs" dxfId="1387" priority="3825" stopIfTrue="1" operator="equal">
      <formula>"NA"</formula>
    </cfRule>
    <cfRule type="cellIs" dxfId="1386" priority="3826" stopIfTrue="1" operator="equal">
      <formula>"NA"</formula>
    </cfRule>
  </conditionalFormatting>
  <conditionalFormatting sqref="H428:H429">
    <cfRule type="cellIs" dxfId="1385" priority="3811" operator="equal">
      <formula>"NA"</formula>
    </cfRule>
    <cfRule type="cellIs" dxfId="1384" priority="3812" operator="equal">
      <formula>"NA"</formula>
    </cfRule>
  </conditionalFormatting>
  <conditionalFormatting sqref="H421">
    <cfRule type="cellIs" dxfId="1383" priority="3819" operator="equal">
      <formula>"NA"</formula>
    </cfRule>
    <cfRule type="cellIs" dxfId="1382" priority="3820" operator="equal">
      <formula>"NA"</formula>
    </cfRule>
  </conditionalFormatting>
  <conditionalFormatting sqref="H422:H423 H425:H427">
    <cfRule type="cellIs" dxfId="1381" priority="3817" operator="equal">
      <formula>"NA"</formula>
    </cfRule>
    <cfRule type="cellIs" dxfId="1380" priority="3818" operator="equal">
      <formula>"NA"</formula>
    </cfRule>
  </conditionalFormatting>
  <conditionalFormatting sqref="H433">
    <cfRule type="cellIs" dxfId="1379" priority="3809" operator="equal">
      <formula>"NA"</formula>
    </cfRule>
    <cfRule type="cellIs" dxfId="1378" priority="3810" operator="equal">
      <formula>"NA"</formula>
    </cfRule>
  </conditionalFormatting>
  <conditionalFormatting sqref="D420">
    <cfRule type="cellIs" dxfId="1377" priority="3797" stopIfTrue="1" operator="equal">
      <formula>"NA"</formula>
    </cfRule>
    <cfRule type="cellIs" dxfId="1376" priority="3798" stopIfTrue="1" operator="equal">
      <formula>"NA"</formula>
    </cfRule>
  </conditionalFormatting>
  <conditionalFormatting sqref="D420">
    <cfRule type="cellIs" dxfId="1375" priority="3793" stopIfTrue="1" operator="equal">
      <formula>"NA"</formula>
    </cfRule>
    <cfRule type="cellIs" dxfId="1374" priority="3794" stopIfTrue="1" operator="equal">
      <formula>"NA"</formula>
    </cfRule>
  </conditionalFormatting>
  <conditionalFormatting sqref="D420">
    <cfRule type="cellIs" dxfId="1373" priority="3799" stopIfTrue="1" operator="equal">
      <formula>"NA"</formula>
    </cfRule>
    <cfRule type="cellIs" dxfId="1372" priority="3800" stopIfTrue="1" operator="equal">
      <formula>"NA"</formula>
    </cfRule>
  </conditionalFormatting>
  <conditionalFormatting sqref="D420">
    <cfRule type="cellIs" dxfId="1371" priority="3795" stopIfTrue="1" operator="equal">
      <formula>"NA"</formula>
    </cfRule>
    <cfRule type="cellIs" dxfId="1370" priority="3796" stopIfTrue="1" operator="equal">
      <formula>"NA"</formula>
    </cfRule>
  </conditionalFormatting>
  <conditionalFormatting sqref="H420">
    <cfRule type="cellIs" dxfId="1369" priority="3765" stopIfTrue="1" operator="equal">
      <formula>"NA"</formula>
    </cfRule>
    <cfRule type="cellIs" dxfId="1368" priority="3766" stopIfTrue="1" operator="equal">
      <formula>"NA"</formula>
    </cfRule>
  </conditionalFormatting>
  <conditionalFormatting sqref="H420">
    <cfRule type="cellIs" dxfId="1367" priority="3761" stopIfTrue="1" operator="equal">
      <formula>"NA"</formula>
    </cfRule>
    <cfRule type="cellIs" dxfId="1366" priority="3762" stopIfTrue="1" operator="equal">
      <formula>"NA"</formula>
    </cfRule>
  </conditionalFormatting>
  <conditionalFormatting sqref="H420">
    <cfRule type="cellIs" dxfId="1365" priority="3767" stopIfTrue="1" operator="equal">
      <formula>"NA"</formula>
    </cfRule>
    <cfRule type="cellIs" dxfId="1364" priority="3768" stopIfTrue="1" operator="equal">
      <formula>"NA"</formula>
    </cfRule>
  </conditionalFormatting>
  <conditionalFormatting sqref="H420">
    <cfRule type="cellIs" dxfId="1363" priority="3763" stopIfTrue="1" operator="equal">
      <formula>"NA"</formula>
    </cfRule>
    <cfRule type="cellIs" dxfId="1362" priority="3764" stopIfTrue="1" operator="equal">
      <formula>"NA"</formula>
    </cfRule>
  </conditionalFormatting>
  <conditionalFormatting sqref="I420">
    <cfRule type="cellIs" dxfId="1361" priority="3757" stopIfTrue="1" operator="equal">
      <formula>"NA"</formula>
    </cfRule>
    <cfRule type="cellIs" dxfId="1360" priority="3758" stopIfTrue="1" operator="equal">
      <formula>"NA"</formula>
    </cfRule>
  </conditionalFormatting>
  <conditionalFormatting sqref="I420">
    <cfRule type="cellIs" dxfId="1359" priority="3753" stopIfTrue="1" operator="equal">
      <formula>"NA"</formula>
    </cfRule>
    <cfRule type="cellIs" dxfId="1358" priority="3754" stopIfTrue="1" operator="equal">
      <formula>"NA"</formula>
    </cfRule>
  </conditionalFormatting>
  <conditionalFormatting sqref="I420">
    <cfRule type="cellIs" dxfId="1357" priority="3759" stopIfTrue="1" operator="equal">
      <formula>"NA"</formula>
    </cfRule>
    <cfRule type="cellIs" dxfId="1356" priority="3760" stopIfTrue="1" operator="equal">
      <formula>"NA"</formula>
    </cfRule>
  </conditionalFormatting>
  <conditionalFormatting sqref="I420">
    <cfRule type="cellIs" dxfId="1355" priority="3755" stopIfTrue="1" operator="equal">
      <formula>"NA"</formula>
    </cfRule>
    <cfRule type="cellIs" dxfId="1354" priority="3756" stopIfTrue="1" operator="equal">
      <formula>"NA"</formula>
    </cfRule>
  </conditionalFormatting>
  <conditionalFormatting sqref="H409">
    <cfRule type="cellIs" dxfId="1353" priority="3743" operator="equal">
      <formula>"NA"</formula>
    </cfRule>
    <cfRule type="cellIs" dxfId="1352" priority="3744" operator="equal">
      <formula>"NA"</formula>
    </cfRule>
  </conditionalFormatting>
  <conditionalFormatting sqref="H412">
    <cfRule type="cellIs" dxfId="1351" priority="3741" operator="equal">
      <formula>"NA"</formula>
    </cfRule>
    <cfRule type="cellIs" dxfId="1350" priority="3742" operator="equal">
      <formula>"NA"</formula>
    </cfRule>
  </conditionalFormatting>
  <conditionalFormatting sqref="H404">
    <cfRule type="cellIs" dxfId="1349" priority="3749" operator="equal">
      <formula>"NA"</formula>
    </cfRule>
    <cfRule type="cellIs" dxfId="1348" priority="3750" operator="equal">
      <formula>"NA"</formula>
    </cfRule>
  </conditionalFormatting>
  <conditionalFormatting sqref="H405:H406">
    <cfRule type="cellIs" dxfId="1347" priority="3747" operator="equal">
      <formula>"NA"</formula>
    </cfRule>
    <cfRule type="cellIs" dxfId="1346" priority="3748" operator="equal">
      <formula>"NA"</formula>
    </cfRule>
  </conditionalFormatting>
  <conditionalFormatting sqref="H416">
    <cfRule type="cellIs" dxfId="1345" priority="3739" operator="equal">
      <formula>"NA"</formula>
    </cfRule>
    <cfRule type="cellIs" dxfId="1344" priority="3740" operator="equal">
      <formula>"NA"</formula>
    </cfRule>
  </conditionalFormatting>
  <conditionalFormatting sqref="D403">
    <cfRule type="cellIs" dxfId="1343" priority="3727" stopIfTrue="1" operator="equal">
      <formula>"NA"</formula>
    </cfRule>
    <cfRule type="cellIs" dxfId="1342" priority="3728" stopIfTrue="1" operator="equal">
      <formula>"NA"</formula>
    </cfRule>
  </conditionalFormatting>
  <conditionalFormatting sqref="D403">
    <cfRule type="cellIs" dxfId="1341" priority="3723" stopIfTrue="1" operator="equal">
      <formula>"NA"</formula>
    </cfRule>
    <cfRule type="cellIs" dxfId="1340" priority="3724" stopIfTrue="1" operator="equal">
      <formula>"NA"</formula>
    </cfRule>
  </conditionalFormatting>
  <conditionalFormatting sqref="D403">
    <cfRule type="cellIs" dxfId="1339" priority="3729" stopIfTrue="1" operator="equal">
      <formula>"NA"</formula>
    </cfRule>
    <cfRule type="cellIs" dxfId="1338" priority="3730" stopIfTrue="1" operator="equal">
      <formula>"NA"</formula>
    </cfRule>
  </conditionalFormatting>
  <conditionalFormatting sqref="D403">
    <cfRule type="cellIs" dxfId="1337" priority="3725" stopIfTrue="1" operator="equal">
      <formula>"NA"</formula>
    </cfRule>
    <cfRule type="cellIs" dxfId="1336" priority="3726" stopIfTrue="1" operator="equal">
      <formula>"NA"</formula>
    </cfRule>
  </conditionalFormatting>
  <conditionalFormatting sqref="H403">
    <cfRule type="cellIs" dxfId="1335" priority="3695" stopIfTrue="1" operator="equal">
      <formula>"NA"</formula>
    </cfRule>
    <cfRule type="cellIs" dxfId="1334" priority="3696" stopIfTrue="1" operator="equal">
      <formula>"NA"</formula>
    </cfRule>
  </conditionalFormatting>
  <conditionalFormatting sqref="H403">
    <cfRule type="cellIs" dxfId="1333" priority="3691" stopIfTrue="1" operator="equal">
      <formula>"NA"</formula>
    </cfRule>
    <cfRule type="cellIs" dxfId="1332" priority="3692" stopIfTrue="1" operator="equal">
      <formula>"NA"</formula>
    </cfRule>
  </conditionalFormatting>
  <conditionalFormatting sqref="H403">
    <cfRule type="cellIs" dxfId="1331" priority="3697" stopIfTrue="1" operator="equal">
      <formula>"NA"</formula>
    </cfRule>
    <cfRule type="cellIs" dxfId="1330" priority="3698" stopIfTrue="1" operator="equal">
      <formula>"NA"</formula>
    </cfRule>
  </conditionalFormatting>
  <conditionalFormatting sqref="H403">
    <cfRule type="cellIs" dxfId="1329" priority="3693" stopIfTrue="1" operator="equal">
      <formula>"NA"</formula>
    </cfRule>
    <cfRule type="cellIs" dxfId="1328" priority="3694" stopIfTrue="1" operator="equal">
      <formula>"NA"</formula>
    </cfRule>
  </conditionalFormatting>
  <conditionalFormatting sqref="I403">
    <cfRule type="cellIs" dxfId="1327" priority="3687" stopIfTrue="1" operator="equal">
      <formula>"NA"</formula>
    </cfRule>
    <cfRule type="cellIs" dxfId="1326" priority="3688" stopIfTrue="1" operator="equal">
      <formula>"NA"</formula>
    </cfRule>
  </conditionalFormatting>
  <conditionalFormatting sqref="I403">
    <cfRule type="cellIs" dxfId="1325" priority="3683" stopIfTrue="1" operator="equal">
      <formula>"NA"</formula>
    </cfRule>
    <cfRule type="cellIs" dxfId="1324" priority="3684" stopIfTrue="1" operator="equal">
      <formula>"NA"</formula>
    </cfRule>
  </conditionalFormatting>
  <conditionalFormatting sqref="I403">
    <cfRule type="cellIs" dxfId="1323" priority="3689" stopIfTrue="1" operator="equal">
      <formula>"NA"</formula>
    </cfRule>
    <cfRule type="cellIs" dxfId="1322" priority="3690" stopIfTrue="1" operator="equal">
      <formula>"NA"</formula>
    </cfRule>
  </conditionalFormatting>
  <conditionalFormatting sqref="I403">
    <cfRule type="cellIs" dxfId="1321" priority="3685" stopIfTrue="1" operator="equal">
      <formula>"NA"</formula>
    </cfRule>
    <cfRule type="cellIs" dxfId="1320" priority="3686" stopIfTrue="1" operator="equal">
      <formula>"NA"</formula>
    </cfRule>
  </conditionalFormatting>
  <conditionalFormatting sqref="H392">
    <cfRule type="cellIs" dxfId="1319" priority="3673" operator="equal">
      <formula>"NA"</formula>
    </cfRule>
    <cfRule type="cellIs" dxfId="1318" priority="3674" operator="equal">
      <formula>"NA"</formula>
    </cfRule>
  </conditionalFormatting>
  <conditionalFormatting sqref="H395">
    <cfRule type="cellIs" dxfId="1317" priority="3671" operator="equal">
      <formula>"NA"</formula>
    </cfRule>
    <cfRule type="cellIs" dxfId="1316" priority="3672" operator="equal">
      <formula>"NA"</formula>
    </cfRule>
  </conditionalFormatting>
  <conditionalFormatting sqref="H387">
    <cfRule type="cellIs" dxfId="1315" priority="3679" operator="equal">
      <formula>"NA"</formula>
    </cfRule>
    <cfRule type="cellIs" dxfId="1314" priority="3680" operator="equal">
      <formula>"NA"</formula>
    </cfRule>
  </conditionalFormatting>
  <conditionalFormatting sqref="H388:H389">
    <cfRule type="cellIs" dxfId="1313" priority="3677" operator="equal">
      <formula>"NA"</formula>
    </cfRule>
    <cfRule type="cellIs" dxfId="1312" priority="3678" operator="equal">
      <formula>"NA"</formula>
    </cfRule>
  </conditionalFormatting>
  <conditionalFormatting sqref="H399">
    <cfRule type="cellIs" dxfId="1311" priority="3669" operator="equal">
      <formula>"NA"</formula>
    </cfRule>
    <cfRule type="cellIs" dxfId="1310" priority="3670" operator="equal">
      <formula>"NA"</formula>
    </cfRule>
  </conditionalFormatting>
  <conditionalFormatting sqref="D386">
    <cfRule type="cellIs" dxfId="1309" priority="3657" stopIfTrue="1" operator="equal">
      <formula>"NA"</formula>
    </cfRule>
    <cfRule type="cellIs" dxfId="1308" priority="3658" stopIfTrue="1" operator="equal">
      <formula>"NA"</formula>
    </cfRule>
  </conditionalFormatting>
  <conditionalFormatting sqref="D386">
    <cfRule type="cellIs" dxfId="1307" priority="3653" stopIfTrue="1" operator="equal">
      <formula>"NA"</formula>
    </cfRule>
    <cfRule type="cellIs" dxfId="1306" priority="3654" stopIfTrue="1" operator="equal">
      <formula>"NA"</formula>
    </cfRule>
  </conditionalFormatting>
  <conditionalFormatting sqref="D386">
    <cfRule type="cellIs" dxfId="1305" priority="3659" stopIfTrue="1" operator="equal">
      <formula>"NA"</formula>
    </cfRule>
    <cfRule type="cellIs" dxfId="1304" priority="3660" stopIfTrue="1" operator="equal">
      <formula>"NA"</formula>
    </cfRule>
  </conditionalFormatting>
  <conditionalFormatting sqref="D386">
    <cfRule type="cellIs" dxfId="1303" priority="3655" stopIfTrue="1" operator="equal">
      <formula>"NA"</formula>
    </cfRule>
    <cfRule type="cellIs" dxfId="1302" priority="3656" stopIfTrue="1" operator="equal">
      <formula>"NA"</formula>
    </cfRule>
  </conditionalFormatting>
  <conditionalFormatting sqref="H386">
    <cfRule type="cellIs" dxfId="1301" priority="3625" stopIfTrue="1" operator="equal">
      <formula>"NA"</formula>
    </cfRule>
    <cfRule type="cellIs" dxfId="1300" priority="3626" stopIfTrue="1" operator="equal">
      <formula>"NA"</formula>
    </cfRule>
  </conditionalFormatting>
  <conditionalFormatting sqref="H386">
    <cfRule type="cellIs" dxfId="1299" priority="3621" stopIfTrue="1" operator="equal">
      <formula>"NA"</formula>
    </cfRule>
    <cfRule type="cellIs" dxfId="1298" priority="3622" stopIfTrue="1" operator="equal">
      <formula>"NA"</formula>
    </cfRule>
  </conditionalFormatting>
  <conditionalFormatting sqref="H386">
    <cfRule type="cellIs" dxfId="1297" priority="3627" stopIfTrue="1" operator="equal">
      <formula>"NA"</formula>
    </cfRule>
    <cfRule type="cellIs" dxfId="1296" priority="3628" stopIfTrue="1" operator="equal">
      <formula>"NA"</formula>
    </cfRule>
  </conditionalFormatting>
  <conditionalFormatting sqref="H386">
    <cfRule type="cellIs" dxfId="1295" priority="3623" stopIfTrue="1" operator="equal">
      <formula>"NA"</formula>
    </cfRule>
    <cfRule type="cellIs" dxfId="1294" priority="3624" stopIfTrue="1" operator="equal">
      <formula>"NA"</formula>
    </cfRule>
  </conditionalFormatting>
  <conditionalFormatting sqref="I386">
    <cfRule type="cellIs" dxfId="1293" priority="3617" stopIfTrue="1" operator="equal">
      <formula>"NA"</formula>
    </cfRule>
    <cfRule type="cellIs" dxfId="1292" priority="3618" stopIfTrue="1" operator="equal">
      <formula>"NA"</formula>
    </cfRule>
  </conditionalFormatting>
  <conditionalFormatting sqref="I386">
    <cfRule type="cellIs" dxfId="1291" priority="3613" stopIfTrue="1" operator="equal">
      <formula>"NA"</formula>
    </cfRule>
    <cfRule type="cellIs" dxfId="1290" priority="3614" stopIfTrue="1" operator="equal">
      <formula>"NA"</formula>
    </cfRule>
  </conditionalFormatting>
  <conditionalFormatting sqref="I386">
    <cfRule type="cellIs" dxfId="1289" priority="3619" stopIfTrue="1" operator="equal">
      <formula>"NA"</formula>
    </cfRule>
    <cfRule type="cellIs" dxfId="1288" priority="3620" stopIfTrue="1" operator="equal">
      <formula>"NA"</formula>
    </cfRule>
  </conditionalFormatting>
  <conditionalFormatting sqref="I386">
    <cfRule type="cellIs" dxfId="1287" priority="3615" stopIfTrue="1" operator="equal">
      <formula>"NA"</formula>
    </cfRule>
    <cfRule type="cellIs" dxfId="1286" priority="3616" stopIfTrue="1" operator="equal">
      <formula>"NA"</formula>
    </cfRule>
  </conditionalFormatting>
  <conditionalFormatting sqref="H372">
    <cfRule type="cellIs" dxfId="1285" priority="3535" operator="equal">
      <formula>"NA"</formula>
    </cfRule>
    <cfRule type="cellIs" dxfId="1284" priority="3536" operator="equal">
      <formula>"NA"</formula>
    </cfRule>
  </conditionalFormatting>
  <conditionalFormatting sqref="H21">
    <cfRule type="cellIs" dxfId="1283" priority="3607" operator="equal">
      <formula>"NA"</formula>
    </cfRule>
    <cfRule type="cellIs" dxfId="1282" priority="3608" operator="equal">
      <formula>"NA"</formula>
    </cfRule>
  </conditionalFormatting>
  <conditionalFormatting sqref="I21">
    <cfRule type="cellIs" dxfId="1281" priority="3603" stopIfTrue="1" operator="equal">
      <formula>"NA"</formula>
    </cfRule>
    <cfRule type="cellIs" dxfId="1280" priority="3604" stopIfTrue="1" operator="equal">
      <formula>"NA"</formula>
    </cfRule>
  </conditionalFormatting>
  <conditionalFormatting sqref="I21">
    <cfRule type="cellIs" dxfId="1279" priority="3599" stopIfTrue="1" operator="equal">
      <formula>"NA"</formula>
    </cfRule>
    <cfRule type="cellIs" dxfId="1278" priority="3600" stopIfTrue="1" operator="equal">
      <formula>"NA"</formula>
    </cfRule>
  </conditionalFormatting>
  <conditionalFormatting sqref="I21">
    <cfRule type="cellIs" dxfId="1277" priority="3605" stopIfTrue="1" operator="equal">
      <formula>"NA"</formula>
    </cfRule>
    <cfRule type="cellIs" dxfId="1276" priority="3606" stopIfTrue="1" operator="equal">
      <formula>"NA"</formula>
    </cfRule>
  </conditionalFormatting>
  <conditionalFormatting sqref="I21">
    <cfRule type="cellIs" dxfId="1275" priority="3601" stopIfTrue="1" operator="equal">
      <formula>"NA"</formula>
    </cfRule>
    <cfRule type="cellIs" dxfId="1274" priority="3602" stopIfTrue="1" operator="equal">
      <formula>"NA"</formula>
    </cfRule>
  </conditionalFormatting>
  <conditionalFormatting sqref="H30:H33 H35 H37 H39">
    <cfRule type="cellIs" dxfId="1273" priority="3597" operator="equal">
      <formula>"NA"</formula>
    </cfRule>
    <cfRule type="cellIs" dxfId="1272" priority="3598" operator="equal">
      <formula>"NA"</formula>
    </cfRule>
  </conditionalFormatting>
  <conditionalFormatting sqref="H44">
    <cfRule type="cellIs" dxfId="1271" priority="3595" operator="equal">
      <formula>"NA"</formula>
    </cfRule>
    <cfRule type="cellIs" dxfId="1270" priority="3596" operator="equal">
      <formula>"NA"</formula>
    </cfRule>
  </conditionalFormatting>
  <conditionalFormatting sqref="H358:H361 H363 H365 H367">
    <cfRule type="cellIs" dxfId="1269" priority="3537" operator="equal">
      <formula>"NA"</formula>
    </cfRule>
    <cfRule type="cellIs" dxfId="1268" priority="3538" operator="equal">
      <formula>"NA"</formula>
    </cfRule>
  </conditionalFormatting>
  <conditionalFormatting sqref="H53:H56 H58 H60 H62">
    <cfRule type="cellIs" dxfId="1267" priority="3589" operator="equal">
      <formula>"NA"</formula>
    </cfRule>
    <cfRule type="cellIs" dxfId="1266" priority="3590" operator="equal">
      <formula>"NA"</formula>
    </cfRule>
  </conditionalFormatting>
  <conditionalFormatting sqref="H67">
    <cfRule type="cellIs" dxfId="1265" priority="3587" operator="equal">
      <formula>"NA"</formula>
    </cfRule>
    <cfRule type="cellIs" dxfId="1264" priority="3588" operator="equal">
      <formula>"NA"</formula>
    </cfRule>
  </conditionalFormatting>
  <conditionalFormatting sqref="H76:H79 H81 H83 H85">
    <cfRule type="cellIs" dxfId="1263" priority="3585" operator="equal">
      <formula>"NA"</formula>
    </cfRule>
    <cfRule type="cellIs" dxfId="1262" priority="3586" operator="equal">
      <formula>"NA"</formula>
    </cfRule>
  </conditionalFormatting>
  <conditionalFormatting sqref="H90">
    <cfRule type="cellIs" dxfId="1261" priority="3583" operator="equal">
      <formula>"NA"</formula>
    </cfRule>
    <cfRule type="cellIs" dxfId="1260" priority="3584" operator="equal">
      <formula>"NA"</formula>
    </cfRule>
  </conditionalFormatting>
  <conditionalFormatting sqref="H99:H102 H104 H106 H108">
    <cfRule type="cellIs" dxfId="1259" priority="3581" operator="equal">
      <formula>"NA"</formula>
    </cfRule>
    <cfRule type="cellIs" dxfId="1258" priority="3582" operator="equal">
      <formula>"NA"</formula>
    </cfRule>
  </conditionalFormatting>
  <conditionalFormatting sqref="H113">
    <cfRule type="cellIs" dxfId="1257" priority="3579" operator="equal">
      <formula>"NA"</formula>
    </cfRule>
    <cfRule type="cellIs" dxfId="1256" priority="3580" operator="equal">
      <formula>"NA"</formula>
    </cfRule>
  </conditionalFormatting>
  <conditionalFormatting sqref="H122:H125 H127 H129 H131">
    <cfRule type="cellIs" dxfId="1255" priority="3577" operator="equal">
      <formula>"NA"</formula>
    </cfRule>
    <cfRule type="cellIs" dxfId="1254" priority="3578" operator="equal">
      <formula>"NA"</formula>
    </cfRule>
  </conditionalFormatting>
  <conditionalFormatting sqref="H136">
    <cfRule type="cellIs" dxfId="1253" priority="3575" operator="equal">
      <formula>"NA"</formula>
    </cfRule>
    <cfRule type="cellIs" dxfId="1252" priority="3576" operator="equal">
      <formula>"NA"</formula>
    </cfRule>
  </conditionalFormatting>
  <conditionalFormatting sqref="H145:H148 H150 H152 H154">
    <cfRule type="cellIs" dxfId="1251" priority="3573" operator="equal">
      <formula>"NA"</formula>
    </cfRule>
    <cfRule type="cellIs" dxfId="1250" priority="3574" operator="equal">
      <formula>"NA"</formula>
    </cfRule>
  </conditionalFormatting>
  <conditionalFormatting sqref="H159">
    <cfRule type="cellIs" dxfId="1249" priority="3571" operator="equal">
      <formula>"NA"</formula>
    </cfRule>
    <cfRule type="cellIs" dxfId="1248" priority="3572" operator="equal">
      <formula>"NA"</formula>
    </cfRule>
  </conditionalFormatting>
  <conditionalFormatting sqref="H168:H171 H173 H175 H177">
    <cfRule type="cellIs" dxfId="1247" priority="3569" operator="equal">
      <formula>"NA"</formula>
    </cfRule>
    <cfRule type="cellIs" dxfId="1246" priority="3570" operator="equal">
      <formula>"NA"</formula>
    </cfRule>
  </conditionalFormatting>
  <conditionalFormatting sqref="H182">
    <cfRule type="cellIs" dxfId="1245" priority="3567" operator="equal">
      <formula>"NA"</formula>
    </cfRule>
    <cfRule type="cellIs" dxfId="1244" priority="3568" operator="equal">
      <formula>"NA"</formula>
    </cfRule>
  </conditionalFormatting>
  <conditionalFormatting sqref="H191:H194 H196 H198 H200">
    <cfRule type="cellIs" dxfId="1243" priority="3565" operator="equal">
      <formula>"NA"</formula>
    </cfRule>
    <cfRule type="cellIs" dxfId="1242" priority="3566" operator="equal">
      <formula>"NA"</formula>
    </cfRule>
  </conditionalFormatting>
  <conditionalFormatting sqref="H205">
    <cfRule type="cellIs" dxfId="1241" priority="3563" operator="equal">
      <formula>"NA"</formula>
    </cfRule>
    <cfRule type="cellIs" dxfId="1240" priority="3564" operator="equal">
      <formula>"NA"</formula>
    </cfRule>
  </conditionalFormatting>
  <conditionalFormatting sqref="H214:H217 H219 H221 H223">
    <cfRule type="cellIs" dxfId="1239" priority="3561" operator="equal">
      <formula>"NA"</formula>
    </cfRule>
    <cfRule type="cellIs" dxfId="1238" priority="3562" operator="equal">
      <formula>"NA"</formula>
    </cfRule>
  </conditionalFormatting>
  <conditionalFormatting sqref="H228">
    <cfRule type="cellIs" dxfId="1237" priority="3559" operator="equal">
      <formula>"NA"</formula>
    </cfRule>
    <cfRule type="cellIs" dxfId="1236" priority="3560" operator="equal">
      <formula>"NA"</formula>
    </cfRule>
  </conditionalFormatting>
  <conditionalFormatting sqref="H237:H240 H242 H244 H246">
    <cfRule type="cellIs" dxfId="1235" priority="3557" operator="equal">
      <formula>"NA"</formula>
    </cfRule>
    <cfRule type="cellIs" dxfId="1234" priority="3558" operator="equal">
      <formula>"NA"</formula>
    </cfRule>
  </conditionalFormatting>
  <conditionalFormatting sqref="H251">
    <cfRule type="cellIs" dxfId="1233" priority="3555" operator="equal">
      <formula>"NA"</formula>
    </cfRule>
    <cfRule type="cellIs" dxfId="1232" priority="3556" operator="equal">
      <formula>"NA"</formula>
    </cfRule>
  </conditionalFormatting>
  <conditionalFormatting sqref="H260:H263 H265 H267 H269">
    <cfRule type="cellIs" dxfId="1231" priority="3553" operator="equal">
      <formula>"NA"</formula>
    </cfRule>
    <cfRule type="cellIs" dxfId="1230" priority="3554" operator="equal">
      <formula>"NA"</formula>
    </cfRule>
  </conditionalFormatting>
  <conditionalFormatting sqref="H274">
    <cfRule type="cellIs" dxfId="1229" priority="3551" operator="equal">
      <formula>"NA"</formula>
    </cfRule>
    <cfRule type="cellIs" dxfId="1228" priority="3552" operator="equal">
      <formula>"NA"</formula>
    </cfRule>
  </conditionalFormatting>
  <conditionalFormatting sqref="H289:H292 H294 H296 H298">
    <cfRule type="cellIs" dxfId="1227" priority="3549" operator="equal">
      <formula>"NA"</formula>
    </cfRule>
    <cfRule type="cellIs" dxfId="1226" priority="3550" operator="equal">
      <formula>"NA"</formula>
    </cfRule>
  </conditionalFormatting>
  <conditionalFormatting sqref="H303">
    <cfRule type="cellIs" dxfId="1225" priority="3547" operator="equal">
      <formula>"NA"</formula>
    </cfRule>
    <cfRule type="cellIs" dxfId="1224" priority="3548" operator="equal">
      <formula>"NA"</formula>
    </cfRule>
  </conditionalFormatting>
  <conditionalFormatting sqref="H312:H315 H317 H319 H321">
    <cfRule type="cellIs" dxfId="1223" priority="3545" operator="equal">
      <formula>"NA"</formula>
    </cfRule>
    <cfRule type="cellIs" dxfId="1222" priority="3546" operator="equal">
      <formula>"NA"</formula>
    </cfRule>
  </conditionalFormatting>
  <conditionalFormatting sqref="H326">
    <cfRule type="cellIs" dxfId="1221" priority="3543" operator="equal">
      <formula>"NA"</formula>
    </cfRule>
    <cfRule type="cellIs" dxfId="1220" priority="3544" operator="equal">
      <formula>"NA"</formula>
    </cfRule>
  </conditionalFormatting>
  <conditionalFormatting sqref="H335:H338 H340 H342 H344">
    <cfRule type="cellIs" dxfId="1219" priority="3541" operator="equal">
      <formula>"NA"</formula>
    </cfRule>
    <cfRule type="cellIs" dxfId="1218" priority="3542" operator="equal">
      <formula>"NA"</formula>
    </cfRule>
  </conditionalFormatting>
  <conditionalFormatting sqref="H349">
    <cfRule type="cellIs" dxfId="1217" priority="3539" operator="equal">
      <formula>"NA"</formula>
    </cfRule>
    <cfRule type="cellIs" dxfId="1216" priority="3540" operator="equal">
      <formula>"NA"</formula>
    </cfRule>
  </conditionalFormatting>
  <conditionalFormatting sqref="J6">
    <cfRule type="cellIs" dxfId="1215" priority="3531" stopIfTrue="1" operator="equal">
      <formula>"NA"</formula>
    </cfRule>
    <cfRule type="cellIs" dxfId="1214" priority="3532" stopIfTrue="1" operator="equal">
      <formula>"NA"</formula>
    </cfRule>
  </conditionalFormatting>
  <conditionalFormatting sqref="J6">
    <cfRule type="cellIs" dxfId="1213" priority="3527" stopIfTrue="1" operator="equal">
      <formula>"NA"</formula>
    </cfRule>
    <cfRule type="cellIs" dxfId="1212" priority="3528" stopIfTrue="1" operator="equal">
      <formula>"NA"</formula>
    </cfRule>
  </conditionalFormatting>
  <conditionalFormatting sqref="J6">
    <cfRule type="cellIs" dxfId="1211" priority="3533" stopIfTrue="1" operator="equal">
      <formula>"NA"</formula>
    </cfRule>
    <cfRule type="cellIs" dxfId="1210" priority="3534" stopIfTrue="1" operator="equal">
      <formula>"NA"</formula>
    </cfRule>
  </conditionalFormatting>
  <conditionalFormatting sqref="J6">
    <cfRule type="cellIs" dxfId="1209" priority="3529" stopIfTrue="1" operator="equal">
      <formula>"NA"</formula>
    </cfRule>
    <cfRule type="cellIs" dxfId="1208" priority="3530" stopIfTrue="1" operator="equal">
      <formula>"NA"</formula>
    </cfRule>
  </conditionalFormatting>
  <conditionalFormatting sqref="J29">
    <cfRule type="cellIs" dxfId="1207" priority="3523" stopIfTrue="1" operator="equal">
      <formula>"NA"</formula>
    </cfRule>
    <cfRule type="cellIs" dxfId="1206" priority="3524" stopIfTrue="1" operator="equal">
      <formula>"NA"</formula>
    </cfRule>
  </conditionalFormatting>
  <conditionalFormatting sqref="J29">
    <cfRule type="cellIs" dxfId="1205" priority="3525" stopIfTrue="1" operator="equal">
      <formula>"NA"</formula>
    </cfRule>
    <cfRule type="cellIs" dxfId="1204" priority="3526" stopIfTrue="1" operator="equal">
      <formula>"NA"</formula>
    </cfRule>
  </conditionalFormatting>
  <conditionalFormatting sqref="J29">
    <cfRule type="cellIs" dxfId="1203" priority="3519" stopIfTrue="1" operator="equal">
      <formula>"NA"</formula>
    </cfRule>
    <cfRule type="cellIs" dxfId="1202" priority="3520" stopIfTrue="1" operator="equal">
      <formula>"NA"</formula>
    </cfRule>
  </conditionalFormatting>
  <conditionalFormatting sqref="J29">
    <cfRule type="cellIs" dxfId="1201" priority="3521" stopIfTrue="1" operator="equal">
      <formula>"NA"</formula>
    </cfRule>
    <cfRule type="cellIs" dxfId="1200" priority="3522" stopIfTrue="1" operator="equal">
      <formula>"NA"</formula>
    </cfRule>
  </conditionalFormatting>
  <conditionalFormatting sqref="J52">
    <cfRule type="cellIs" dxfId="1199" priority="3515" stopIfTrue="1" operator="equal">
      <formula>"NA"</formula>
    </cfRule>
    <cfRule type="cellIs" dxfId="1198" priority="3516" stopIfTrue="1" operator="equal">
      <formula>"NA"</formula>
    </cfRule>
  </conditionalFormatting>
  <conditionalFormatting sqref="J52">
    <cfRule type="cellIs" dxfId="1197" priority="3517" stopIfTrue="1" operator="equal">
      <formula>"NA"</formula>
    </cfRule>
    <cfRule type="cellIs" dxfId="1196" priority="3518" stopIfTrue="1" operator="equal">
      <formula>"NA"</formula>
    </cfRule>
  </conditionalFormatting>
  <conditionalFormatting sqref="J52">
    <cfRule type="cellIs" dxfId="1195" priority="3511" stopIfTrue="1" operator="equal">
      <formula>"NA"</formula>
    </cfRule>
    <cfRule type="cellIs" dxfId="1194" priority="3512" stopIfTrue="1" operator="equal">
      <formula>"NA"</formula>
    </cfRule>
  </conditionalFormatting>
  <conditionalFormatting sqref="J52">
    <cfRule type="cellIs" dxfId="1193" priority="3513" stopIfTrue="1" operator="equal">
      <formula>"NA"</formula>
    </cfRule>
    <cfRule type="cellIs" dxfId="1192" priority="3514" stopIfTrue="1" operator="equal">
      <formula>"NA"</formula>
    </cfRule>
  </conditionalFormatting>
  <conditionalFormatting sqref="J75">
    <cfRule type="cellIs" dxfId="1191" priority="3507" stopIfTrue="1" operator="equal">
      <formula>"NA"</formula>
    </cfRule>
    <cfRule type="cellIs" dxfId="1190" priority="3508" stopIfTrue="1" operator="equal">
      <formula>"NA"</formula>
    </cfRule>
  </conditionalFormatting>
  <conditionalFormatting sqref="J75">
    <cfRule type="cellIs" dxfId="1189" priority="3509" stopIfTrue="1" operator="equal">
      <formula>"NA"</formula>
    </cfRule>
    <cfRule type="cellIs" dxfId="1188" priority="3510" stopIfTrue="1" operator="equal">
      <formula>"NA"</formula>
    </cfRule>
  </conditionalFormatting>
  <conditionalFormatting sqref="J75">
    <cfRule type="cellIs" dxfId="1187" priority="3503" stopIfTrue="1" operator="equal">
      <formula>"NA"</formula>
    </cfRule>
    <cfRule type="cellIs" dxfId="1186" priority="3504" stopIfTrue="1" operator="equal">
      <formula>"NA"</formula>
    </cfRule>
  </conditionalFormatting>
  <conditionalFormatting sqref="J75">
    <cfRule type="cellIs" dxfId="1185" priority="3505" stopIfTrue="1" operator="equal">
      <formula>"NA"</formula>
    </cfRule>
    <cfRule type="cellIs" dxfId="1184" priority="3506" stopIfTrue="1" operator="equal">
      <formula>"NA"</formula>
    </cfRule>
  </conditionalFormatting>
  <conditionalFormatting sqref="J98">
    <cfRule type="cellIs" dxfId="1183" priority="3499" stopIfTrue="1" operator="equal">
      <formula>"NA"</formula>
    </cfRule>
    <cfRule type="cellIs" dxfId="1182" priority="3500" stopIfTrue="1" operator="equal">
      <formula>"NA"</formula>
    </cfRule>
  </conditionalFormatting>
  <conditionalFormatting sqref="J98">
    <cfRule type="cellIs" dxfId="1181" priority="3501" stopIfTrue="1" operator="equal">
      <formula>"NA"</formula>
    </cfRule>
    <cfRule type="cellIs" dxfId="1180" priority="3502" stopIfTrue="1" operator="equal">
      <formula>"NA"</formula>
    </cfRule>
  </conditionalFormatting>
  <conditionalFormatting sqref="J98">
    <cfRule type="cellIs" dxfId="1179" priority="3495" stopIfTrue="1" operator="equal">
      <formula>"NA"</formula>
    </cfRule>
    <cfRule type="cellIs" dxfId="1178" priority="3496" stopIfTrue="1" operator="equal">
      <formula>"NA"</formula>
    </cfRule>
  </conditionalFormatting>
  <conditionalFormatting sqref="J98">
    <cfRule type="cellIs" dxfId="1177" priority="3497" stopIfTrue="1" operator="equal">
      <formula>"NA"</formula>
    </cfRule>
    <cfRule type="cellIs" dxfId="1176" priority="3498" stopIfTrue="1" operator="equal">
      <formula>"NA"</formula>
    </cfRule>
  </conditionalFormatting>
  <conditionalFormatting sqref="J121">
    <cfRule type="cellIs" dxfId="1175" priority="3491" stopIfTrue="1" operator="equal">
      <formula>"NA"</formula>
    </cfRule>
    <cfRule type="cellIs" dxfId="1174" priority="3492" stopIfTrue="1" operator="equal">
      <formula>"NA"</formula>
    </cfRule>
  </conditionalFormatting>
  <conditionalFormatting sqref="J121">
    <cfRule type="cellIs" dxfId="1173" priority="3493" stopIfTrue="1" operator="equal">
      <formula>"NA"</formula>
    </cfRule>
    <cfRule type="cellIs" dxfId="1172" priority="3494" stopIfTrue="1" operator="equal">
      <formula>"NA"</formula>
    </cfRule>
  </conditionalFormatting>
  <conditionalFormatting sqref="J121">
    <cfRule type="cellIs" dxfId="1171" priority="3487" stopIfTrue="1" operator="equal">
      <formula>"NA"</formula>
    </cfRule>
    <cfRule type="cellIs" dxfId="1170" priority="3488" stopIfTrue="1" operator="equal">
      <formula>"NA"</formula>
    </cfRule>
  </conditionalFormatting>
  <conditionalFormatting sqref="J121">
    <cfRule type="cellIs" dxfId="1169" priority="3489" stopIfTrue="1" operator="equal">
      <formula>"NA"</formula>
    </cfRule>
    <cfRule type="cellIs" dxfId="1168" priority="3490" stopIfTrue="1" operator="equal">
      <formula>"NA"</formula>
    </cfRule>
  </conditionalFormatting>
  <conditionalFormatting sqref="J167">
    <cfRule type="cellIs" dxfId="1167" priority="3483" stopIfTrue="1" operator="equal">
      <formula>"NA"</formula>
    </cfRule>
    <cfRule type="cellIs" dxfId="1166" priority="3484" stopIfTrue="1" operator="equal">
      <formula>"NA"</formula>
    </cfRule>
  </conditionalFormatting>
  <conditionalFormatting sqref="J167">
    <cfRule type="cellIs" dxfId="1165" priority="3485" stopIfTrue="1" operator="equal">
      <formula>"NA"</formula>
    </cfRule>
    <cfRule type="cellIs" dxfId="1164" priority="3486" stopIfTrue="1" operator="equal">
      <formula>"NA"</formula>
    </cfRule>
  </conditionalFormatting>
  <conditionalFormatting sqref="J167">
    <cfRule type="cellIs" dxfId="1163" priority="3479" stopIfTrue="1" operator="equal">
      <formula>"NA"</formula>
    </cfRule>
    <cfRule type="cellIs" dxfId="1162" priority="3480" stopIfTrue="1" operator="equal">
      <formula>"NA"</formula>
    </cfRule>
  </conditionalFormatting>
  <conditionalFormatting sqref="J167">
    <cfRule type="cellIs" dxfId="1161" priority="3481" stopIfTrue="1" operator="equal">
      <formula>"NA"</formula>
    </cfRule>
    <cfRule type="cellIs" dxfId="1160" priority="3482" stopIfTrue="1" operator="equal">
      <formula>"NA"</formula>
    </cfRule>
  </conditionalFormatting>
  <conditionalFormatting sqref="J190">
    <cfRule type="cellIs" dxfId="1159" priority="3475" stopIfTrue="1" operator="equal">
      <formula>"NA"</formula>
    </cfRule>
    <cfRule type="cellIs" dxfId="1158" priority="3476" stopIfTrue="1" operator="equal">
      <formula>"NA"</formula>
    </cfRule>
  </conditionalFormatting>
  <conditionalFormatting sqref="J190">
    <cfRule type="cellIs" dxfId="1157" priority="3477" stopIfTrue="1" operator="equal">
      <formula>"NA"</formula>
    </cfRule>
    <cfRule type="cellIs" dxfId="1156" priority="3478" stopIfTrue="1" operator="equal">
      <formula>"NA"</formula>
    </cfRule>
  </conditionalFormatting>
  <conditionalFormatting sqref="J190">
    <cfRule type="cellIs" dxfId="1155" priority="3471" stopIfTrue="1" operator="equal">
      <formula>"NA"</formula>
    </cfRule>
    <cfRule type="cellIs" dxfId="1154" priority="3472" stopIfTrue="1" operator="equal">
      <formula>"NA"</formula>
    </cfRule>
  </conditionalFormatting>
  <conditionalFormatting sqref="J190">
    <cfRule type="cellIs" dxfId="1153" priority="3473" stopIfTrue="1" operator="equal">
      <formula>"NA"</formula>
    </cfRule>
    <cfRule type="cellIs" dxfId="1152" priority="3474" stopIfTrue="1" operator="equal">
      <formula>"NA"</formula>
    </cfRule>
  </conditionalFormatting>
  <conditionalFormatting sqref="J213">
    <cfRule type="cellIs" dxfId="1151" priority="3467" stopIfTrue="1" operator="equal">
      <formula>"NA"</formula>
    </cfRule>
    <cfRule type="cellIs" dxfId="1150" priority="3468" stopIfTrue="1" operator="equal">
      <formula>"NA"</formula>
    </cfRule>
  </conditionalFormatting>
  <conditionalFormatting sqref="J213">
    <cfRule type="cellIs" dxfId="1149" priority="3469" stopIfTrue="1" operator="equal">
      <formula>"NA"</formula>
    </cfRule>
    <cfRule type="cellIs" dxfId="1148" priority="3470" stopIfTrue="1" operator="equal">
      <formula>"NA"</formula>
    </cfRule>
  </conditionalFormatting>
  <conditionalFormatting sqref="J213">
    <cfRule type="cellIs" dxfId="1147" priority="3463" stopIfTrue="1" operator="equal">
      <formula>"NA"</formula>
    </cfRule>
    <cfRule type="cellIs" dxfId="1146" priority="3464" stopIfTrue="1" operator="equal">
      <formula>"NA"</formula>
    </cfRule>
  </conditionalFormatting>
  <conditionalFormatting sqref="J213">
    <cfRule type="cellIs" dxfId="1145" priority="3465" stopIfTrue="1" operator="equal">
      <formula>"NA"</formula>
    </cfRule>
    <cfRule type="cellIs" dxfId="1144" priority="3466" stopIfTrue="1" operator="equal">
      <formula>"NA"</formula>
    </cfRule>
  </conditionalFormatting>
  <conditionalFormatting sqref="J236">
    <cfRule type="cellIs" dxfId="1143" priority="3459" stopIfTrue="1" operator="equal">
      <formula>"NA"</formula>
    </cfRule>
    <cfRule type="cellIs" dxfId="1142" priority="3460" stopIfTrue="1" operator="equal">
      <formula>"NA"</formula>
    </cfRule>
  </conditionalFormatting>
  <conditionalFormatting sqref="J236">
    <cfRule type="cellIs" dxfId="1141" priority="3461" stopIfTrue="1" operator="equal">
      <formula>"NA"</formula>
    </cfRule>
    <cfRule type="cellIs" dxfId="1140" priority="3462" stopIfTrue="1" operator="equal">
      <formula>"NA"</formula>
    </cfRule>
  </conditionalFormatting>
  <conditionalFormatting sqref="J236">
    <cfRule type="cellIs" dxfId="1139" priority="3455" stopIfTrue="1" operator="equal">
      <formula>"NA"</formula>
    </cfRule>
    <cfRule type="cellIs" dxfId="1138" priority="3456" stopIfTrue="1" operator="equal">
      <formula>"NA"</formula>
    </cfRule>
  </conditionalFormatting>
  <conditionalFormatting sqref="J236">
    <cfRule type="cellIs" dxfId="1137" priority="3457" stopIfTrue="1" operator="equal">
      <formula>"NA"</formula>
    </cfRule>
    <cfRule type="cellIs" dxfId="1136" priority="3458" stopIfTrue="1" operator="equal">
      <formula>"NA"</formula>
    </cfRule>
  </conditionalFormatting>
  <conditionalFormatting sqref="J259">
    <cfRule type="cellIs" dxfId="1135" priority="3451" stopIfTrue="1" operator="equal">
      <formula>"NA"</formula>
    </cfRule>
    <cfRule type="cellIs" dxfId="1134" priority="3452" stopIfTrue="1" operator="equal">
      <formula>"NA"</formula>
    </cfRule>
  </conditionalFormatting>
  <conditionalFormatting sqref="J259">
    <cfRule type="cellIs" dxfId="1133" priority="3453" stopIfTrue="1" operator="equal">
      <formula>"NA"</formula>
    </cfRule>
    <cfRule type="cellIs" dxfId="1132" priority="3454" stopIfTrue="1" operator="equal">
      <formula>"NA"</formula>
    </cfRule>
  </conditionalFormatting>
  <conditionalFormatting sqref="J259">
    <cfRule type="cellIs" dxfId="1131" priority="3447" stopIfTrue="1" operator="equal">
      <formula>"NA"</formula>
    </cfRule>
    <cfRule type="cellIs" dxfId="1130" priority="3448" stopIfTrue="1" operator="equal">
      <formula>"NA"</formula>
    </cfRule>
  </conditionalFormatting>
  <conditionalFormatting sqref="J259">
    <cfRule type="cellIs" dxfId="1129" priority="3449" stopIfTrue="1" operator="equal">
      <formula>"NA"</formula>
    </cfRule>
    <cfRule type="cellIs" dxfId="1128" priority="3450" stopIfTrue="1" operator="equal">
      <formula>"NA"</formula>
    </cfRule>
  </conditionalFormatting>
  <conditionalFormatting sqref="J288">
    <cfRule type="cellIs" dxfId="1127" priority="3443" stopIfTrue="1" operator="equal">
      <formula>"NA"</formula>
    </cfRule>
    <cfRule type="cellIs" dxfId="1126" priority="3444" stopIfTrue="1" operator="equal">
      <formula>"NA"</formula>
    </cfRule>
  </conditionalFormatting>
  <conditionalFormatting sqref="J288">
    <cfRule type="cellIs" dxfId="1125" priority="3445" stopIfTrue="1" operator="equal">
      <formula>"NA"</formula>
    </cfRule>
    <cfRule type="cellIs" dxfId="1124" priority="3446" stopIfTrue="1" operator="equal">
      <formula>"NA"</formula>
    </cfRule>
  </conditionalFormatting>
  <conditionalFormatting sqref="J288">
    <cfRule type="cellIs" dxfId="1123" priority="3439" stopIfTrue="1" operator="equal">
      <formula>"NA"</formula>
    </cfRule>
    <cfRule type="cellIs" dxfId="1122" priority="3440" stopIfTrue="1" operator="equal">
      <formula>"NA"</formula>
    </cfRule>
  </conditionalFormatting>
  <conditionalFormatting sqref="J288">
    <cfRule type="cellIs" dxfId="1121" priority="3441" stopIfTrue="1" operator="equal">
      <formula>"NA"</formula>
    </cfRule>
    <cfRule type="cellIs" dxfId="1120" priority="3442" stopIfTrue="1" operator="equal">
      <formula>"NA"</formula>
    </cfRule>
  </conditionalFormatting>
  <conditionalFormatting sqref="J311">
    <cfRule type="cellIs" dxfId="1119" priority="3435" stopIfTrue="1" operator="equal">
      <formula>"NA"</formula>
    </cfRule>
    <cfRule type="cellIs" dxfId="1118" priority="3436" stopIfTrue="1" operator="equal">
      <formula>"NA"</formula>
    </cfRule>
  </conditionalFormatting>
  <conditionalFormatting sqref="J311">
    <cfRule type="cellIs" dxfId="1117" priority="3437" stopIfTrue="1" operator="equal">
      <formula>"NA"</formula>
    </cfRule>
    <cfRule type="cellIs" dxfId="1116" priority="3438" stopIfTrue="1" operator="equal">
      <formula>"NA"</formula>
    </cfRule>
  </conditionalFormatting>
  <conditionalFormatting sqref="J311">
    <cfRule type="cellIs" dxfId="1115" priority="3431" stopIfTrue="1" operator="equal">
      <formula>"NA"</formula>
    </cfRule>
    <cfRule type="cellIs" dxfId="1114" priority="3432" stopIfTrue="1" operator="equal">
      <formula>"NA"</formula>
    </cfRule>
  </conditionalFormatting>
  <conditionalFormatting sqref="J311">
    <cfRule type="cellIs" dxfId="1113" priority="3433" stopIfTrue="1" operator="equal">
      <formula>"NA"</formula>
    </cfRule>
    <cfRule type="cellIs" dxfId="1112" priority="3434" stopIfTrue="1" operator="equal">
      <formula>"NA"</formula>
    </cfRule>
  </conditionalFormatting>
  <conditionalFormatting sqref="J334">
    <cfRule type="cellIs" dxfId="1111" priority="3427" stopIfTrue="1" operator="equal">
      <formula>"NA"</formula>
    </cfRule>
    <cfRule type="cellIs" dxfId="1110" priority="3428" stopIfTrue="1" operator="equal">
      <formula>"NA"</formula>
    </cfRule>
  </conditionalFormatting>
  <conditionalFormatting sqref="J334">
    <cfRule type="cellIs" dxfId="1109" priority="3429" stopIfTrue="1" operator="equal">
      <formula>"NA"</formula>
    </cfRule>
    <cfRule type="cellIs" dxfId="1108" priority="3430" stopIfTrue="1" operator="equal">
      <formula>"NA"</formula>
    </cfRule>
  </conditionalFormatting>
  <conditionalFormatting sqref="J334">
    <cfRule type="cellIs" dxfId="1107" priority="3423" stopIfTrue="1" operator="equal">
      <formula>"NA"</formula>
    </cfRule>
    <cfRule type="cellIs" dxfId="1106" priority="3424" stopIfTrue="1" operator="equal">
      <formula>"NA"</formula>
    </cfRule>
  </conditionalFormatting>
  <conditionalFormatting sqref="J334">
    <cfRule type="cellIs" dxfId="1105" priority="3425" stopIfTrue="1" operator="equal">
      <formula>"NA"</formula>
    </cfRule>
    <cfRule type="cellIs" dxfId="1104" priority="3426" stopIfTrue="1" operator="equal">
      <formula>"NA"</formula>
    </cfRule>
  </conditionalFormatting>
  <conditionalFormatting sqref="J357">
    <cfRule type="cellIs" dxfId="1103" priority="3419" stopIfTrue="1" operator="equal">
      <formula>"NA"</formula>
    </cfRule>
    <cfRule type="cellIs" dxfId="1102" priority="3420" stopIfTrue="1" operator="equal">
      <formula>"NA"</formula>
    </cfRule>
  </conditionalFormatting>
  <conditionalFormatting sqref="J357">
    <cfRule type="cellIs" dxfId="1101" priority="3421" stopIfTrue="1" operator="equal">
      <formula>"NA"</formula>
    </cfRule>
    <cfRule type="cellIs" dxfId="1100" priority="3422" stopIfTrue="1" operator="equal">
      <formula>"NA"</formula>
    </cfRule>
  </conditionalFormatting>
  <conditionalFormatting sqref="J357">
    <cfRule type="cellIs" dxfId="1099" priority="3415" stopIfTrue="1" operator="equal">
      <formula>"NA"</formula>
    </cfRule>
    <cfRule type="cellIs" dxfId="1098" priority="3416" stopIfTrue="1" operator="equal">
      <formula>"NA"</formula>
    </cfRule>
  </conditionalFormatting>
  <conditionalFormatting sqref="J357">
    <cfRule type="cellIs" dxfId="1097" priority="3417" stopIfTrue="1" operator="equal">
      <formula>"NA"</formula>
    </cfRule>
    <cfRule type="cellIs" dxfId="1096" priority="3418" stopIfTrue="1" operator="equal">
      <formula>"NA"</formula>
    </cfRule>
  </conditionalFormatting>
  <conditionalFormatting sqref="J386">
    <cfRule type="cellIs" dxfId="1095" priority="3411" stopIfTrue="1" operator="equal">
      <formula>"NA"</formula>
    </cfRule>
    <cfRule type="cellIs" dxfId="1094" priority="3412" stopIfTrue="1" operator="equal">
      <formula>"NA"</formula>
    </cfRule>
  </conditionalFormatting>
  <conditionalFormatting sqref="J386">
    <cfRule type="cellIs" dxfId="1093" priority="3413" stopIfTrue="1" operator="equal">
      <formula>"NA"</formula>
    </cfRule>
    <cfRule type="cellIs" dxfId="1092" priority="3414" stopIfTrue="1" operator="equal">
      <formula>"NA"</formula>
    </cfRule>
  </conditionalFormatting>
  <conditionalFormatting sqref="J386">
    <cfRule type="cellIs" dxfId="1091" priority="3407" stopIfTrue="1" operator="equal">
      <formula>"NA"</formula>
    </cfRule>
    <cfRule type="cellIs" dxfId="1090" priority="3408" stopIfTrue="1" operator="equal">
      <formula>"NA"</formula>
    </cfRule>
  </conditionalFormatting>
  <conditionalFormatting sqref="J386">
    <cfRule type="cellIs" dxfId="1089" priority="3409" stopIfTrue="1" operator="equal">
      <formula>"NA"</formula>
    </cfRule>
    <cfRule type="cellIs" dxfId="1088" priority="3410" stopIfTrue="1" operator="equal">
      <formula>"NA"</formula>
    </cfRule>
  </conditionalFormatting>
  <conditionalFormatting sqref="J403">
    <cfRule type="cellIs" dxfId="1087" priority="3403" stopIfTrue="1" operator="equal">
      <formula>"NA"</formula>
    </cfRule>
    <cfRule type="cellIs" dxfId="1086" priority="3404" stopIfTrue="1" operator="equal">
      <formula>"NA"</formula>
    </cfRule>
  </conditionalFormatting>
  <conditionalFormatting sqref="J403">
    <cfRule type="cellIs" dxfId="1085" priority="3405" stopIfTrue="1" operator="equal">
      <formula>"NA"</formula>
    </cfRule>
    <cfRule type="cellIs" dxfId="1084" priority="3406" stopIfTrue="1" operator="equal">
      <formula>"NA"</formula>
    </cfRule>
  </conditionalFormatting>
  <conditionalFormatting sqref="J403">
    <cfRule type="cellIs" dxfId="1083" priority="3399" stopIfTrue="1" operator="equal">
      <formula>"NA"</formula>
    </cfRule>
    <cfRule type="cellIs" dxfId="1082" priority="3400" stopIfTrue="1" operator="equal">
      <formula>"NA"</formula>
    </cfRule>
  </conditionalFormatting>
  <conditionalFormatting sqref="J403">
    <cfRule type="cellIs" dxfId="1081" priority="3401" stopIfTrue="1" operator="equal">
      <formula>"NA"</formula>
    </cfRule>
    <cfRule type="cellIs" dxfId="1080" priority="3402" stopIfTrue="1" operator="equal">
      <formula>"NA"</formula>
    </cfRule>
  </conditionalFormatting>
  <conditionalFormatting sqref="J420">
    <cfRule type="cellIs" dxfId="1079" priority="3395" stopIfTrue="1" operator="equal">
      <formula>"NA"</formula>
    </cfRule>
    <cfRule type="cellIs" dxfId="1078" priority="3396" stopIfTrue="1" operator="equal">
      <formula>"NA"</formula>
    </cfRule>
  </conditionalFormatting>
  <conditionalFormatting sqref="J420">
    <cfRule type="cellIs" dxfId="1077" priority="3397" stopIfTrue="1" operator="equal">
      <formula>"NA"</formula>
    </cfRule>
    <cfRule type="cellIs" dxfId="1076" priority="3398" stopIfTrue="1" operator="equal">
      <formula>"NA"</formula>
    </cfRule>
  </conditionalFormatting>
  <conditionalFormatting sqref="J420">
    <cfRule type="cellIs" dxfId="1075" priority="3391" stopIfTrue="1" operator="equal">
      <formula>"NA"</formula>
    </cfRule>
    <cfRule type="cellIs" dxfId="1074" priority="3392" stopIfTrue="1" operator="equal">
      <formula>"NA"</formula>
    </cfRule>
  </conditionalFormatting>
  <conditionalFormatting sqref="J420">
    <cfRule type="cellIs" dxfId="1073" priority="3393" stopIfTrue="1" operator="equal">
      <formula>"NA"</formula>
    </cfRule>
    <cfRule type="cellIs" dxfId="1072" priority="3394" stopIfTrue="1" operator="equal">
      <formula>"NA"</formula>
    </cfRule>
  </conditionalFormatting>
  <conditionalFormatting sqref="J437">
    <cfRule type="cellIs" dxfId="1071" priority="3387" stopIfTrue="1" operator="equal">
      <formula>"NA"</formula>
    </cfRule>
    <cfRule type="cellIs" dxfId="1070" priority="3388" stopIfTrue="1" operator="equal">
      <formula>"NA"</formula>
    </cfRule>
  </conditionalFormatting>
  <conditionalFormatting sqref="J437">
    <cfRule type="cellIs" dxfId="1069" priority="3389" stopIfTrue="1" operator="equal">
      <formula>"NA"</formula>
    </cfRule>
    <cfRule type="cellIs" dxfId="1068" priority="3390" stopIfTrue="1" operator="equal">
      <formula>"NA"</formula>
    </cfRule>
  </conditionalFormatting>
  <conditionalFormatting sqref="J437">
    <cfRule type="cellIs" dxfId="1067" priority="3383" stopIfTrue="1" operator="equal">
      <formula>"NA"</formula>
    </cfRule>
    <cfRule type="cellIs" dxfId="1066" priority="3384" stopIfTrue="1" operator="equal">
      <formula>"NA"</formula>
    </cfRule>
  </conditionalFormatting>
  <conditionalFormatting sqref="J437">
    <cfRule type="cellIs" dxfId="1065" priority="3385" stopIfTrue="1" operator="equal">
      <formula>"NA"</formula>
    </cfRule>
    <cfRule type="cellIs" dxfId="1064" priority="3386" stopIfTrue="1" operator="equal">
      <formula>"NA"</formula>
    </cfRule>
  </conditionalFormatting>
  <conditionalFormatting sqref="H391">
    <cfRule type="cellIs" dxfId="1063" priority="3373" operator="equal">
      <formula>"NA"</formula>
    </cfRule>
    <cfRule type="cellIs" dxfId="1062" priority="3374" operator="equal">
      <formula>"NA"</formula>
    </cfRule>
  </conditionalFormatting>
  <conditionalFormatting sqref="H408">
    <cfRule type="cellIs" dxfId="1061" priority="3371" operator="equal">
      <formula>"NA"</formula>
    </cfRule>
    <cfRule type="cellIs" dxfId="1060" priority="3372" operator="equal">
      <formula>"NA"</formula>
    </cfRule>
  </conditionalFormatting>
  <conditionalFormatting sqref="H6">
    <cfRule type="cellIs" dxfId="1059" priority="3223" stopIfTrue="1" operator="equal">
      <formula>"NA"</formula>
    </cfRule>
    <cfRule type="cellIs" dxfId="1058" priority="3224" stopIfTrue="1" operator="equal">
      <formula>"NA"</formula>
    </cfRule>
  </conditionalFormatting>
  <conditionalFormatting sqref="H6">
    <cfRule type="cellIs" dxfId="1057" priority="3219" stopIfTrue="1" operator="equal">
      <formula>"NA"</formula>
    </cfRule>
    <cfRule type="cellIs" dxfId="1056" priority="3220" stopIfTrue="1" operator="equal">
      <formula>"NA"</formula>
    </cfRule>
  </conditionalFormatting>
  <conditionalFormatting sqref="H6">
    <cfRule type="cellIs" dxfId="1055" priority="3225" stopIfTrue="1" operator="equal">
      <formula>"NA"</formula>
    </cfRule>
    <cfRule type="cellIs" dxfId="1054" priority="3226" stopIfTrue="1" operator="equal">
      <formula>"NA"</formula>
    </cfRule>
  </conditionalFormatting>
  <conditionalFormatting sqref="H6">
    <cfRule type="cellIs" dxfId="1053" priority="3221" stopIfTrue="1" operator="equal">
      <formula>"NA"</formula>
    </cfRule>
    <cfRule type="cellIs" dxfId="1052" priority="3222" stopIfTrue="1" operator="equal">
      <formula>"NA"</formula>
    </cfRule>
  </conditionalFormatting>
  <conditionalFormatting sqref="E148:G148 E150:G150 E152:G152 E154:G154 E156:G156">
    <cfRule type="cellIs" dxfId="1051" priority="2423" stopIfTrue="1" operator="equal">
      <formula>"NA"</formula>
    </cfRule>
    <cfRule type="cellIs" dxfId="1050" priority="2424" stopIfTrue="1" operator="equal">
      <formula>"NA"</formula>
    </cfRule>
  </conditionalFormatting>
  <conditionalFormatting sqref="E148:G148 E150:G150 E152:G152 E154:G154 E156:G156">
    <cfRule type="cellIs" dxfId="1049" priority="2425" stopIfTrue="1" operator="equal">
      <formula>"NA"</formula>
    </cfRule>
    <cfRule type="cellIs" dxfId="1048" priority="2426" stopIfTrue="1" operator="equal">
      <formula>"NA"</formula>
    </cfRule>
  </conditionalFormatting>
  <conditionalFormatting sqref="E148:G148 E150:G150 E152:G152 E154:G154 E156:G156">
    <cfRule type="cellIs" dxfId="1047" priority="2427" stopIfTrue="1" operator="equal">
      <formula>"NA"</formula>
    </cfRule>
    <cfRule type="cellIs" dxfId="1046" priority="2428" stopIfTrue="1" operator="equal">
      <formula>"NA"</formula>
    </cfRule>
  </conditionalFormatting>
  <conditionalFormatting sqref="E148:G148 E150:G150 E152:G152 E154:G154 E156:G156">
    <cfRule type="cellIs" dxfId="1045" priority="2429" stopIfTrue="1" operator="equal">
      <formula>"NA"</formula>
    </cfRule>
    <cfRule type="cellIs" dxfId="1044" priority="2430" stopIfTrue="1" operator="equal">
      <formula>"NA"</formula>
    </cfRule>
  </conditionalFormatting>
  <conditionalFormatting sqref="E148:G148 E150:G150 E152:G152 E154:G154 E156:G156">
    <cfRule type="cellIs" dxfId="1043" priority="2421" stopIfTrue="1" operator="equal">
      <formula>"NA"</formula>
    </cfRule>
    <cfRule type="cellIs" dxfId="1042" priority="2422" stopIfTrue="1" operator="equal">
      <formula>"NA"</formula>
    </cfRule>
  </conditionalFormatting>
  <conditionalFormatting sqref="E148:G148 E150:G150 E152:G152 E154:G154 E156:G156">
    <cfRule type="cellIs" dxfId="1041" priority="2419" stopIfTrue="1" operator="equal">
      <formula>"NA"</formula>
    </cfRule>
    <cfRule type="cellIs" dxfId="1040" priority="2420" stopIfTrue="1" operator="equal">
      <formula>"NA"</formula>
    </cfRule>
  </conditionalFormatting>
  <conditionalFormatting sqref="E148:G148 E150:G150 E152:G152 E154:G154 E156:G156">
    <cfRule type="cellIs" dxfId="1039" priority="2417" stopIfTrue="1" operator="equal">
      <formula>"NA"</formula>
    </cfRule>
    <cfRule type="cellIs" dxfId="1038" priority="2418" stopIfTrue="1" operator="equal">
      <formula>"NA"</formula>
    </cfRule>
  </conditionalFormatting>
  <conditionalFormatting sqref="E148:G148 E150:G150 E152:G152 E154:G154 E156:G156">
    <cfRule type="cellIs" dxfId="1037" priority="2415" stopIfTrue="1" operator="equal">
      <formula>"NA"</formula>
    </cfRule>
    <cfRule type="cellIs" dxfId="1036" priority="2416" stopIfTrue="1" operator="equal">
      <formula>"NA"</formula>
    </cfRule>
  </conditionalFormatting>
  <conditionalFormatting sqref="E144:I144">
    <cfRule type="cellIs" dxfId="1035" priority="2355" stopIfTrue="1" operator="equal">
      <formula>"NA"</formula>
    </cfRule>
    <cfRule type="cellIs" dxfId="1034" priority="2356" stopIfTrue="1" operator="equal">
      <formula>"NA"</formula>
    </cfRule>
  </conditionalFormatting>
  <conditionalFormatting sqref="E144:I144">
    <cfRule type="cellIs" dxfId="1033" priority="2357" stopIfTrue="1" operator="equal">
      <formula>"NA"</formula>
    </cfRule>
    <cfRule type="cellIs" dxfId="1032" priority="2358" stopIfTrue="1" operator="equal">
      <formula>"NA"</formula>
    </cfRule>
  </conditionalFormatting>
  <conditionalFormatting sqref="E144:I144">
    <cfRule type="cellIs" dxfId="1031" priority="2351" stopIfTrue="1" operator="equal">
      <formula>"NA"</formula>
    </cfRule>
    <cfRule type="cellIs" dxfId="1030" priority="2352" stopIfTrue="1" operator="equal">
      <formula>"NA"</formula>
    </cfRule>
  </conditionalFormatting>
  <conditionalFormatting sqref="E144:I144">
    <cfRule type="cellIs" dxfId="1029" priority="2353" stopIfTrue="1" operator="equal">
      <formula>"NA"</formula>
    </cfRule>
    <cfRule type="cellIs" dxfId="1028" priority="2354" stopIfTrue="1" operator="equal">
      <formula>"NA"</formula>
    </cfRule>
  </conditionalFormatting>
  <conditionalFormatting sqref="E144:I144">
    <cfRule type="cellIs" dxfId="1027" priority="2349" stopIfTrue="1" operator="equal">
      <formula>"NA"</formula>
    </cfRule>
    <cfRule type="cellIs" dxfId="1026" priority="2350" stopIfTrue="1" operator="equal">
      <formula>"NA"</formula>
    </cfRule>
  </conditionalFormatting>
  <conditionalFormatting sqref="E144:I144">
    <cfRule type="cellIs" dxfId="1025" priority="2347" stopIfTrue="1" operator="equal">
      <formula>"NA"</formula>
    </cfRule>
    <cfRule type="cellIs" dxfId="1024" priority="2348" stopIfTrue="1" operator="equal">
      <formula>"NA"</formula>
    </cfRule>
  </conditionalFormatting>
  <conditionalFormatting sqref="E144:I144">
    <cfRule type="cellIs" dxfId="1023" priority="2345" stopIfTrue="1" operator="equal">
      <formula>"NA"</formula>
    </cfRule>
    <cfRule type="cellIs" dxfId="1022" priority="2346" stopIfTrue="1" operator="equal">
      <formula>"NA"</formula>
    </cfRule>
  </conditionalFormatting>
  <conditionalFormatting sqref="E144:I144">
    <cfRule type="cellIs" dxfId="1021" priority="2343" stopIfTrue="1" operator="equal">
      <formula>"NA"</formula>
    </cfRule>
    <cfRule type="cellIs" dxfId="1020" priority="2344" stopIfTrue="1" operator="equal">
      <formula>"NA"</formula>
    </cfRule>
  </conditionalFormatting>
  <conditionalFormatting sqref="E144:I144">
    <cfRule type="cellIs" dxfId="1019" priority="2341" stopIfTrue="1" operator="equal">
      <formula>"NA"</formula>
    </cfRule>
    <cfRule type="cellIs" dxfId="1018" priority="2342" stopIfTrue="1" operator="equal">
      <formula>"NA"</formula>
    </cfRule>
  </conditionalFormatting>
  <conditionalFormatting sqref="E144:I144">
    <cfRule type="cellIs" dxfId="1017" priority="2339" stopIfTrue="1" operator="equal">
      <formula>"NA"</formula>
    </cfRule>
    <cfRule type="cellIs" dxfId="1016" priority="2340" stopIfTrue="1" operator="equal">
      <formula>"NA"</formula>
    </cfRule>
  </conditionalFormatting>
  <conditionalFormatting sqref="E144:I144">
    <cfRule type="cellIs" dxfId="1015" priority="2337" stopIfTrue="1" operator="equal">
      <formula>"NA"</formula>
    </cfRule>
    <cfRule type="cellIs" dxfId="1014" priority="2338" stopIfTrue="1" operator="equal">
      <formula>"NA"</formula>
    </cfRule>
  </conditionalFormatting>
  <conditionalFormatting sqref="E144:I144">
    <cfRule type="cellIs" dxfId="1013" priority="2335" stopIfTrue="1" operator="equal">
      <formula>"NA"</formula>
    </cfRule>
    <cfRule type="cellIs" dxfId="1012" priority="2336" stopIfTrue="1" operator="equal">
      <formula>"NA"</formula>
    </cfRule>
  </conditionalFormatting>
  <conditionalFormatting sqref="H121">
    <cfRule type="cellIs" dxfId="1011" priority="2303" stopIfTrue="1" operator="equal">
      <formula>"NA"</formula>
    </cfRule>
    <cfRule type="cellIs" dxfId="1010" priority="2304" stopIfTrue="1" operator="equal">
      <formula>"NA"</formula>
    </cfRule>
  </conditionalFormatting>
  <conditionalFormatting sqref="H121">
    <cfRule type="cellIs" dxfId="1009" priority="2305" stopIfTrue="1" operator="equal">
      <formula>"NA"</formula>
    </cfRule>
    <cfRule type="cellIs" dxfId="1008" priority="2306" stopIfTrue="1" operator="equal">
      <formula>"NA"</formula>
    </cfRule>
  </conditionalFormatting>
  <conditionalFormatting sqref="I121">
    <cfRule type="cellIs" dxfId="1007" priority="2299" stopIfTrue="1" operator="equal">
      <formula>"NA"</formula>
    </cfRule>
    <cfRule type="cellIs" dxfId="1006" priority="2300" stopIfTrue="1" operator="equal">
      <formula>"NA"</formula>
    </cfRule>
  </conditionalFormatting>
  <conditionalFormatting sqref="I121">
    <cfRule type="cellIs" dxfId="1005" priority="2301" stopIfTrue="1" operator="equal">
      <formula>"NA"</formula>
    </cfRule>
    <cfRule type="cellIs" dxfId="1004" priority="2302" stopIfTrue="1" operator="equal">
      <formula>"NA"</formula>
    </cfRule>
  </conditionalFormatting>
  <conditionalFormatting sqref="H121">
    <cfRule type="cellIs" dxfId="1003" priority="2307" stopIfTrue="1" operator="equal">
      <formula>"NA"</formula>
    </cfRule>
    <cfRule type="cellIs" dxfId="1002" priority="2308" stopIfTrue="1" operator="equal">
      <formula>"NA"</formula>
    </cfRule>
  </conditionalFormatting>
  <conditionalFormatting sqref="H121">
    <cfRule type="cellIs" dxfId="1001" priority="2309" stopIfTrue="1" operator="equal">
      <formula>"NA"</formula>
    </cfRule>
    <cfRule type="cellIs" dxfId="1000" priority="2310" stopIfTrue="1" operator="equal">
      <formula>"NA"</formula>
    </cfRule>
  </conditionalFormatting>
  <conditionalFormatting sqref="I121">
    <cfRule type="cellIs" dxfId="999" priority="2295" stopIfTrue="1" operator="equal">
      <formula>"NA"</formula>
    </cfRule>
    <cfRule type="cellIs" dxfId="998" priority="2296" stopIfTrue="1" operator="equal">
      <formula>"NA"</formula>
    </cfRule>
  </conditionalFormatting>
  <conditionalFormatting sqref="I121">
    <cfRule type="cellIs" dxfId="997" priority="2297" stopIfTrue="1" operator="equal">
      <formula>"NA"</formula>
    </cfRule>
    <cfRule type="cellIs" dxfId="996" priority="2298" stopIfTrue="1" operator="equal">
      <formula>"NA"</formula>
    </cfRule>
  </conditionalFormatting>
  <conditionalFormatting sqref="I121">
    <cfRule type="cellIs" dxfId="995" priority="2269" stopIfTrue="1" operator="equal">
      <formula>"NA"</formula>
    </cfRule>
    <cfRule type="cellIs" dxfId="994" priority="2270" stopIfTrue="1" operator="equal">
      <formula>"NA"</formula>
    </cfRule>
  </conditionalFormatting>
  <conditionalFormatting sqref="I121">
    <cfRule type="cellIs" dxfId="993" priority="2267" stopIfTrue="1" operator="equal">
      <formula>"NA"</formula>
    </cfRule>
    <cfRule type="cellIs" dxfId="992" priority="2268" stopIfTrue="1" operator="equal">
      <formula>"NA"</formula>
    </cfRule>
  </conditionalFormatting>
  <conditionalFormatting sqref="I121">
    <cfRule type="cellIs" dxfId="991" priority="2265" stopIfTrue="1" operator="equal">
      <formula>"NA"</formula>
    </cfRule>
    <cfRule type="cellIs" dxfId="990" priority="2266" stopIfTrue="1" operator="equal">
      <formula>"NA"</formula>
    </cfRule>
  </conditionalFormatting>
  <conditionalFormatting sqref="I121">
    <cfRule type="cellIs" dxfId="989" priority="2263" stopIfTrue="1" operator="equal">
      <formula>"NA"</formula>
    </cfRule>
    <cfRule type="cellIs" dxfId="988" priority="2264" stopIfTrue="1" operator="equal">
      <formula>"NA"</formula>
    </cfRule>
  </conditionalFormatting>
  <conditionalFormatting sqref="I167">
    <cfRule type="cellIs" dxfId="987" priority="2251" stopIfTrue="1" operator="equal">
      <formula>"NA"</formula>
    </cfRule>
    <cfRule type="cellIs" dxfId="986" priority="2252" stopIfTrue="1" operator="equal">
      <formula>"NA"</formula>
    </cfRule>
  </conditionalFormatting>
  <conditionalFormatting sqref="I167">
    <cfRule type="cellIs" dxfId="985" priority="2253" stopIfTrue="1" operator="equal">
      <formula>"NA"</formula>
    </cfRule>
    <cfRule type="cellIs" dxfId="984" priority="2254" stopIfTrue="1" operator="equal">
      <formula>"NA"</formula>
    </cfRule>
  </conditionalFormatting>
  <conditionalFormatting sqref="I171 I173 I175 I177 I179">
    <cfRule type="cellIs" dxfId="983" priority="2259" stopIfTrue="1" operator="equal">
      <formula>"NA"</formula>
    </cfRule>
    <cfRule type="cellIs" dxfId="982" priority="2260" stopIfTrue="1" operator="equal">
      <formula>"NA"</formula>
    </cfRule>
  </conditionalFormatting>
  <conditionalFormatting sqref="I171 I173 I175 I177 I179">
    <cfRule type="cellIs" dxfId="981" priority="2255" stopIfTrue="1" operator="equal">
      <formula>"NA"</formula>
    </cfRule>
    <cfRule type="cellIs" dxfId="980" priority="2256" stopIfTrue="1" operator="equal">
      <formula>"NA"</formula>
    </cfRule>
  </conditionalFormatting>
  <conditionalFormatting sqref="I171 I173 I175 I177 I179">
    <cfRule type="cellIs" dxfId="979" priority="2261" stopIfTrue="1" operator="equal">
      <formula>"NA"</formula>
    </cfRule>
    <cfRule type="cellIs" dxfId="978" priority="2262" stopIfTrue="1" operator="equal">
      <formula>"NA"</formula>
    </cfRule>
  </conditionalFormatting>
  <conditionalFormatting sqref="I171 I173 I175 I177 I179">
    <cfRule type="cellIs" dxfId="977" priority="2257" stopIfTrue="1" operator="equal">
      <formula>"NA"</formula>
    </cfRule>
    <cfRule type="cellIs" dxfId="976" priority="2258" stopIfTrue="1" operator="equal">
      <formula>"NA"</formula>
    </cfRule>
  </conditionalFormatting>
  <conditionalFormatting sqref="I167">
    <cfRule type="cellIs" dxfId="975" priority="2247" stopIfTrue="1" operator="equal">
      <formula>"NA"</formula>
    </cfRule>
    <cfRule type="cellIs" dxfId="974" priority="2248" stopIfTrue="1" operator="equal">
      <formula>"NA"</formula>
    </cfRule>
  </conditionalFormatting>
  <conditionalFormatting sqref="I167">
    <cfRule type="cellIs" dxfId="973" priority="2249" stopIfTrue="1" operator="equal">
      <formula>"NA"</formula>
    </cfRule>
    <cfRule type="cellIs" dxfId="972" priority="2250" stopIfTrue="1" operator="equal">
      <formula>"NA"</formula>
    </cfRule>
  </conditionalFormatting>
  <conditionalFormatting sqref="I167">
    <cfRule type="cellIs" dxfId="971" priority="2245" stopIfTrue="1" operator="equal">
      <formula>"NA"</formula>
    </cfRule>
    <cfRule type="cellIs" dxfId="970" priority="2246" stopIfTrue="1" operator="equal">
      <formula>"NA"</formula>
    </cfRule>
  </conditionalFormatting>
  <conditionalFormatting sqref="I167">
    <cfRule type="cellIs" dxfId="969" priority="2243" stopIfTrue="1" operator="equal">
      <formula>"NA"</formula>
    </cfRule>
    <cfRule type="cellIs" dxfId="968" priority="2244" stopIfTrue="1" operator="equal">
      <formula>"NA"</formula>
    </cfRule>
  </conditionalFormatting>
  <conditionalFormatting sqref="I167">
    <cfRule type="cellIs" dxfId="967" priority="2241" stopIfTrue="1" operator="equal">
      <formula>"NA"</formula>
    </cfRule>
    <cfRule type="cellIs" dxfId="966" priority="2242" stopIfTrue="1" operator="equal">
      <formula>"NA"</formula>
    </cfRule>
  </conditionalFormatting>
  <conditionalFormatting sqref="I167">
    <cfRule type="cellIs" dxfId="965" priority="2239" stopIfTrue="1" operator="equal">
      <formula>"NA"</formula>
    </cfRule>
    <cfRule type="cellIs" dxfId="964" priority="2240" stopIfTrue="1" operator="equal">
      <formula>"NA"</formula>
    </cfRule>
  </conditionalFormatting>
  <conditionalFormatting sqref="I167">
    <cfRule type="cellIs" dxfId="963" priority="2237" stopIfTrue="1" operator="equal">
      <formula>"NA"</formula>
    </cfRule>
    <cfRule type="cellIs" dxfId="962" priority="2238" stopIfTrue="1" operator="equal">
      <formula>"NA"</formula>
    </cfRule>
  </conditionalFormatting>
  <conditionalFormatting sqref="I167">
    <cfRule type="cellIs" dxfId="961" priority="2235" stopIfTrue="1" operator="equal">
      <formula>"NA"</formula>
    </cfRule>
    <cfRule type="cellIs" dxfId="960" priority="2236" stopIfTrue="1" operator="equal">
      <formula>"NA"</formula>
    </cfRule>
  </conditionalFormatting>
  <conditionalFormatting sqref="I167">
    <cfRule type="cellIs" dxfId="959" priority="2233" stopIfTrue="1" operator="equal">
      <formula>"NA"</formula>
    </cfRule>
    <cfRule type="cellIs" dxfId="958" priority="2234" stopIfTrue="1" operator="equal">
      <formula>"NA"</formula>
    </cfRule>
  </conditionalFormatting>
  <conditionalFormatting sqref="I167">
    <cfRule type="cellIs" dxfId="957" priority="2231" stopIfTrue="1" operator="equal">
      <formula>"NA"</formula>
    </cfRule>
    <cfRule type="cellIs" dxfId="956" priority="2232" stopIfTrue="1" operator="equal">
      <formula>"NA"</formula>
    </cfRule>
  </conditionalFormatting>
  <conditionalFormatting sqref="I171 I173 I175 I177 I179">
    <cfRule type="cellIs" dxfId="955" priority="2229" stopIfTrue="1" operator="equal">
      <formula>"NA"</formula>
    </cfRule>
    <cfRule type="cellIs" dxfId="954" priority="2230" stopIfTrue="1" operator="equal">
      <formula>"NA"</formula>
    </cfRule>
  </conditionalFormatting>
  <conditionalFormatting sqref="I171 I173 I175 I177 I179">
    <cfRule type="cellIs" dxfId="953" priority="2227" stopIfTrue="1" operator="equal">
      <formula>"NA"</formula>
    </cfRule>
    <cfRule type="cellIs" dxfId="952" priority="2228" stopIfTrue="1" operator="equal">
      <formula>"NA"</formula>
    </cfRule>
  </conditionalFormatting>
  <conditionalFormatting sqref="I171 I173 I175 I177 I179">
    <cfRule type="cellIs" dxfId="951" priority="2225" stopIfTrue="1" operator="equal">
      <formula>"NA"</formula>
    </cfRule>
    <cfRule type="cellIs" dxfId="950" priority="2226" stopIfTrue="1" operator="equal">
      <formula>"NA"</formula>
    </cfRule>
  </conditionalFormatting>
  <conditionalFormatting sqref="I171 I173 I175 I177 I179">
    <cfRule type="cellIs" dxfId="949" priority="2223" stopIfTrue="1" operator="equal">
      <formula>"NA"</formula>
    </cfRule>
    <cfRule type="cellIs" dxfId="948" priority="2224" stopIfTrue="1" operator="equal">
      <formula>"NA"</formula>
    </cfRule>
  </conditionalFormatting>
  <conditionalFormatting sqref="I190">
    <cfRule type="cellIs" dxfId="947" priority="2211" stopIfTrue="1" operator="equal">
      <formula>"NA"</formula>
    </cfRule>
    <cfRule type="cellIs" dxfId="946" priority="2212" stopIfTrue="1" operator="equal">
      <formula>"NA"</formula>
    </cfRule>
  </conditionalFormatting>
  <conditionalFormatting sqref="I190">
    <cfRule type="cellIs" dxfId="945" priority="2213" stopIfTrue="1" operator="equal">
      <formula>"NA"</formula>
    </cfRule>
    <cfRule type="cellIs" dxfId="944" priority="2214" stopIfTrue="1" operator="equal">
      <formula>"NA"</formula>
    </cfRule>
  </conditionalFormatting>
  <conditionalFormatting sqref="I194 I196 I198 I200 I202">
    <cfRule type="cellIs" dxfId="943" priority="2219" stopIfTrue="1" operator="equal">
      <formula>"NA"</formula>
    </cfRule>
    <cfRule type="cellIs" dxfId="942" priority="2220" stopIfTrue="1" operator="equal">
      <formula>"NA"</formula>
    </cfRule>
  </conditionalFormatting>
  <conditionalFormatting sqref="I194 I196 I198 I200 I202">
    <cfRule type="cellIs" dxfId="941" priority="2215" stopIfTrue="1" operator="equal">
      <formula>"NA"</formula>
    </cfRule>
    <cfRule type="cellIs" dxfId="940" priority="2216" stopIfTrue="1" operator="equal">
      <formula>"NA"</formula>
    </cfRule>
  </conditionalFormatting>
  <conditionalFormatting sqref="I194 I196 I198 I200 I202">
    <cfRule type="cellIs" dxfId="939" priority="2221" stopIfTrue="1" operator="equal">
      <formula>"NA"</formula>
    </cfRule>
    <cfRule type="cellIs" dxfId="938" priority="2222" stopIfTrue="1" operator="equal">
      <formula>"NA"</formula>
    </cfRule>
  </conditionalFormatting>
  <conditionalFormatting sqref="I194 I196 I198 I200 I202">
    <cfRule type="cellIs" dxfId="937" priority="2217" stopIfTrue="1" operator="equal">
      <formula>"NA"</formula>
    </cfRule>
    <cfRule type="cellIs" dxfId="936" priority="2218" stopIfTrue="1" operator="equal">
      <formula>"NA"</formula>
    </cfRule>
  </conditionalFormatting>
  <conditionalFormatting sqref="I190">
    <cfRule type="cellIs" dxfId="935" priority="2207" stopIfTrue="1" operator="equal">
      <formula>"NA"</formula>
    </cfRule>
    <cfRule type="cellIs" dxfId="934" priority="2208" stopIfTrue="1" operator="equal">
      <formula>"NA"</formula>
    </cfRule>
  </conditionalFormatting>
  <conditionalFormatting sqref="I190">
    <cfRule type="cellIs" dxfId="933" priority="2209" stopIfTrue="1" operator="equal">
      <formula>"NA"</formula>
    </cfRule>
    <cfRule type="cellIs" dxfId="932" priority="2210" stopIfTrue="1" operator="equal">
      <formula>"NA"</formula>
    </cfRule>
  </conditionalFormatting>
  <conditionalFormatting sqref="I190">
    <cfRule type="cellIs" dxfId="931" priority="2205" stopIfTrue="1" operator="equal">
      <formula>"NA"</formula>
    </cfRule>
    <cfRule type="cellIs" dxfId="930" priority="2206" stopIfTrue="1" operator="equal">
      <formula>"NA"</formula>
    </cfRule>
  </conditionalFormatting>
  <conditionalFormatting sqref="I190">
    <cfRule type="cellIs" dxfId="929" priority="2203" stopIfTrue="1" operator="equal">
      <formula>"NA"</formula>
    </cfRule>
    <cfRule type="cellIs" dxfId="928" priority="2204" stopIfTrue="1" operator="equal">
      <formula>"NA"</formula>
    </cfRule>
  </conditionalFormatting>
  <conditionalFormatting sqref="I190">
    <cfRule type="cellIs" dxfId="927" priority="2201" stopIfTrue="1" operator="equal">
      <formula>"NA"</formula>
    </cfRule>
    <cfRule type="cellIs" dxfId="926" priority="2202" stopIfTrue="1" operator="equal">
      <formula>"NA"</formula>
    </cfRule>
  </conditionalFormatting>
  <conditionalFormatting sqref="I190">
    <cfRule type="cellIs" dxfId="925" priority="2199" stopIfTrue="1" operator="equal">
      <formula>"NA"</formula>
    </cfRule>
    <cfRule type="cellIs" dxfId="924" priority="2200" stopIfTrue="1" operator="equal">
      <formula>"NA"</formula>
    </cfRule>
  </conditionalFormatting>
  <conditionalFormatting sqref="I190">
    <cfRule type="cellIs" dxfId="923" priority="2197" stopIfTrue="1" operator="equal">
      <formula>"NA"</formula>
    </cfRule>
    <cfRule type="cellIs" dxfId="922" priority="2198" stopIfTrue="1" operator="equal">
      <formula>"NA"</formula>
    </cfRule>
  </conditionalFormatting>
  <conditionalFormatting sqref="I190">
    <cfRule type="cellIs" dxfId="921" priority="2195" stopIfTrue="1" operator="equal">
      <formula>"NA"</formula>
    </cfRule>
    <cfRule type="cellIs" dxfId="920" priority="2196" stopIfTrue="1" operator="equal">
      <formula>"NA"</formula>
    </cfRule>
  </conditionalFormatting>
  <conditionalFormatting sqref="I190">
    <cfRule type="cellIs" dxfId="919" priority="2193" stopIfTrue="1" operator="equal">
      <formula>"NA"</formula>
    </cfRule>
    <cfRule type="cellIs" dxfId="918" priority="2194" stopIfTrue="1" operator="equal">
      <formula>"NA"</formula>
    </cfRule>
  </conditionalFormatting>
  <conditionalFormatting sqref="I190">
    <cfRule type="cellIs" dxfId="917" priority="2191" stopIfTrue="1" operator="equal">
      <formula>"NA"</formula>
    </cfRule>
    <cfRule type="cellIs" dxfId="916" priority="2192" stopIfTrue="1" operator="equal">
      <formula>"NA"</formula>
    </cfRule>
  </conditionalFormatting>
  <conditionalFormatting sqref="I194 I196 I198 I200 I202">
    <cfRule type="cellIs" dxfId="915" priority="2189" stopIfTrue="1" operator="equal">
      <formula>"NA"</formula>
    </cfRule>
    <cfRule type="cellIs" dxfId="914" priority="2190" stopIfTrue="1" operator="equal">
      <formula>"NA"</formula>
    </cfRule>
  </conditionalFormatting>
  <conditionalFormatting sqref="I194 I196 I198 I200 I202">
    <cfRule type="cellIs" dxfId="913" priority="2187" stopIfTrue="1" operator="equal">
      <formula>"NA"</formula>
    </cfRule>
    <cfRule type="cellIs" dxfId="912" priority="2188" stopIfTrue="1" operator="equal">
      <formula>"NA"</formula>
    </cfRule>
  </conditionalFormatting>
  <conditionalFormatting sqref="I194 I196 I198 I200 I202">
    <cfRule type="cellIs" dxfId="911" priority="2185" stopIfTrue="1" operator="equal">
      <formula>"NA"</formula>
    </cfRule>
    <cfRule type="cellIs" dxfId="910" priority="2186" stopIfTrue="1" operator="equal">
      <formula>"NA"</formula>
    </cfRule>
  </conditionalFormatting>
  <conditionalFormatting sqref="I194 I196 I198 I200 I202">
    <cfRule type="cellIs" dxfId="909" priority="2183" stopIfTrue="1" operator="equal">
      <formula>"NA"</formula>
    </cfRule>
    <cfRule type="cellIs" dxfId="908" priority="2184" stopIfTrue="1" operator="equal">
      <formula>"NA"</formula>
    </cfRule>
  </conditionalFormatting>
  <conditionalFormatting sqref="E190:G190">
    <cfRule type="cellIs" dxfId="907" priority="2171" stopIfTrue="1" operator="equal">
      <formula>"NA"</formula>
    </cfRule>
    <cfRule type="cellIs" dxfId="906" priority="2172" stopIfTrue="1" operator="equal">
      <formula>"NA"</formula>
    </cfRule>
  </conditionalFormatting>
  <conditionalFormatting sqref="E190:G190">
    <cfRule type="cellIs" dxfId="905" priority="2173" stopIfTrue="1" operator="equal">
      <formula>"NA"</formula>
    </cfRule>
    <cfRule type="cellIs" dxfId="904" priority="2174" stopIfTrue="1" operator="equal">
      <formula>"NA"</formula>
    </cfRule>
  </conditionalFormatting>
  <conditionalFormatting sqref="E194:G194 E196:G196 E198:G198 E200:G200 E202:G202">
    <cfRule type="cellIs" dxfId="903" priority="2179" stopIfTrue="1" operator="equal">
      <formula>"NA"</formula>
    </cfRule>
    <cfRule type="cellIs" dxfId="902" priority="2180" stopIfTrue="1" operator="equal">
      <formula>"NA"</formula>
    </cfRule>
  </conditionalFormatting>
  <conditionalFormatting sqref="E194:G194 E196:G196 E198:G198 E200:G200 E202:G202">
    <cfRule type="cellIs" dxfId="901" priority="2175" stopIfTrue="1" operator="equal">
      <formula>"NA"</formula>
    </cfRule>
    <cfRule type="cellIs" dxfId="900" priority="2176" stopIfTrue="1" operator="equal">
      <formula>"NA"</formula>
    </cfRule>
  </conditionalFormatting>
  <conditionalFormatting sqref="E194:G194 E196:G196 E198:G198 E200:G200 E202:G202">
    <cfRule type="cellIs" dxfId="899" priority="2181" stopIfTrue="1" operator="equal">
      <formula>"NA"</formula>
    </cfRule>
    <cfRule type="cellIs" dxfId="898" priority="2182" stopIfTrue="1" operator="equal">
      <formula>"NA"</formula>
    </cfRule>
  </conditionalFormatting>
  <conditionalFormatting sqref="E194:G194 E196:G196 E198:G198 E200:G200 E202:G202">
    <cfRule type="cellIs" dxfId="897" priority="2177" stopIfTrue="1" operator="equal">
      <formula>"NA"</formula>
    </cfRule>
    <cfRule type="cellIs" dxfId="896" priority="2178" stopIfTrue="1" operator="equal">
      <formula>"NA"</formula>
    </cfRule>
  </conditionalFormatting>
  <conditionalFormatting sqref="E190:G190">
    <cfRule type="cellIs" dxfId="895" priority="2167" stopIfTrue="1" operator="equal">
      <formula>"NA"</formula>
    </cfRule>
    <cfRule type="cellIs" dxfId="894" priority="2168" stopIfTrue="1" operator="equal">
      <formula>"NA"</formula>
    </cfRule>
  </conditionalFormatting>
  <conditionalFormatting sqref="E190:G190">
    <cfRule type="cellIs" dxfId="893" priority="2169" stopIfTrue="1" operator="equal">
      <formula>"NA"</formula>
    </cfRule>
    <cfRule type="cellIs" dxfId="892" priority="2170" stopIfTrue="1" operator="equal">
      <formula>"NA"</formula>
    </cfRule>
  </conditionalFormatting>
  <conditionalFormatting sqref="E190:G190">
    <cfRule type="cellIs" dxfId="891" priority="2165" stopIfTrue="1" operator="equal">
      <formula>"NA"</formula>
    </cfRule>
    <cfRule type="cellIs" dxfId="890" priority="2166" stopIfTrue="1" operator="equal">
      <formula>"NA"</formula>
    </cfRule>
  </conditionalFormatting>
  <conditionalFormatting sqref="E190:G190">
    <cfRule type="cellIs" dxfId="889" priority="2163" stopIfTrue="1" operator="equal">
      <formula>"NA"</formula>
    </cfRule>
    <cfRule type="cellIs" dxfId="888" priority="2164" stopIfTrue="1" operator="equal">
      <formula>"NA"</formula>
    </cfRule>
  </conditionalFormatting>
  <conditionalFormatting sqref="E190:G190">
    <cfRule type="cellIs" dxfId="887" priority="2161" stopIfTrue="1" operator="equal">
      <formula>"NA"</formula>
    </cfRule>
    <cfRule type="cellIs" dxfId="886" priority="2162" stopIfTrue="1" operator="equal">
      <formula>"NA"</formula>
    </cfRule>
  </conditionalFormatting>
  <conditionalFormatting sqref="E190:G190">
    <cfRule type="cellIs" dxfId="885" priority="2159" stopIfTrue="1" operator="equal">
      <formula>"NA"</formula>
    </cfRule>
    <cfRule type="cellIs" dxfId="884" priority="2160" stopIfTrue="1" operator="equal">
      <formula>"NA"</formula>
    </cfRule>
  </conditionalFormatting>
  <conditionalFormatting sqref="E190:G190">
    <cfRule type="cellIs" dxfId="883" priority="2157" stopIfTrue="1" operator="equal">
      <formula>"NA"</formula>
    </cfRule>
    <cfRule type="cellIs" dxfId="882" priority="2158" stopIfTrue="1" operator="equal">
      <formula>"NA"</formula>
    </cfRule>
  </conditionalFormatting>
  <conditionalFormatting sqref="E190:G190">
    <cfRule type="cellIs" dxfId="881" priority="2155" stopIfTrue="1" operator="equal">
      <formula>"NA"</formula>
    </cfRule>
    <cfRule type="cellIs" dxfId="880" priority="2156" stopIfTrue="1" operator="equal">
      <formula>"NA"</formula>
    </cfRule>
  </conditionalFormatting>
  <conditionalFormatting sqref="E190:G190">
    <cfRule type="cellIs" dxfId="879" priority="2153" stopIfTrue="1" operator="equal">
      <formula>"NA"</formula>
    </cfRule>
    <cfRule type="cellIs" dxfId="878" priority="2154" stopIfTrue="1" operator="equal">
      <formula>"NA"</formula>
    </cfRule>
  </conditionalFormatting>
  <conditionalFormatting sqref="E190:G190">
    <cfRule type="cellIs" dxfId="877" priority="2151" stopIfTrue="1" operator="equal">
      <formula>"NA"</formula>
    </cfRule>
    <cfRule type="cellIs" dxfId="876" priority="2152" stopIfTrue="1" operator="equal">
      <formula>"NA"</formula>
    </cfRule>
  </conditionalFormatting>
  <conditionalFormatting sqref="E194:G194 E196:G196 E198:G198 E200:G200 E202:G202">
    <cfRule type="cellIs" dxfId="875" priority="2149" stopIfTrue="1" operator="equal">
      <formula>"NA"</formula>
    </cfRule>
    <cfRule type="cellIs" dxfId="874" priority="2150" stopIfTrue="1" operator="equal">
      <formula>"NA"</formula>
    </cfRule>
  </conditionalFormatting>
  <conditionalFormatting sqref="E194:G194 E196:G196 E198:G198 E200:G200 E202:G202">
    <cfRule type="cellIs" dxfId="873" priority="2147" stopIfTrue="1" operator="equal">
      <formula>"NA"</formula>
    </cfRule>
    <cfRule type="cellIs" dxfId="872" priority="2148" stopIfTrue="1" operator="equal">
      <formula>"NA"</formula>
    </cfRule>
  </conditionalFormatting>
  <conditionalFormatting sqref="E194:G194 E196:G196 E198:G198 E200:G200 E202:G202">
    <cfRule type="cellIs" dxfId="871" priority="2145" stopIfTrue="1" operator="equal">
      <formula>"NA"</formula>
    </cfRule>
    <cfRule type="cellIs" dxfId="870" priority="2146" stopIfTrue="1" operator="equal">
      <formula>"NA"</formula>
    </cfRule>
  </conditionalFormatting>
  <conditionalFormatting sqref="E194:G194 E196:G196 E198:G198 E200:G200 E202:G202">
    <cfRule type="cellIs" dxfId="869" priority="2143" stopIfTrue="1" operator="equal">
      <formula>"NA"</formula>
    </cfRule>
    <cfRule type="cellIs" dxfId="868" priority="2144" stopIfTrue="1" operator="equal">
      <formula>"NA"</formula>
    </cfRule>
  </conditionalFormatting>
  <conditionalFormatting sqref="E167:G167">
    <cfRule type="cellIs" dxfId="867" priority="2051" stopIfTrue="1" operator="equal">
      <formula>"NA"</formula>
    </cfRule>
    <cfRule type="cellIs" dxfId="866" priority="2052" stopIfTrue="1" operator="equal">
      <formula>"NA"</formula>
    </cfRule>
  </conditionalFormatting>
  <conditionalFormatting sqref="E167:G167">
    <cfRule type="cellIs" dxfId="865" priority="2053" stopIfTrue="1" operator="equal">
      <formula>"NA"</formula>
    </cfRule>
    <cfRule type="cellIs" dxfId="864" priority="2054" stopIfTrue="1" operator="equal">
      <formula>"NA"</formula>
    </cfRule>
  </conditionalFormatting>
  <conditionalFormatting sqref="E171:G171 E173:G173 E175:G175 E177:G177 E179:G179">
    <cfRule type="cellIs" dxfId="863" priority="2059" stopIfTrue="1" operator="equal">
      <formula>"NA"</formula>
    </cfRule>
    <cfRule type="cellIs" dxfId="862" priority="2060" stopIfTrue="1" operator="equal">
      <formula>"NA"</formula>
    </cfRule>
  </conditionalFormatting>
  <conditionalFormatting sqref="E171:G171 E173:G173 E175:G175 E177:G177 E179:G179">
    <cfRule type="cellIs" dxfId="861" priority="2055" stopIfTrue="1" operator="equal">
      <formula>"NA"</formula>
    </cfRule>
    <cfRule type="cellIs" dxfId="860" priority="2056" stopIfTrue="1" operator="equal">
      <formula>"NA"</formula>
    </cfRule>
  </conditionalFormatting>
  <conditionalFormatting sqref="E171:G171 E173:G173 E175:G175 E177:G177 E179:G179">
    <cfRule type="cellIs" dxfId="859" priority="2061" stopIfTrue="1" operator="equal">
      <formula>"NA"</formula>
    </cfRule>
    <cfRule type="cellIs" dxfId="858" priority="2062" stopIfTrue="1" operator="equal">
      <formula>"NA"</formula>
    </cfRule>
  </conditionalFormatting>
  <conditionalFormatting sqref="E171:G171 E173:G173 E175:G175 E177:G177 E179:G179">
    <cfRule type="cellIs" dxfId="857" priority="2057" stopIfTrue="1" operator="equal">
      <formula>"NA"</formula>
    </cfRule>
    <cfRule type="cellIs" dxfId="856" priority="2058" stopIfTrue="1" operator="equal">
      <formula>"NA"</formula>
    </cfRule>
  </conditionalFormatting>
  <conditionalFormatting sqref="E167:G167">
    <cfRule type="cellIs" dxfId="855" priority="2047" stopIfTrue="1" operator="equal">
      <formula>"NA"</formula>
    </cfRule>
    <cfRule type="cellIs" dxfId="854" priority="2048" stopIfTrue="1" operator="equal">
      <formula>"NA"</formula>
    </cfRule>
  </conditionalFormatting>
  <conditionalFormatting sqref="E167:G167">
    <cfRule type="cellIs" dxfId="853" priority="2049" stopIfTrue="1" operator="equal">
      <formula>"NA"</formula>
    </cfRule>
    <cfRule type="cellIs" dxfId="852" priority="2050" stopIfTrue="1" operator="equal">
      <formula>"NA"</formula>
    </cfRule>
  </conditionalFormatting>
  <conditionalFormatting sqref="E167:G167">
    <cfRule type="cellIs" dxfId="851" priority="2045" stopIfTrue="1" operator="equal">
      <formula>"NA"</formula>
    </cfRule>
    <cfRule type="cellIs" dxfId="850" priority="2046" stopIfTrue="1" operator="equal">
      <formula>"NA"</formula>
    </cfRule>
  </conditionalFormatting>
  <conditionalFormatting sqref="E167:G167">
    <cfRule type="cellIs" dxfId="849" priority="2043" stopIfTrue="1" operator="equal">
      <formula>"NA"</formula>
    </cfRule>
    <cfRule type="cellIs" dxfId="848" priority="2044" stopIfTrue="1" operator="equal">
      <formula>"NA"</formula>
    </cfRule>
  </conditionalFormatting>
  <conditionalFormatting sqref="E167:G167">
    <cfRule type="cellIs" dxfId="847" priority="2041" stopIfTrue="1" operator="equal">
      <formula>"NA"</formula>
    </cfRule>
    <cfRule type="cellIs" dxfId="846" priority="2042" stopIfTrue="1" operator="equal">
      <formula>"NA"</formula>
    </cfRule>
  </conditionalFormatting>
  <conditionalFormatting sqref="E167:G167">
    <cfRule type="cellIs" dxfId="845" priority="2039" stopIfTrue="1" operator="equal">
      <formula>"NA"</formula>
    </cfRule>
    <cfRule type="cellIs" dxfId="844" priority="2040" stopIfTrue="1" operator="equal">
      <formula>"NA"</formula>
    </cfRule>
  </conditionalFormatting>
  <conditionalFormatting sqref="E167:G167">
    <cfRule type="cellIs" dxfId="843" priority="2037" stopIfTrue="1" operator="equal">
      <formula>"NA"</formula>
    </cfRule>
    <cfRule type="cellIs" dxfId="842" priority="2038" stopIfTrue="1" operator="equal">
      <formula>"NA"</formula>
    </cfRule>
  </conditionalFormatting>
  <conditionalFormatting sqref="E167:G167">
    <cfRule type="cellIs" dxfId="841" priority="2035" stopIfTrue="1" operator="equal">
      <formula>"NA"</formula>
    </cfRule>
    <cfRule type="cellIs" dxfId="840" priority="2036" stopIfTrue="1" operator="equal">
      <formula>"NA"</formula>
    </cfRule>
  </conditionalFormatting>
  <conditionalFormatting sqref="E167:G167">
    <cfRule type="cellIs" dxfId="839" priority="2033" stopIfTrue="1" operator="equal">
      <formula>"NA"</formula>
    </cfRule>
    <cfRule type="cellIs" dxfId="838" priority="2034" stopIfTrue="1" operator="equal">
      <formula>"NA"</formula>
    </cfRule>
  </conditionalFormatting>
  <conditionalFormatting sqref="E167:G167">
    <cfRule type="cellIs" dxfId="837" priority="2031" stopIfTrue="1" operator="equal">
      <formula>"NA"</formula>
    </cfRule>
    <cfRule type="cellIs" dxfId="836" priority="2032" stopIfTrue="1" operator="equal">
      <formula>"NA"</formula>
    </cfRule>
  </conditionalFormatting>
  <conditionalFormatting sqref="E171:G171 E173:G173 E175:G175 E177:G177 E179:G179">
    <cfRule type="cellIs" dxfId="835" priority="2029" stopIfTrue="1" operator="equal">
      <formula>"NA"</formula>
    </cfRule>
    <cfRule type="cellIs" dxfId="834" priority="2030" stopIfTrue="1" operator="equal">
      <formula>"NA"</formula>
    </cfRule>
  </conditionalFormatting>
  <conditionalFormatting sqref="E171:G171 E173:G173 E175:G175 E177:G177 E179:G179">
    <cfRule type="cellIs" dxfId="833" priority="2027" stopIfTrue="1" operator="equal">
      <formula>"NA"</formula>
    </cfRule>
    <cfRule type="cellIs" dxfId="832" priority="2028" stopIfTrue="1" operator="equal">
      <formula>"NA"</formula>
    </cfRule>
  </conditionalFormatting>
  <conditionalFormatting sqref="E171:G171 E173:G173 E175:G175 E177:G177 E179:G179">
    <cfRule type="cellIs" dxfId="831" priority="2025" stopIfTrue="1" operator="equal">
      <formula>"NA"</formula>
    </cfRule>
    <cfRule type="cellIs" dxfId="830" priority="2026" stopIfTrue="1" operator="equal">
      <formula>"NA"</formula>
    </cfRule>
  </conditionalFormatting>
  <conditionalFormatting sqref="E171:G171 E173:G173 E175:G175 E177:G177 E179:G179">
    <cfRule type="cellIs" dxfId="829" priority="2023" stopIfTrue="1" operator="equal">
      <formula>"NA"</formula>
    </cfRule>
    <cfRule type="cellIs" dxfId="828" priority="2024" stopIfTrue="1" operator="equal">
      <formula>"NA"</formula>
    </cfRule>
  </conditionalFormatting>
  <conditionalFormatting sqref="E403">
    <cfRule type="cellIs" dxfId="827" priority="1875" stopIfTrue="1" operator="equal">
      <formula>"NA"</formula>
    </cfRule>
    <cfRule type="cellIs" dxfId="826" priority="1876" stopIfTrue="1" operator="equal">
      <formula>"NA"</formula>
    </cfRule>
  </conditionalFormatting>
  <conditionalFormatting sqref="E403">
    <cfRule type="cellIs" dxfId="825" priority="1871" stopIfTrue="1" operator="equal">
      <formula>"NA"</formula>
    </cfRule>
    <cfRule type="cellIs" dxfId="824" priority="1872" stopIfTrue="1" operator="equal">
      <formula>"NA"</formula>
    </cfRule>
  </conditionalFormatting>
  <conditionalFormatting sqref="E403">
    <cfRule type="cellIs" dxfId="823" priority="1877" stopIfTrue="1" operator="equal">
      <formula>"NA"</formula>
    </cfRule>
    <cfRule type="cellIs" dxfId="822" priority="1878" stopIfTrue="1" operator="equal">
      <formula>"NA"</formula>
    </cfRule>
  </conditionalFormatting>
  <conditionalFormatting sqref="E403">
    <cfRule type="cellIs" dxfId="821" priority="1873" stopIfTrue="1" operator="equal">
      <formula>"NA"</formula>
    </cfRule>
    <cfRule type="cellIs" dxfId="820" priority="1874" stopIfTrue="1" operator="equal">
      <formula>"NA"</formula>
    </cfRule>
  </conditionalFormatting>
  <conditionalFormatting sqref="E403">
    <cfRule type="cellIs" dxfId="819" priority="1869" stopIfTrue="1" operator="equal">
      <formula>"NA"</formula>
    </cfRule>
    <cfRule type="cellIs" dxfId="818" priority="1870" stopIfTrue="1" operator="equal">
      <formula>"NA"</formula>
    </cfRule>
  </conditionalFormatting>
  <conditionalFormatting sqref="E403">
    <cfRule type="cellIs" dxfId="817" priority="1867" stopIfTrue="1" operator="equal">
      <formula>"NA"</formula>
    </cfRule>
    <cfRule type="cellIs" dxfId="816" priority="1868" stopIfTrue="1" operator="equal">
      <formula>"NA"</formula>
    </cfRule>
  </conditionalFormatting>
  <conditionalFormatting sqref="E403">
    <cfRule type="cellIs" dxfId="815" priority="1865" stopIfTrue="1" operator="equal">
      <formula>"NA"</formula>
    </cfRule>
    <cfRule type="cellIs" dxfId="814" priority="1866" stopIfTrue="1" operator="equal">
      <formula>"NA"</formula>
    </cfRule>
  </conditionalFormatting>
  <conditionalFormatting sqref="E403">
    <cfRule type="cellIs" dxfId="813" priority="1863" stopIfTrue="1" operator="equal">
      <formula>"NA"</formula>
    </cfRule>
    <cfRule type="cellIs" dxfId="812" priority="1864" stopIfTrue="1" operator="equal">
      <formula>"NA"</formula>
    </cfRule>
  </conditionalFormatting>
  <conditionalFormatting sqref="F403">
    <cfRule type="cellIs" dxfId="811" priority="1859" stopIfTrue="1" operator="equal">
      <formula>"NA"</formula>
    </cfRule>
    <cfRule type="cellIs" dxfId="810" priority="1860" stopIfTrue="1" operator="equal">
      <formula>"NA"</formula>
    </cfRule>
  </conditionalFormatting>
  <conditionalFormatting sqref="F403">
    <cfRule type="cellIs" dxfId="809" priority="1855" stopIfTrue="1" operator="equal">
      <formula>"NA"</formula>
    </cfRule>
    <cfRule type="cellIs" dxfId="808" priority="1856" stopIfTrue="1" operator="equal">
      <formula>"NA"</formula>
    </cfRule>
  </conditionalFormatting>
  <conditionalFormatting sqref="F403">
    <cfRule type="cellIs" dxfId="807" priority="1861" stopIfTrue="1" operator="equal">
      <formula>"NA"</formula>
    </cfRule>
    <cfRule type="cellIs" dxfId="806" priority="1862" stopIfTrue="1" operator="equal">
      <formula>"NA"</formula>
    </cfRule>
  </conditionalFormatting>
  <conditionalFormatting sqref="F403">
    <cfRule type="cellIs" dxfId="805" priority="1857" stopIfTrue="1" operator="equal">
      <formula>"NA"</formula>
    </cfRule>
    <cfRule type="cellIs" dxfId="804" priority="1858" stopIfTrue="1" operator="equal">
      <formula>"NA"</formula>
    </cfRule>
  </conditionalFormatting>
  <conditionalFormatting sqref="F403">
    <cfRule type="cellIs" dxfId="803" priority="1853" stopIfTrue="1" operator="equal">
      <formula>"NA"</formula>
    </cfRule>
    <cfRule type="cellIs" dxfId="802" priority="1854" stopIfTrue="1" operator="equal">
      <formula>"NA"</formula>
    </cfRule>
  </conditionalFormatting>
  <conditionalFormatting sqref="F403">
    <cfRule type="cellIs" dxfId="801" priority="1851" stopIfTrue="1" operator="equal">
      <formula>"NA"</formula>
    </cfRule>
    <cfRule type="cellIs" dxfId="800" priority="1852" stopIfTrue="1" operator="equal">
      <formula>"NA"</formula>
    </cfRule>
  </conditionalFormatting>
  <conditionalFormatting sqref="F403">
    <cfRule type="cellIs" dxfId="799" priority="1849" stopIfTrue="1" operator="equal">
      <formula>"NA"</formula>
    </cfRule>
    <cfRule type="cellIs" dxfId="798" priority="1850" stopIfTrue="1" operator="equal">
      <formula>"NA"</formula>
    </cfRule>
  </conditionalFormatting>
  <conditionalFormatting sqref="F403">
    <cfRule type="cellIs" dxfId="797" priority="1847" stopIfTrue="1" operator="equal">
      <formula>"NA"</formula>
    </cfRule>
    <cfRule type="cellIs" dxfId="796" priority="1848" stopIfTrue="1" operator="equal">
      <formula>"NA"</formula>
    </cfRule>
  </conditionalFormatting>
  <conditionalFormatting sqref="G403">
    <cfRule type="cellIs" dxfId="795" priority="1843" stopIfTrue="1" operator="equal">
      <formula>"NA"</formula>
    </cfRule>
    <cfRule type="cellIs" dxfId="794" priority="1844" stopIfTrue="1" operator="equal">
      <formula>"NA"</formula>
    </cfRule>
  </conditionalFormatting>
  <conditionalFormatting sqref="G403">
    <cfRule type="cellIs" dxfId="793" priority="1839" stopIfTrue="1" operator="equal">
      <formula>"NA"</formula>
    </cfRule>
    <cfRule type="cellIs" dxfId="792" priority="1840" stopIfTrue="1" operator="equal">
      <formula>"NA"</formula>
    </cfRule>
  </conditionalFormatting>
  <conditionalFormatting sqref="G403">
    <cfRule type="cellIs" dxfId="791" priority="1845" stopIfTrue="1" operator="equal">
      <formula>"NA"</formula>
    </cfRule>
    <cfRule type="cellIs" dxfId="790" priority="1846" stopIfTrue="1" operator="equal">
      <formula>"NA"</formula>
    </cfRule>
  </conditionalFormatting>
  <conditionalFormatting sqref="G403">
    <cfRule type="cellIs" dxfId="789" priority="1841" stopIfTrue="1" operator="equal">
      <formula>"NA"</formula>
    </cfRule>
    <cfRule type="cellIs" dxfId="788" priority="1842" stopIfTrue="1" operator="equal">
      <formula>"NA"</formula>
    </cfRule>
  </conditionalFormatting>
  <conditionalFormatting sqref="G403">
    <cfRule type="cellIs" dxfId="787" priority="1837" stopIfTrue="1" operator="equal">
      <formula>"NA"</formula>
    </cfRule>
    <cfRule type="cellIs" dxfId="786" priority="1838" stopIfTrue="1" operator="equal">
      <formula>"NA"</formula>
    </cfRule>
  </conditionalFormatting>
  <conditionalFormatting sqref="G403">
    <cfRule type="cellIs" dxfId="785" priority="1835" stopIfTrue="1" operator="equal">
      <formula>"NA"</formula>
    </cfRule>
    <cfRule type="cellIs" dxfId="784" priority="1836" stopIfTrue="1" operator="equal">
      <formula>"NA"</formula>
    </cfRule>
  </conditionalFormatting>
  <conditionalFormatting sqref="G403">
    <cfRule type="cellIs" dxfId="783" priority="1833" stopIfTrue="1" operator="equal">
      <formula>"NA"</formula>
    </cfRule>
    <cfRule type="cellIs" dxfId="782" priority="1834" stopIfTrue="1" operator="equal">
      <formula>"NA"</formula>
    </cfRule>
  </conditionalFormatting>
  <conditionalFormatting sqref="G403">
    <cfRule type="cellIs" dxfId="781" priority="1831" stopIfTrue="1" operator="equal">
      <formula>"NA"</formula>
    </cfRule>
    <cfRule type="cellIs" dxfId="780" priority="1832" stopIfTrue="1" operator="equal">
      <formula>"NA"</formula>
    </cfRule>
  </conditionalFormatting>
  <conditionalFormatting sqref="E420:G420">
    <cfRule type="cellIs" dxfId="779" priority="1827" stopIfTrue="1" operator="equal">
      <formula>"NA"</formula>
    </cfRule>
    <cfRule type="cellIs" dxfId="778" priority="1828" stopIfTrue="1" operator="equal">
      <formula>"NA"</formula>
    </cfRule>
  </conditionalFormatting>
  <conditionalFormatting sqref="E420:G420">
    <cfRule type="cellIs" dxfId="777" priority="1823" stopIfTrue="1" operator="equal">
      <formula>"NA"</formula>
    </cfRule>
    <cfRule type="cellIs" dxfId="776" priority="1824" stopIfTrue="1" operator="equal">
      <formula>"NA"</formula>
    </cfRule>
  </conditionalFormatting>
  <conditionalFormatting sqref="E420:G420">
    <cfRule type="cellIs" dxfId="775" priority="1829" stopIfTrue="1" operator="equal">
      <formula>"NA"</formula>
    </cfRule>
    <cfRule type="cellIs" dxfId="774" priority="1830" stopIfTrue="1" operator="equal">
      <formula>"NA"</formula>
    </cfRule>
  </conditionalFormatting>
  <conditionalFormatting sqref="E420:G420">
    <cfRule type="cellIs" dxfId="773" priority="1825" stopIfTrue="1" operator="equal">
      <formula>"NA"</formula>
    </cfRule>
    <cfRule type="cellIs" dxfId="772" priority="1826" stopIfTrue="1" operator="equal">
      <formula>"NA"</formula>
    </cfRule>
  </conditionalFormatting>
  <conditionalFormatting sqref="E420:G420">
    <cfRule type="cellIs" dxfId="771" priority="1821" stopIfTrue="1" operator="equal">
      <formula>"NA"</formula>
    </cfRule>
    <cfRule type="cellIs" dxfId="770" priority="1822" stopIfTrue="1" operator="equal">
      <formula>"NA"</formula>
    </cfRule>
  </conditionalFormatting>
  <conditionalFormatting sqref="E420:G420">
    <cfRule type="cellIs" dxfId="769" priority="1819" stopIfTrue="1" operator="equal">
      <formula>"NA"</formula>
    </cfRule>
    <cfRule type="cellIs" dxfId="768" priority="1820" stopIfTrue="1" operator="equal">
      <formula>"NA"</formula>
    </cfRule>
  </conditionalFormatting>
  <conditionalFormatting sqref="E420:G420">
    <cfRule type="cellIs" dxfId="767" priority="1817" stopIfTrue="1" operator="equal">
      <formula>"NA"</formula>
    </cfRule>
    <cfRule type="cellIs" dxfId="766" priority="1818" stopIfTrue="1" operator="equal">
      <formula>"NA"</formula>
    </cfRule>
  </conditionalFormatting>
  <conditionalFormatting sqref="E420:G420">
    <cfRule type="cellIs" dxfId="765" priority="1815" stopIfTrue="1" operator="equal">
      <formula>"NA"</formula>
    </cfRule>
    <cfRule type="cellIs" dxfId="764" priority="1816" stopIfTrue="1" operator="equal">
      <formula>"NA"</formula>
    </cfRule>
  </conditionalFormatting>
  <conditionalFormatting sqref="E121">
    <cfRule type="cellIs" dxfId="763" priority="1487" stopIfTrue="1" operator="equal">
      <formula>"NA"</formula>
    </cfRule>
    <cfRule type="cellIs" dxfId="762" priority="1488" stopIfTrue="1" operator="equal">
      <formula>"NA"</formula>
    </cfRule>
  </conditionalFormatting>
  <conditionalFormatting sqref="E121">
    <cfRule type="cellIs" dxfId="761" priority="1489" stopIfTrue="1" operator="equal">
      <formula>"NA"</formula>
    </cfRule>
    <cfRule type="cellIs" dxfId="760" priority="1490" stopIfTrue="1" operator="equal">
      <formula>"NA"</formula>
    </cfRule>
  </conditionalFormatting>
  <conditionalFormatting sqref="E121">
    <cfRule type="cellIs" dxfId="759" priority="1483" stopIfTrue="1" operator="equal">
      <formula>"NA"</formula>
    </cfRule>
    <cfRule type="cellIs" dxfId="758" priority="1484" stopIfTrue="1" operator="equal">
      <formula>"NA"</formula>
    </cfRule>
  </conditionalFormatting>
  <conditionalFormatting sqref="E121">
    <cfRule type="cellIs" dxfId="757" priority="1485" stopIfTrue="1" operator="equal">
      <formula>"NA"</formula>
    </cfRule>
    <cfRule type="cellIs" dxfId="756" priority="1486" stopIfTrue="1" operator="equal">
      <formula>"NA"</formula>
    </cfRule>
  </conditionalFormatting>
  <conditionalFormatting sqref="E121">
    <cfRule type="cellIs" dxfId="755" priority="1481" stopIfTrue="1" operator="equal">
      <formula>"NA"</formula>
    </cfRule>
    <cfRule type="cellIs" dxfId="754" priority="1482" stopIfTrue="1" operator="equal">
      <formula>"NA"</formula>
    </cfRule>
  </conditionalFormatting>
  <conditionalFormatting sqref="E121">
    <cfRule type="cellIs" dxfId="753" priority="1479" stopIfTrue="1" operator="equal">
      <formula>"NA"</formula>
    </cfRule>
    <cfRule type="cellIs" dxfId="752" priority="1480" stopIfTrue="1" operator="equal">
      <formula>"NA"</formula>
    </cfRule>
  </conditionalFormatting>
  <conditionalFormatting sqref="E121">
    <cfRule type="cellIs" dxfId="751" priority="1477" stopIfTrue="1" operator="equal">
      <formula>"NA"</formula>
    </cfRule>
    <cfRule type="cellIs" dxfId="750" priority="1478" stopIfTrue="1" operator="equal">
      <formula>"NA"</formula>
    </cfRule>
  </conditionalFormatting>
  <conditionalFormatting sqref="E121">
    <cfRule type="cellIs" dxfId="749" priority="1475" stopIfTrue="1" operator="equal">
      <formula>"NA"</formula>
    </cfRule>
    <cfRule type="cellIs" dxfId="748" priority="1476" stopIfTrue="1" operator="equal">
      <formula>"NA"</formula>
    </cfRule>
  </conditionalFormatting>
  <conditionalFormatting sqref="E121">
    <cfRule type="cellIs" dxfId="747" priority="1473" stopIfTrue="1" operator="equal">
      <formula>"NA"</formula>
    </cfRule>
    <cfRule type="cellIs" dxfId="746" priority="1474" stopIfTrue="1" operator="equal">
      <formula>"NA"</formula>
    </cfRule>
  </conditionalFormatting>
  <conditionalFormatting sqref="E121">
    <cfRule type="cellIs" dxfId="745" priority="1471" stopIfTrue="1" operator="equal">
      <formula>"NA"</formula>
    </cfRule>
    <cfRule type="cellIs" dxfId="744" priority="1472" stopIfTrue="1" operator="equal">
      <formula>"NA"</formula>
    </cfRule>
  </conditionalFormatting>
  <conditionalFormatting sqref="E121">
    <cfRule type="cellIs" dxfId="743" priority="1469" stopIfTrue="1" operator="equal">
      <formula>"NA"</formula>
    </cfRule>
    <cfRule type="cellIs" dxfId="742" priority="1470" stopIfTrue="1" operator="equal">
      <formula>"NA"</formula>
    </cfRule>
  </conditionalFormatting>
  <conditionalFormatting sqref="E121">
    <cfRule type="cellIs" dxfId="741" priority="1467" stopIfTrue="1" operator="equal">
      <formula>"NA"</formula>
    </cfRule>
    <cfRule type="cellIs" dxfId="740" priority="1468" stopIfTrue="1" operator="equal">
      <formula>"NA"</formula>
    </cfRule>
  </conditionalFormatting>
  <conditionalFormatting sqref="E121">
    <cfRule type="cellIs" dxfId="739" priority="1465" stopIfTrue="1" operator="equal">
      <formula>"NA"</formula>
    </cfRule>
    <cfRule type="cellIs" dxfId="738" priority="1466" stopIfTrue="1" operator="equal">
      <formula>"NA"</formula>
    </cfRule>
  </conditionalFormatting>
  <conditionalFormatting sqref="E121">
    <cfRule type="cellIs" dxfId="737" priority="1463" stopIfTrue="1" operator="equal">
      <formula>"NA"</formula>
    </cfRule>
    <cfRule type="cellIs" dxfId="736" priority="1464" stopIfTrue="1" operator="equal">
      <formula>"NA"</formula>
    </cfRule>
  </conditionalFormatting>
  <conditionalFormatting sqref="E121">
    <cfRule type="cellIs" dxfId="735" priority="1461" stopIfTrue="1" operator="equal">
      <formula>"NA"</formula>
    </cfRule>
    <cfRule type="cellIs" dxfId="734" priority="1462" stopIfTrue="1" operator="equal">
      <formula>"NA"</formula>
    </cfRule>
  </conditionalFormatting>
  <conditionalFormatting sqref="E121">
    <cfRule type="cellIs" dxfId="733" priority="1459" stopIfTrue="1" operator="equal">
      <formula>"NA"</formula>
    </cfRule>
    <cfRule type="cellIs" dxfId="732" priority="1460" stopIfTrue="1" operator="equal">
      <formula>"NA"</formula>
    </cfRule>
  </conditionalFormatting>
  <conditionalFormatting sqref="E121">
    <cfRule type="cellIs" dxfId="731" priority="1457" stopIfTrue="1" operator="equal">
      <formula>"NA"</formula>
    </cfRule>
    <cfRule type="cellIs" dxfId="730" priority="1458" stopIfTrue="1" operator="equal">
      <formula>"NA"</formula>
    </cfRule>
  </conditionalFormatting>
  <conditionalFormatting sqref="E121">
    <cfRule type="cellIs" dxfId="729" priority="1455" stopIfTrue="1" operator="equal">
      <formula>"NA"</formula>
    </cfRule>
    <cfRule type="cellIs" dxfId="728" priority="1456" stopIfTrue="1" operator="equal">
      <formula>"NA"</formula>
    </cfRule>
  </conditionalFormatting>
  <conditionalFormatting sqref="E121">
    <cfRule type="cellIs" dxfId="727" priority="1453" stopIfTrue="1" operator="equal">
      <formula>"NA"</formula>
    </cfRule>
    <cfRule type="cellIs" dxfId="726" priority="1454" stopIfTrue="1" operator="equal">
      <formula>"NA"</formula>
    </cfRule>
  </conditionalFormatting>
  <conditionalFormatting sqref="E121">
    <cfRule type="cellIs" dxfId="725" priority="1451" stopIfTrue="1" operator="equal">
      <formula>"NA"</formula>
    </cfRule>
    <cfRule type="cellIs" dxfId="724" priority="1452" stopIfTrue="1" operator="equal">
      <formula>"NA"</formula>
    </cfRule>
  </conditionalFormatting>
  <conditionalFormatting sqref="E121">
    <cfRule type="cellIs" dxfId="723" priority="1449" stopIfTrue="1" operator="equal">
      <formula>"NA"</formula>
    </cfRule>
    <cfRule type="cellIs" dxfId="722" priority="1450" stopIfTrue="1" operator="equal">
      <formula>"NA"</formula>
    </cfRule>
  </conditionalFormatting>
  <conditionalFormatting sqref="E121">
    <cfRule type="cellIs" dxfId="721" priority="1447" stopIfTrue="1" operator="equal">
      <formula>"NA"</formula>
    </cfRule>
    <cfRule type="cellIs" dxfId="720" priority="1448" stopIfTrue="1" operator="equal">
      <formula>"NA"</formula>
    </cfRule>
  </conditionalFormatting>
  <conditionalFormatting sqref="E121">
    <cfRule type="cellIs" dxfId="719" priority="1445" stopIfTrue="1" operator="equal">
      <formula>"NA"</formula>
    </cfRule>
    <cfRule type="cellIs" dxfId="718" priority="1446" stopIfTrue="1" operator="equal">
      <formula>"NA"</formula>
    </cfRule>
  </conditionalFormatting>
  <conditionalFormatting sqref="E121">
    <cfRule type="cellIs" dxfId="717" priority="1443" stopIfTrue="1" operator="equal">
      <formula>"NA"</formula>
    </cfRule>
    <cfRule type="cellIs" dxfId="716" priority="1444" stopIfTrue="1" operator="equal">
      <formula>"NA"</formula>
    </cfRule>
  </conditionalFormatting>
  <conditionalFormatting sqref="E121">
    <cfRule type="cellIs" dxfId="715" priority="1441" stopIfTrue="1" operator="equal">
      <formula>"NA"</formula>
    </cfRule>
    <cfRule type="cellIs" dxfId="714" priority="1442" stopIfTrue="1" operator="equal">
      <formula>"NA"</formula>
    </cfRule>
  </conditionalFormatting>
  <conditionalFormatting sqref="E121">
    <cfRule type="cellIs" dxfId="713" priority="1439" stopIfTrue="1" operator="equal">
      <formula>"NA"</formula>
    </cfRule>
    <cfRule type="cellIs" dxfId="712" priority="1440" stopIfTrue="1" operator="equal">
      <formula>"NA"</formula>
    </cfRule>
  </conditionalFormatting>
  <conditionalFormatting sqref="E121">
    <cfRule type="cellIs" dxfId="711" priority="1437" stopIfTrue="1" operator="equal">
      <formula>"NA"</formula>
    </cfRule>
    <cfRule type="cellIs" dxfId="710" priority="1438" stopIfTrue="1" operator="equal">
      <formula>"NA"</formula>
    </cfRule>
  </conditionalFormatting>
  <conditionalFormatting sqref="E121">
    <cfRule type="cellIs" dxfId="709" priority="1435" stopIfTrue="1" operator="equal">
      <formula>"NA"</formula>
    </cfRule>
    <cfRule type="cellIs" dxfId="708" priority="1436" stopIfTrue="1" operator="equal">
      <formula>"NA"</formula>
    </cfRule>
  </conditionalFormatting>
  <conditionalFormatting sqref="E121">
    <cfRule type="cellIs" dxfId="707" priority="1433" stopIfTrue="1" operator="equal">
      <formula>"NA"</formula>
    </cfRule>
    <cfRule type="cellIs" dxfId="706" priority="1434" stopIfTrue="1" operator="equal">
      <formula>"NA"</formula>
    </cfRule>
  </conditionalFormatting>
  <conditionalFormatting sqref="E121">
    <cfRule type="cellIs" dxfId="705" priority="1431" stopIfTrue="1" operator="equal">
      <formula>"NA"</formula>
    </cfRule>
    <cfRule type="cellIs" dxfId="704" priority="1432" stopIfTrue="1" operator="equal">
      <formula>"NA"</formula>
    </cfRule>
  </conditionalFormatting>
  <conditionalFormatting sqref="E121">
    <cfRule type="cellIs" dxfId="703" priority="1429" stopIfTrue="1" operator="equal">
      <formula>"NA"</formula>
    </cfRule>
    <cfRule type="cellIs" dxfId="702" priority="1430" stopIfTrue="1" operator="equal">
      <formula>"NA"</formula>
    </cfRule>
  </conditionalFormatting>
  <conditionalFormatting sqref="E121">
    <cfRule type="cellIs" dxfId="701" priority="1427" stopIfTrue="1" operator="equal">
      <formula>"NA"</formula>
    </cfRule>
    <cfRule type="cellIs" dxfId="700" priority="1428" stopIfTrue="1" operator="equal">
      <formula>"NA"</formula>
    </cfRule>
  </conditionalFormatting>
  <conditionalFormatting sqref="E121">
    <cfRule type="cellIs" dxfId="699" priority="1425" stopIfTrue="1" operator="equal">
      <formula>"NA"</formula>
    </cfRule>
    <cfRule type="cellIs" dxfId="698" priority="1426" stopIfTrue="1" operator="equal">
      <formula>"NA"</formula>
    </cfRule>
  </conditionalFormatting>
  <conditionalFormatting sqref="E121">
    <cfRule type="cellIs" dxfId="697" priority="1423" stopIfTrue="1" operator="equal">
      <formula>"NA"</formula>
    </cfRule>
    <cfRule type="cellIs" dxfId="696" priority="1424" stopIfTrue="1" operator="equal">
      <formula>"NA"</formula>
    </cfRule>
  </conditionalFormatting>
  <conditionalFormatting sqref="E121">
    <cfRule type="cellIs" dxfId="695" priority="1421" stopIfTrue="1" operator="equal">
      <formula>"NA"</formula>
    </cfRule>
    <cfRule type="cellIs" dxfId="694" priority="1422" stopIfTrue="1" operator="equal">
      <formula>"NA"</formula>
    </cfRule>
  </conditionalFormatting>
  <conditionalFormatting sqref="E121">
    <cfRule type="cellIs" dxfId="693" priority="1419" stopIfTrue="1" operator="equal">
      <formula>"NA"</formula>
    </cfRule>
    <cfRule type="cellIs" dxfId="692" priority="1420" stopIfTrue="1" operator="equal">
      <formula>"NA"</formula>
    </cfRule>
  </conditionalFormatting>
  <conditionalFormatting sqref="E121">
    <cfRule type="cellIs" dxfId="691" priority="1417" stopIfTrue="1" operator="equal">
      <formula>"NA"</formula>
    </cfRule>
    <cfRule type="cellIs" dxfId="690" priority="1418" stopIfTrue="1" operator="equal">
      <formula>"NA"</formula>
    </cfRule>
  </conditionalFormatting>
  <conditionalFormatting sqref="E121">
    <cfRule type="cellIs" dxfId="689" priority="1415" stopIfTrue="1" operator="equal">
      <formula>"NA"</formula>
    </cfRule>
    <cfRule type="cellIs" dxfId="688" priority="1416" stopIfTrue="1" operator="equal">
      <formula>"NA"</formula>
    </cfRule>
  </conditionalFormatting>
  <conditionalFormatting sqref="E121">
    <cfRule type="cellIs" dxfId="687" priority="1413" stopIfTrue="1" operator="equal">
      <formula>"NA"</formula>
    </cfRule>
    <cfRule type="cellIs" dxfId="686" priority="1414" stopIfTrue="1" operator="equal">
      <formula>"NA"</formula>
    </cfRule>
  </conditionalFormatting>
  <conditionalFormatting sqref="E121">
    <cfRule type="cellIs" dxfId="685" priority="1411" stopIfTrue="1" operator="equal">
      <formula>"NA"</formula>
    </cfRule>
    <cfRule type="cellIs" dxfId="684" priority="1412" stopIfTrue="1" operator="equal">
      <formula>"NA"</formula>
    </cfRule>
  </conditionalFormatting>
  <conditionalFormatting sqref="E129:G129 E131:G131 E127:G127">
    <cfRule type="cellIs" dxfId="683" priority="1403" stopIfTrue="1" operator="equal">
      <formula>"NA"</formula>
    </cfRule>
    <cfRule type="cellIs" dxfId="682" priority="1404" stopIfTrue="1" operator="equal">
      <formula>"NA"</formula>
    </cfRule>
  </conditionalFormatting>
  <conditionalFormatting sqref="E129:G129 E131:G131 E127:G127">
    <cfRule type="cellIs" dxfId="681" priority="1405" stopIfTrue="1" operator="equal">
      <formula>"NA"</formula>
    </cfRule>
    <cfRule type="cellIs" dxfId="680" priority="1406" stopIfTrue="1" operator="equal">
      <formula>"NA"</formula>
    </cfRule>
  </conditionalFormatting>
  <conditionalFormatting sqref="E129:G129 E131:G131 E127:G127">
    <cfRule type="cellIs" dxfId="679" priority="1407" stopIfTrue="1" operator="equal">
      <formula>"NA"</formula>
    </cfRule>
    <cfRule type="cellIs" dxfId="678" priority="1408" stopIfTrue="1" operator="equal">
      <formula>"NA"</formula>
    </cfRule>
  </conditionalFormatting>
  <conditionalFormatting sqref="E129:G129 E131:G131 E127:G127">
    <cfRule type="cellIs" dxfId="677" priority="1409" stopIfTrue="1" operator="equal">
      <formula>"NA"</formula>
    </cfRule>
    <cfRule type="cellIs" dxfId="676" priority="1410" stopIfTrue="1" operator="equal">
      <formula>"NA"</formula>
    </cfRule>
  </conditionalFormatting>
  <conditionalFormatting sqref="E129:G129 E131:G131 E127:G127">
    <cfRule type="cellIs" dxfId="675" priority="1401" stopIfTrue="1" operator="equal">
      <formula>"NA"</formula>
    </cfRule>
    <cfRule type="cellIs" dxfId="674" priority="1402" stopIfTrue="1" operator="equal">
      <formula>"NA"</formula>
    </cfRule>
  </conditionalFormatting>
  <conditionalFormatting sqref="E129:G129 E131:G131 E127:G127">
    <cfRule type="cellIs" dxfId="673" priority="1399" stopIfTrue="1" operator="equal">
      <formula>"NA"</formula>
    </cfRule>
    <cfRule type="cellIs" dxfId="672" priority="1400" stopIfTrue="1" operator="equal">
      <formula>"NA"</formula>
    </cfRule>
  </conditionalFormatting>
  <conditionalFormatting sqref="E129:G129 E131:G131 E127:G127">
    <cfRule type="cellIs" dxfId="671" priority="1397" stopIfTrue="1" operator="equal">
      <formula>"NA"</formula>
    </cfRule>
    <cfRule type="cellIs" dxfId="670" priority="1398" stopIfTrue="1" operator="equal">
      <formula>"NA"</formula>
    </cfRule>
  </conditionalFormatting>
  <conditionalFormatting sqref="E129:G129 E131:G131 E127:G127">
    <cfRule type="cellIs" dxfId="669" priority="1395" stopIfTrue="1" operator="equal">
      <formula>"NA"</formula>
    </cfRule>
    <cfRule type="cellIs" dxfId="668" priority="1396" stopIfTrue="1" operator="equal">
      <formula>"NA"</formula>
    </cfRule>
  </conditionalFormatting>
  <conditionalFormatting sqref="E126:G127 E129:G129 E131:G131">
    <cfRule type="cellIs" dxfId="667" priority="1393" stopIfTrue="1" operator="equal">
      <formula>"NA"</formula>
    </cfRule>
    <cfRule type="cellIs" dxfId="666" priority="1394" stopIfTrue="1" operator="equal">
      <formula>"NA"</formula>
    </cfRule>
  </conditionalFormatting>
  <conditionalFormatting sqref="E126:G127 E129:G129 E131:G131">
    <cfRule type="cellIs" dxfId="665" priority="1391" stopIfTrue="1" operator="equal">
      <formula>"NA"</formula>
    </cfRule>
    <cfRule type="cellIs" dxfId="664" priority="1392" stopIfTrue="1" operator="equal">
      <formula>"NA"</formula>
    </cfRule>
  </conditionalFormatting>
  <conditionalFormatting sqref="E126:G127 E129:G129 E131:G131">
    <cfRule type="cellIs" dxfId="663" priority="1389" stopIfTrue="1" operator="equal">
      <formula>"NA"</formula>
    </cfRule>
    <cfRule type="cellIs" dxfId="662" priority="1390" stopIfTrue="1" operator="equal">
      <formula>"NA"</formula>
    </cfRule>
  </conditionalFormatting>
  <conditionalFormatting sqref="E126:G127 E129:G129 E131:G131">
    <cfRule type="cellIs" dxfId="661" priority="1387" stopIfTrue="1" operator="equal">
      <formula>"NA"</formula>
    </cfRule>
    <cfRule type="cellIs" dxfId="660" priority="1388" stopIfTrue="1" operator="equal">
      <formula>"NA"</formula>
    </cfRule>
  </conditionalFormatting>
  <conditionalFormatting sqref="E129:G129 E131:G131 E127:G127">
    <cfRule type="cellIs" dxfId="659" priority="1385" stopIfTrue="1" operator="equal">
      <formula>"NA"</formula>
    </cfRule>
    <cfRule type="cellIs" dxfId="658" priority="1386" stopIfTrue="1" operator="equal">
      <formula>"NA"</formula>
    </cfRule>
  </conditionalFormatting>
  <conditionalFormatting sqref="E129:G129 E131:G131 E127:G127">
    <cfRule type="cellIs" dxfId="657" priority="1383" stopIfTrue="1" operator="equal">
      <formula>"NA"</formula>
    </cfRule>
    <cfRule type="cellIs" dxfId="656" priority="1384" stopIfTrue="1" operator="equal">
      <formula>"NA"</formula>
    </cfRule>
  </conditionalFormatting>
  <conditionalFormatting sqref="E129:G129 E131:G131 E127:G127">
    <cfRule type="cellIs" dxfId="655" priority="1381" stopIfTrue="1" operator="equal">
      <formula>"NA"</formula>
    </cfRule>
    <cfRule type="cellIs" dxfId="654" priority="1382" stopIfTrue="1" operator="equal">
      <formula>"NA"</formula>
    </cfRule>
  </conditionalFormatting>
  <conditionalFormatting sqref="E129:G129 E131:G131 E127:G127">
    <cfRule type="cellIs" dxfId="653" priority="1379" stopIfTrue="1" operator="equal">
      <formula>"NA"</formula>
    </cfRule>
    <cfRule type="cellIs" dxfId="652" priority="1380" stopIfTrue="1" operator="equal">
      <formula>"NA"</formula>
    </cfRule>
  </conditionalFormatting>
  <conditionalFormatting sqref="E129:G129 E131:G131 E127:G127">
    <cfRule type="cellIs" dxfId="651" priority="1377" stopIfTrue="1" operator="equal">
      <formula>"NA"</formula>
    </cfRule>
    <cfRule type="cellIs" dxfId="650" priority="1378" stopIfTrue="1" operator="equal">
      <formula>"NA"</formula>
    </cfRule>
  </conditionalFormatting>
  <conditionalFormatting sqref="E129:G129 E131:G131 E127:G127">
    <cfRule type="cellIs" dxfId="649" priority="1375" stopIfTrue="1" operator="equal">
      <formula>"NA"</formula>
    </cfRule>
    <cfRule type="cellIs" dxfId="648" priority="1376" stopIfTrue="1" operator="equal">
      <formula>"NA"</formula>
    </cfRule>
  </conditionalFormatting>
  <conditionalFormatting sqref="E129:G129 E131:G131 E127:G127">
    <cfRule type="cellIs" dxfId="647" priority="1373" stopIfTrue="1" operator="equal">
      <formula>"NA"</formula>
    </cfRule>
    <cfRule type="cellIs" dxfId="646" priority="1374" stopIfTrue="1" operator="equal">
      <formula>"NA"</formula>
    </cfRule>
  </conditionalFormatting>
  <conditionalFormatting sqref="E129:G129 E131:G131 E127:G127">
    <cfRule type="cellIs" dxfId="645" priority="1371" stopIfTrue="1" operator="equal">
      <formula>"NA"</formula>
    </cfRule>
    <cfRule type="cellIs" dxfId="644" priority="1372" stopIfTrue="1" operator="equal">
      <formula>"NA"</formula>
    </cfRule>
  </conditionalFormatting>
  <conditionalFormatting sqref="E126:G127 E129:G129 E131:G131">
    <cfRule type="cellIs" dxfId="643" priority="1369" stopIfTrue="1" operator="equal">
      <formula>"NA"</formula>
    </cfRule>
    <cfRule type="cellIs" dxfId="642" priority="1370" stopIfTrue="1" operator="equal">
      <formula>"NA"</formula>
    </cfRule>
  </conditionalFormatting>
  <conditionalFormatting sqref="E126:G127 E129:G129 E131:G131">
    <cfRule type="cellIs" dxfId="641" priority="1367" stopIfTrue="1" operator="equal">
      <formula>"NA"</formula>
    </cfRule>
    <cfRule type="cellIs" dxfId="640" priority="1368" stopIfTrue="1" operator="equal">
      <formula>"NA"</formula>
    </cfRule>
  </conditionalFormatting>
  <conditionalFormatting sqref="E126:G127 E129:G129 E131:G131">
    <cfRule type="cellIs" dxfId="639" priority="1365" stopIfTrue="1" operator="equal">
      <formula>"NA"</formula>
    </cfRule>
    <cfRule type="cellIs" dxfId="638" priority="1366" stopIfTrue="1" operator="equal">
      <formula>"NA"</formula>
    </cfRule>
  </conditionalFormatting>
  <conditionalFormatting sqref="E126:G127 E129:G129 E131:G131">
    <cfRule type="cellIs" dxfId="637" priority="1363" stopIfTrue="1" operator="equal">
      <formula>"NA"</formula>
    </cfRule>
    <cfRule type="cellIs" dxfId="636" priority="1364" stopIfTrue="1" operator="equal">
      <formula>"NA"</formula>
    </cfRule>
  </conditionalFormatting>
  <conditionalFormatting sqref="F121">
    <cfRule type="cellIs" dxfId="635" priority="1359" stopIfTrue="1" operator="equal">
      <formula>"NA"</formula>
    </cfRule>
    <cfRule type="cellIs" dxfId="634" priority="1360" stopIfTrue="1" operator="equal">
      <formula>"NA"</formula>
    </cfRule>
  </conditionalFormatting>
  <conditionalFormatting sqref="F121">
    <cfRule type="cellIs" dxfId="633" priority="1361" stopIfTrue="1" operator="equal">
      <formula>"NA"</formula>
    </cfRule>
    <cfRule type="cellIs" dxfId="632" priority="1362" stopIfTrue="1" operator="equal">
      <formula>"NA"</formula>
    </cfRule>
  </conditionalFormatting>
  <conditionalFormatting sqref="F121">
    <cfRule type="cellIs" dxfId="631" priority="1355" stopIfTrue="1" operator="equal">
      <formula>"NA"</formula>
    </cfRule>
    <cfRule type="cellIs" dxfId="630" priority="1356" stopIfTrue="1" operator="equal">
      <formula>"NA"</formula>
    </cfRule>
  </conditionalFormatting>
  <conditionalFormatting sqref="F121">
    <cfRule type="cellIs" dxfId="629" priority="1357" stopIfTrue="1" operator="equal">
      <formula>"NA"</formula>
    </cfRule>
    <cfRule type="cellIs" dxfId="628" priority="1358" stopIfTrue="1" operator="equal">
      <formula>"NA"</formula>
    </cfRule>
  </conditionalFormatting>
  <conditionalFormatting sqref="F121">
    <cfRule type="cellIs" dxfId="627" priority="1353" stopIfTrue="1" operator="equal">
      <formula>"NA"</formula>
    </cfRule>
    <cfRule type="cellIs" dxfId="626" priority="1354" stopIfTrue="1" operator="equal">
      <formula>"NA"</formula>
    </cfRule>
  </conditionalFormatting>
  <conditionalFormatting sqref="F121">
    <cfRule type="cellIs" dxfId="625" priority="1351" stopIfTrue="1" operator="equal">
      <formula>"NA"</formula>
    </cfRule>
    <cfRule type="cellIs" dxfId="624" priority="1352" stopIfTrue="1" operator="equal">
      <formula>"NA"</formula>
    </cfRule>
  </conditionalFormatting>
  <conditionalFormatting sqref="F121">
    <cfRule type="cellIs" dxfId="623" priority="1349" stopIfTrue="1" operator="equal">
      <formula>"NA"</formula>
    </cfRule>
    <cfRule type="cellIs" dxfId="622" priority="1350" stopIfTrue="1" operator="equal">
      <formula>"NA"</formula>
    </cfRule>
  </conditionalFormatting>
  <conditionalFormatting sqref="F121">
    <cfRule type="cellIs" dxfId="621" priority="1347" stopIfTrue="1" operator="equal">
      <formula>"NA"</formula>
    </cfRule>
    <cfRule type="cellIs" dxfId="620" priority="1348" stopIfTrue="1" operator="equal">
      <formula>"NA"</formula>
    </cfRule>
  </conditionalFormatting>
  <conditionalFormatting sqref="F121">
    <cfRule type="cellIs" dxfId="619" priority="1345" stopIfTrue="1" operator="equal">
      <formula>"NA"</formula>
    </cfRule>
    <cfRule type="cellIs" dxfId="618" priority="1346" stopIfTrue="1" operator="equal">
      <formula>"NA"</formula>
    </cfRule>
  </conditionalFormatting>
  <conditionalFormatting sqref="F121">
    <cfRule type="cellIs" dxfId="617" priority="1343" stopIfTrue="1" operator="equal">
      <formula>"NA"</formula>
    </cfRule>
    <cfRule type="cellIs" dxfId="616" priority="1344" stopIfTrue="1" operator="equal">
      <formula>"NA"</formula>
    </cfRule>
  </conditionalFormatting>
  <conditionalFormatting sqref="F121">
    <cfRule type="cellIs" dxfId="615" priority="1341" stopIfTrue="1" operator="equal">
      <formula>"NA"</formula>
    </cfRule>
    <cfRule type="cellIs" dxfId="614" priority="1342" stopIfTrue="1" operator="equal">
      <formula>"NA"</formula>
    </cfRule>
  </conditionalFormatting>
  <conditionalFormatting sqref="F121">
    <cfRule type="cellIs" dxfId="613" priority="1339" stopIfTrue="1" operator="equal">
      <formula>"NA"</formula>
    </cfRule>
    <cfRule type="cellIs" dxfId="612" priority="1340" stopIfTrue="1" operator="equal">
      <formula>"NA"</formula>
    </cfRule>
  </conditionalFormatting>
  <conditionalFormatting sqref="F121">
    <cfRule type="cellIs" dxfId="611" priority="1337" stopIfTrue="1" operator="equal">
      <formula>"NA"</formula>
    </cfRule>
    <cfRule type="cellIs" dxfId="610" priority="1338" stopIfTrue="1" operator="equal">
      <formula>"NA"</formula>
    </cfRule>
  </conditionalFormatting>
  <conditionalFormatting sqref="F121">
    <cfRule type="cellIs" dxfId="609" priority="1335" stopIfTrue="1" operator="equal">
      <formula>"NA"</formula>
    </cfRule>
    <cfRule type="cellIs" dxfId="608" priority="1336" stopIfTrue="1" operator="equal">
      <formula>"NA"</formula>
    </cfRule>
  </conditionalFormatting>
  <conditionalFormatting sqref="F121">
    <cfRule type="cellIs" dxfId="607" priority="1333" stopIfTrue="1" operator="equal">
      <formula>"NA"</formula>
    </cfRule>
    <cfRule type="cellIs" dxfId="606" priority="1334" stopIfTrue="1" operator="equal">
      <formula>"NA"</formula>
    </cfRule>
  </conditionalFormatting>
  <conditionalFormatting sqref="F121">
    <cfRule type="cellIs" dxfId="605" priority="1331" stopIfTrue="1" operator="equal">
      <formula>"NA"</formula>
    </cfRule>
    <cfRule type="cellIs" dxfId="604" priority="1332" stopIfTrue="1" operator="equal">
      <formula>"NA"</formula>
    </cfRule>
  </conditionalFormatting>
  <conditionalFormatting sqref="F121">
    <cfRule type="cellIs" dxfId="603" priority="1329" stopIfTrue="1" operator="equal">
      <formula>"NA"</formula>
    </cfRule>
    <cfRule type="cellIs" dxfId="602" priority="1330" stopIfTrue="1" operator="equal">
      <formula>"NA"</formula>
    </cfRule>
  </conditionalFormatting>
  <conditionalFormatting sqref="F121">
    <cfRule type="cellIs" dxfId="601" priority="1327" stopIfTrue="1" operator="equal">
      <formula>"NA"</formula>
    </cfRule>
    <cfRule type="cellIs" dxfId="600" priority="1328" stopIfTrue="1" operator="equal">
      <formula>"NA"</formula>
    </cfRule>
  </conditionalFormatting>
  <conditionalFormatting sqref="F121">
    <cfRule type="cellIs" dxfId="599" priority="1325" stopIfTrue="1" operator="equal">
      <formula>"NA"</formula>
    </cfRule>
    <cfRule type="cellIs" dxfId="598" priority="1326" stopIfTrue="1" operator="equal">
      <formula>"NA"</formula>
    </cfRule>
  </conditionalFormatting>
  <conditionalFormatting sqref="F121">
    <cfRule type="cellIs" dxfId="597" priority="1323" stopIfTrue="1" operator="equal">
      <formula>"NA"</formula>
    </cfRule>
    <cfRule type="cellIs" dxfId="596" priority="1324" stopIfTrue="1" operator="equal">
      <formula>"NA"</formula>
    </cfRule>
  </conditionalFormatting>
  <conditionalFormatting sqref="F121">
    <cfRule type="cellIs" dxfId="595" priority="1321" stopIfTrue="1" operator="equal">
      <formula>"NA"</formula>
    </cfRule>
    <cfRule type="cellIs" dxfId="594" priority="1322" stopIfTrue="1" operator="equal">
      <formula>"NA"</formula>
    </cfRule>
  </conditionalFormatting>
  <conditionalFormatting sqref="F121">
    <cfRule type="cellIs" dxfId="593" priority="1319" stopIfTrue="1" operator="equal">
      <formula>"NA"</formula>
    </cfRule>
    <cfRule type="cellIs" dxfId="592" priority="1320" stopIfTrue="1" operator="equal">
      <formula>"NA"</formula>
    </cfRule>
  </conditionalFormatting>
  <conditionalFormatting sqref="F121">
    <cfRule type="cellIs" dxfId="591" priority="1317" stopIfTrue="1" operator="equal">
      <formula>"NA"</formula>
    </cfRule>
    <cfRule type="cellIs" dxfId="590" priority="1318" stopIfTrue="1" operator="equal">
      <formula>"NA"</formula>
    </cfRule>
  </conditionalFormatting>
  <conditionalFormatting sqref="F121">
    <cfRule type="cellIs" dxfId="589" priority="1315" stopIfTrue="1" operator="equal">
      <formula>"NA"</formula>
    </cfRule>
    <cfRule type="cellIs" dxfId="588" priority="1316" stopIfTrue="1" operator="equal">
      <formula>"NA"</formula>
    </cfRule>
  </conditionalFormatting>
  <conditionalFormatting sqref="F121">
    <cfRule type="cellIs" dxfId="587" priority="1313" stopIfTrue="1" operator="equal">
      <formula>"NA"</formula>
    </cfRule>
    <cfRule type="cellIs" dxfId="586" priority="1314" stopIfTrue="1" operator="equal">
      <formula>"NA"</formula>
    </cfRule>
  </conditionalFormatting>
  <conditionalFormatting sqref="F121">
    <cfRule type="cellIs" dxfId="585" priority="1311" stopIfTrue="1" operator="equal">
      <formula>"NA"</formula>
    </cfRule>
    <cfRule type="cellIs" dxfId="584" priority="1312" stopIfTrue="1" operator="equal">
      <formula>"NA"</formula>
    </cfRule>
  </conditionalFormatting>
  <conditionalFormatting sqref="F121">
    <cfRule type="cellIs" dxfId="583" priority="1309" stopIfTrue="1" operator="equal">
      <formula>"NA"</formula>
    </cfRule>
    <cfRule type="cellIs" dxfId="582" priority="1310" stopIfTrue="1" operator="equal">
      <formula>"NA"</formula>
    </cfRule>
  </conditionalFormatting>
  <conditionalFormatting sqref="F121">
    <cfRule type="cellIs" dxfId="581" priority="1307" stopIfTrue="1" operator="equal">
      <formula>"NA"</formula>
    </cfRule>
    <cfRule type="cellIs" dxfId="580" priority="1308" stopIfTrue="1" operator="equal">
      <formula>"NA"</formula>
    </cfRule>
  </conditionalFormatting>
  <conditionalFormatting sqref="F121">
    <cfRule type="cellIs" dxfId="579" priority="1305" stopIfTrue="1" operator="equal">
      <formula>"NA"</formula>
    </cfRule>
    <cfRule type="cellIs" dxfId="578" priority="1306" stopIfTrue="1" operator="equal">
      <formula>"NA"</formula>
    </cfRule>
  </conditionalFormatting>
  <conditionalFormatting sqref="F121">
    <cfRule type="cellIs" dxfId="577" priority="1303" stopIfTrue="1" operator="equal">
      <formula>"NA"</formula>
    </cfRule>
    <cfRule type="cellIs" dxfId="576" priority="1304" stopIfTrue="1" operator="equal">
      <formula>"NA"</formula>
    </cfRule>
  </conditionalFormatting>
  <conditionalFormatting sqref="F121">
    <cfRule type="cellIs" dxfId="575" priority="1301" stopIfTrue="1" operator="equal">
      <formula>"NA"</formula>
    </cfRule>
    <cfRule type="cellIs" dxfId="574" priority="1302" stopIfTrue="1" operator="equal">
      <formula>"NA"</formula>
    </cfRule>
  </conditionalFormatting>
  <conditionalFormatting sqref="F121">
    <cfRule type="cellIs" dxfId="573" priority="1299" stopIfTrue="1" operator="equal">
      <formula>"NA"</formula>
    </cfRule>
    <cfRule type="cellIs" dxfId="572" priority="1300" stopIfTrue="1" operator="equal">
      <formula>"NA"</formula>
    </cfRule>
  </conditionalFormatting>
  <conditionalFormatting sqref="F121">
    <cfRule type="cellIs" dxfId="571" priority="1297" stopIfTrue="1" operator="equal">
      <formula>"NA"</formula>
    </cfRule>
    <cfRule type="cellIs" dxfId="570" priority="1298" stopIfTrue="1" operator="equal">
      <formula>"NA"</formula>
    </cfRule>
  </conditionalFormatting>
  <conditionalFormatting sqref="F121">
    <cfRule type="cellIs" dxfId="569" priority="1295" stopIfTrue="1" operator="equal">
      <formula>"NA"</formula>
    </cfRule>
    <cfRule type="cellIs" dxfId="568" priority="1296" stopIfTrue="1" operator="equal">
      <formula>"NA"</formula>
    </cfRule>
  </conditionalFormatting>
  <conditionalFormatting sqref="F121">
    <cfRule type="cellIs" dxfId="567" priority="1293" stopIfTrue="1" operator="equal">
      <formula>"NA"</formula>
    </cfRule>
    <cfRule type="cellIs" dxfId="566" priority="1294" stopIfTrue="1" operator="equal">
      <formula>"NA"</formula>
    </cfRule>
  </conditionalFormatting>
  <conditionalFormatting sqref="F121">
    <cfRule type="cellIs" dxfId="565" priority="1291" stopIfTrue="1" operator="equal">
      <formula>"NA"</formula>
    </cfRule>
    <cfRule type="cellIs" dxfId="564" priority="1292" stopIfTrue="1" operator="equal">
      <formula>"NA"</formula>
    </cfRule>
  </conditionalFormatting>
  <conditionalFormatting sqref="F121">
    <cfRule type="cellIs" dxfId="563" priority="1289" stopIfTrue="1" operator="equal">
      <formula>"NA"</formula>
    </cfRule>
    <cfRule type="cellIs" dxfId="562" priority="1290" stopIfTrue="1" operator="equal">
      <formula>"NA"</formula>
    </cfRule>
  </conditionalFormatting>
  <conditionalFormatting sqref="F121">
    <cfRule type="cellIs" dxfId="561" priority="1287" stopIfTrue="1" operator="equal">
      <formula>"NA"</formula>
    </cfRule>
    <cfRule type="cellIs" dxfId="560" priority="1288" stopIfTrue="1" operator="equal">
      <formula>"NA"</formula>
    </cfRule>
  </conditionalFormatting>
  <conditionalFormatting sqref="F121">
    <cfRule type="cellIs" dxfId="559" priority="1285" stopIfTrue="1" operator="equal">
      <formula>"NA"</formula>
    </cfRule>
    <cfRule type="cellIs" dxfId="558" priority="1286" stopIfTrue="1" operator="equal">
      <formula>"NA"</formula>
    </cfRule>
  </conditionalFormatting>
  <conditionalFormatting sqref="F121">
    <cfRule type="cellIs" dxfId="557" priority="1283" stopIfTrue="1" operator="equal">
      <formula>"NA"</formula>
    </cfRule>
    <cfRule type="cellIs" dxfId="556" priority="1284" stopIfTrue="1" operator="equal">
      <formula>"NA"</formula>
    </cfRule>
  </conditionalFormatting>
  <conditionalFormatting sqref="G121">
    <cfRule type="cellIs" dxfId="555" priority="1231" stopIfTrue="1" operator="equal">
      <formula>"NA"</formula>
    </cfRule>
    <cfRule type="cellIs" dxfId="554" priority="1232" stopIfTrue="1" operator="equal">
      <formula>"NA"</formula>
    </cfRule>
  </conditionalFormatting>
  <conditionalFormatting sqref="G121">
    <cfRule type="cellIs" dxfId="553" priority="1233" stopIfTrue="1" operator="equal">
      <formula>"NA"</formula>
    </cfRule>
    <cfRule type="cellIs" dxfId="552" priority="1234" stopIfTrue="1" operator="equal">
      <formula>"NA"</formula>
    </cfRule>
  </conditionalFormatting>
  <conditionalFormatting sqref="G121">
    <cfRule type="cellIs" dxfId="551" priority="1227" stopIfTrue="1" operator="equal">
      <formula>"NA"</formula>
    </cfRule>
    <cfRule type="cellIs" dxfId="550" priority="1228" stopIfTrue="1" operator="equal">
      <formula>"NA"</formula>
    </cfRule>
  </conditionalFormatting>
  <conditionalFormatting sqref="G121">
    <cfRule type="cellIs" dxfId="549" priority="1229" stopIfTrue="1" operator="equal">
      <formula>"NA"</formula>
    </cfRule>
    <cfRule type="cellIs" dxfId="548" priority="1230" stopIfTrue="1" operator="equal">
      <formula>"NA"</formula>
    </cfRule>
  </conditionalFormatting>
  <conditionalFormatting sqref="G121">
    <cfRule type="cellIs" dxfId="547" priority="1225" stopIfTrue="1" operator="equal">
      <formula>"NA"</formula>
    </cfRule>
    <cfRule type="cellIs" dxfId="546" priority="1226" stopIfTrue="1" operator="equal">
      <formula>"NA"</formula>
    </cfRule>
  </conditionalFormatting>
  <conditionalFormatting sqref="G121">
    <cfRule type="cellIs" dxfId="545" priority="1223" stopIfTrue="1" operator="equal">
      <formula>"NA"</formula>
    </cfRule>
    <cfRule type="cellIs" dxfId="544" priority="1224" stopIfTrue="1" operator="equal">
      <formula>"NA"</formula>
    </cfRule>
  </conditionalFormatting>
  <conditionalFormatting sqref="G121">
    <cfRule type="cellIs" dxfId="543" priority="1221" stopIfTrue="1" operator="equal">
      <formula>"NA"</formula>
    </cfRule>
    <cfRule type="cellIs" dxfId="542" priority="1222" stopIfTrue="1" operator="equal">
      <formula>"NA"</formula>
    </cfRule>
  </conditionalFormatting>
  <conditionalFormatting sqref="G121">
    <cfRule type="cellIs" dxfId="541" priority="1219" stopIfTrue="1" operator="equal">
      <formula>"NA"</formula>
    </cfRule>
    <cfRule type="cellIs" dxfId="540" priority="1220" stopIfTrue="1" operator="equal">
      <formula>"NA"</formula>
    </cfRule>
  </conditionalFormatting>
  <conditionalFormatting sqref="G121">
    <cfRule type="cellIs" dxfId="539" priority="1217" stopIfTrue="1" operator="equal">
      <formula>"NA"</formula>
    </cfRule>
    <cfRule type="cellIs" dxfId="538" priority="1218" stopIfTrue="1" operator="equal">
      <formula>"NA"</formula>
    </cfRule>
  </conditionalFormatting>
  <conditionalFormatting sqref="G121">
    <cfRule type="cellIs" dxfId="537" priority="1215" stopIfTrue="1" operator="equal">
      <formula>"NA"</formula>
    </cfRule>
    <cfRule type="cellIs" dxfId="536" priority="1216" stopIfTrue="1" operator="equal">
      <formula>"NA"</formula>
    </cfRule>
  </conditionalFormatting>
  <conditionalFormatting sqref="G121">
    <cfRule type="cellIs" dxfId="535" priority="1213" stopIfTrue="1" operator="equal">
      <formula>"NA"</formula>
    </cfRule>
    <cfRule type="cellIs" dxfId="534" priority="1214" stopIfTrue="1" operator="equal">
      <formula>"NA"</formula>
    </cfRule>
  </conditionalFormatting>
  <conditionalFormatting sqref="G121">
    <cfRule type="cellIs" dxfId="533" priority="1211" stopIfTrue="1" operator="equal">
      <formula>"NA"</formula>
    </cfRule>
    <cfRule type="cellIs" dxfId="532" priority="1212" stopIfTrue="1" operator="equal">
      <formula>"NA"</formula>
    </cfRule>
  </conditionalFormatting>
  <conditionalFormatting sqref="G121">
    <cfRule type="cellIs" dxfId="531" priority="1209" stopIfTrue="1" operator="equal">
      <formula>"NA"</formula>
    </cfRule>
    <cfRule type="cellIs" dxfId="530" priority="1210" stopIfTrue="1" operator="equal">
      <formula>"NA"</formula>
    </cfRule>
  </conditionalFormatting>
  <conditionalFormatting sqref="G121">
    <cfRule type="cellIs" dxfId="529" priority="1207" stopIfTrue="1" operator="equal">
      <formula>"NA"</formula>
    </cfRule>
    <cfRule type="cellIs" dxfId="528" priority="1208" stopIfTrue="1" operator="equal">
      <formula>"NA"</formula>
    </cfRule>
  </conditionalFormatting>
  <conditionalFormatting sqref="G121">
    <cfRule type="cellIs" dxfId="527" priority="1205" stopIfTrue="1" operator="equal">
      <formula>"NA"</formula>
    </cfRule>
    <cfRule type="cellIs" dxfId="526" priority="1206" stopIfTrue="1" operator="equal">
      <formula>"NA"</formula>
    </cfRule>
  </conditionalFormatting>
  <conditionalFormatting sqref="G121">
    <cfRule type="cellIs" dxfId="525" priority="1203" stopIfTrue="1" operator="equal">
      <formula>"NA"</formula>
    </cfRule>
    <cfRule type="cellIs" dxfId="524" priority="1204" stopIfTrue="1" operator="equal">
      <formula>"NA"</formula>
    </cfRule>
  </conditionalFormatting>
  <conditionalFormatting sqref="G121">
    <cfRule type="cellIs" dxfId="523" priority="1201" stopIfTrue="1" operator="equal">
      <formula>"NA"</formula>
    </cfRule>
    <cfRule type="cellIs" dxfId="522" priority="1202" stopIfTrue="1" operator="equal">
      <formula>"NA"</formula>
    </cfRule>
  </conditionalFormatting>
  <conditionalFormatting sqref="G121">
    <cfRule type="cellIs" dxfId="521" priority="1199" stopIfTrue="1" operator="equal">
      <formula>"NA"</formula>
    </cfRule>
    <cfRule type="cellIs" dxfId="520" priority="1200" stopIfTrue="1" operator="equal">
      <formula>"NA"</formula>
    </cfRule>
  </conditionalFormatting>
  <conditionalFormatting sqref="G121">
    <cfRule type="cellIs" dxfId="519" priority="1197" stopIfTrue="1" operator="equal">
      <formula>"NA"</formula>
    </cfRule>
    <cfRule type="cellIs" dxfId="518" priority="1198" stopIfTrue="1" operator="equal">
      <formula>"NA"</formula>
    </cfRule>
  </conditionalFormatting>
  <conditionalFormatting sqref="G121">
    <cfRule type="cellIs" dxfId="517" priority="1195" stopIfTrue="1" operator="equal">
      <formula>"NA"</formula>
    </cfRule>
    <cfRule type="cellIs" dxfId="516" priority="1196" stopIfTrue="1" operator="equal">
      <formula>"NA"</formula>
    </cfRule>
  </conditionalFormatting>
  <conditionalFormatting sqref="G121">
    <cfRule type="cellIs" dxfId="515" priority="1193" stopIfTrue="1" operator="equal">
      <formula>"NA"</formula>
    </cfRule>
    <cfRule type="cellIs" dxfId="514" priority="1194" stopIfTrue="1" operator="equal">
      <formula>"NA"</formula>
    </cfRule>
  </conditionalFormatting>
  <conditionalFormatting sqref="G121">
    <cfRule type="cellIs" dxfId="513" priority="1191" stopIfTrue="1" operator="equal">
      <formula>"NA"</formula>
    </cfRule>
    <cfRule type="cellIs" dxfId="512" priority="1192" stopIfTrue="1" operator="equal">
      <formula>"NA"</formula>
    </cfRule>
  </conditionalFormatting>
  <conditionalFormatting sqref="G121">
    <cfRule type="cellIs" dxfId="511" priority="1189" stopIfTrue="1" operator="equal">
      <formula>"NA"</formula>
    </cfRule>
    <cfRule type="cellIs" dxfId="510" priority="1190" stopIfTrue="1" operator="equal">
      <formula>"NA"</formula>
    </cfRule>
  </conditionalFormatting>
  <conditionalFormatting sqref="G121">
    <cfRule type="cellIs" dxfId="509" priority="1187" stopIfTrue="1" operator="equal">
      <formula>"NA"</formula>
    </cfRule>
    <cfRule type="cellIs" dxfId="508" priority="1188" stopIfTrue="1" operator="equal">
      <formula>"NA"</formula>
    </cfRule>
  </conditionalFormatting>
  <conditionalFormatting sqref="G121">
    <cfRule type="cellIs" dxfId="507" priority="1185" stopIfTrue="1" operator="equal">
      <formula>"NA"</formula>
    </cfRule>
    <cfRule type="cellIs" dxfId="506" priority="1186" stopIfTrue="1" operator="equal">
      <formula>"NA"</formula>
    </cfRule>
  </conditionalFormatting>
  <conditionalFormatting sqref="G121">
    <cfRule type="cellIs" dxfId="505" priority="1183" stopIfTrue="1" operator="equal">
      <formula>"NA"</formula>
    </cfRule>
    <cfRule type="cellIs" dxfId="504" priority="1184" stopIfTrue="1" operator="equal">
      <formula>"NA"</formula>
    </cfRule>
  </conditionalFormatting>
  <conditionalFormatting sqref="G121">
    <cfRule type="cellIs" dxfId="503" priority="1181" stopIfTrue="1" operator="equal">
      <formula>"NA"</formula>
    </cfRule>
    <cfRule type="cellIs" dxfId="502" priority="1182" stopIfTrue="1" operator="equal">
      <formula>"NA"</formula>
    </cfRule>
  </conditionalFormatting>
  <conditionalFormatting sqref="G121">
    <cfRule type="cellIs" dxfId="501" priority="1179" stopIfTrue="1" operator="equal">
      <formula>"NA"</formula>
    </cfRule>
    <cfRule type="cellIs" dxfId="500" priority="1180" stopIfTrue="1" operator="equal">
      <formula>"NA"</formula>
    </cfRule>
  </conditionalFormatting>
  <conditionalFormatting sqref="G121">
    <cfRule type="cellIs" dxfId="499" priority="1177" stopIfTrue="1" operator="equal">
      <formula>"NA"</formula>
    </cfRule>
    <cfRule type="cellIs" dxfId="498" priority="1178" stopIfTrue="1" operator="equal">
      <formula>"NA"</formula>
    </cfRule>
  </conditionalFormatting>
  <conditionalFormatting sqref="G121">
    <cfRule type="cellIs" dxfId="497" priority="1175" stopIfTrue="1" operator="equal">
      <formula>"NA"</formula>
    </cfRule>
    <cfRule type="cellIs" dxfId="496" priority="1176" stopIfTrue="1" operator="equal">
      <formula>"NA"</formula>
    </cfRule>
  </conditionalFormatting>
  <conditionalFormatting sqref="G121">
    <cfRule type="cellIs" dxfId="495" priority="1173" stopIfTrue="1" operator="equal">
      <formula>"NA"</formula>
    </cfRule>
    <cfRule type="cellIs" dxfId="494" priority="1174" stopIfTrue="1" operator="equal">
      <formula>"NA"</formula>
    </cfRule>
  </conditionalFormatting>
  <conditionalFormatting sqref="G121">
    <cfRule type="cellIs" dxfId="493" priority="1171" stopIfTrue="1" operator="equal">
      <formula>"NA"</formula>
    </cfRule>
    <cfRule type="cellIs" dxfId="492" priority="1172" stopIfTrue="1" operator="equal">
      <formula>"NA"</formula>
    </cfRule>
  </conditionalFormatting>
  <conditionalFormatting sqref="G121">
    <cfRule type="cellIs" dxfId="491" priority="1169" stopIfTrue="1" operator="equal">
      <formula>"NA"</formula>
    </cfRule>
    <cfRule type="cellIs" dxfId="490" priority="1170" stopIfTrue="1" operator="equal">
      <formula>"NA"</formula>
    </cfRule>
  </conditionalFormatting>
  <conditionalFormatting sqref="G121">
    <cfRule type="cellIs" dxfId="489" priority="1167" stopIfTrue="1" operator="equal">
      <formula>"NA"</formula>
    </cfRule>
    <cfRule type="cellIs" dxfId="488" priority="1168" stopIfTrue="1" operator="equal">
      <formula>"NA"</formula>
    </cfRule>
  </conditionalFormatting>
  <conditionalFormatting sqref="G121">
    <cfRule type="cellIs" dxfId="487" priority="1165" stopIfTrue="1" operator="equal">
      <formula>"NA"</formula>
    </cfRule>
    <cfRule type="cellIs" dxfId="486" priority="1166" stopIfTrue="1" operator="equal">
      <formula>"NA"</formula>
    </cfRule>
  </conditionalFormatting>
  <conditionalFormatting sqref="G121">
    <cfRule type="cellIs" dxfId="485" priority="1163" stopIfTrue="1" operator="equal">
      <formula>"NA"</formula>
    </cfRule>
    <cfRule type="cellIs" dxfId="484" priority="1164" stopIfTrue="1" operator="equal">
      <formula>"NA"</formula>
    </cfRule>
  </conditionalFormatting>
  <conditionalFormatting sqref="G121">
    <cfRule type="cellIs" dxfId="483" priority="1161" stopIfTrue="1" operator="equal">
      <formula>"NA"</formula>
    </cfRule>
    <cfRule type="cellIs" dxfId="482" priority="1162" stopIfTrue="1" operator="equal">
      <formula>"NA"</formula>
    </cfRule>
  </conditionalFormatting>
  <conditionalFormatting sqref="G121">
    <cfRule type="cellIs" dxfId="481" priority="1159" stopIfTrue="1" operator="equal">
      <formula>"NA"</formula>
    </cfRule>
    <cfRule type="cellIs" dxfId="480" priority="1160" stopIfTrue="1" operator="equal">
      <formula>"NA"</formula>
    </cfRule>
  </conditionalFormatting>
  <conditionalFormatting sqref="G121">
    <cfRule type="cellIs" dxfId="479" priority="1157" stopIfTrue="1" operator="equal">
      <formula>"NA"</formula>
    </cfRule>
    <cfRule type="cellIs" dxfId="478" priority="1158" stopIfTrue="1" operator="equal">
      <formula>"NA"</formula>
    </cfRule>
  </conditionalFormatting>
  <conditionalFormatting sqref="G121">
    <cfRule type="cellIs" dxfId="477" priority="1155" stopIfTrue="1" operator="equal">
      <formula>"NA"</formula>
    </cfRule>
    <cfRule type="cellIs" dxfId="476" priority="1156" stopIfTrue="1" operator="equal">
      <formula>"NA"</formula>
    </cfRule>
  </conditionalFormatting>
  <conditionalFormatting sqref="E52:G52">
    <cfRule type="cellIs" dxfId="475" priority="431" stopIfTrue="1" operator="equal">
      <formula>"NA"</formula>
    </cfRule>
    <cfRule type="cellIs" dxfId="474" priority="432" stopIfTrue="1" operator="equal">
      <formula>"NA"</formula>
    </cfRule>
  </conditionalFormatting>
  <conditionalFormatting sqref="E52:G52">
    <cfRule type="cellIs" dxfId="473" priority="433" stopIfTrue="1" operator="equal">
      <formula>"NA"</formula>
    </cfRule>
    <cfRule type="cellIs" dxfId="472" priority="434" stopIfTrue="1" operator="equal">
      <formula>"NA"</formula>
    </cfRule>
  </conditionalFormatting>
  <conditionalFormatting sqref="E52:G52">
    <cfRule type="cellIs" dxfId="471" priority="427" stopIfTrue="1" operator="equal">
      <formula>"NA"</formula>
    </cfRule>
    <cfRule type="cellIs" dxfId="470" priority="428" stopIfTrue="1" operator="equal">
      <formula>"NA"</formula>
    </cfRule>
  </conditionalFormatting>
  <conditionalFormatting sqref="E52:G52">
    <cfRule type="cellIs" dxfId="469" priority="429" stopIfTrue="1" operator="equal">
      <formula>"NA"</formula>
    </cfRule>
    <cfRule type="cellIs" dxfId="468" priority="430" stopIfTrue="1" operator="equal">
      <formula>"NA"</formula>
    </cfRule>
  </conditionalFormatting>
  <conditionalFormatting sqref="E52:G52">
    <cfRule type="cellIs" dxfId="467" priority="425" stopIfTrue="1" operator="equal">
      <formula>"NA"</formula>
    </cfRule>
    <cfRule type="cellIs" dxfId="466" priority="426" stopIfTrue="1" operator="equal">
      <formula>"NA"</formula>
    </cfRule>
  </conditionalFormatting>
  <conditionalFormatting sqref="E52:G52">
    <cfRule type="cellIs" dxfId="465" priority="423" stopIfTrue="1" operator="equal">
      <formula>"NA"</formula>
    </cfRule>
    <cfRule type="cellIs" dxfId="464" priority="424" stopIfTrue="1" operator="equal">
      <formula>"NA"</formula>
    </cfRule>
  </conditionalFormatting>
  <conditionalFormatting sqref="E52:G52">
    <cfRule type="cellIs" dxfId="463" priority="421" stopIfTrue="1" operator="equal">
      <formula>"NA"</formula>
    </cfRule>
    <cfRule type="cellIs" dxfId="462" priority="422" stopIfTrue="1" operator="equal">
      <formula>"NA"</formula>
    </cfRule>
  </conditionalFormatting>
  <conditionalFormatting sqref="E52:G52">
    <cfRule type="cellIs" dxfId="461" priority="419" stopIfTrue="1" operator="equal">
      <formula>"NA"</formula>
    </cfRule>
    <cfRule type="cellIs" dxfId="460" priority="420" stopIfTrue="1" operator="equal">
      <formula>"NA"</formula>
    </cfRule>
  </conditionalFormatting>
  <conditionalFormatting sqref="E52:G52">
    <cfRule type="cellIs" dxfId="459" priority="417" stopIfTrue="1" operator="equal">
      <formula>"NA"</formula>
    </cfRule>
    <cfRule type="cellIs" dxfId="458" priority="418" stopIfTrue="1" operator="equal">
      <formula>"NA"</formula>
    </cfRule>
  </conditionalFormatting>
  <conditionalFormatting sqref="E52:G52">
    <cfRule type="cellIs" dxfId="457" priority="415" stopIfTrue="1" operator="equal">
      <formula>"NA"</formula>
    </cfRule>
    <cfRule type="cellIs" dxfId="456" priority="416" stopIfTrue="1" operator="equal">
      <formula>"NA"</formula>
    </cfRule>
  </conditionalFormatting>
  <conditionalFormatting sqref="E52:G52">
    <cfRule type="cellIs" dxfId="455" priority="413" stopIfTrue="1" operator="equal">
      <formula>"NA"</formula>
    </cfRule>
    <cfRule type="cellIs" dxfId="454" priority="414" stopIfTrue="1" operator="equal">
      <formula>"NA"</formula>
    </cfRule>
  </conditionalFormatting>
  <conditionalFormatting sqref="E52:G52">
    <cfRule type="cellIs" dxfId="453" priority="411" stopIfTrue="1" operator="equal">
      <formula>"NA"</formula>
    </cfRule>
    <cfRule type="cellIs" dxfId="452" priority="412" stopIfTrue="1" operator="equal">
      <formula>"NA"</formula>
    </cfRule>
  </conditionalFormatting>
  <conditionalFormatting sqref="E64:G64 E62:G62 E60:G60 E58:G58 E56:G56">
    <cfRule type="cellIs" dxfId="451" priority="407" stopIfTrue="1" operator="equal">
      <formula>"NA"</formula>
    </cfRule>
    <cfRule type="cellIs" dxfId="450" priority="408" stopIfTrue="1" operator="equal">
      <formula>"NA"</formula>
    </cfRule>
  </conditionalFormatting>
  <conditionalFormatting sqref="E64:G64 E62:G62 E60:G60 E58:G58 E56:G56">
    <cfRule type="cellIs" dxfId="449" priority="409" stopIfTrue="1" operator="equal">
      <formula>"NA"</formula>
    </cfRule>
    <cfRule type="cellIs" dxfId="448" priority="410" stopIfTrue="1" operator="equal">
      <formula>"NA"</formula>
    </cfRule>
  </conditionalFormatting>
  <conditionalFormatting sqref="E64:G64 E62:G62 E60:G60 E58:G58 E56:G56">
    <cfRule type="cellIs" dxfId="447" priority="403" stopIfTrue="1" operator="equal">
      <formula>"NA"</formula>
    </cfRule>
    <cfRule type="cellIs" dxfId="446" priority="404" stopIfTrue="1" operator="equal">
      <formula>"NA"</formula>
    </cfRule>
  </conditionalFormatting>
  <conditionalFormatting sqref="E64:G64 E62:G62 E60:G60 E58:G58 E56:G56">
    <cfRule type="cellIs" dxfId="445" priority="405" stopIfTrue="1" operator="equal">
      <formula>"NA"</formula>
    </cfRule>
    <cfRule type="cellIs" dxfId="444" priority="406" stopIfTrue="1" operator="equal">
      <formula>"NA"</formula>
    </cfRule>
  </conditionalFormatting>
  <conditionalFormatting sqref="E10:G10 E12:G12 E14:G14 E16:G16 E18:G18">
    <cfRule type="cellIs" dxfId="443" priority="281" stopIfTrue="1" operator="equal">
      <formula>"NA"</formula>
    </cfRule>
    <cfRule type="cellIs" dxfId="442" priority="282" stopIfTrue="1" operator="equal">
      <formula>"NA"</formula>
    </cfRule>
  </conditionalFormatting>
  <conditionalFormatting sqref="E10:G10 E12:G12 E14:G14 E16:G16 E18:G18">
    <cfRule type="cellIs" dxfId="441" priority="277" stopIfTrue="1" operator="equal">
      <formula>"NA"</formula>
    </cfRule>
    <cfRule type="cellIs" dxfId="440" priority="278" stopIfTrue="1" operator="equal">
      <formula>"NA"</formula>
    </cfRule>
  </conditionalFormatting>
  <conditionalFormatting sqref="E10:G10 E12:G12 E14:G14 E16:G16 E18:G18">
    <cfRule type="cellIs" dxfId="439" priority="283" stopIfTrue="1" operator="equal">
      <formula>"NA"</formula>
    </cfRule>
    <cfRule type="cellIs" dxfId="438" priority="284" stopIfTrue="1" operator="equal">
      <formula>"NA"</formula>
    </cfRule>
  </conditionalFormatting>
  <conditionalFormatting sqref="E10:G10 E12:G12 E14:G14 E16:G16 E18:G18">
    <cfRule type="cellIs" dxfId="437" priority="279" stopIfTrue="1" operator="equal">
      <formula>"NA"</formula>
    </cfRule>
    <cfRule type="cellIs" dxfId="436" priority="280" stopIfTrue="1" operator="equal">
      <formula>"NA"</formula>
    </cfRule>
  </conditionalFormatting>
  <conditionalFormatting sqref="E6:G6">
    <cfRule type="cellIs" dxfId="435" priority="273" stopIfTrue="1" operator="equal">
      <formula>"NA"</formula>
    </cfRule>
    <cfRule type="cellIs" dxfId="434" priority="274" stopIfTrue="1" operator="equal">
      <formula>"NA"</formula>
    </cfRule>
  </conditionalFormatting>
  <conditionalFormatting sqref="E6:G23">
    <cfRule type="cellIs" dxfId="433" priority="269" stopIfTrue="1" operator="equal">
      <formula>"NA"</formula>
    </cfRule>
    <cfRule type="cellIs" dxfId="432" priority="270" stopIfTrue="1" operator="equal">
      <formula>"NA"</formula>
    </cfRule>
  </conditionalFormatting>
  <conditionalFormatting sqref="E6:G23">
    <cfRule type="cellIs" dxfId="431" priority="275" stopIfTrue="1" operator="equal">
      <formula>"NA"</formula>
    </cfRule>
    <cfRule type="cellIs" dxfId="430" priority="276" stopIfTrue="1" operator="equal">
      <formula>"NA"</formula>
    </cfRule>
  </conditionalFormatting>
  <conditionalFormatting sqref="E6:G23">
    <cfRule type="cellIs" dxfId="429" priority="271" stopIfTrue="1" operator="equal">
      <formula>"NA"</formula>
    </cfRule>
    <cfRule type="cellIs" dxfId="428" priority="272" stopIfTrue="1" operator="equal">
      <formula>"NA"</formula>
    </cfRule>
  </conditionalFormatting>
  <conditionalFormatting sqref="E21:G21">
    <cfRule type="cellIs" dxfId="427" priority="265" stopIfTrue="1" operator="equal">
      <formula>"NA"</formula>
    </cfRule>
    <cfRule type="cellIs" dxfId="426" priority="266" stopIfTrue="1" operator="equal">
      <formula>"NA"</formula>
    </cfRule>
  </conditionalFormatting>
  <conditionalFormatting sqref="E21:G21">
    <cfRule type="cellIs" dxfId="425" priority="261" stopIfTrue="1" operator="equal">
      <formula>"NA"</formula>
    </cfRule>
    <cfRule type="cellIs" dxfId="424" priority="262" stopIfTrue="1" operator="equal">
      <formula>"NA"</formula>
    </cfRule>
  </conditionalFormatting>
  <conditionalFormatting sqref="E21:G21">
    <cfRule type="cellIs" dxfId="423" priority="267" stopIfTrue="1" operator="equal">
      <formula>"NA"</formula>
    </cfRule>
    <cfRule type="cellIs" dxfId="422" priority="268" stopIfTrue="1" operator="equal">
      <formula>"NA"</formula>
    </cfRule>
  </conditionalFormatting>
  <conditionalFormatting sqref="E21:G21">
    <cfRule type="cellIs" dxfId="421" priority="263" stopIfTrue="1" operator="equal">
      <formula>"NA"</formula>
    </cfRule>
    <cfRule type="cellIs" dxfId="420" priority="264" stopIfTrue="1" operator="equal">
      <formula>"NA"</formula>
    </cfRule>
  </conditionalFormatting>
  <conditionalFormatting sqref="E33:G33 E41:G41 E39:G39 E37:G37 E35:G35">
    <cfRule type="cellIs" dxfId="419" priority="209" stopIfTrue="1" operator="equal">
      <formula>"NA"</formula>
    </cfRule>
    <cfRule type="cellIs" dxfId="418" priority="210" stopIfTrue="1" operator="equal">
      <formula>"NA"</formula>
    </cfRule>
  </conditionalFormatting>
  <conditionalFormatting sqref="E33:G33 E41:G41 E39:G39 E37:G37 E35:G35">
    <cfRule type="cellIs" dxfId="417" priority="211" stopIfTrue="1" operator="equal">
      <formula>"NA"</formula>
    </cfRule>
    <cfRule type="cellIs" dxfId="416" priority="212" stopIfTrue="1" operator="equal">
      <formula>"NA"</formula>
    </cfRule>
  </conditionalFormatting>
  <conditionalFormatting sqref="E33:G33 E41:G41 E39:G39 E37:G37 E35:G35">
    <cfRule type="cellIs" dxfId="415" priority="205" stopIfTrue="1" operator="equal">
      <formula>"NA"</formula>
    </cfRule>
    <cfRule type="cellIs" dxfId="414" priority="206" stopIfTrue="1" operator="equal">
      <formula>"NA"</formula>
    </cfRule>
  </conditionalFormatting>
  <conditionalFormatting sqref="E33:G33 E41:G41 E39:G39 E37:G37 E35:G35">
    <cfRule type="cellIs" dxfId="413" priority="207" stopIfTrue="1" operator="equal">
      <formula>"NA"</formula>
    </cfRule>
    <cfRule type="cellIs" dxfId="412" priority="208" stopIfTrue="1" operator="equal">
      <formula>"NA"</formula>
    </cfRule>
  </conditionalFormatting>
  <conditionalFormatting sqref="E29:G29">
    <cfRule type="cellIs" dxfId="411" priority="201" stopIfTrue="1" operator="equal">
      <formula>"NA"</formula>
    </cfRule>
    <cfRule type="cellIs" dxfId="410" priority="202" stopIfTrue="1" operator="equal">
      <formula>"NA"</formula>
    </cfRule>
  </conditionalFormatting>
  <conditionalFormatting sqref="E29:G29">
    <cfRule type="cellIs" dxfId="409" priority="203" stopIfTrue="1" operator="equal">
      <formula>"NA"</formula>
    </cfRule>
    <cfRule type="cellIs" dxfId="408" priority="204" stopIfTrue="1" operator="equal">
      <formula>"NA"</formula>
    </cfRule>
  </conditionalFormatting>
  <conditionalFormatting sqref="E29:G29">
    <cfRule type="cellIs" dxfId="407" priority="197" stopIfTrue="1" operator="equal">
      <formula>"NA"</formula>
    </cfRule>
    <cfRule type="cellIs" dxfId="406" priority="198" stopIfTrue="1" operator="equal">
      <formula>"NA"</formula>
    </cfRule>
  </conditionalFormatting>
  <conditionalFormatting sqref="E29:G29">
    <cfRule type="cellIs" dxfId="405" priority="199" stopIfTrue="1" operator="equal">
      <formula>"NA"</formula>
    </cfRule>
    <cfRule type="cellIs" dxfId="404" priority="200" stopIfTrue="1" operator="equal">
      <formula>"NA"</formula>
    </cfRule>
  </conditionalFormatting>
  <conditionalFormatting sqref="E79 E85 E87 E83 E81">
    <cfRule type="cellIs" dxfId="403" priority="157" stopIfTrue="1" operator="equal">
      <formula>"NA"</formula>
    </cfRule>
    <cfRule type="cellIs" dxfId="402" priority="158" stopIfTrue="1" operator="equal">
      <formula>"NA"</formula>
    </cfRule>
  </conditionalFormatting>
  <conditionalFormatting sqref="E79 E85 E87 E83 E81">
    <cfRule type="cellIs" dxfId="401" priority="159" stopIfTrue="1" operator="equal">
      <formula>"NA"</formula>
    </cfRule>
    <cfRule type="cellIs" dxfId="400" priority="160" stopIfTrue="1" operator="equal">
      <formula>"NA"</formula>
    </cfRule>
  </conditionalFormatting>
  <conditionalFormatting sqref="E79 E85 E87 E83 E81">
    <cfRule type="cellIs" dxfId="399" priority="161" stopIfTrue="1" operator="equal">
      <formula>"NA"</formula>
    </cfRule>
    <cfRule type="cellIs" dxfId="398" priority="162" stopIfTrue="1" operator="equal">
      <formula>"NA"</formula>
    </cfRule>
  </conditionalFormatting>
  <conditionalFormatting sqref="E79 E85 E87 E83 E81">
    <cfRule type="cellIs" dxfId="397" priority="163" stopIfTrue="1" operator="equal">
      <formula>"NA"</formula>
    </cfRule>
    <cfRule type="cellIs" dxfId="396" priority="164" stopIfTrue="1" operator="equal">
      <formula>"NA"</formula>
    </cfRule>
  </conditionalFormatting>
  <conditionalFormatting sqref="E75">
    <cfRule type="cellIs" dxfId="395" priority="153" stopIfTrue="1" operator="equal">
      <formula>"NA"</formula>
    </cfRule>
    <cfRule type="cellIs" dxfId="394" priority="154" stopIfTrue="1" operator="equal">
      <formula>"NA"</formula>
    </cfRule>
  </conditionalFormatting>
  <conditionalFormatting sqref="E75">
    <cfRule type="cellIs" dxfId="393" priority="155" stopIfTrue="1" operator="equal">
      <formula>"NA"</formula>
    </cfRule>
    <cfRule type="cellIs" dxfId="392" priority="156" stopIfTrue="1" operator="equal">
      <formula>"NA"</formula>
    </cfRule>
  </conditionalFormatting>
  <conditionalFormatting sqref="E75">
    <cfRule type="cellIs" dxfId="391" priority="149" stopIfTrue="1" operator="equal">
      <formula>"NA"</formula>
    </cfRule>
    <cfRule type="cellIs" dxfId="390" priority="150" stopIfTrue="1" operator="equal">
      <formula>"NA"</formula>
    </cfRule>
  </conditionalFormatting>
  <conditionalFormatting sqref="E75">
    <cfRule type="cellIs" dxfId="389" priority="151" stopIfTrue="1" operator="equal">
      <formula>"NA"</formula>
    </cfRule>
    <cfRule type="cellIs" dxfId="388" priority="152" stopIfTrue="1" operator="equal">
      <formula>"NA"</formula>
    </cfRule>
  </conditionalFormatting>
  <conditionalFormatting sqref="E85 E87">
    <cfRule type="cellIs" dxfId="387" priority="147" stopIfTrue="1" operator="equal">
      <formula>"NA"</formula>
    </cfRule>
    <cfRule type="cellIs" dxfId="386" priority="148" stopIfTrue="1" operator="equal">
      <formula>"NA"</formula>
    </cfRule>
  </conditionalFormatting>
  <conditionalFormatting sqref="E85 E87">
    <cfRule type="cellIs" dxfId="385" priority="145" stopIfTrue="1" operator="equal">
      <formula>"NA"</formula>
    </cfRule>
    <cfRule type="cellIs" dxfId="384" priority="146" stopIfTrue="1" operator="equal">
      <formula>"NA"</formula>
    </cfRule>
  </conditionalFormatting>
  <conditionalFormatting sqref="E85 E87">
    <cfRule type="cellIs" dxfId="383" priority="143" stopIfTrue="1" operator="equal">
      <formula>"NA"</formula>
    </cfRule>
    <cfRule type="cellIs" dxfId="382" priority="144" stopIfTrue="1" operator="equal">
      <formula>"NA"</formula>
    </cfRule>
  </conditionalFormatting>
  <conditionalFormatting sqref="E85 E87">
    <cfRule type="cellIs" dxfId="381" priority="141" stopIfTrue="1" operator="equal">
      <formula>"NA"</formula>
    </cfRule>
    <cfRule type="cellIs" dxfId="380" priority="142" stopIfTrue="1" operator="equal">
      <formula>"NA"</formula>
    </cfRule>
  </conditionalFormatting>
  <conditionalFormatting sqref="E76 E79 E81">
    <cfRule type="cellIs" dxfId="379" priority="139" operator="equal">
      <formula>"NA"</formula>
    </cfRule>
    <cfRule type="cellIs" dxfId="378" priority="140" operator="equal">
      <formula>"NA"</formula>
    </cfRule>
  </conditionalFormatting>
  <conditionalFormatting sqref="F79 F85 F87 F83 F81">
    <cfRule type="cellIs" dxfId="377" priority="131" stopIfTrue="1" operator="equal">
      <formula>"NA"</formula>
    </cfRule>
    <cfRule type="cellIs" dxfId="376" priority="132" stopIfTrue="1" operator="equal">
      <formula>"NA"</formula>
    </cfRule>
  </conditionalFormatting>
  <conditionalFormatting sqref="F79 F85 F87 F83 F81">
    <cfRule type="cellIs" dxfId="375" priority="133" stopIfTrue="1" operator="equal">
      <formula>"NA"</formula>
    </cfRule>
    <cfRule type="cellIs" dxfId="374" priority="134" stopIfTrue="1" operator="equal">
      <formula>"NA"</formula>
    </cfRule>
  </conditionalFormatting>
  <conditionalFormatting sqref="F79 F85 F87 F83 F81">
    <cfRule type="cellIs" dxfId="373" priority="135" stopIfTrue="1" operator="equal">
      <formula>"NA"</formula>
    </cfRule>
    <cfRule type="cellIs" dxfId="372" priority="136" stopIfTrue="1" operator="equal">
      <formula>"NA"</formula>
    </cfRule>
  </conditionalFormatting>
  <conditionalFormatting sqref="F79 F85 F87 F83 F81">
    <cfRule type="cellIs" dxfId="371" priority="137" stopIfTrue="1" operator="equal">
      <formula>"NA"</formula>
    </cfRule>
    <cfRule type="cellIs" dxfId="370" priority="138" stopIfTrue="1" operator="equal">
      <formula>"NA"</formula>
    </cfRule>
  </conditionalFormatting>
  <conditionalFormatting sqref="F75">
    <cfRule type="cellIs" dxfId="369" priority="127" stopIfTrue="1" operator="equal">
      <formula>"NA"</formula>
    </cfRule>
    <cfRule type="cellIs" dxfId="368" priority="128" stopIfTrue="1" operator="equal">
      <formula>"NA"</formula>
    </cfRule>
  </conditionalFormatting>
  <conditionalFormatting sqref="F75">
    <cfRule type="cellIs" dxfId="367" priority="129" stopIfTrue="1" operator="equal">
      <formula>"NA"</formula>
    </cfRule>
    <cfRule type="cellIs" dxfId="366" priority="130" stopIfTrue="1" operator="equal">
      <formula>"NA"</formula>
    </cfRule>
  </conditionalFormatting>
  <conditionalFormatting sqref="F75">
    <cfRule type="cellIs" dxfId="365" priority="123" stopIfTrue="1" operator="equal">
      <formula>"NA"</formula>
    </cfRule>
    <cfRule type="cellIs" dxfId="364" priority="124" stopIfTrue="1" operator="equal">
      <formula>"NA"</formula>
    </cfRule>
  </conditionalFormatting>
  <conditionalFormatting sqref="F75">
    <cfRule type="cellIs" dxfId="363" priority="125" stopIfTrue="1" operator="equal">
      <formula>"NA"</formula>
    </cfRule>
    <cfRule type="cellIs" dxfId="362" priority="126" stopIfTrue="1" operator="equal">
      <formula>"NA"</formula>
    </cfRule>
  </conditionalFormatting>
  <conditionalFormatting sqref="F85 F87">
    <cfRule type="cellIs" dxfId="361" priority="121" stopIfTrue="1" operator="equal">
      <formula>"NA"</formula>
    </cfRule>
    <cfRule type="cellIs" dxfId="360" priority="122" stopIfTrue="1" operator="equal">
      <formula>"NA"</formula>
    </cfRule>
  </conditionalFormatting>
  <conditionalFormatting sqref="F85 F87">
    <cfRule type="cellIs" dxfId="359" priority="119" stopIfTrue="1" operator="equal">
      <formula>"NA"</formula>
    </cfRule>
    <cfRule type="cellIs" dxfId="358" priority="120" stopIfTrue="1" operator="equal">
      <formula>"NA"</formula>
    </cfRule>
  </conditionalFormatting>
  <conditionalFormatting sqref="F85 F87">
    <cfRule type="cellIs" dxfId="357" priority="117" stopIfTrue="1" operator="equal">
      <formula>"NA"</formula>
    </cfRule>
    <cfRule type="cellIs" dxfId="356" priority="118" stopIfTrue="1" operator="equal">
      <formula>"NA"</formula>
    </cfRule>
  </conditionalFormatting>
  <conditionalFormatting sqref="F85 F87">
    <cfRule type="cellIs" dxfId="355" priority="115" stopIfTrue="1" operator="equal">
      <formula>"NA"</formula>
    </cfRule>
    <cfRule type="cellIs" dxfId="354" priority="116" stopIfTrue="1" operator="equal">
      <formula>"NA"</formula>
    </cfRule>
  </conditionalFormatting>
  <conditionalFormatting sqref="F76 F79 F81">
    <cfRule type="cellIs" dxfId="353" priority="113" operator="equal">
      <formula>"NA"</formula>
    </cfRule>
    <cfRule type="cellIs" dxfId="352" priority="114" operator="equal">
      <formula>"NA"</formula>
    </cfRule>
  </conditionalFormatting>
  <conditionalFormatting sqref="G79 G85 G87 G83 G81">
    <cfRule type="cellIs" dxfId="351" priority="105" stopIfTrue="1" operator="equal">
      <formula>"NA"</formula>
    </cfRule>
    <cfRule type="cellIs" dxfId="350" priority="106" stopIfTrue="1" operator="equal">
      <formula>"NA"</formula>
    </cfRule>
  </conditionalFormatting>
  <conditionalFormatting sqref="G79 G85 G87 G83 G81">
    <cfRule type="cellIs" dxfId="349" priority="107" stopIfTrue="1" operator="equal">
      <formula>"NA"</formula>
    </cfRule>
    <cfRule type="cellIs" dxfId="348" priority="108" stopIfTrue="1" operator="equal">
      <formula>"NA"</formula>
    </cfRule>
  </conditionalFormatting>
  <conditionalFormatting sqref="G79 G85 G87 G83 G81">
    <cfRule type="cellIs" dxfId="347" priority="109" stopIfTrue="1" operator="equal">
      <formula>"NA"</formula>
    </cfRule>
    <cfRule type="cellIs" dxfId="346" priority="110" stopIfTrue="1" operator="equal">
      <formula>"NA"</formula>
    </cfRule>
  </conditionalFormatting>
  <conditionalFormatting sqref="G79 G85 G87 G83 G81">
    <cfRule type="cellIs" dxfId="345" priority="111" stopIfTrue="1" operator="equal">
      <formula>"NA"</formula>
    </cfRule>
    <cfRule type="cellIs" dxfId="344" priority="112" stopIfTrue="1" operator="equal">
      <formula>"NA"</formula>
    </cfRule>
  </conditionalFormatting>
  <conditionalFormatting sqref="G75">
    <cfRule type="cellIs" dxfId="343" priority="101" stopIfTrue="1" operator="equal">
      <formula>"NA"</formula>
    </cfRule>
    <cfRule type="cellIs" dxfId="342" priority="102" stopIfTrue="1" operator="equal">
      <formula>"NA"</formula>
    </cfRule>
  </conditionalFormatting>
  <conditionalFormatting sqref="G75">
    <cfRule type="cellIs" dxfId="341" priority="103" stopIfTrue="1" operator="equal">
      <formula>"NA"</formula>
    </cfRule>
    <cfRule type="cellIs" dxfId="340" priority="104" stopIfTrue="1" operator="equal">
      <formula>"NA"</formula>
    </cfRule>
  </conditionalFormatting>
  <conditionalFormatting sqref="G75">
    <cfRule type="cellIs" dxfId="339" priority="97" stopIfTrue="1" operator="equal">
      <formula>"NA"</formula>
    </cfRule>
    <cfRule type="cellIs" dxfId="338" priority="98" stopIfTrue="1" operator="equal">
      <formula>"NA"</formula>
    </cfRule>
  </conditionalFormatting>
  <conditionalFormatting sqref="G75">
    <cfRule type="cellIs" dxfId="337" priority="99" stopIfTrue="1" operator="equal">
      <formula>"NA"</formula>
    </cfRule>
    <cfRule type="cellIs" dxfId="336" priority="100" stopIfTrue="1" operator="equal">
      <formula>"NA"</formula>
    </cfRule>
  </conditionalFormatting>
  <conditionalFormatting sqref="G85 G87">
    <cfRule type="cellIs" dxfId="335" priority="95" stopIfTrue="1" operator="equal">
      <formula>"NA"</formula>
    </cfRule>
    <cfRule type="cellIs" dxfId="334" priority="96" stopIfTrue="1" operator="equal">
      <formula>"NA"</formula>
    </cfRule>
  </conditionalFormatting>
  <conditionalFormatting sqref="G85 G87">
    <cfRule type="cellIs" dxfId="333" priority="93" stopIfTrue="1" operator="equal">
      <formula>"NA"</formula>
    </cfRule>
    <cfRule type="cellIs" dxfId="332" priority="94" stopIfTrue="1" operator="equal">
      <formula>"NA"</formula>
    </cfRule>
  </conditionalFormatting>
  <conditionalFormatting sqref="G85 G87">
    <cfRule type="cellIs" dxfId="331" priority="91" stopIfTrue="1" operator="equal">
      <formula>"NA"</formula>
    </cfRule>
    <cfRule type="cellIs" dxfId="330" priority="92" stopIfTrue="1" operator="equal">
      <formula>"NA"</formula>
    </cfRule>
  </conditionalFormatting>
  <conditionalFormatting sqref="G85 G87">
    <cfRule type="cellIs" dxfId="329" priority="89" stopIfTrue="1" operator="equal">
      <formula>"NA"</formula>
    </cfRule>
    <cfRule type="cellIs" dxfId="328" priority="90" stopIfTrue="1" operator="equal">
      <formula>"NA"</formula>
    </cfRule>
  </conditionalFormatting>
  <conditionalFormatting sqref="G76 G79 G81">
    <cfRule type="cellIs" dxfId="327" priority="87" operator="equal">
      <formula>"NA"</formula>
    </cfRule>
    <cfRule type="cellIs" dxfId="326" priority="88" operator="equal">
      <formula>"NA"</formula>
    </cfRule>
  </conditionalFormatting>
  <conditionalFormatting sqref="E104 E106 E108 E110 E102:G102">
    <cfRule type="cellIs" dxfId="325" priority="79" stopIfTrue="1" operator="equal">
      <formula>"NA"</formula>
    </cfRule>
    <cfRule type="cellIs" dxfId="324" priority="80" stopIfTrue="1" operator="equal">
      <formula>"NA"</formula>
    </cfRule>
  </conditionalFormatting>
  <conditionalFormatting sqref="E104 E106 E108 E110 E102:G102">
    <cfRule type="cellIs" dxfId="323" priority="81" stopIfTrue="1" operator="equal">
      <formula>"NA"</formula>
    </cfRule>
    <cfRule type="cellIs" dxfId="322" priority="82" stopIfTrue="1" operator="equal">
      <formula>"NA"</formula>
    </cfRule>
  </conditionalFormatting>
  <conditionalFormatting sqref="E104 E106 E108 E110 E102:G102">
    <cfRule type="cellIs" dxfId="321" priority="83" stopIfTrue="1" operator="equal">
      <formula>"NA"</formula>
    </cfRule>
    <cfRule type="cellIs" dxfId="320" priority="84" stopIfTrue="1" operator="equal">
      <formula>"NA"</formula>
    </cfRule>
  </conditionalFormatting>
  <conditionalFormatting sqref="E104 E106 E108 E110 E102:G102">
    <cfRule type="cellIs" dxfId="319" priority="85" stopIfTrue="1" operator="equal">
      <formula>"NA"</formula>
    </cfRule>
    <cfRule type="cellIs" dxfId="318" priority="86" stopIfTrue="1" operator="equal">
      <formula>"NA"</formula>
    </cfRule>
  </conditionalFormatting>
  <conditionalFormatting sqref="E98">
    <cfRule type="cellIs" dxfId="317" priority="75" stopIfTrue="1" operator="equal">
      <formula>"NA"</formula>
    </cfRule>
    <cfRule type="cellIs" dxfId="316" priority="76" stopIfTrue="1" operator="equal">
      <formula>"NA"</formula>
    </cfRule>
  </conditionalFormatting>
  <conditionalFormatting sqref="E98">
    <cfRule type="cellIs" dxfId="315" priority="77" stopIfTrue="1" operator="equal">
      <formula>"NA"</formula>
    </cfRule>
    <cfRule type="cellIs" dxfId="314" priority="78" stopIfTrue="1" operator="equal">
      <formula>"NA"</formula>
    </cfRule>
  </conditionalFormatting>
  <conditionalFormatting sqref="E98">
    <cfRule type="cellIs" dxfId="313" priority="71" stopIfTrue="1" operator="equal">
      <formula>"NA"</formula>
    </cfRule>
    <cfRule type="cellIs" dxfId="312" priority="72" stopIfTrue="1" operator="equal">
      <formula>"NA"</formula>
    </cfRule>
  </conditionalFormatting>
  <conditionalFormatting sqref="E98">
    <cfRule type="cellIs" dxfId="311" priority="73" stopIfTrue="1" operator="equal">
      <formula>"NA"</formula>
    </cfRule>
    <cfRule type="cellIs" dxfId="310" priority="74" stopIfTrue="1" operator="equal">
      <formula>"NA"</formula>
    </cfRule>
  </conditionalFormatting>
  <conditionalFormatting sqref="E106 E108 E110">
    <cfRule type="cellIs" dxfId="309" priority="69" stopIfTrue="1" operator="equal">
      <formula>"NA"</formula>
    </cfRule>
    <cfRule type="cellIs" dxfId="308" priority="70" stopIfTrue="1" operator="equal">
      <formula>"NA"</formula>
    </cfRule>
  </conditionalFormatting>
  <conditionalFormatting sqref="E106 E108 E110">
    <cfRule type="cellIs" dxfId="307" priority="67" stopIfTrue="1" operator="equal">
      <formula>"NA"</formula>
    </cfRule>
    <cfRule type="cellIs" dxfId="306" priority="68" stopIfTrue="1" operator="equal">
      <formula>"NA"</formula>
    </cfRule>
  </conditionalFormatting>
  <conditionalFormatting sqref="E106 E108 E110">
    <cfRule type="cellIs" dxfId="305" priority="65" stopIfTrue="1" operator="equal">
      <formula>"NA"</formula>
    </cfRule>
    <cfRule type="cellIs" dxfId="304" priority="66" stopIfTrue="1" operator="equal">
      <formula>"NA"</formula>
    </cfRule>
  </conditionalFormatting>
  <conditionalFormatting sqref="E106 E108 E110">
    <cfRule type="cellIs" dxfId="303" priority="63" stopIfTrue="1" operator="equal">
      <formula>"NA"</formula>
    </cfRule>
    <cfRule type="cellIs" dxfId="302" priority="64" stopIfTrue="1" operator="equal">
      <formula>"NA"</formula>
    </cfRule>
  </conditionalFormatting>
  <conditionalFormatting sqref="E104 E102:G102">
    <cfRule type="cellIs" dxfId="301" priority="61" operator="equal">
      <formula>"NA"</formula>
    </cfRule>
    <cfRule type="cellIs" dxfId="300" priority="62" operator="equal">
      <formula>"NA"</formula>
    </cfRule>
  </conditionalFormatting>
  <conditionalFormatting sqref="F104 F106 F108 F110">
    <cfRule type="cellIs" dxfId="299" priority="53" stopIfTrue="1" operator="equal">
      <formula>"NA"</formula>
    </cfRule>
    <cfRule type="cellIs" dxfId="298" priority="54" stopIfTrue="1" operator="equal">
      <formula>"NA"</formula>
    </cfRule>
  </conditionalFormatting>
  <conditionalFormatting sqref="F104 F106 F108 F110">
    <cfRule type="cellIs" dxfId="297" priority="55" stopIfTrue="1" operator="equal">
      <formula>"NA"</formula>
    </cfRule>
    <cfRule type="cellIs" dxfId="296" priority="56" stopIfTrue="1" operator="equal">
      <formula>"NA"</formula>
    </cfRule>
  </conditionalFormatting>
  <conditionalFormatting sqref="F104 F106 F108 F110">
    <cfRule type="cellIs" dxfId="295" priority="57" stopIfTrue="1" operator="equal">
      <formula>"NA"</formula>
    </cfRule>
    <cfRule type="cellIs" dxfId="294" priority="58" stopIfTrue="1" operator="equal">
      <formula>"NA"</formula>
    </cfRule>
  </conditionalFormatting>
  <conditionalFormatting sqref="F104 F106 F108 F110">
    <cfRule type="cellIs" dxfId="293" priority="59" stopIfTrue="1" operator="equal">
      <formula>"NA"</formula>
    </cfRule>
    <cfRule type="cellIs" dxfId="292" priority="60" stopIfTrue="1" operator="equal">
      <formula>"NA"</formula>
    </cfRule>
  </conditionalFormatting>
  <conditionalFormatting sqref="F98">
    <cfRule type="cellIs" dxfId="291" priority="49" stopIfTrue="1" operator="equal">
      <formula>"NA"</formula>
    </cfRule>
    <cfRule type="cellIs" dxfId="290" priority="50" stopIfTrue="1" operator="equal">
      <formula>"NA"</formula>
    </cfRule>
  </conditionalFormatting>
  <conditionalFormatting sqref="F98">
    <cfRule type="cellIs" dxfId="289" priority="51" stopIfTrue="1" operator="equal">
      <formula>"NA"</formula>
    </cfRule>
    <cfRule type="cellIs" dxfId="288" priority="52" stopIfTrue="1" operator="equal">
      <formula>"NA"</formula>
    </cfRule>
  </conditionalFormatting>
  <conditionalFormatting sqref="F98">
    <cfRule type="cellIs" dxfId="287" priority="45" stopIfTrue="1" operator="equal">
      <formula>"NA"</formula>
    </cfRule>
    <cfRule type="cellIs" dxfId="286" priority="46" stopIfTrue="1" operator="equal">
      <formula>"NA"</formula>
    </cfRule>
  </conditionalFormatting>
  <conditionalFormatting sqref="F98">
    <cfRule type="cellIs" dxfId="285" priority="47" stopIfTrue="1" operator="equal">
      <formula>"NA"</formula>
    </cfRule>
    <cfRule type="cellIs" dxfId="284" priority="48" stopIfTrue="1" operator="equal">
      <formula>"NA"</formula>
    </cfRule>
  </conditionalFormatting>
  <conditionalFormatting sqref="F106 F108 F110">
    <cfRule type="cellIs" dxfId="283" priority="43" stopIfTrue="1" operator="equal">
      <formula>"NA"</formula>
    </cfRule>
    <cfRule type="cellIs" dxfId="282" priority="44" stopIfTrue="1" operator="equal">
      <formula>"NA"</formula>
    </cfRule>
  </conditionalFormatting>
  <conditionalFormatting sqref="F106 F108 F110">
    <cfRule type="cellIs" dxfId="281" priority="41" stopIfTrue="1" operator="equal">
      <formula>"NA"</formula>
    </cfRule>
    <cfRule type="cellIs" dxfId="280" priority="42" stopIfTrue="1" operator="equal">
      <formula>"NA"</formula>
    </cfRule>
  </conditionalFormatting>
  <conditionalFormatting sqref="F106 F108 F110">
    <cfRule type="cellIs" dxfId="279" priority="39" stopIfTrue="1" operator="equal">
      <formula>"NA"</formula>
    </cfRule>
    <cfRule type="cellIs" dxfId="278" priority="40" stopIfTrue="1" operator="equal">
      <formula>"NA"</formula>
    </cfRule>
  </conditionalFormatting>
  <conditionalFormatting sqref="F106 F108 F110">
    <cfRule type="cellIs" dxfId="277" priority="37" stopIfTrue="1" operator="equal">
      <formula>"NA"</formula>
    </cfRule>
    <cfRule type="cellIs" dxfId="276" priority="38" stopIfTrue="1" operator="equal">
      <formula>"NA"</formula>
    </cfRule>
  </conditionalFormatting>
  <conditionalFormatting sqref="F104">
    <cfRule type="cellIs" dxfId="275" priority="35" operator="equal">
      <formula>"NA"</formula>
    </cfRule>
    <cfRule type="cellIs" dxfId="274" priority="36" operator="equal">
      <formula>"NA"</formula>
    </cfRule>
  </conditionalFormatting>
  <conditionalFormatting sqref="G104 G106 G108 G110">
    <cfRule type="cellIs" dxfId="273" priority="27" stopIfTrue="1" operator="equal">
      <formula>"NA"</formula>
    </cfRule>
    <cfRule type="cellIs" dxfId="272" priority="28" stopIfTrue="1" operator="equal">
      <formula>"NA"</formula>
    </cfRule>
  </conditionalFormatting>
  <conditionalFormatting sqref="G104 G106 G108 G110">
    <cfRule type="cellIs" dxfId="271" priority="29" stopIfTrue="1" operator="equal">
      <formula>"NA"</formula>
    </cfRule>
    <cfRule type="cellIs" dxfId="270" priority="30" stopIfTrue="1" operator="equal">
      <formula>"NA"</formula>
    </cfRule>
  </conditionalFormatting>
  <conditionalFormatting sqref="G104 G106 G108 G110">
    <cfRule type="cellIs" dxfId="269" priority="31" stopIfTrue="1" operator="equal">
      <formula>"NA"</formula>
    </cfRule>
    <cfRule type="cellIs" dxfId="268" priority="32" stopIfTrue="1" operator="equal">
      <formula>"NA"</formula>
    </cfRule>
  </conditionalFormatting>
  <conditionalFormatting sqref="G104 G106 G108 G110">
    <cfRule type="cellIs" dxfId="267" priority="33" stopIfTrue="1" operator="equal">
      <formula>"NA"</formula>
    </cfRule>
    <cfRule type="cellIs" dxfId="266" priority="34" stopIfTrue="1" operator="equal">
      <formula>"NA"</formula>
    </cfRule>
  </conditionalFormatting>
  <conditionalFormatting sqref="G98">
    <cfRule type="cellIs" dxfId="265" priority="23" stopIfTrue="1" operator="equal">
      <formula>"NA"</formula>
    </cfRule>
    <cfRule type="cellIs" dxfId="264" priority="24" stopIfTrue="1" operator="equal">
      <formula>"NA"</formula>
    </cfRule>
  </conditionalFormatting>
  <conditionalFormatting sqref="G98">
    <cfRule type="cellIs" dxfId="263" priority="25" stopIfTrue="1" operator="equal">
      <formula>"NA"</formula>
    </cfRule>
    <cfRule type="cellIs" dxfId="262" priority="26" stopIfTrue="1" operator="equal">
      <formula>"NA"</formula>
    </cfRule>
  </conditionalFormatting>
  <conditionalFormatting sqref="G98">
    <cfRule type="cellIs" dxfId="261" priority="19" stopIfTrue="1" operator="equal">
      <formula>"NA"</formula>
    </cfRule>
    <cfRule type="cellIs" dxfId="260" priority="20" stopIfTrue="1" operator="equal">
      <formula>"NA"</formula>
    </cfRule>
  </conditionalFormatting>
  <conditionalFormatting sqref="G98">
    <cfRule type="cellIs" dxfId="259" priority="21" stopIfTrue="1" operator="equal">
      <formula>"NA"</formula>
    </cfRule>
    <cfRule type="cellIs" dxfId="258" priority="22" stopIfTrue="1" operator="equal">
      <formula>"NA"</formula>
    </cfRule>
  </conditionalFormatting>
  <conditionalFormatting sqref="G106 G108 G110">
    <cfRule type="cellIs" dxfId="257" priority="17" stopIfTrue="1" operator="equal">
      <formula>"NA"</formula>
    </cfRule>
    <cfRule type="cellIs" dxfId="256" priority="18" stopIfTrue="1" operator="equal">
      <formula>"NA"</formula>
    </cfRule>
  </conditionalFormatting>
  <conditionalFormatting sqref="G106 G108 G110">
    <cfRule type="cellIs" dxfId="255" priority="15" stopIfTrue="1" operator="equal">
      <formula>"NA"</formula>
    </cfRule>
    <cfRule type="cellIs" dxfId="254" priority="16" stopIfTrue="1" operator="equal">
      <formula>"NA"</formula>
    </cfRule>
  </conditionalFormatting>
  <conditionalFormatting sqref="G106 G108 G110">
    <cfRule type="cellIs" dxfId="253" priority="13" stopIfTrue="1" operator="equal">
      <formula>"NA"</formula>
    </cfRule>
    <cfRule type="cellIs" dxfId="252" priority="14" stopIfTrue="1" operator="equal">
      <formula>"NA"</formula>
    </cfRule>
  </conditionalFormatting>
  <conditionalFormatting sqref="G106 G108 G110">
    <cfRule type="cellIs" dxfId="251" priority="11" stopIfTrue="1" operator="equal">
      <formula>"NA"</formula>
    </cfRule>
    <cfRule type="cellIs" dxfId="250" priority="12" stopIfTrue="1" operator="equal">
      <formula>"NA"</formula>
    </cfRule>
  </conditionalFormatting>
  <conditionalFormatting sqref="G104">
    <cfRule type="cellIs" dxfId="249" priority="9" operator="equal">
      <formula>"NA"</formula>
    </cfRule>
    <cfRule type="cellIs" dxfId="248" priority="10" operator="equal">
      <formula>"NA"</formula>
    </cfRule>
  </conditionalFormatting>
  <conditionalFormatting sqref="E386:G386">
    <cfRule type="cellIs" dxfId="247" priority="5" stopIfTrue="1" operator="equal">
      <formula>"NA"</formula>
    </cfRule>
    <cfRule type="cellIs" dxfId="246" priority="6" stopIfTrue="1" operator="equal">
      <formula>"NA"</formula>
    </cfRule>
  </conditionalFormatting>
  <conditionalFormatting sqref="E386:G386">
    <cfRule type="cellIs" dxfId="245" priority="1" stopIfTrue="1" operator="equal">
      <formula>"NA"</formula>
    </cfRule>
    <cfRule type="cellIs" dxfId="244" priority="2" stopIfTrue="1" operator="equal">
      <formula>"NA"</formula>
    </cfRule>
  </conditionalFormatting>
  <conditionalFormatting sqref="E386:G386">
    <cfRule type="cellIs" dxfId="243" priority="7" stopIfTrue="1" operator="equal">
      <formula>"NA"</formula>
    </cfRule>
    <cfRule type="cellIs" dxfId="242" priority="8" stopIfTrue="1" operator="equal">
      <formula>"NA"</formula>
    </cfRule>
  </conditionalFormatting>
  <conditionalFormatting sqref="E386:G386">
    <cfRule type="cellIs" dxfId="241" priority="3" stopIfTrue="1" operator="equal">
      <formula>"NA"</formula>
    </cfRule>
    <cfRule type="cellIs" dxfId="240" priority="4" stopIfTrue="1" operator="equal">
      <formula>"NA"</formula>
    </cfRule>
  </conditionalFormatting>
  <dataValidations count="5">
    <dataValidation type="decimal" operator="notEqual" allowBlank="1" showInputMessage="1" showErrorMessage="1" error="Please do not enter '0' or text" promptTitle="Numeric Input" prompt="Please insert numeric value or leave blank_x000a_" sqref="E366:G366 E373:G374 E368:G368 E11:G11 E13:G13 E42:G43 E343:G343 E345:G345 E362:G362 E364:G364 I373:I374 I370:I371 E447:G449 E400:G400 E22:G23 I22:I23 I19:I20 E19:G20 E15:G15 E17:G17 E38:G38 E40:G40 E413:G415 E417:G417 E430:G432 E434:G434 E370:G371 E34:G34 E36:G36 E45:G46 I45:I46 I42:I43 E57:G57 E59:G59 E68:G69 I68:I69 I65:I66 E65:G66 E61:G61 E63:G63 E80:G80 E82:G82 E91:G92 I91:I92 I88:I89 E88:G89 E84:G84 E86:G86 E103:G103 E105:G105 E114:G115 I114:I115 I111:I112 E111:G112 E107:G107 E109:G109 E126:G126 E128:G128 E137:G138 I137:I138 I134:I135 E134:G135 E130:G130 E132:G132 E149:G149 E151:G151 E160:G161 I160:I161 I157:I158 E157:G158 E153:G153 E155:G155 E172:G172 E174:G174 E183:G184 I183:I184 I180:I181 E180:G181 E176:G176 E178:G178 E195:G195 E197:G197 E206:G207 I206:I207 I203:I204 E203:G204 E199:G199 E201:G201 E218:G218 E220:G220 E229:G230 I229:I230 I226:I227 E226:G227 E222:G222 E224:G224 E241:G241 E243:G243 E252:G253 I252:I253 I249:I250 E249:G250 E245:G245 E247:G247 E264:G264 E266:G266 E275:G276 I275:I276 I272:I273 E272:G273 E268:G268 E270:G270 E293:G293 E295:G295 E304:G305 I304:I305 I301:I302 E301:G302 E297:G297 E299:G299 E316:G316 E318:G318 E327:G328 I327:I328 I324:I325 E324:G325 E320:G320 E322:G322 E339:G339 E341:G341 E350:G351 I350:I351 I347:I348 E347:G348 E396:G398 E451:G451 E445:G445 I445 I447:I449 E428:G428 I428 E411:G411 I411 I413:I415 I430:I432 I396:I398 I400 I417 I434 I451 E394:G394 I394 I362 I364 I366 I368 I339 I341 I343 I345 I322 I320 I318 I316 I299 I297 I295 I293 I264 I266 I268 I270 I241 I243 I245 I247 I218 I220 I222 I224 I195 I197 I199 I201 I172 I174 I176 I178 I149 I151 I153 I155 I128 I130 I132 I103 I105 I107 I109 I84 I86 I82 I80 I63 I61 I59 I57 I40 I38 I36 I34 I11 I13 I15 I17 I126">
      <formula1>0</formula1>
    </dataValidation>
    <dataValidation type="decimal" operator="greaterThan" showInputMessage="1" showErrorMessage="1" sqref="E21:G21 E450:G450 E16:G16 E18:G18 E35:G35 E37:G37 E416:G416 E433:G433 E421:G427 E363:G363 E365:G365 I441 E7:G10 E12:G12 E14:G14 E44:G44 E39:G39 E41:G41 E30:G33 E67:G67 E62:G62 E64:G64 E53:G56 E58:G58 E60:G60 E90:G90 E85:G85 E87:G87 E76:G79 E81:G81 E83:G83 E113:G113 E108:G108 E110:G110 E99:G102 E104:G104 E106:G106 E136:G136 E131:G131 E133:G133 E122:G125 E127:G127 E129:G129 E159:G159 E154:G154 E156:G156 E145:G148 E150:G150 E152:G152 E182:G182 E177:G177 E179:G179 E168:G171 E173:G173 E175:G175 E205:G205 E200:G200 E202:G202 E191:G194 E196:G196 E198:G198 E228:G228 E223:G223 E225:G225 E214:G217 E219:G219 E221:G221 E251:G251 E246:G246 E248:G248 E237:G240 E242:G242 E244:G244 E274:G274 E269:G269 E271:G271 E260:G263 E265:G265 E267:G267 E303:G303 E298:G298 E300:G300 E289:G292 E294:G294 E296:G296 E326:G326 E321:G321 E323:G323 E312:G315 E317:G317 E319:G319 E349:G349 E344:G344 E346:G346 E335:G338 E340:G340 E342:G342 E372:G372 E367:G367 E369:G369 E358:G361 E399:G399 E404:G410 E438:G444 I390 I407 I424 E387:G393">
      <formula1>-1</formula1>
    </dataValidation>
    <dataValidation operator="notEqual" allowBlank="1" showInputMessage="1" showErrorMessage="1" error="Please do not enter '0' or text" promptTitle="Numeric Input" prompt="Please insert numeric value or leave blank_x000a_" sqref="E47:I49 E70:I72 E93:I95 E116:I118 E139:I141 E162:I164 E185:I187 E208:I210 E231:I233 E254:I256 E375:I377 E306:I308 E329:I331 E352:I354 E283:I283 E277:I279 E381:I383"/>
    <dataValidation type="decimal" operator="greaterThan" allowBlank="1" showInputMessage="1" showErrorMessage="1" sqref="E395:G395 E446:G446 E429:G429 E412:G412">
      <formula1>-1</formula1>
    </dataValidation>
    <dataValidation operator="notEqual" allowBlank="1" error="Please do not enter '0' or text" promptTitle="Numeric Input" prompt="Please insert numeric value or leave blank_x000a_" sqref="E24:I26 E280:I282 E378:I380"/>
  </dataValidations>
  <pageMargins left="0.7" right="0.7" top="0.75" bottom="0.75" header="0.3" footer="0.3"/>
  <pageSetup paperSize="9" orientation="portrait" horizontalDpi="4294967295" verticalDpi="4294967295"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IV295"/>
  <sheetViews>
    <sheetView topLeftCell="A291" zoomScale="75" zoomScaleNormal="75" workbookViewId="0">
      <selection activeCell="E311" sqref="E311"/>
    </sheetView>
  </sheetViews>
  <sheetFormatPr defaultColWidth="0" defaultRowHeight="15" x14ac:dyDescent="0.25"/>
  <cols>
    <col min="1" max="1" width="13.140625" customWidth="1"/>
    <col min="2" max="2" width="54.5703125" style="656" customWidth="1"/>
    <col min="3" max="3" width="29.42578125" customWidth="1"/>
    <col min="4" max="4" width="14.5703125" customWidth="1"/>
    <col min="5" max="5" width="14.28515625" customWidth="1"/>
    <col min="6" max="6" width="14.85546875" customWidth="1"/>
    <col min="7" max="7" width="14.28515625" customWidth="1"/>
    <col min="8" max="8" width="13.7109375" customWidth="1"/>
    <col min="9" max="9" width="16" customWidth="1"/>
    <col min="10" max="10" width="50.7109375" customWidth="1"/>
    <col min="11" max="22" width="0" hidden="1" customWidth="1"/>
  </cols>
  <sheetData>
    <row r="1" spans="1:256" ht="42.75" x14ac:dyDescent="0.25">
      <c r="A1" s="86" t="s">
        <v>1321</v>
      </c>
      <c r="B1" s="86"/>
      <c r="C1" s="86"/>
      <c r="D1" s="86"/>
      <c r="E1" s="86"/>
      <c r="F1" s="86"/>
      <c r="G1" s="86"/>
      <c r="H1" s="86"/>
      <c r="I1" s="86"/>
      <c r="J1" s="86"/>
    </row>
    <row r="2" spans="1:256" s="48" customFormat="1" ht="20.45" customHeight="1" x14ac:dyDescent="0.25">
      <c r="A2" s="1326" t="str">
        <f>'General Information'!A2:H2</f>
        <v>Sector :-  Pulp &amp; Paper (PAT Cycle-II)</v>
      </c>
      <c r="B2" s="1327"/>
      <c r="C2" s="1327"/>
      <c r="D2" s="1327"/>
      <c r="E2" s="1327"/>
      <c r="F2" s="1327"/>
      <c r="G2" s="1327"/>
      <c r="H2" s="1327"/>
      <c r="I2" s="1327"/>
      <c r="J2" s="1328"/>
    </row>
    <row r="3" spans="1:256" s="253" customFormat="1" ht="65.45" customHeight="1" x14ac:dyDescent="0.25">
      <c r="A3" s="196" t="s">
        <v>545</v>
      </c>
      <c r="B3" s="196" t="s">
        <v>394</v>
      </c>
      <c r="C3" s="196" t="s">
        <v>925</v>
      </c>
      <c r="D3" s="256" t="s">
        <v>396</v>
      </c>
      <c r="E3" s="499" t="str">
        <f>'Annex Boiler Details'!E3</f>
        <v>Year 2014-15</v>
      </c>
      <c r="F3" s="499" t="str">
        <f>'Annex Boiler Details'!F3</f>
        <v>Year 2014-15</v>
      </c>
      <c r="G3" s="499" t="str">
        <f>'Annex Boiler Details'!G3</f>
        <v>Year 2014-15</v>
      </c>
      <c r="H3" s="499" t="str">
        <f>'Annex Boiler Details'!H3</f>
        <v>Baseline Year (2014-15)</v>
      </c>
      <c r="I3" s="499" t="str">
        <f>'Annex Boiler Details'!I3</f>
        <v>Assessment Year 2018-19</v>
      </c>
      <c r="J3" s="257" t="s">
        <v>397</v>
      </c>
    </row>
    <row r="4" spans="1:256" s="253" customFormat="1" ht="14.25" customHeight="1" x14ac:dyDescent="0.25">
      <c r="A4" s="323"/>
      <c r="B4" s="1286"/>
      <c r="C4" s="1287"/>
      <c r="D4" s="1287"/>
      <c r="E4" s="1286" t="s">
        <v>1131</v>
      </c>
      <c r="F4" s="1287"/>
      <c r="G4" s="1287"/>
      <c r="H4" s="1287"/>
      <c r="I4" s="1288"/>
      <c r="J4" s="736"/>
    </row>
    <row r="5" spans="1:256" s="253" customFormat="1" ht="14.25" x14ac:dyDescent="0.25">
      <c r="A5" s="323" t="s">
        <v>255</v>
      </c>
      <c r="B5" s="324" t="s">
        <v>691</v>
      </c>
      <c r="C5" s="349"/>
      <c r="D5" s="349"/>
      <c r="E5" s="1286"/>
      <c r="F5" s="1287"/>
      <c r="G5" s="1287"/>
      <c r="H5" s="1287"/>
      <c r="I5" s="1288"/>
      <c r="J5" s="735"/>
      <c r="K5" s="667"/>
      <c r="L5" s="324"/>
      <c r="M5" s="1273"/>
      <c r="N5" s="1273"/>
      <c r="O5" s="1273"/>
      <c r="P5" s="1273"/>
      <c r="Q5" s="1273"/>
      <c r="R5" s="1273"/>
      <c r="S5" s="1273"/>
      <c r="T5" s="325"/>
      <c r="U5" s="323"/>
      <c r="V5" s="324"/>
      <c r="W5" s="1273"/>
      <c r="X5" s="1273"/>
      <c r="Y5" s="1273"/>
      <c r="Z5" s="1273"/>
      <c r="AA5" s="1273"/>
      <c r="AB5" s="1273"/>
      <c r="AC5" s="1273"/>
      <c r="AD5" s="325"/>
      <c r="AE5" s="323"/>
      <c r="AF5" s="324"/>
      <c r="AG5" s="1273"/>
      <c r="AH5" s="1273"/>
      <c r="AI5" s="1273"/>
      <c r="AJ5" s="1273"/>
      <c r="AK5" s="1273"/>
      <c r="AL5" s="1273"/>
      <c r="AM5" s="1273"/>
      <c r="AN5" s="325"/>
      <c r="AO5" s="323"/>
      <c r="AP5" s="324"/>
      <c r="AQ5" s="1273"/>
      <c r="AR5" s="1273"/>
      <c r="AS5" s="1273"/>
      <c r="AT5" s="1273"/>
      <c r="AU5" s="1273"/>
      <c r="AV5" s="1273"/>
      <c r="AW5" s="1273"/>
      <c r="AX5" s="325"/>
      <c r="AY5" s="323"/>
      <c r="AZ5" s="324"/>
      <c r="BA5" s="1273"/>
      <c r="BB5" s="1273"/>
      <c r="BC5" s="1273"/>
      <c r="BD5" s="1273"/>
      <c r="BE5" s="1273"/>
      <c r="BF5" s="1273"/>
      <c r="BG5" s="1273"/>
      <c r="BH5" s="325"/>
      <c r="BI5" s="323"/>
      <c r="BJ5" s="324"/>
      <c r="BK5" s="1273"/>
      <c r="BL5" s="1273"/>
      <c r="BM5" s="1273"/>
      <c r="BN5" s="1273"/>
      <c r="BO5" s="1273"/>
      <c r="BP5" s="1273"/>
      <c r="BQ5" s="1273"/>
      <c r="BR5" s="325"/>
      <c r="BS5" s="323"/>
      <c r="BT5" s="324"/>
      <c r="BU5" s="1273"/>
      <c r="BV5" s="1273"/>
      <c r="BW5" s="1273"/>
      <c r="BX5" s="1273"/>
      <c r="BY5" s="1273"/>
      <c r="BZ5" s="1273"/>
      <c r="CA5" s="1273"/>
      <c r="CB5" s="325"/>
      <c r="CC5" s="323"/>
      <c r="CD5" s="324"/>
      <c r="CE5" s="1273"/>
      <c r="CF5" s="1273"/>
      <c r="CG5" s="1273"/>
      <c r="CH5" s="1273"/>
      <c r="CI5" s="1273"/>
      <c r="CJ5" s="1273"/>
      <c r="CK5" s="1273"/>
      <c r="CL5" s="325"/>
      <c r="CM5" s="323"/>
      <c r="CN5" s="324"/>
      <c r="CO5" s="1273"/>
      <c r="CP5" s="1273"/>
      <c r="CQ5" s="1273"/>
      <c r="CR5" s="1273"/>
      <c r="CS5" s="1273"/>
      <c r="CT5" s="1273"/>
      <c r="CU5" s="1273"/>
      <c r="CV5" s="325"/>
      <c r="CW5" s="323"/>
      <c r="CX5" s="324"/>
      <c r="CY5" s="1273"/>
      <c r="CZ5" s="1273"/>
      <c r="DA5" s="1273"/>
      <c r="DB5" s="1273"/>
      <c r="DC5" s="1273"/>
      <c r="DD5" s="1273"/>
      <c r="DE5" s="1273"/>
      <c r="DF5" s="325"/>
      <c r="DG5" s="323"/>
      <c r="DH5" s="324"/>
      <c r="DI5" s="1273"/>
      <c r="DJ5" s="1273"/>
      <c r="DK5" s="1273"/>
      <c r="DL5" s="1273"/>
      <c r="DM5" s="1273"/>
      <c r="DN5" s="1273"/>
      <c r="DO5" s="1273"/>
      <c r="DP5" s="325"/>
      <c r="DQ5" s="323"/>
      <c r="DR5" s="324"/>
      <c r="DS5" s="1273"/>
      <c r="DT5" s="1273"/>
      <c r="DU5" s="1273"/>
      <c r="DV5" s="1273"/>
      <c r="DW5" s="1273"/>
      <c r="DX5" s="1273"/>
      <c r="DY5" s="1273"/>
      <c r="DZ5" s="325"/>
      <c r="EA5" s="323"/>
      <c r="EB5" s="324"/>
      <c r="EC5" s="1273"/>
      <c r="ED5" s="1273"/>
      <c r="EE5" s="1273"/>
      <c r="EF5" s="1273"/>
      <c r="EG5" s="1273"/>
      <c r="EH5" s="1273"/>
      <c r="EI5" s="1273"/>
      <c r="EJ5" s="325"/>
      <c r="EK5" s="323"/>
      <c r="EL5" s="324"/>
      <c r="EM5" s="1273"/>
      <c r="EN5" s="1273"/>
      <c r="EO5" s="1273"/>
      <c r="EP5" s="1273"/>
      <c r="EQ5" s="1273"/>
      <c r="ER5" s="1273"/>
      <c r="ES5" s="1273"/>
      <c r="ET5" s="325"/>
      <c r="EU5" s="323"/>
      <c r="EV5" s="324"/>
      <c r="EW5" s="1273"/>
      <c r="EX5" s="1273"/>
      <c r="EY5" s="1273"/>
      <c r="EZ5" s="1273"/>
      <c r="FA5" s="1273"/>
      <c r="FB5" s="1273"/>
      <c r="FC5" s="1273"/>
      <c r="FD5" s="325"/>
      <c r="FE5" s="323"/>
      <c r="FF5" s="324"/>
      <c r="FG5" s="1273"/>
      <c r="FH5" s="1273"/>
      <c r="FI5" s="1273"/>
      <c r="FJ5" s="1273"/>
      <c r="FK5" s="1273"/>
      <c r="FL5" s="1273"/>
      <c r="FM5" s="1273"/>
      <c r="FN5" s="325"/>
      <c r="FO5" s="323"/>
      <c r="FP5" s="324"/>
      <c r="FQ5" s="1273"/>
      <c r="FR5" s="1273"/>
      <c r="FS5" s="1273"/>
      <c r="FT5" s="1273"/>
      <c r="FU5" s="1273"/>
      <c r="FV5" s="1273"/>
      <c r="FW5" s="1273"/>
      <c r="FX5" s="325"/>
      <c r="FY5" s="323"/>
      <c r="FZ5" s="324"/>
      <c r="GA5" s="1273"/>
      <c r="GB5" s="1273"/>
      <c r="GC5" s="1273"/>
      <c r="GD5" s="1273"/>
      <c r="GE5" s="1273"/>
      <c r="GF5" s="1273"/>
      <c r="GG5" s="1273"/>
      <c r="GH5" s="325"/>
      <c r="GI5" s="323"/>
      <c r="GJ5" s="324"/>
      <c r="GK5" s="1273"/>
      <c r="GL5" s="1273"/>
      <c r="GM5" s="1273"/>
      <c r="GN5" s="1273"/>
      <c r="GO5" s="1273"/>
      <c r="GP5" s="1273"/>
      <c r="GQ5" s="1273"/>
      <c r="GR5" s="325"/>
      <c r="GS5" s="323"/>
      <c r="GT5" s="324"/>
      <c r="GU5" s="1273"/>
      <c r="GV5" s="1273"/>
      <c r="GW5" s="1273"/>
      <c r="GX5" s="1273"/>
      <c r="GY5" s="1273"/>
      <c r="GZ5" s="1273"/>
      <c r="HA5" s="1273"/>
      <c r="HB5" s="325"/>
      <c r="HC5" s="323"/>
      <c r="HD5" s="324"/>
      <c r="HE5" s="1273"/>
      <c r="HF5" s="1273"/>
      <c r="HG5" s="1273"/>
      <c r="HH5" s="1273"/>
      <c r="HI5" s="1273"/>
      <c r="HJ5" s="1273"/>
      <c r="HK5" s="1273"/>
      <c r="HL5" s="325"/>
      <c r="HM5" s="323"/>
      <c r="HN5" s="324"/>
      <c r="HO5" s="1273"/>
      <c r="HP5" s="1273"/>
      <c r="HQ5" s="1273"/>
      <c r="HR5" s="1273"/>
      <c r="HS5" s="1273"/>
      <c r="HT5" s="1273"/>
      <c r="HU5" s="1273"/>
      <c r="HV5" s="325"/>
      <c r="HW5" s="323"/>
      <c r="HX5" s="324"/>
      <c r="HY5" s="1273"/>
      <c r="HZ5" s="1273"/>
      <c r="IA5" s="1273"/>
      <c r="IB5" s="1273"/>
      <c r="IC5" s="1273"/>
      <c r="ID5" s="1273"/>
      <c r="IE5" s="1273"/>
      <c r="IF5" s="325"/>
      <c r="IG5" s="323"/>
      <c r="IH5" s="324"/>
      <c r="II5" s="1273"/>
      <c r="IJ5" s="1273"/>
      <c r="IK5" s="1273"/>
      <c r="IL5" s="1273"/>
      <c r="IM5" s="1273"/>
      <c r="IN5" s="1273"/>
      <c r="IO5" s="1273"/>
      <c r="IP5" s="325"/>
      <c r="IQ5" s="323"/>
      <c r="IR5" s="324"/>
      <c r="IS5" s="1273"/>
      <c r="IT5" s="1273"/>
      <c r="IU5" s="1273"/>
      <c r="IV5" s="1273"/>
    </row>
    <row r="6" spans="1:256" s="253" customFormat="1" ht="28.5" x14ac:dyDescent="0.25">
      <c r="A6" s="323" t="s">
        <v>1089</v>
      </c>
      <c r="B6" s="324" t="s">
        <v>1090</v>
      </c>
      <c r="C6" s="660"/>
      <c r="D6" s="660"/>
      <c r="E6" s="660"/>
      <c r="F6" s="660"/>
      <c r="G6" s="660"/>
      <c r="H6" s="660"/>
      <c r="I6" s="660"/>
      <c r="J6" s="735"/>
      <c r="K6" s="667"/>
      <c r="L6" s="324"/>
      <c r="M6" s="646"/>
      <c r="N6" s="646"/>
      <c r="O6" s="646"/>
      <c r="P6" s="646"/>
      <c r="Q6" s="646"/>
      <c r="R6" s="646"/>
      <c r="S6" s="646"/>
      <c r="T6" s="325"/>
      <c r="U6" s="323"/>
      <c r="V6" s="324"/>
      <c r="W6" s="646"/>
      <c r="X6" s="646"/>
      <c r="Y6" s="646"/>
      <c r="Z6" s="646"/>
      <c r="AA6" s="646"/>
      <c r="AB6" s="646"/>
      <c r="AC6" s="646"/>
      <c r="AD6" s="325"/>
      <c r="AE6" s="323"/>
      <c r="AF6" s="324"/>
      <c r="AG6" s="646"/>
      <c r="AH6" s="646"/>
      <c r="AI6" s="646"/>
      <c r="AJ6" s="646"/>
      <c r="AK6" s="646"/>
      <c r="AL6" s="646"/>
      <c r="AM6" s="646"/>
      <c r="AN6" s="325"/>
      <c r="AO6" s="323"/>
      <c r="AP6" s="324"/>
      <c r="AQ6" s="646"/>
      <c r="AR6" s="646"/>
      <c r="AS6" s="646"/>
      <c r="AT6" s="646"/>
      <c r="AU6" s="646"/>
      <c r="AV6" s="646"/>
      <c r="AW6" s="646"/>
      <c r="AX6" s="325"/>
      <c r="AY6" s="323"/>
      <c r="AZ6" s="324"/>
      <c r="BA6" s="646"/>
      <c r="BB6" s="646"/>
      <c r="BC6" s="646"/>
      <c r="BD6" s="646"/>
      <c r="BE6" s="646"/>
      <c r="BF6" s="646"/>
      <c r="BG6" s="646"/>
      <c r="BH6" s="325"/>
      <c r="BI6" s="323"/>
      <c r="BJ6" s="324"/>
      <c r="BK6" s="646"/>
      <c r="BL6" s="646"/>
      <c r="BM6" s="646"/>
      <c r="BN6" s="646"/>
      <c r="BO6" s="646"/>
      <c r="BP6" s="646"/>
      <c r="BQ6" s="646"/>
      <c r="BR6" s="325"/>
      <c r="BS6" s="323"/>
      <c r="BT6" s="324"/>
      <c r="BU6" s="646"/>
      <c r="BV6" s="646"/>
      <c r="BW6" s="646"/>
      <c r="BX6" s="646"/>
      <c r="BY6" s="646"/>
      <c r="BZ6" s="646"/>
      <c r="CA6" s="646"/>
      <c r="CB6" s="325"/>
      <c r="CC6" s="323"/>
      <c r="CD6" s="324"/>
      <c r="CE6" s="646"/>
      <c r="CF6" s="646"/>
      <c r="CG6" s="646"/>
      <c r="CH6" s="646"/>
      <c r="CI6" s="646"/>
      <c r="CJ6" s="646"/>
      <c r="CK6" s="646"/>
      <c r="CL6" s="325"/>
      <c r="CM6" s="323"/>
      <c r="CN6" s="324"/>
      <c r="CO6" s="646"/>
      <c r="CP6" s="646"/>
      <c r="CQ6" s="646"/>
      <c r="CR6" s="646"/>
      <c r="CS6" s="646"/>
      <c r="CT6" s="646"/>
      <c r="CU6" s="646"/>
      <c r="CV6" s="325"/>
      <c r="CW6" s="323"/>
      <c r="CX6" s="324"/>
      <c r="CY6" s="646"/>
      <c r="CZ6" s="646"/>
      <c r="DA6" s="646"/>
      <c r="DB6" s="646"/>
      <c r="DC6" s="646"/>
      <c r="DD6" s="646"/>
      <c r="DE6" s="646"/>
      <c r="DF6" s="325"/>
      <c r="DG6" s="323"/>
      <c r="DH6" s="324"/>
      <c r="DI6" s="646"/>
      <c r="DJ6" s="646"/>
      <c r="DK6" s="646"/>
      <c r="DL6" s="646"/>
      <c r="DM6" s="646"/>
      <c r="DN6" s="646"/>
      <c r="DO6" s="646"/>
      <c r="DP6" s="325"/>
      <c r="DQ6" s="323"/>
      <c r="DR6" s="324"/>
      <c r="DS6" s="646"/>
      <c r="DT6" s="646"/>
      <c r="DU6" s="646"/>
      <c r="DV6" s="646"/>
      <c r="DW6" s="646"/>
      <c r="DX6" s="646"/>
      <c r="DY6" s="646"/>
      <c r="DZ6" s="325"/>
      <c r="EA6" s="323"/>
      <c r="EB6" s="324"/>
      <c r="EC6" s="646"/>
      <c r="ED6" s="646"/>
      <c r="EE6" s="646"/>
      <c r="EF6" s="646"/>
      <c r="EG6" s="646"/>
      <c r="EH6" s="646"/>
      <c r="EI6" s="646"/>
      <c r="EJ6" s="325"/>
      <c r="EK6" s="323"/>
      <c r="EL6" s="324"/>
      <c r="EM6" s="646"/>
      <c r="EN6" s="646"/>
      <c r="EO6" s="646"/>
      <c r="EP6" s="646"/>
      <c r="EQ6" s="646"/>
      <c r="ER6" s="646"/>
      <c r="ES6" s="646"/>
      <c r="ET6" s="325"/>
      <c r="EU6" s="323"/>
      <c r="EV6" s="324"/>
      <c r="EW6" s="646"/>
      <c r="EX6" s="646"/>
      <c r="EY6" s="646"/>
      <c r="EZ6" s="646"/>
      <c r="FA6" s="646"/>
      <c r="FB6" s="646"/>
      <c r="FC6" s="646"/>
      <c r="FD6" s="325"/>
      <c r="FE6" s="323"/>
      <c r="FF6" s="324"/>
      <c r="FG6" s="646"/>
      <c r="FH6" s="646"/>
      <c r="FI6" s="646"/>
      <c r="FJ6" s="646"/>
      <c r="FK6" s="646"/>
      <c r="FL6" s="646"/>
      <c r="FM6" s="646"/>
      <c r="FN6" s="325"/>
      <c r="FO6" s="323"/>
      <c r="FP6" s="324"/>
      <c r="FQ6" s="646"/>
      <c r="FR6" s="646"/>
      <c r="FS6" s="646"/>
      <c r="FT6" s="646"/>
      <c r="FU6" s="646"/>
      <c r="FV6" s="646"/>
      <c r="FW6" s="646"/>
      <c r="FX6" s="325"/>
      <c r="FY6" s="323"/>
      <c r="FZ6" s="324"/>
      <c r="GA6" s="646"/>
      <c r="GB6" s="646"/>
      <c r="GC6" s="646"/>
      <c r="GD6" s="646"/>
      <c r="GE6" s="646"/>
      <c r="GF6" s="646"/>
      <c r="GG6" s="646"/>
      <c r="GH6" s="325"/>
      <c r="GI6" s="323"/>
      <c r="GJ6" s="324"/>
      <c r="GK6" s="646"/>
      <c r="GL6" s="646"/>
      <c r="GM6" s="646"/>
      <c r="GN6" s="646"/>
      <c r="GO6" s="646"/>
      <c r="GP6" s="646"/>
      <c r="GQ6" s="646"/>
      <c r="GR6" s="325"/>
      <c r="GS6" s="323"/>
      <c r="GT6" s="324"/>
      <c r="GU6" s="646"/>
      <c r="GV6" s="646"/>
      <c r="GW6" s="646"/>
      <c r="GX6" s="646"/>
      <c r="GY6" s="646"/>
      <c r="GZ6" s="646"/>
      <c r="HA6" s="646"/>
      <c r="HB6" s="325"/>
      <c r="HC6" s="323"/>
      <c r="HD6" s="324"/>
      <c r="HE6" s="646"/>
      <c r="HF6" s="646"/>
      <c r="HG6" s="646"/>
      <c r="HH6" s="646"/>
      <c r="HI6" s="646"/>
      <c r="HJ6" s="646"/>
      <c r="HK6" s="646"/>
      <c r="HL6" s="325"/>
      <c r="HM6" s="323"/>
      <c r="HN6" s="324"/>
      <c r="HO6" s="646"/>
      <c r="HP6" s="646"/>
      <c r="HQ6" s="646"/>
      <c r="HR6" s="646"/>
      <c r="HS6" s="646"/>
      <c r="HT6" s="646"/>
      <c r="HU6" s="646"/>
      <c r="HV6" s="325"/>
      <c r="HW6" s="323"/>
      <c r="HX6" s="324"/>
      <c r="HY6" s="646"/>
      <c r="HZ6" s="646"/>
      <c r="IA6" s="646"/>
      <c r="IB6" s="646"/>
      <c r="IC6" s="646"/>
      <c r="ID6" s="646"/>
      <c r="IE6" s="646"/>
      <c r="IF6" s="325"/>
      <c r="IG6" s="323"/>
      <c r="IH6" s="324"/>
      <c r="II6" s="646"/>
      <c r="IJ6" s="646"/>
      <c r="IK6" s="646"/>
      <c r="IL6" s="646"/>
      <c r="IM6" s="646"/>
      <c r="IN6" s="646"/>
      <c r="IO6" s="646"/>
      <c r="IP6" s="325"/>
      <c r="IQ6" s="323"/>
      <c r="IR6" s="324"/>
      <c r="IS6" s="646"/>
      <c r="IT6" s="646"/>
      <c r="IU6" s="646"/>
      <c r="IV6" s="646"/>
    </row>
    <row r="7" spans="1:256" s="253" customFormat="1" ht="14.25" x14ac:dyDescent="0.25">
      <c r="A7" s="326" t="s">
        <v>546</v>
      </c>
      <c r="B7" s="327" t="s">
        <v>213</v>
      </c>
      <c r="C7" s="211"/>
      <c r="D7" s="211" t="s">
        <v>719</v>
      </c>
      <c r="E7" s="645" t="s">
        <v>747</v>
      </c>
      <c r="F7" s="645" t="s">
        <v>747</v>
      </c>
      <c r="G7" s="645" t="s">
        <v>747</v>
      </c>
      <c r="H7" s="645" t="s">
        <v>747</v>
      </c>
      <c r="I7" s="645" t="s">
        <v>747</v>
      </c>
      <c r="J7" s="670"/>
      <c r="K7" s="668"/>
      <c r="L7" s="327"/>
      <c r="M7" s="211"/>
      <c r="N7" s="211"/>
      <c r="O7" s="326"/>
      <c r="P7" s="326"/>
      <c r="Q7" s="326"/>
      <c r="R7" s="326"/>
      <c r="S7" s="326"/>
      <c r="T7" s="331"/>
      <c r="U7" s="326"/>
      <c r="V7" s="327"/>
      <c r="W7" s="211"/>
      <c r="X7" s="211"/>
      <c r="Y7" s="326"/>
      <c r="Z7" s="326"/>
      <c r="AA7" s="326"/>
      <c r="AB7" s="326"/>
      <c r="AC7" s="326"/>
      <c r="AD7" s="331"/>
      <c r="AE7" s="326"/>
      <c r="AF7" s="327"/>
      <c r="AG7" s="211"/>
      <c r="AH7" s="211"/>
      <c r="AI7" s="326"/>
      <c r="AJ7" s="326"/>
      <c r="AK7" s="326"/>
      <c r="AL7" s="326"/>
      <c r="AM7" s="326"/>
      <c r="AN7" s="331"/>
      <c r="AO7" s="326"/>
      <c r="AP7" s="327"/>
      <c r="AQ7" s="211"/>
      <c r="AR7" s="211"/>
      <c r="AS7" s="326"/>
      <c r="AT7" s="326"/>
      <c r="AU7" s="326"/>
      <c r="AV7" s="326"/>
      <c r="AW7" s="326"/>
      <c r="AX7" s="331"/>
      <c r="AY7" s="326"/>
      <c r="AZ7" s="327"/>
      <c r="BA7" s="211"/>
      <c r="BB7" s="211"/>
      <c r="BC7" s="326"/>
      <c r="BD7" s="326"/>
      <c r="BE7" s="326"/>
      <c r="BF7" s="326"/>
      <c r="BG7" s="326"/>
      <c r="BH7" s="331"/>
      <c r="BI7" s="326"/>
      <c r="BJ7" s="327"/>
      <c r="BK7" s="211"/>
      <c r="BL7" s="211"/>
      <c r="BM7" s="326"/>
      <c r="BN7" s="326"/>
      <c r="BO7" s="326"/>
      <c r="BP7" s="326"/>
      <c r="BQ7" s="326"/>
      <c r="BR7" s="331"/>
      <c r="BS7" s="326"/>
      <c r="BT7" s="327"/>
      <c r="BU7" s="211"/>
      <c r="BV7" s="211"/>
      <c r="BW7" s="326"/>
      <c r="BX7" s="326"/>
      <c r="BY7" s="326"/>
      <c r="BZ7" s="326"/>
      <c r="CA7" s="326"/>
      <c r="CB7" s="331"/>
      <c r="CC7" s="326"/>
      <c r="CD7" s="327"/>
      <c r="CE7" s="211"/>
      <c r="CF7" s="211"/>
      <c r="CG7" s="326"/>
      <c r="CH7" s="326"/>
      <c r="CI7" s="326"/>
      <c r="CJ7" s="326"/>
      <c r="CK7" s="326"/>
      <c r="CL7" s="331"/>
      <c r="CM7" s="326"/>
      <c r="CN7" s="327"/>
      <c r="CO7" s="211"/>
      <c r="CP7" s="211"/>
      <c r="CQ7" s="326"/>
      <c r="CR7" s="326"/>
      <c r="CS7" s="326"/>
      <c r="CT7" s="326"/>
      <c r="CU7" s="326"/>
      <c r="CV7" s="331"/>
      <c r="CW7" s="326"/>
      <c r="CX7" s="327"/>
      <c r="CY7" s="211"/>
      <c r="CZ7" s="211"/>
      <c r="DA7" s="326"/>
      <c r="DB7" s="326"/>
      <c r="DC7" s="326"/>
      <c r="DD7" s="326"/>
      <c r="DE7" s="326"/>
      <c r="DF7" s="331"/>
      <c r="DG7" s="326"/>
      <c r="DH7" s="327"/>
      <c r="DI7" s="211"/>
      <c r="DJ7" s="211"/>
      <c r="DK7" s="326"/>
      <c r="DL7" s="326"/>
      <c r="DM7" s="326"/>
      <c r="DN7" s="326"/>
      <c r="DO7" s="326"/>
      <c r="DP7" s="331"/>
      <c r="DQ7" s="326"/>
      <c r="DR7" s="327"/>
      <c r="DS7" s="211"/>
      <c r="DT7" s="211"/>
      <c r="DU7" s="326"/>
      <c r="DV7" s="326"/>
      <c r="DW7" s="326"/>
      <c r="DX7" s="326"/>
      <c r="DY7" s="326"/>
      <c r="DZ7" s="331"/>
      <c r="EA7" s="326"/>
      <c r="EB7" s="327"/>
      <c r="EC7" s="211"/>
      <c r="ED7" s="211"/>
      <c r="EE7" s="326"/>
      <c r="EF7" s="326"/>
      <c r="EG7" s="326"/>
      <c r="EH7" s="326"/>
      <c r="EI7" s="326"/>
      <c r="EJ7" s="331"/>
      <c r="EK7" s="326"/>
      <c r="EL7" s="327"/>
      <c r="EM7" s="211"/>
      <c r="EN7" s="211"/>
      <c r="EO7" s="326"/>
      <c r="EP7" s="326"/>
      <c r="EQ7" s="326"/>
      <c r="ER7" s="326"/>
      <c r="ES7" s="326"/>
      <c r="ET7" s="331"/>
      <c r="EU7" s="326"/>
      <c r="EV7" s="327"/>
      <c r="EW7" s="211"/>
      <c r="EX7" s="211"/>
      <c r="EY7" s="326"/>
      <c r="EZ7" s="326"/>
      <c r="FA7" s="326"/>
      <c r="FB7" s="326"/>
      <c r="FC7" s="326"/>
      <c r="FD7" s="331"/>
      <c r="FE7" s="326"/>
      <c r="FF7" s="327"/>
      <c r="FG7" s="211"/>
      <c r="FH7" s="211"/>
      <c r="FI7" s="326"/>
      <c r="FJ7" s="326"/>
      <c r="FK7" s="326"/>
      <c r="FL7" s="326"/>
      <c r="FM7" s="326"/>
      <c r="FN7" s="331"/>
      <c r="FO7" s="326"/>
      <c r="FP7" s="327"/>
      <c r="FQ7" s="211"/>
      <c r="FR7" s="211"/>
      <c r="FS7" s="326"/>
      <c r="FT7" s="326"/>
      <c r="FU7" s="326"/>
      <c r="FV7" s="326"/>
      <c r="FW7" s="326"/>
      <c r="FX7" s="331"/>
      <c r="FY7" s="326"/>
      <c r="FZ7" s="327"/>
      <c r="GA7" s="211"/>
      <c r="GB7" s="211"/>
      <c r="GC7" s="326"/>
      <c r="GD7" s="326"/>
      <c r="GE7" s="326"/>
      <c r="GF7" s="326"/>
      <c r="GG7" s="326"/>
      <c r="GH7" s="331"/>
      <c r="GI7" s="326"/>
      <c r="GJ7" s="327"/>
      <c r="GK7" s="211"/>
      <c r="GL7" s="211"/>
      <c r="GM7" s="326"/>
      <c r="GN7" s="326"/>
      <c r="GO7" s="326"/>
      <c r="GP7" s="326"/>
      <c r="GQ7" s="326"/>
      <c r="GR7" s="331"/>
      <c r="GS7" s="326"/>
      <c r="GT7" s="327"/>
      <c r="GU7" s="211"/>
      <c r="GV7" s="211"/>
      <c r="GW7" s="326"/>
      <c r="GX7" s="326"/>
      <c r="GY7" s="326"/>
      <c r="GZ7" s="326"/>
      <c r="HA7" s="326"/>
      <c r="HB7" s="331"/>
      <c r="HC7" s="326"/>
      <c r="HD7" s="327"/>
      <c r="HE7" s="211"/>
      <c r="HF7" s="211"/>
      <c r="HG7" s="326"/>
      <c r="HH7" s="326"/>
      <c r="HI7" s="326"/>
      <c r="HJ7" s="326"/>
      <c r="HK7" s="326"/>
      <c r="HL7" s="331"/>
      <c r="HM7" s="326"/>
      <c r="HN7" s="327"/>
      <c r="HO7" s="211"/>
      <c r="HP7" s="211"/>
      <c r="HQ7" s="326"/>
      <c r="HR7" s="326"/>
      <c r="HS7" s="326"/>
      <c r="HT7" s="326"/>
      <c r="HU7" s="326"/>
      <c r="HV7" s="331"/>
      <c r="HW7" s="326"/>
      <c r="HX7" s="327"/>
      <c r="HY7" s="211"/>
      <c r="HZ7" s="211"/>
      <c r="IA7" s="326"/>
      <c r="IB7" s="326"/>
      <c r="IC7" s="326"/>
      <c r="ID7" s="326"/>
      <c r="IE7" s="326"/>
      <c r="IF7" s="331"/>
      <c r="IG7" s="326"/>
      <c r="IH7" s="327"/>
      <c r="II7" s="211"/>
      <c r="IJ7" s="211"/>
      <c r="IK7" s="326"/>
      <c r="IL7" s="326"/>
      <c r="IM7" s="326"/>
      <c r="IN7" s="326"/>
      <c r="IO7" s="326"/>
      <c r="IP7" s="331"/>
      <c r="IQ7" s="326"/>
      <c r="IR7" s="327"/>
      <c r="IS7" s="211"/>
      <c r="IT7" s="211"/>
      <c r="IU7" s="326"/>
      <c r="IV7" s="326"/>
    </row>
    <row r="8" spans="1:256" s="253" customFormat="1" ht="14.25" x14ac:dyDescent="0.25">
      <c r="A8" s="209" t="s">
        <v>547</v>
      </c>
      <c r="B8" s="267" t="s">
        <v>1032</v>
      </c>
      <c r="C8" s="197" t="s">
        <v>408</v>
      </c>
      <c r="D8" s="281" t="s">
        <v>565</v>
      </c>
      <c r="E8" s="322">
        <v>0</v>
      </c>
      <c r="F8" s="322">
        <v>0</v>
      </c>
      <c r="G8" s="322">
        <v>0</v>
      </c>
      <c r="H8" s="334">
        <f>IFERROR(MAX(E8:G8),0)</f>
        <v>0</v>
      </c>
      <c r="I8" s="322">
        <v>0</v>
      </c>
      <c r="J8" s="250"/>
    </row>
    <row r="9" spans="1:256" s="253" customFormat="1" ht="14.25" x14ac:dyDescent="0.25">
      <c r="A9" s="209" t="s">
        <v>549</v>
      </c>
      <c r="B9" s="267" t="s">
        <v>566</v>
      </c>
      <c r="C9" s="197" t="s">
        <v>408</v>
      </c>
      <c r="D9" s="281" t="s">
        <v>553</v>
      </c>
      <c r="E9" s="322">
        <v>0</v>
      </c>
      <c r="F9" s="322">
        <v>0</v>
      </c>
      <c r="G9" s="322">
        <v>0</v>
      </c>
      <c r="H9" s="334">
        <f>IFERROR(AVERAGEA(E9:G9),0)</f>
        <v>0</v>
      </c>
      <c r="I9" s="322">
        <v>0</v>
      </c>
      <c r="J9" s="250"/>
    </row>
    <row r="10" spans="1:256" s="253" customFormat="1" x14ac:dyDescent="0.25">
      <c r="A10" s="209" t="s">
        <v>551</v>
      </c>
      <c r="B10" s="263" t="s">
        <v>567</v>
      </c>
      <c r="C10" s="200" t="s">
        <v>408</v>
      </c>
      <c r="D10" s="281" t="s">
        <v>553</v>
      </c>
      <c r="E10" s="322">
        <v>0</v>
      </c>
      <c r="F10" s="322">
        <v>0</v>
      </c>
      <c r="G10" s="322">
        <v>0</v>
      </c>
      <c r="H10" s="647">
        <f>IFERROR(AVERAGEIF(E10:G10,"&gt;0",E10:G10),0)</f>
        <v>0</v>
      </c>
      <c r="I10" s="322">
        <v>0</v>
      </c>
      <c r="J10" s="250"/>
    </row>
    <row r="11" spans="1:256" s="253" customFormat="1" x14ac:dyDescent="0.25">
      <c r="A11" s="329" t="s">
        <v>552</v>
      </c>
      <c r="B11" s="263" t="s">
        <v>573</v>
      </c>
      <c r="C11" s="200" t="s">
        <v>408</v>
      </c>
      <c r="D11" s="209" t="s">
        <v>568</v>
      </c>
      <c r="E11" s="527"/>
      <c r="F11" s="527"/>
      <c r="G11" s="527"/>
      <c r="H11" s="647">
        <f>IFERROR(AVERAGEIF(E11:G11,"&gt;0",E11:G11),0)</f>
        <v>0</v>
      </c>
      <c r="I11" s="527"/>
      <c r="J11" s="250"/>
    </row>
    <row r="12" spans="1:256" s="253" customFormat="1" ht="14.25" x14ac:dyDescent="0.25">
      <c r="A12" s="329" t="s">
        <v>569</v>
      </c>
      <c r="B12" s="263" t="s">
        <v>562</v>
      </c>
      <c r="C12" s="200" t="s">
        <v>408</v>
      </c>
      <c r="D12" s="209" t="s">
        <v>563</v>
      </c>
      <c r="E12" s="322">
        <v>0</v>
      </c>
      <c r="F12" s="322">
        <v>0</v>
      </c>
      <c r="G12" s="322">
        <v>0</v>
      </c>
      <c r="H12" s="334">
        <f>IFERROR(AVERAGEA(E12:G12),0)</f>
        <v>0</v>
      </c>
      <c r="I12" s="322">
        <v>0</v>
      </c>
      <c r="J12" s="250"/>
    </row>
    <row r="13" spans="1:256" s="253" customFormat="1" ht="14.25" x14ac:dyDescent="0.25">
      <c r="A13" s="329"/>
      <c r="B13" s="332" t="s">
        <v>1061</v>
      </c>
      <c r="C13" s="200"/>
      <c r="D13" s="209"/>
      <c r="E13" s="322"/>
      <c r="F13" s="322"/>
      <c r="G13" s="322"/>
      <c r="H13" s="333"/>
      <c r="I13" s="322"/>
      <c r="J13" s="250"/>
    </row>
    <row r="14" spans="1:256" s="253" customFormat="1" ht="14.25" x14ac:dyDescent="0.25">
      <c r="A14" s="209" t="s">
        <v>571</v>
      </c>
      <c r="B14" s="263" t="s">
        <v>1064</v>
      </c>
      <c r="C14" s="200" t="s">
        <v>408</v>
      </c>
      <c r="D14" s="209" t="s">
        <v>1334</v>
      </c>
      <c r="E14" s="526">
        <v>0</v>
      </c>
      <c r="F14" s="526">
        <v>0</v>
      </c>
      <c r="G14" s="526">
        <v>0</v>
      </c>
      <c r="H14" s="334">
        <f>IFERROR(AVERAGEA(E14:G14),0)</f>
        <v>0</v>
      </c>
      <c r="I14" s="526">
        <v>0</v>
      </c>
      <c r="J14" s="250"/>
    </row>
    <row r="15" spans="1:256" s="253" customFormat="1" x14ac:dyDescent="0.25">
      <c r="A15" s="209" t="s">
        <v>601</v>
      </c>
      <c r="B15" s="263" t="s">
        <v>1034</v>
      </c>
      <c r="C15" s="200" t="s">
        <v>408</v>
      </c>
      <c r="D15" s="209" t="s">
        <v>695</v>
      </c>
      <c r="E15" s="1135"/>
      <c r="F15" s="1135"/>
      <c r="G15" s="1135"/>
      <c r="H15" s="647">
        <f>IFERROR(AVERAGEIF(E15:G15,"&gt;0",E15:G15),0)</f>
        <v>0</v>
      </c>
      <c r="I15" s="527"/>
      <c r="J15" s="250"/>
    </row>
    <row r="16" spans="1:256" s="253" customFormat="1" x14ac:dyDescent="0.25">
      <c r="A16" s="209" t="s">
        <v>603</v>
      </c>
      <c r="B16" s="263" t="s">
        <v>1035</v>
      </c>
      <c r="C16" s="200" t="s">
        <v>408</v>
      </c>
      <c r="D16" s="209" t="s">
        <v>696</v>
      </c>
      <c r="E16" s="1135"/>
      <c r="F16" s="1135"/>
      <c r="G16" s="1135"/>
      <c r="H16" s="647">
        <f>IFERROR(AVERAGEIF(E16:G16,"&gt;0",E16:G16),0)</f>
        <v>0</v>
      </c>
      <c r="I16" s="527"/>
      <c r="J16" s="250"/>
    </row>
    <row r="17" spans="1:10" s="253" customFormat="1" x14ac:dyDescent="0.25">
      <c r="A17" s="209" t="s">
        <v>605</v>
      </c>
      <c r="B17" s="263" t="s">
        <v>1036</v>
      </c>
      <c r="C17" s="200" t="s">
        <v>408</v>
      </c>
      <c r="D17" s="209" t="s">
        <v>720</v>
      </c>
      <c r="E17" s="1135"/>
      <c r="F17" s="1135"/>
      <c r="G17" s="1135"/>
      <c r="H17" s="647">
        <f>IFERROR(AVERAGEIF(E17:G17,"&gt;0",E17:G17),0)</f>
        <v>0</v>
      </c>
      <c r="I17" s="527"/>
      <c r="J17" s="250"/>
    </row>
    <row r="18" spans="1:10" s="253" customFormat="1" ht="14.25" x14ac:dyDescent="0.25">
      <c r="A18" s="209" t="s">
        <v>683</v>
      </c>
      <c r="B18" s="263" t="s">
        <v>1037</v>
      </c>
      <c r="C18" s="200" t="s">
        <v>1062</v>
      </c>
      <c r="D18" s="281" t="s">
        <v>953</v>
      </c>
      <c r="E18" s="86">
        <f>IFERROR(E14/E12,0)</f>
        <v>0</v>
      </c>
      <c r="F18" s="86">
        <f>IFERROR(F14/F12,0)</f>
        <v>0</v>
      </c>
      <c r="G18" s="86">
        <f>IFERROR(G14/G12,0)</f>
        <v>0</v>
      </c>
      <c r="H18" s="86">
        <f>IFERROR(H14/H12,0)</f>
        <v>0</v>
      </c>
      <c r="I18" s="86">
        <f>IFERROR(I14/I12,0)</f>
        <v>0</v>
      </c>
      <c r="J18" s="250"/>
    </row>
    <row r="19" spans="1:10" s="253" customFormat="1" ht="14.25" x14ac:dyDescent="0.25">
      <c r="A19" s="209"/>
      <c r="B19" s="332" t="s">
        <v>1094</v>
      </c>
      <c r="C19" s="200"/>
      <c r="D19" s="209"/>
      <c r="E19" s="322"/>
      <c r="F19" s="322"/>
      <c r="G19" s="551"/>
      <c r="H19" s="535"/>
      <c r="I19" s="535"/>
      <c r="J19" s="250"/>
    </row>
    <row r="20" spans="1:10" s="253" customFormat="1" ht="14.25" x14ac:dyDescent="0.25">
      <c r="A20" s="209" t="s">
        <v>698</v>
      </c>
      <c r="B20" s="263" t="s">
        <v>1065</v>
      </c>
      <c r="C20" s="200" t="s">
        <v>408</v>
      </c>
      <c r="D20" s="209" t="s">
        <v>1334</v>
      </c>
      <c r="E20" s="322">
        <v>0</v>
      </c>
      <c r="F20" s="322">
        <v>0</v>
      </c>
      <c r="G20" s="322">
        <v>0</v>
      </c>
      <c r="H20" s="334">
        <f>IFERROR(AVERAGEA(E20:G20),0)</f>
        <v>0</v>
      </c>
      <c r="I20" s="322">
        <v>0</v>
      </c>
      <c r="J20" s="250"/>
    </row>
    <row r="21" spans="1:10" s="253" customFormat="1" x14ac:dyDescent="0.25">
      <c r="A21" s="209" t="s">
        <v>699</v>
      </c>
      <c r="B21" s="263" t="s">
        <v>1066</v>
      </c>
      <c r="C21" s="200" t="s">
        <v>408</v>
      </c>
      <c r="D21" s="209" t="s">
        <v>695</v>
      </c>
      <c r="E21" s="1139"/>
      <c r="F21" s="1139"/>
      <c r="G21" s="1139"/>
      <c r="H21" s="647">
        <f>IFERROR(AVERAGEIF(E21:G21,"&gt;0",E21:G21),0)</f>
        <v>0</v>
      </c>
      <c r="I21" s="527"/>
      <c r="J21" s="250"/>
    </row>
    <row r="22" spans="1:10" s="253" customFormat="1" x14ac:dyDescent="0.25">
      <c r="A22" s="209" t="s">
        <v>700</v>
      </c>
      <c r="B22" s="263" t="s">
        <v>1067</v>
      </c>
      <c r="C22" s="200" t="s">
        <v>408</v>
      </c>
      <c r="D22" s="209" t="s">
        <v>696</v>
      </c>
      <c r="E22" s="1139"/>
      <c r="F22" s="1139"/>
      <c r="G22" s="1139"/>
      <c r="H22" s="647">
        <f>IFERROR(AVERAGEIF(E22:G22,"&gt;0",E22:G22),0)</f>
        <v>0</v>
      </c>
      <c r="I22" s="527"/>
      <c r="J22" s="250"/>
    </row>
    <row r="23" spans="1:10" s="253" customFormat="1" x14ac:dyDescent="0.25">
      <c r="A23" s="209" t="s">
        <v>701</v>
      </c>
      <c r="B23" s="263" t="s">
        <v>1068</v>
      </c>
      <c r="C23" s="200" t="s">
        <v>408</v>
      </c>
      <c r="D23" s="209" t="s">
        <v>720</v>
      </c>
      <c r="E23" s="1139"/>
      <c r="F23" s="1139"/>
      <c r="G23" s="1139"/>
      <c r="H23" s="334">
        <f>IFERROR(AVERAGEA(E23:G23),0)</f>
        <v>0</v>
      </c>
      <c r="I23" s="527"/>
      <c r="J23" s="250"/>
    </row>
    <row r="24" spans="1:10" s="253" customFormat="1" ht="14.25" x14ac:dyDescent="0.25">
      <c r="A24" s="209" t="s">
        <v>721</v>
      </c>
      <c r="B24" s="263" t="s">
        <v>1069</v>
      </c>
      <c r="C24" s="200" t="s">
        <v>1063</v>
      </c>
      <c r="D24" s="281" t="s">
        <v>953</v>
      </c>
      <c r="E24" s="86">
        <f>IFERROR(E20/E12,0)</f>
        <v>0</v>
      </c>
      <c r="F24" s="86">
        <f>IFERROR(F20/F12,0)</f>
        <v>0</v>
      </c>
      <c r="G24" s="86">
        <f>IFERROR(G20/G12,0)</f>
        <v>0</v>
      </c>
      <c r="H24" s="86">
        <f>IFERROR(H20/H12,0)</f>
        <v>0</v>
      </c>
      <c r="I24" s="86">
        <f>IFERROR(I20/I12,0)</f>
        <v>0</v>
      </c>
      <c r="J24" s="250"/>
    </row>
    <row r="25" spans="1:10" s="253" customFormat="1" ht="14.25" x14ac:dyDescent="0.25">
      <c r="A25" s="209"/>
      <c r="B25" s="332" t="s">
        <v>1095</v>
      </c>
      <c r="C25" s="200"/>
      <c r="D25" s="209"/>
      <c r="E25" s="536"/>
      <c r="F25" s="536"/>
      <c r="G25" s="529"/>
      <c r="H25" s="536"/>
      <c r="I25" s="536"/>
      <c r="J25" s="250"/>
    </row>
    <row r="26" spans="1:10" s="253" customFormat="1" ht="14.25" x14ac:dyDescent="0.25">
      <c r="A26" s="281" t="s">
        <v>722</v>
      </c>
      <c r="B26" s="263" t="s">
        <v>1065</v>
      </c>
      <c r="C26" s="200" t="s">
        <v>408</v>
      </c>
      <c r="D26" s="209" t="s">
        <v>1334</v>
      </c>
      <c r="E26" s="322">
        <v>0</v>
      </c>
      <c r="F26" s="322">
        <v>0</v>
      </c>
      <c r="G26" s="322">
        <v>0</v>
      </c>
      <c r="H26" s="334">
        <f>IFERROR(AVERAGEA(E26:G26),0)</f>
        <v>0</v>
      </c>
      <c r="I26" s="322">
        <v>0</v>
      </c>
      <c r="J26" s="194"/>
    </row>
    <row r="27" spans="1:10" s="253" customFormat="1" x14ac:dyDescent="0.25">
      <c r="A27" s="281" t="s">
        <v>723</v>
      </c>
      <c r="B27" s="263" t="s">
        <v>1066</v>
      </c>
      <c r="C27" s="200" t="s">
        <v>408</v>
      </c>
      <c r="D27" s="209" t="s">
        <v>695</v>
      </c>
      <c r="E27" s="1139"/>
      <c r="F27" s="1139"/>
      <c r="G27" s="1139"/>
      <c r="H27" s="647">
        <f>IFERROR(AVERAGEIF(E27:G27,"&gt;0",E27:G27),0)</f>
        <v>0</v>
      </c>
      <c r="I27" s="527"/>
      <c r="J27" s="194"/>
    </row>
    <row r="28" spans="1:10" s="253" customFormat="1" x14ac:dyDescent="0.25">
      <c r="A28" s="209" t="s">
        <v>724</v>
      </c>
      <c r="B28" s="263" t="s">
        <v>1067</v>
      </c>
      <c r="C28" s="200" t="s">
        <v>408</v>
      </c>
      <c r="D28" s="209" t="s">
        <v>696</v>
      </c>
      <c r="E28" s="1139"/>
      <c r="F28" s="1139"/>
      <c r="G28" s="1139"/>
      <c r="H28" s="647">
        <f>IFERROR(AVERAGEIF(E28:G28,"&gt;0",E28:G28),0)</f>
        <v>0</v>
      </c>
      <c r="I28" s="527"/>
      <c r="J28" s="194"/>
    </row>
    <row r="29" spans="1:10" s="253" customFormat="1" x14ac:dyDescent="0.25">
      <c r="A29" s="281" t="s">
        <v>725</v>
      </c>
      <c r="B29" s="263" t="s">
        <v>1068</v>
      </c>
      <c r="C29" s="200" t="s">
        <v>408</v>
      </c>
      <c r="D29" s="209" t="s">
        <v>720</v>
      </c>
      <c r="E29" s="1139"/>
      <c r="F29" s="1139"/>
      <c r="G29" s="1139"/>
      <c r="H29" s="647">
        <f>IFERROR(AVERAGEIF(E29:G29,"&gt;0",E29:G29),0)</f>
        <v>0</v>
      </c>
      <c r="I29" s="527"/>
      <c r="J29" s="194"/>
    </row>
    <row r="30" spans="1:10" s="253" customFormat="1" ht="14.25" x14ac:dyDescent="0.25">
      <c r="A30" s="281" t="s">
        <v>726</v>
      </c>
      <c r="B30" s="263" t="s">
        <v>1069</v>
      </c>
      <c r="C30" s="200" t="s">
        <v>1071</v>
      </c>
      <c r="D30" s="281" t="s">
        <v>953</v>
      </c>
      <c r="E30" s="86">
        <f>IFERROR(E26/E12,0)</f>
        <v>0</v>
      </c>
      <c r="F30" s="86">
        <f>IFERROR(F26/F12,0)</f>
        <v>0</v>
      </c>
      <c r="G30" s="86">
        <f>IFERROR(G26/G12,0)</f>
        <v>0</v>
      </c>
      <c r="H30" s="86">
        <f>IFERROR(H26/H12,0)</f>
        <v>0</v>
      </c>
      <c r="I30" s="86">
        <f>IFERROR(I26/I12,0)</f>
        <v>0</v>
      </c>
      <c r="J30" s="250"/>
    </row>
    <row r="31" spans="1:10" s="253" customFormat="1" ht="14.25" x14ac:dyDescent="0.25">
      <c r="A31" s="209"/>
      <c r="B31" s="332" t="s">
        <v>903</v>
      </c>
      <c r="C31" s="200"/>
      <c r="D31" s="209"/>
      <c r="E31" s="535"/>
      <c r="F31" s="535"/>
      <c r="G31" s="529"/>
      <c r="H31" s="535"/>
      <c r="I31" s="322"/>
      <c r="J31" s="250"/>
    </row>
    <row r="32" spans="1:10" s="253" customFormat="1" ht="14.25" x14ac:dyDescent="0.25">
      <c r="A32" s="209" t="s">
        <v>235</v>
      </c>
      <c r="B32" s="263" t="s">
        <v>1055</v>
      </c>
      <c r="C32" s="200" t="s">
        <v>408</v>
      </c>
      <c r="D32" s="209" t="s">
        <v>1334</v>
      </c>
      <c r="E32" s="322">
        <f>+E14-E26</f>
        <v>0</v>
      </c>
      <c r="F32" s="322">
        <f>+F14-F26</f>
        <v>0</v>
      </c>
      <c r="G32" s="322">
        <f>+G14-G26</f>
        <v>0</v>
      </c>
      <c r="H32" s="334">
        <f>IFERROR(AVERAGEA(E32:G32),0)</f>
        <v>0</v>
      </c>
      <c r="I32" s="322">
        <v>0</v>
      </c>
      <c r="J32" s="250"/>
    </row>
    <row r="33" spans="1:10" s="253" customFormat="1" ht="14.25" customHeight="1" x14ac:dyDescent="0.25">
      <c r="A33" s="209" t="s">
        <v>238</v>
      </c>
      <c r="B33" s="263" t="s">
        <v>1057</v>
      </c>
      <c r="C33" s="200" t="s">
        <v>408</v>
      </c>
      <c r="D33" s="209" t="s">
        <v>1070</v>
      </c>
      <c r="E33" s="527"/>
      <c r="F33" s="527"/>
      <c r="G33" s="527"/>
      <c r="H33" s="647">
        <f>IFERROR(AVERAGEIF(E33:G33,"&gt;0",E33:G33),0)</f>
        <v>0</v>
      </c>
      <c r="I33" s="527"/>
      <c r="J33" s="250"/>
    </row>
    <row r="34" spans="1:10" s="253" customFormat="1" ht="14.25" customHeight="1" x14ac:dyDescent="0.25">
      <c r="A34" s="195" t="s">
        <v>1023</v>
      </c>
      <c r="B34" s="286" t="s">
        <v>1056</v>
      </c>
      <c r="C34" s="86" t="s">
        <v>1375</v>
      </c>
      <c r="D34" s="86" t="s">
        <v>953</v>
      </c>
      <c r="E34" s="86">
        <f>IFERROR(E32/E12,0)</f>
        <v>0</v>
      </c>
      <c r="F34" s="86">
        <f>IFERROR(F32/F12,0)</f>
        <v>0</v>
      </c>
      <c r="G34" s="86">
        <f>IFERROR(G32/G12,0)</f>
        <v>0</v>
      </c>
      <c r="H34" s="86">
        <f>IFERROR(H32/H12,0)</f>
        <v>0</v>
      </c>
      <c r="I34" s="86">
        <f>IFERROR(I32/I12,0)</f>
        <v>0</v>
      </c>
      <c r="J34" s="250"/>
    </row>
    <row r="35" spans="1:10" s="253" customFormat="1" ht="14.25" customHeight="1" x14ac:dyDescent="0.25">
      <c r="A35" s="195" t="s">
        <v>1024</v>
      </c>
      <c r="B35" s="286" t="s">
        <v>567</v>
      </c>
      <c r="C35" s="195" t="s">
        <v>1060</v>
      </c>
      <c r="D35" s="195" t="s">
        <v>489</v>
      </c>
      <c r="E35" s="86">
        <f>IFERROR((E10/E9)*100,0)</f>
        <v>0</v>
      </c>
      <c r="F35" s="86">
        <f>IFERROR((F10/F9)*100,0)</f>
        <v>0</v>
      </c>
      <c r="G35" s="86">
        <f>IFERROR((G10/G9)*100,0)</f>
        <v>0</v>
      </c>
      <c r="H35" s="86">
        <f>IFERROR((H10/H9)*100,0)</f>
        <v>0</v>
      </c>
      <c r="I35" s="86">
        <f>IFERROR((I10/I9)*100,0)</f>
        <v>0</v>
      </c>
      <c r="J35" s="250"/>
    </row>
    <row r="36" spans="1:10" s="287" customFormat="1" ht="28.5" x14ac:dyDescent="0.25">
      <c r="A36" s="195" t="s">
        <v>1025</v>
      </c>
      <c r="B36" s="286" t="s">
        <v>327</v>
      </c>
      <c r="C36" s="195" t="s">
        <v>1376</v>
      </c>
      <c r="D36" s="195" t="s">
        <v>557</v>
      </c>
      <c r="E36" s="86">
        <f>(E20*E23+E26*E29)/1000</f>
        <v>0</v>
      </c>
      <c r="F36" s="86">
        <f>(F20*F23+F26*F29)/1000</f>
        <v>0</v>
      </c>
      <c r="G36" s="86">
        <f>(G20*G23+G26*G29)/1000</f>
        <v>0</v>
      </c>
      <c r="H36" s="86">
        <f>(H20*H23+H26*H29)/1000</f>
        <v>0</v>
      </c>
      <c r="I36" s="86">
        <f>(I20*I23+I26*I29)/1000</f>
        <v>0</v>
      </c>
      <c r="J36" s="304"/>
    </row>
    <row r="37" spans="1:10" s="287" customFormat="1" ht="14.25" x14ac:dyDescent="0.25">
      <c r="A37" s="195" t="s">
        <v>1026</v>
      </c>
      <c r="B37" s="286" t="s">
        <v>328</v>
      </c>
      <c r="C37" s="195" t="s">
        <v>1097</v>
      </c>
      <c r="D37" s="195" t="s">
        <v>557</v>
      </c>
      <c r="E37" s="86">
        <f>(E14*E17/1000)-E36</f>
        <v>0</v>
      </c>
      <c r="F37" s="86">
        <f>(F14*F17/1000)-F36</f>
        <v>0</v>
      </c>
      <c r="G37" s="86">
        <f>(G14*G17/1000)-G36</f>
        <v>0</v>
      </c>
      <c r="H37" s="86">
        <f>(H14*H17/1000)-H36</f>
        <v>0</v>
      </c>
      <c r="I37" s="86">
        <f>(I14*I17/1000)-I36</f>
        <v>0</v>
      </c>
      <c r="J37" s="304"/>
    </row>
    <row r="38" spans="1:10" s="287" customFormat="1" ht="30.75" customHeight="1" x14ac:dyDescent="0.25">
      <c r="A38" s="195" t="s">
        <v>1093</v>
      </c>
      <c r="B38" s="286" t="s">
        <v>329</v>
      </c>
      <c r="C38" s="195" t="s">
        <v>1377</v>
      </c>
      <c r="D38" s="195" t="s">
        <v>489</v>
      </c>
      <c r="E38" s="86">
        <f>IFERROR(E36*1000/(E17*E14),0)</f>
        <v>0</v>
      </c>
      <c r="F38" s="86">
        <f t="shared" ref="F38:H38" si="0">IFERROR(F36*1000/(F17*F14),0)</f>
        <v>0</v>
      </c>
      <c r="G38" s="86">
        <f t="shared" si="0"/>
        <v>0</v>
      </c>
      <c r="H38" s="86">
        <f t="shared" si="0"/>
        <v>0</v>
      </c>
      <c r="I38" s="86">
        <f>IFERROR(I36*1000/(I17*I14),0)</f>
        <v>0</v>
      </c>
      <c r="J38" s="304"/>
    </row>
    <row r="39" spans="1:10" s="287" customFormat="1" ht="51" customHeight="1" x14ac:dyDescent="0.25">
      <c r="A39" s="195" t="s">
        <v>1096</v>
      </c>
      <c r="B39" s="286" t="s">
        <v>1209</v>
      </c>
      <c r="C39" s="195" t="s">
        <v>2793</v>
      </c>
      <c r="D39" s="195" t="s">
        <v>174</v>
      </c>
      <c r="E39" s="86">
        <f>IFERROR((E37*10^6)/(('Annex Boiler Details'!E284/100)*E9*10^5),0)</f>
        <v>0</v>
      </c>
      <c r="F39" s="86">
        <f>IFERROR((F37*10^6)/(('Annex Boiler Details'!F284/100)*F9*10^5),0)</f>
        <v>0</v>
      </c>
      <c r="G39" s="86">
        <f>IFERROR((G37*10^6)/(('Annex Boiler Details'!G284/100)*G9*10^5),0)</f>
        <v>0</v>
      </c>
      <c r="H39" s="86">
        <f>IFERROR((H37*10^6)/(('Annex Boiler Details'!H284/100)*H9*10^5),0)</f>
        <v>0</v>
      </c>
      <c r="I39" s="86">
        <f>IFERROR((I37*10^6)/(('Annex Boiler Details'!I284/100)*I9*10^5),0)</f>
        <v>0</v>
      </c>
      <c r="J39" s="304"/>
    </row>
    <row r="40" spans="1:10" s="253" customFormat="1" ht="14.25" x14ac:dyDescent="0.25">
      <c r="A40" s="1329"/>
      <c r="B40" s="1329"/>
      <c r="C40" s="1329"/>
      <c r="D40" s="1329"/>
      <c r="E40" s="1329"/>
      <c r="F40" s="1329"/>
      <c r="G40" s="1329"/>
      <c r="H40" s="1329"/>
      <c r="I40" s="1329"/>
      <c r="J40" s="279"/>
    </row>
    <row r="41" spans="1:10" s="253" customFormat="1" ht="69" customHeight="1" x14ac:dyDescent="0.25">
      <c r="A41" s="323" t="s">
        <v>1091</v>
      </c>
      <c r="B41" s="324" t="s">
        <v>1092</v>
      </c>
      <c r="C41" s="660"/>
      <c r="D41" s="660"/>
      <c r="E41" s="660"/>
      <c r="F41" s="660"/>
      <c r="G41" s="660"/>
      <c r="H41" s="660"/>
      <c r="I41" s="660"/>
      <c r="J41" s="616"/>
    </row>
    <row r="42" spans="1:10" s="253" customFormat="1" ht="14.25" x14ac:dyDescent="0.25">
      <c r="A42" s="209" t="s">
        <v>546</v>
      </c>
      <c r="B42" s="267" t="s">
        <v>213</v>
      </c>
      <c r="C42" s="680"/>
      <c r="D42" s="680" t="s">
        <v>719</v>
      </c>
      <c r="E42" s="720" t="str">
        <f>E7</f>
        <v>Yes</v>
      </c>
      <c r="F42" s="720" t="str">
        <f>F7</f>
        <v>Yes</v>
      </c>
      <c r="G42" s="720" t="str">
        <f>G7</f>
        <v>Yes</v>
      </c>
      <c r="H42" s="720" t="str">
        <f>H7</f>
        <v>Yes</v>
      </c>
      <c r="I42" s="720" t="str">
        <f>I7</f>
        <v>Yes</v>
      </c>
      <c r="J42" s="689"/>
    </row>
    <row r="43" spans="1:10" s="253" customFormat="1" ht="14.25" x14ac:dyDescent="0.25">
      <c r="A43" s="209" t="s">
        <v>547</v>
      </c>
      <c r="B43" s="267" t="s">
        <v>1032</v>
      </c>
      <c r="C43" s="197" t="s">
        <v>408</v>
      </c>
      <c r="D43" s="281" t="s">
        <v>565</v>
      </c>
      <c r="E43" s="322">
        <v>0</v>
      </c>
      <c r="F43" s="322">
        <v>0</v>
      </c>
      <c r="G43" s="322">
        <v>0</v>
      </c>
      <c r="H43" s="334">
        <f>IFERROR(MAX(E43:G43),0)</f>
        <v>0</v>
      </c>
      <c r="I43" s="322">
        <v>0</v>
      </c>
      <c r="J43" s="250"/>
    </row>
    <row r="44" spans="1:10" s="253" customFormat="1" ht="14.25" x14ac:dyDescent="0.25">
      <c r="A44" s="209" t="s">
        <v>549</v>
      </c>
      <c r="B44" s="267" t="s">
        <v>566</v>
      </c>
      <c r="C44" s="197" t="s">
        <v>408</v>
      </c>
      <c r="D44" s="281" t="s">
        <v>553</v>
      </c>
      <c r="E44" s="322">
        <v>0</v>
      </c>
      <c r="F44" s="322">
        <v>0</v>
      </c>
      <c r="G44" s="322">
        <v>0</v>
      </c>
      <c r="H44" s="334">
        <f>IFERROR(AVERAGEA(E44:G44),0)</f>
        <v>0</v>
      </c>
      <c r="I44" s="322">
        <v>0</v>
      </c>
      <c r="J44" s="250"/>
    </row>
    <row r="45" spans="1:10" s="253" customFormat="1" x14ac:dyDescent="0.25">
      <c r="A45" s="209" t="s">
        <v>551</v>
      </c>
      <c r="B45" s="263" t="s">
        <v>567</v>
      </c>
      <c r="C45" s="200" t="s">
        <v>408</v>
      </c>
      <c r="D45" s="281" t="s">
        <v>553</v>
      </c>
      <c r="E45" s="322">
        <v>0</v>
      </c>
      <c r="F45" s="322">
        <v>0</v>
      </c>
      <c r="G45" s="322">
        <v>0</v>
      </c>
      <c r="H45" s="647">
        <f>IFERROR(AVERAGEIF(E45:G45,"&gt;0",E45:G45),0)</f>
        <v>0</v>
      </c>
      <c r="I45" s="322">
        <v>0</v>
      </c>
      <c r="J45" s="250"/>
    </row>
    <row r="46" spans="1:10" s="253" customFormat="1" x14ac:dyDescent="0.25">
      <c r="A46" s="329" t="s">
        <v>552</v>
      </c>
      <c r="B46" s="263" t="s">
        <v>573</v>
      </c>
      <c r="C46" s="200" t="s">
        <v>408</v>
      </c>
      <c r="D46" s="209" t="s">
        <v>568</v>
      </c>
      <c r="E46" s="527"/>
      <c r="F46" s="527"/>
      <c r="G46" s="527"/>
      <c r="H46" s="647">
        <f>IFERROR(AVERAGEIF(E46:G46,"&gt;0",E46:G46),0)</f>
        <v>0</v>
      </c>
      <c r="I46" s="527"/>
      <c r="J46" s="250"/>
    </row>
    <row r="47" spans="1:10" s="253" customFormat="1" ht="14.25" x14ac:dyDescent="0.25">
      <c r="A47" s="329" t="s">
        <v>569</v>
      </c>
      <c r="B47" s="263" t="s">
        <v>562</v>
      </c>
      <c r="C47" s="200" t="s">
        <v>408</v>
      </c>
      <c r="D47" s="209" t="s">
        <v>563</v>
      </c>
      <c r="E47" s="322">
        <v>0</v>
      </c>
      <c r="F47" s="322">
        <v>0</v>
      </c>
      <c r="G47" s="322">
        <v>0</v>
      </c>
      <c r="H47" s="334">
        <f>IFERROR(AVERAGEA(E47:G47),0)</f>
        <v>0</v>
      </c>
      <c r="I47" s="322">
        <v>0</v>
      </c>
      <c r="J47" s="250"/>
    </row>
    <row r="48" spans="1:10" s="253" customFormat="1" ht="14.25" x14ac:dyDescent="0.25">
      <c r="A48" s="329"/>
      <c r="B48" s="332" t="s">
        <v>1061</v>
      </c>
      <c r="C48" s="200"/>
      <c r="D48" s="209"/>
      <c r="E48" s="322"/>
      <c r="F48" s="322"/>
      <c r="G48" s="322"/>
      <c r="H48" s="512"/>
      <c r="I48" s="322"/>
      <c r="J48" s="250"/>
    </row>
    <row r="49" spans="1:10" s="253" customFormat="1" ht="14.25" x14ac:dyDescent="0.25">
      <c r="A49" s="209" t="s">
        <v>571</v>
      </c>
      <c r="B49" s="263" t="s">
        <v>1064</v>
      </c>
      <c r="C49" s="200" t="s">
        <v>408</v>
      </c>
      <c r="D49" s="209" t="s">
        <v>1334</v>
      </c>
      <c r="E49" s="526">
        <v>0</v>
      </c>
      <c r="F49" s="526">
        <v>0</v>
      </c>
      <c r="G49" s="526">
        <v>0</v>
      </c>
      <c r="H49" s="334">
        <f>IFERROR(AVERAGEA(E49:G49),0)</f>
        <v>0</v>
      </c>
      <c r="I49" s="526">
        <v>0</v>
      </c>
      <c r="J49" s="250"/>
    </row>
    <row r="50" spans="1:10" s="253" customFormat="1" x14ac:dyDescent="0.25">
      <c r="A50" s="209" t="s">
        <v>601</v>
      </c>
      <c r="B50" s="263" t="s">
        <v>1034</v>
      </c>
      <c r="C50" s="200" t="s">
        <v>408</v>
      </c>
      <c r="D50" s="209" t="s">
        <v>695</v>
      </c>
      <c r="E50" s="527"/>
      <c r="F50" s="527"/>
      <c r="G50" s="527"/>
      <c r="H50" s="647">
        <f>IFERROR(AVERAGEIF(E50:G50,"&gt;0",E50:G50),0)</f>
        <v>0</v>
      </c>
      <c r="I50" s="527"/>
      <c r="J50" s="526"/>
    </row>
    <row r="51" spans="1:10" s="253" customFormat="1" x14ac:dyDescent="0.25">
      <c r="A51" s="209" t="s">
        <v>603</v>
      </c>
      <c r="B51" s="263" t="s">
        <v>1035</v>
      </c>
      <c r="C51" s="200" t="s">
        <v>408</v>
      </c>
      <c r="D51" s="209" t="s">
        <v>696</v>
      </c>
      <c r="E51" s="527"/>
      <c r="F51" s="527"/>
      <c r="G51" s="527"/>
      <c r="H51" s="647">
        <f>IFERROR(AVERAGEIF(E51:G51,"&gt;0",E51:G51),0)</f>
        <v>0</v>
      </c>
      <c r="I51" s="527"/>
      <c r="J51" s="526"/>
    </row>
    <row r="52" spans="1:10" s="253" customFormat="1" x14ac:dyDescent="0.25">
      <c r="A52" s="209" t="s">
        <v>605</v>
      </c>
      <c r="B52" s="263" t="s">
        <v>1036</v>
      </c>
      <c r="C52" s="200" t="s">
        <v>408</v>
      </c>
      <c r="D52" s="209" t="s">
        <v>720</v>
      </c>
      <c r="E52" s="527"/>
      <c r="F52" s="527"/>
      <c r="G52" s="527"/>
      <c r="H52" s="647">
        <f>IFERROR(AVERAGEIF(E52:G52,"&gt;0",E52:G52),0)</f>
        <v>0</v>
      </c>
      <c r="I52" s="527"/>
      <c r="J52" s="526"/>
    </row>
    <row r="53" spans="1:10" s="253" customFormat="1" ht="14.25" x14ac:dyDescent="0.25">
      <c r="A53" s="209" t="s">
        <v>683</v>
      </c>
      <c r="B53" s="263" t="s">
        <v>1037</v>
      </c>
      <c r="C53" s="200" t="s">
        <v>1062</v>
      </c>
      <c r="D53" s="281" t="s">
        <v>953</v>
      </c>
      <c r="E53" s="86">
        <f>IFERROR(E49/E47,0)</f>
        <v>0</v>
      </c>
      <c r="F53" s="86">
        <f>IFERROR(F49/F47,0)</f>
        <v>0</v>
      </c>
      <c r="G53" s="86">
        <f>IFERROR(G49/G47,0)</f>
        <v>0</v>
      </c>
      <c r="H53" s="86">
        <f>IFERROR(H49/H47,0)</f>
        <v>0</v>
      </c>
      <c r="I53" s="86">
        <f>IFERROR(I49/I47,0)</f>
        <v>0</v>
      </c>
      <c r="J53" s="250"/>
    </row>
    <row r="54" spans="1:10" s="253" customFormat="1" ht="14.25" x14ac:dyDescent="0.25">
      <c r="A54" s="209"/>
      <c r="B54" s="332" t="s">
        <v>1094</v>
      </c>
      <c r="C54" s="200"/>
      <c r="D54" s="209"/>
      <c r="E54" s="322"/>
      <c r="F54" s="322"/>
      <c r="G54" s="551"/>
      <c r="H54" s="322"/>
      <c r="I54" s="322"/>
      <c r="J54" s="250"/>
    </row>
    <row r="55" spans="1:10" s="253" customFormat="1" ht="14.25" x14ac:dyDescent="0.25">
      <c r="A55" s="209" t="s">
        <v>698</v>
      </c>
      <c r="B55" s="263" t="s">
        <v>1065</v>
      </c>
      <c r="C55" s="200" t="s">
        <v>408</v>
      </c>
      <c r="D55" s="209" t="s">
        <v>1334</v>
      </c>
      <c r="E55" s="322">
        <v>0</v>
      </c>
      <c r="F55" s="322">
        <v>0</v>
      </c>
      <c r="G55" s="322">
        <v>0</v>
      </c>
      <c r="H55" s="334">
        <f>IFERROR(AVERAGEA(E55:G55),0)</f>
        <v>0</v>
      </c>
      <c r="I55" s="322">
        <v>0</v>
      </c>
      <c r="J55" s="250"/>
    </row>
    <row r="56" spans="1:10" s="253" customFormat="1" x14ac:dyDescent="0.25">
      <c r="A56" s="209" t="s">
        <v>699</v>
      </c>
      <c r="B56" s="263" t="s">
        <v>1066</v>
      </c>
      <c r="C56" s="200" t="s">
        <v>408</v>
      </c>
      <c r="D56" s="209" t="s">
        <v>695</v>
      </c>
      <c r="E56" s="527"/>
      <c r="F56" s="527"/>
      <c r="G56" s="527"/>
      <c r="H56" s="647">
        <f>IFERROR(AVERAGEIF(E56:G56,"&gt;0",E56:G56),0)</f>
        <v>0</v>
      </c>
      <c r="I56" s="527"/>
      <c r="J56" s="322"/>
    </row>
    <row r="57" spans="1:10" s="253" customFormat="1" x14ac:dyDescent="0.25">
      <c r="A57" s="209" t="s">
        <v>700</v>
      </c>
      <c r="B57" s="263" t="s">
        <v>1067</v>
      </c>
      <c r="C57" s="200" t="s">
        <v>408</v>
      </c>
      <c r="D57" s="209" t="s">
        <v>696</v>
      </c>
      <c r="E57" s="527"/>
      <c r="F57" s="527"/>
      <c r="G57" s="527"/>
      <c r="H57" s="647">
        <f>IFERROR(AVERAGEIF(E57:G57,"&gt;0",E57:G57),0)</f>
        <v>0</v>
      </c>
      <c r="I57" s="527"/>
      <c r="J57" s="322"/>
    </row>
    <row r="58" spans="1:10" s="253" customFormat="1" x14ac:dyDescent="0.25">
      <c r="A58" s="209" t="s">
        <v>701</v>
      </c>
      <c r="B58" s="263" t="s">
        <v>1068</v>
      </c>
      <c r="C58" s="200" t="s">
        <v>408</v>
      </c>
      <c r="D58" s="209" t="s">
        <v>720</v>
      </c>
      <c r="E58" s="527"/>
      <c r="F58" s="527"/>
      <c r="G58" s="527"/>
      <c r="H58" s="334">
        <f>IFERROR(AVERAGEA(E58:G58),0)</f>
        <v>0</v>
      </c>
      <c r="I58" s="527"/>
      <c r="J58" s="510"/>
    </row>
    <row r="59" spans="1:10" s="253" customFormat="1" ht="14.25" x14ac:dyDescent="0.25">
      <c r="A59" s="209" t="s">
        <v>721</v>
      </c>
      <c r="B59" s="263" t="s">
        <v>1069</v>
      </c>
      <c r="C59" s="200" t="s">
        <v>1063</v>
      </c>
      <c r="D59" s="281" t="s">
        <v>953</v>
      </c>
      <c r="E59" s="86">
        <f>IFERROR(E55/E47,0)</f>
        <v>0</v>
      </c>
      <c r="F59" s="86">
        <f>IFERROR(F55/F47,0)</f>
        <v>0</v>
      </c>
      <c r="G59" s="86">
        <f>IFERROR(G55/G47,0)</f>
        <v>0</v>
      </c>
      <c r="H59" s="86">
        <f>IFERROR(H55/H47,0)</f>
        <v>0</v>
      </c>
      <c r="I59" s="86">
        <f>IFERROR(I55/I47,0)</f>
        <v>0</v>
      </c>
      <c r="J59" s="250"/>
    </row>
    <row r="60" spans="1:10" s="253" customFormat="1" ht="14.25" x14ac:dyDescent="0.25">
      <c r="A60" s="209"/>
      <c r="B60" s="332" t="s">
        <v>1095</v>
      </c>
      <c r="C60" s="200"/>
      <c r="D60" s="209"/>
      <c r="E60" s="526"/>
      <c r="F60" s="526"/>
      <c r="G60" s="551"/>
      <c r="H60" s="526"/>
      <c r="I60" s="526"/>
      <c r="J60" s="250"/>
    </row>
    <row r="61" spans="1:10" s="253" customFormat="1" ht="14.25" x14ac:dyDescent="0.25">
      <c r="A61" s="281" t="s">
        <v>722</v>
      </c>
      <c r="B61" s="263" t="s">
        <v>1065</v>
      </c>
      <c r="C61" s="200" t="s">
        <v>408</v>
      </c>
      <c r="D61" s="209" t="s">
        <v>1334</v>
      </c>
      <c r="E61" s="322">
        <v>0</v>
      </c>
      <c r="F61" s="322">
        <v>0</v>
      </c>
      <c r="G61" s="322">
        <v>0</v>
      </c>
      <c r="H61" s="334">
        <f>IFERROR(AVERAGEA(E61:G61),0)</f>
        <v>0</v>
      </c>
      <c r="I61" s="322">
        <v>0</v>
      </c>
      <c r="J61" s="194"/>
    </row>
    <row r="62" spans="1:10" s="253" customFormat="1" x14ac:dyDescent="0.25">
      <c r="A62" s="281" t="s">
        <v>723</v>
      </c>
      <c r="B62" s="263" t="s">
        <v>1066</v>
      </c>
      <c r="C62" s="200" t="s">
        <v>408</v>
      </c>
      <c r="D62" s="209" t="s">
        <v>695</v>
      </c>
      <c r="E62" s="527"/>
      <c r="F62" s="527"/>
      <c r="G62" s="527"/>
      <c r="H62" s="647">
        <f>IFERROR(AVERAGEIF(E62:G62,"&gt;0",E62:G62),0)</f>
        <v>0</v>
      </c>
      <c r="I62" s="527"/>
      <c r="J62" s="322"/>
    </row>
    <row r="63" spans="1:10" s="253" customFormat="1" x14ac:dyDescent="0.25">
      <c r="A63" s="209" t="s">
        <v>724</v>
      </c>
      <c r="B63" s="263" t="s">
        <v>1067</v>
      </c>
      <c r="C63" s="200" t="s">
        <v>408</v>
      </c>
      <c r="D63" s="209" t="s">
        <v>696</v>
      </c>
      <c r="E63" s="527"/>
      <c r="F63" s="527"/>
      <c r="G63" s="527"/>
      <c r="H63" s="647">
        <f>IFERROR(AVERAGEIF(E63:G63,"&gt;0",E63:G63),0)</f>
        <v>0</v>
      </c>
      <c r="I63" s="527"/>
      <c r="J63" s="322"/>
    </row>
    <row r="64" spans="1:10" s="253" customFormat="1" x14ac:dyDescent="0.25">
      <c r="A64" s="281" t="s">
        <v>725</v>
      </c>
      <c r="B64" s="263" t="s">
        <v>1068</v>
      </c>
      <c r="C64" s="200" t="s">
        <v>408</v>
      </c>
      <c r="D64" s="209" t="s">
        <v>720</v>
      </c>
      <c r="E64" s="527"/>
      <c r="F64" s="527"/>
      <c r="G64" s="527"/>
      <c r="H64" s="647">
        <f>IFERROR(AVERAGEIF(E64:G64,"&gt;0",E64:G64),0)</f>
        <v>0</v>
      </c>
      <c r="I64" s="527"/>
      <c r="J64" s="322"/>
    </row>
    <row r="65" spans="1:10" s="253" customFormat="1" ht="14.25" x14ac:dyDescent="0.25">
      <c r="A65" s="281" t="s">
        <v>726</v>
      </c>
      <c r="B65" s="263" t="s">
        <v>1069</v>
      </c>
      <c r="C65" s="200" t="s">
        <v>1071</v>
      </c>
      <c r="D65" s="281" t="s">
        <v>953</v>
      </c>
      <c r="E65" s="86">
        <f>IFERROR(E61/E47,0)</f>
        <v>0</v>
      </c>
      <c r="F65" s="86">
        <f>IFERROR(F61/F47,0)</f>
        <v>0</v>
      </c>
      <c r="G65" s="86">
        <f>IFERROR(G61/G47,0)</f>
        <v>0</v>
      </c>
      <c r="H65" s="86">
        <f>IFERROR(H61/H47,0)</f>
        <v>0</v>
      </c>
      <c r="I65" s="86">
        <f>IFERROR(I61/I47,0)</f>
        <v>0</v>
      </c>
      <c r="J65" s="250"/>
    </row>
    <row r="66" spans="1:10" s="253" customFormat="1" ht="14.25" x14ac:dyDescent="0.25">
      <c r="A66" s="209"/>
      <c r="B66" s="332" t="s">
        <v>903</v>
      </c>
      <c r="C66" s="200"/>
      <c r="D66" s="209"/>
      <c r="E66" s="322"/>
      <c r="F66" s="322"/>
      <c r="G66" s="551"/>
      <c r="H66" s="322"/>
      <c r="I66" s="322"/>
      <c r="J66" s="250"/>
    </row>
    <row r="67" spans="1:10" s="253" customFormat="1" ht="14.25" x14ac:dyDescent="0.25">
      <c r="A67" s="209" t="s">
        <v>235</v>
      </c>
      <c r="B67" s="263" t="s">
        <v>1055</v>
      </c>
      <c r="C67" s="200" t="s">
        <v>408</v>
      </c>
      <c r="D67" s="209" t="s">
        <v>1334</v>
      </c>
      <c r="E67" s="322">
        <v>0</v>
      </c>
      <c r="F67" s="322">
        <v>0</v>
      </c>
      <c r="G67" s="322">
        <v>0</v>
      </c>
      <c r="H67" s="334">
        <f>IFERROR(AVERAGEA(E67:G67),0)</f>
        <v>0</v>
      </c>
      <c r="I67" s="322">
        <v>0</v>
      </c>
      <c r="J67" s="250"/>
    </row>
    <row r="68" spans="1:10" s="253" customFormat="1" x14ac:dyDescent="0.25">
      <c r="A68" s="209" t="s">
        <v>238</v>
      </c>
      <c r="B68" s="263" t="s">
        <v>1057</v>
      </c>
      <c r="C68" s="200" t="s">
        <v>408</v>
      </c>
      <c r="D68" s="209" t="s">
        <v>1070</v>
      </c>
      <c r="E68" s="527"/>
      <c r="F68" s="527"/>
      <c r="G68" s="527"/>
      <c r="H68" s="647">
        <f>IFERROR(AVERAGEIF(E68:G68,"&gt;0",E68:G68),0)</f>
        <v>0</v>
      </c>
      <c r="I68" s="527"/>
      <c r="J68" s="250"/>
    </row>
    <row r="69" spans="1:10" s="253" customFormat="1" ht="14.25" x14ac:dyDescent="0.25">
      <c r="A69" s="195" t="s">
        <v>1023</v>
      </c>
      <c r="B69" s="286" t="s">
        <v>1056</v>
      </c>
      <c r="C69" s="86" t="s">
        <v>1375</v>
      </c>
      <c r="D69" s="86" t="s">
        <v>953</v>
      </c>
      <c r="E69" s="86">
        <f>IFERROR(E67/E47,0)</f>
        <v>0</v>
      </c>
      <c r="F69" s="86">
        <f>IFERROR(F67/F47,0)</f>
        <v>0</v>
      </c>
      <c r="G69" s="86">
        <f>IFERROR(G67/G47,0)</f>
        <v>0</v>
      </c>
      <c r="H69" s="86">
        <f>IFERROR(H67/H47,0)</f>
        <v>0</v>
      </c>
      <c r="I69" s="86">
        <f>IFERROR(I67/I47,0)</f>
        <v>0</v>
      </c>
      <c r="J69" s="250"/>
    </row>
    <row r="70" spans="1:10" s="253" customFormat="1" ht="14.25" x14ac:dyDescent="0.25">
      <c r="A70" s="195" t="s">
        <v>1024</v>
      </c>
      <c r="B70" s="286" t="s">
        <v>567</v>
      </c>
      <c r="C70" s="195" t="s">
        <v>1060</v>
      </c>
      <c r="D70" s="195" t="s">
        <v>489</v>
      </c>
      <c r="E70" s="86">
        <f>IFERROR((E45/E44)*100,0)</f>
        <v>0</v>
      </c>
      <c r="F70" s="86">
        <f>IFERROR((F45/F44)*100,0)</f>
        <v>0</v>
      </c>
      <c r="G70" s="86">
        <f>IFERROR((G45/G44)*100,0)</f>
        <v>0</v>
      </c>
      <c r="H70" s="86">
        <f>IFERROR((H45/H44)*100,0)</f>
        <v>0</v>
      </c>
      <c r="I70" s="86">
        <f>IFERROR((I45/I44)*100,0)</f>
        <v>0</v>
      </c>
      <c r="J70" s="250"/>
    </row>
    <row r="71" spans="1:10" s="253" customFormat="1" ht="28.5" x14ac:dyDescent="0.25">
      <c r="A71" s="195" t="s">
        <v>1025</v>
      </c>
      <c r="B71" s="286" t="s">
        <v>327</v>
      </c>
      <c r="C71" s="195" t="s">
        <v>1376</v>
      </c>
      <c r="D71" s="195" t="s">
        <v>557</v>
      </c>
      <c r="E71" s="86">
        <f>(E55*E58+E61*E64)/1000</f>
        <v>0</v>
      </c>
      <c r="F71" s="86">
        <f>(F55*F58+F61*F64)/1000</f>
        <v>0</v>
      </c>
      <c r="G71" s="86">
        <f>(G55*G58+G61*G64)/1000</f>
        <v>0</v>
      </c>
      <c r="H71" s="86">
        <f>(H55*H58+H61*H64)/1000</f>
        <v>0</v>
      </c>
      <c r="I71" s="86">
        <f>(I55*I58+I61*I64)/1000</f>
        <v>0</v>
      </c>
      <c r="J71" s="304"/>
    </row>
    <row r="72" spans="1:10" s="253" customFormat="1" ht="14.25" x14ac:dyDescent="0.25">
      <c r="A72" s="195" t="s">
        <v>1026</v>
      </c>
      <c r="B72" s="286" t="s">
        <v>328</v>
      </c>
      <c r="C72" s="195" t="s">
        <v>1097</v>
      </c>
      <c r="D72" s="195" t="s">
        <v>557</v>
      </c>
      <c r="E72" s="86">
        <f>(E49*E52/1000)-E71</f>
        <v>0</v>
      </c>
      <c r="F72" s="86">
        <f>(F49*F52/1000)-F71</f>
        <v>0</v>
      </c>
      <c r="G72" s="86">
        <f>(G49*G52/1000)-G71</f>
        <v>0</v>
      </c>
      <c r="H72" s="86">
        <f>(H49*H52/1000)-H71</f>
        <v>0</v>
      </c>
      <c r="I72" s="86">
        <f>(I49*I52/1000)-I71</f>
        <v>0</v>
      </c>
      <c r="J72" s="304"/>
    </row>
    <row r="73" spans="1:10" s="253" customFormat="1" ht="14.25" x14ac:dyDescent="0.25">
      <c r="A73" s="195" t="s">
        <v>1093</v>
      </c>
      <c r="B73" s="286" t="s">
        <v>329</v>
      </c>
      <c r="C73" s="195" t="s">
        <v>1377</v>
      </c>
      <c r="D73" s="195" t="s">
        <v>489</v>
      </c>
      <c r="E73" s="86">
        <f>IFERROR(E71*1000/(E52*E49),0)</f>
        <v>0</v>
      </c>
      <c r="F73" s="86">
        <f>IFERROR(F71*1000/(F52*F49),0)</f>
        <v>0</v>
      </c>
      <c r="G73" s="86">
        <f>IFERROR(G71*1000/(G52*G49),0)</f>
        <v>0</v>
      </c>
      <c r="H73" s="86">
        <f>IFERROR(H71*1000/(H52*H49),0)</f>
        <v>0</v>
      </c>
      <c r="I73" s="86">
        <f>IFERROR(I71*1000/(I52*I49),0)</f>
        <v>0</v>
      </c>
      <c r="J73" s="304"/>
    </row>
    <row r="74" spans="1:10" s="253" customFormat="1" ht="28.5" x14ac:dyDescent="0.25">
      <c r="A74" s="195" t="s">
        <v>1096</v>
      </c>
      <c r="B74" s="286" t="s">
        <v>1210</v>
      </c>
      <c r="C74" s="195" t="s">
        <v>2793</v>
      </c>
      <c r="D74" s="195" t="s">
        <v>174</v>
      </c>
      <c r="E74" s="86">
        <f>IFERROR((E72*10^6)/(('Annex Boiler Details'!E284/100)*E44*10^5),0)</f>
        <v>0</v>
      </c>
      <c r="F74" s="86">
        <f>IFERROR((F72*10^6)/(('Annex Boiler Details'!F284/100)*F44*10^5),0)</f>
        <v>0</v>
      </c>
      <c r="G74" s="86">
        <f>IFERROR((G72*10^6)/(('Annex Boiler Details'!G284/100)*G44*10^5),0)</f>
        <v>0</v>
      </c>
      <c r="H74" s="86">
        <f>IFERROR((H72*10^6)/(('Annex Boiler Details'!H284/100)*H44*10^5),0)</f>
        <v>0</v>
      </c>
      <c r="I74" s="86">
        <f>IFERROR((I72*10^6)/(('Annex Boiler Details'!I284/100)*I44*10^5),0)</f>
        <v>0</v>
      </c>
      <c r="J74" s="304"/>
    </row>
    <row r="75" spans="1:10" s="253" customFormat="1" ht="14.25" x14ac:dyDescent="0.25">
      <c r="A75" s="675"/>
      <c r="B75" s="676"/>
      <c r="C75" s="676"/>
      <c r="D75" s="676"/>
      <c r="E75" s="676"/>
      <c r="F75" s="676"/>
      <c r="G75" s="676"/>
      <c r="H75" s="676"/>
      <c r="I75" s="677"/>
      <c r="J75" s="279"/>
    </row>
    <row r="76" spans="1:10" s="253" customFormat="1" ht="78.75" customHeight="1" x14ac:dyDescent="0.25">
      <c r="A76" s="323" t="s">
        <v>1098</v>
      </c>
      <c r="B76" s="324" t="s">
        <v>1099</v>
      </c>
      <c r="C76" s="673"/>
      <c r="D76" s="673"/>
      <c r="E76" s="673"/>
      <c r="F76" s="673"/>
      <c r="G76" s="673"/>
      <c r="H76" s="673"/>
      <c r="I76" s="673"/>
      <c r="J76" s="616"/>
    </row>
    <row r="77" spans="1:10" s="253" customFormat="1" ht="14.25" x14ac:dyDescent="0.25">
      <c r="A77" s="209" t="s">
        <v>546</v>
      </c>
      <c r="B77" s="267" t="s">
        <v>213</v>
      </c>
      <c r="C77" s="680"/>
      <c r="D77" s="680" t="s">
        <v>719</v>
      </c>
      <c r="E77" s="720" t="str">
        <f>E7</f>
        <v>Yes</v>
      </c>
      <c r="F77" s="720" t="str">
        <f>F7</f>
        <v>Yes</v>
      </c>
      <c r="G77" s="720" t="str">
        <f>G7</f>
        <v>Yes</v>
      </c>
      <c r="H77" s="720" t="str">
        <f>H7</f>
        <v>Yes</v>
      </c>
      <c r="I77" s="720" t="str">
        <f>I7</f>
        <v>Yes</v>
      </c>
      <c r="J77" s="689"/>
    </row>
    <row r="78" spans="1:10" s="253" customFormat="1" ht="14.25" x14ac:dyDescent="0.25">
      <c r="A78" s="209" t="s">
        <v>547</v>
      </c>
      <c r="B78" s="267" t="s">
        <v>1032</v>
      </c>
      <c r="C78" s="197" t="s">
        <v>408</v>
      </c>
      <c r="D78" s="281" t="s">
        <v>565</v>
      </c>
      <c r="E78" s="322">
        <v>0</v>
      </c>
      <c r="F78" s="322">
        <v>0</v>
      </c>
      <c r="G78" s="322">
        <v>0</v>
      </c>
      <c r="H78" s="334">
        <f>IFERROR(MAX(E78:G78),0)</f>
        <v>0</v>
      </c>
      <c r="I78" s="322">
        <v>0</v>
      </c>
      <c r="J78" s="250"/>
    </row>
    <row r="79" spans="1:10" s="253" customFormat="1" ht="14.25" x14ac:dyDescent="0.25">
      <c r="A79" s="209" t="s">
        <v>549</v>
      </c>
      <c r="B79" s="267" t="s">
        <v>566</v>
      </c>
      <c r="C79" s="197" t="s">
        <v>408</v>
      </c>
      <c r="D79" s="281" t="s">
        <v>553</v>
      </c>
      <c r="E79" s="322">
        <v>0</v>
      </c>
      <c r="F79" s="322">
        <v>0</v>
      </c>
      <c r="G79" s="322">
        <v>0</v>
      </c>
      <c r="H79" s="334">
        <f>IFERROR(AVERAGEA(E79:G79),0)</f>
        <v>0</v>
      </c>
      <c r="I79" s="322">
        <v>0</v>
      </c>
      <c r="J79" s="250"/>
    </row>
    <row r="80" spans="1:10" s="253" customFormat="1" x14ac:dyDescent="0.25">
      <c r="A80" s="209" t="s">
        <v>551</v>
      </c>
      <c r="B80" s="263" t="s">
        <v>567</v>
      </c>
      <c r="C80" s="200" t="s">
        <v>408</v>
      </c>
      <c r="D80" s="281" t="s">
        <v>553</v>
      </c>
      <c r="E80" s="322">
        <v>0</v>
      </c>
      <c r="F80" s="322">
        <v>0</v>
      </c>
      <c r="G80" s="322">
        <v>0</v>
      </c>
      <c r="H80" s="647">
        <f>IFERROR(AVERAGEIF(E80:G80,"&gt;0",E80:G80),0)</f>
        <v>0</v>
      </c>
      <c r="I80" s="322">
        <v>0</v>
      </c>
      <c r="J80" s="250"/>
    </row>
    <row r="81" spans="1:10" s="253" customFormat="1" x14ac:dyDescent="0.25">
      <c r="A81" s="329" t="s">
        <v>552</v>
      </c>
      <c r="B81" s="263" t="s">
        <v>573</v>
      </c>
      <c r="C81" s="200" t="s">
        <v>408</v>
      </c>
      <c r="D81" s="209" t="s">
        <v>568</v>
      </c>
      <c r="E81" s="527"/>
      <c r="F81" s="527"/>
      <c r="G81" s="527"/>
      <c r="H81" s="647">
        <f>IFERROR(AVERAGEIF(E81:G81,"&gt;0",E81:G81),0)</f>
        <v>0</v>
      </c>
      <c r="I81" s="527"/>
      <c r="J81" s="322"/>
    </row>
    <row r="82" spans="1:10" s="253" customFormat="1" ht="14.25" x14ac:dyDescent="0.25">
      <c r="A82" s="329" t="s">
        <v>569</v>
      </c>
      <c r="B82" s="263" t="s">
        <v>562</v>
      </c>
      <c r="C82" s="200" t="s">
        <v>408</v>
      </c>
      <c r="D82" s="209" t="s">
        <v>563</v>
      </c>
      <c r="E82" s="322">
        <v>0</v>
      </c>
      <c r="F82" s="322">
        <v>0</v>
      </c>
      <c r="G82" s="322">
        <v>0</v>
      </c>
      <c r="H82" s="334">
        <f>IFERROR(AVERAGEA(E82:G82),0)</f>
        <v>0</v>
      </c>
      <c r="I82" s="322">
        <v>0</v>
      </c>
      <c r="J82" s="250"/>
    </row>
    <row r="83" spans="1:10" s="253" customFormat="1" ht="14.25" x14ac:dyDescent="0.25">
      <c r="A83" s="329"/>
      <c r="B83" s="332" t="s">
        <v>1061</v>
      </c>
      <c r="C83" s="200"/>
      <c r="D83" s="209"/>
      <c r="E83" s="322"/>
      <c r="F83" s="322"/>
      <c r="G83" s="322"/>
      <c r="H83" s="333"/>
      <c r="I83" s="322"/>
      <c r="J83" s="250"/>
    </row>
    <row r="84" spans="1:10" s="253" customFormat="1" ht="14.25" x14ac:dyDescent="0.25">
      <c r="A84" s="209" t="s">
        <v>571</v>
      </c>
      <c r="B84" s="263" t="s">
        <v>1064</v>
      </c>
      <c r="C84" s="200" t="s">
        <v>408</v>
      </c>
      <c r="D84" s="209" t="s">
        <v>1334</v>
      </c>
      <c r="E84" s="526">
        <v>0</v>
      </c>
      <c r="F84" s="526">
        <v>0</v>
      </c>
      <c r="G84" s="526">
        <v>0</v>
      </c>
      <c r="H84" s="334">
        <f>IFERROR(AVERAGEA(E84:G84),0)</f>
        <v>0</v>
      </c>
      <c r="I84" s="526">
        <v>0</v>
      </c>
      <c r="J84" s="250"/>
    </row>
    <row r="85" spans="1:10" s="253" customFormat="1" x14ac:dyDescent="0.25">
      <c r="A85" s="209" t="s">
        <v>601</v>
      </c>
      <c r="B85" s="263" t="s">
        <v>1034</v>
      </c>
      <c r="C85" s="200" t="s">
        <v>408</v>
      </c>
      <c r="D85" s="209" t="s">
        <v>695</v>
      </c>
      <c r="E85" s="1144"/>
      <c r="F85" s="1144"/>
      <c r="G85" s="1144"/>
      <c r="H85" s="647">
        <f>IFERROR(AVERAGEIF(E85:G85,"&gt;0",E85:G85),0)</f>
        <v>0</v>
      </c>
      <c r="I85" s="527"/>
      <c r="J85" s="526"/>
    </row>
    <row r="86" spans="1:10" s="253" customFormat="1" x14ac:dyDescent="0.25">
      <c r="A86" s="209" t="s">
        <v>603</v>
      </c>
      <c r="B86" s="263" t="s">
        <v>1035</v>
      </c>
      <c r="C86" s="200" t="s">
        <v>408</v>
      </c>
      <c r="D86" s="209" t="s">
        <v>696</v>
      </c>
      <c r="E86" s="1144"/>
      <c r="F86" s="1144"/>
      <c r="G86" s="1144"/>
      <c r="H86" s="647">
        <f>IFERROR(AVERAGEIF(E86:G86,"&gt;0",E86:G86),0)</f>
        <v>0</v>
      </c>
      <c r="I86" s="527"/>
      <c r="J86" s="526"/>
    </row>
    <row r="87" spans="1:10" s="253" customFormat="1" x14ac:dyDescent="0.25">
      <c r="A87" s="209" t="s">
        <v>605</v>
      </c>
      <c r="B87" s="263" t="s">
        <v>1036</v>
      </c>
      <c r="C87" s="200" t="s">
        <v>408</v>
      </c>
      <c r="D87" s="209" t="s">
        <v>720</v>
      </c>
      <c r="E87" s="1144"/>
      <c r="F87" s="1144"/>
      <c r="G87" s="1144"/>
      <c r="H87" s="647">
        <f>IFERROR(AVERAGEIF(E87:G87,"&gt;0",E87:G87),0)</f>
        <v>0</v>
      </c>
      <c r="I87" s="527"/>
      <c r="J87" s="526"/>
    </row>
    <row r="88" spans="1:10" s="253" customFormat="1" ht="14.25" x14ac:dyDescent="0.25">
      <c r="A88" s="209" t="s">
        <v>683</v>
      </c>
      <c r="B88" s="263" t="s">
        <v>1037</v>
      </c>
      <c r="C88" s="200" t="s">
        <v>1062</v>
      </c>
      <c r="D88" s="281" t="s">
        <v>953</v>
      </c>
      <c r="E88" s="86">
        <f>IFERROR(E84/E82,0)</f>
        <v>0</v>
      </c>
      <c r="F88" s="86">
        <f>IFERROR(F84/F82,0)</f>
        <v>0</v>
      </c>
      <c r="G88" s="86">
        <f>IFERROR(G84/G82,0)</f>
        <v>0</v>
      </c>
      <c r="H88" s="86">
        <f>IFERROR(H84/H82,0)</f>
        <v>0</v>
      </c>
      <c r="I88" s="86">
        <f>IFERROR(I84/I82,0)</f>
        <v>0</v>
      </c>
      <c r="J88" s="250"/>
    </row>
    <row r="89" spans="1:10" s="253" customFormat="1" ht="14.25" x14ac:dyDescent="0.25">
      <c r="A89" s="209"/>
      <c r="B89" s="332" t="s">
        <v>1094</v>
      </c>
      <c r="C89" s="200"/>
      <c r="D89" s="209"/>
      <c r="E89" s="535"/>
      <c r="F89" s="535"/>
      <c r="G89" s="529"/>
      <c r="H89" s="535"/>
      <c r="I89" s="535"/>
      <c r="J89" s="250"/>
    </row>
    <row r="90" spans="1:10" s="253" customFormat="1" ht="14.25" x14ac:dyDescent="0.25">
      <c r="A90" s="209" t="s">
        <v>698</v>
      </c>
      <c r="B90" s="263" t="s">
        <v>1065</v>
      </c>
      <c r="C90" s="200" t="s">
        <v>408</v>
      </c>
      <c r="D90" s="209" t="s">
        <v>1334</v>
      </c>
      <c r="E90" s="322">
        <v>0</v>
      </c>
      <c r="F90" s="322">
        <v>0</v>
      </c>
      <c r="G90" s="322">
        <v>0</v>
      </c>
      <c r="H90" s="334">
        <f>IFERROR(AVERAGEA(E90:G90),0)</f>
        <v>0</v>
      </c>
      <c r="I90" s="322">
        <v>0</v>
      </c>
      <c r="J90" s="250"/>
    </row>
    <row r="91" spans="1:10" s="253" customFormat="1" x14ac:dyDescent="0.25">
      <c r="A91" s="209" t="s">
        <v>699</v>
      </c>
      <c r="B91" s="263" t="s">
        <v>1066</v>
      </c>
      <c r="C91" s="200" t="s">
        <v>408</v>
      </c>
      <c r="D91" s="209" t="s">
        <v>695</v>
      </c>
      <c r="E91" s="1145"/>
      <c r="F91" s="1145"/>
      <c r="G91" s="1145"/>
      <c r="H91" s="647">
        <f>IFERROR(AVERAGEIF(E91:G91,"&gt;0",E91:G91),0)</f>
        <v>0</v>
      </c>
      <c r="I91" s="527"/>
      <c r="J91" s="250"/>
    </row>
    <row r="92" spans="1:10" s="253" customFormat="1" x14ac:dyDescent="0.25">
      <c r="A92" s="209" t="s">
        <v>700</v>
      </c>
      <c r="B92" s="263" t="s">
        <v>1067</v>
      </c>
      <c r="C92" s="200" t="s">
        <v>408</v>
      </c>
      <c r="D92" s="209" t="s">
        <v>696</v>
      </c>
      <c r="E92" s="1145"/>
      <c r="F92" s="1145"/>
      <c r="G92" s="1145"/>
      <c r="H92" s="647">
        <f>IFERROR(AVERAGEIF(E92:G92,"&gt;0",E92:G92),0)</f>
        <v>0</v>
      </c>
      <c r="I92" s="527"/>
      <c r="J92" s="250"/>
    </row>
    <row r="93" spans="1:10" s="253" customFormat="1" x14ac:dyDescent="0.25">
      <c r="A93" s="209" t="s">
        <v>701</v>
      </c>
      <c r="B93" s="263" t="s">
        <v>1068</v>
      </c>
      <c r="C93" s="200" t="s">
        <v>408</v>
      </c>
      <c r="D93" s="209" t="s">
        <v>720</v>
      </c>
      <c r="E93" s="1145"/>
      <c r="F93" s="1145"/>
      <c r="G93" s="1145"/>
      <c r="H93" s="334">
        <f>IFERROR(AVERAGEA(E93:G93),0)</f>
        <v>0</v>
      </c>
      <c r="I93" s="527"/>
      <c r="J93" s="250"/>
    </row>
    <row r="94" spans="1:10" s="253" customFormat="1" ht="14.25" x14ac:dyDescent="0.25">
      <c r="A94" s="209" t="s">
        <v>721</v>
      </c>
      <c r="B94" s="263" t="s">
        <v>1069</v>
      </c>
      <c r="C94" s="200" t="s">
        <v>1063</v>
      </c>
      <c r="D94" s="281" t="s">
        <v>953</v>
      </c>
      <c r="E94" s="86">
        <f>IFERROR(E90/E82,0)</f>
        <v>0</v>
      </c>
      <c r="F94" s="86">
        <f>IFERROR(F90/F82,0)</f>
        <v>0</v>
      </c>
      <c r="G94" s="86">
        <f>IFERROR(G90/G82,0)</f>
        <v>0</v>
      </c>
      <c r="H94" s="86">
        <f>IFERROR(H90/H82,0)</f>
        <v>0</v>
      </c>
      <c r="I94" s="86">
        <f>IFERROR(I90/I82,0)</f>
        <v>0</v>
      </c>
      <c r="J94" s="250"/>
    </row>
    <row r="95" spans="1:10" s="253" customFormat="1" ht="14.25" x14ac:dyDescent="0.25">
      <c r="A95" s="209"/>
      <c r="B95" s="332" t="s">
        <v>1095</v>
      </c>
      <c r="C95" s="200"/>
      <c r="D95" s="209"/>
      <c r="E95" s="526"/>
      <c r="F95" s="526"/>
      <c r="G95" s="551"/>
      <c r="H95" s="526"/>
      <c r="I95" s="526"/>
      <c r="J95" s="250"/>
    </row>
    <row r="96" spans="1:10" s="253" customFormat="1" ht="14.25" x14ac:dyDescent="0.25">
      <c r="A96" s="281" t="s">
        <v>722</v>
      </c>
      <c r="B96" s="263" t="s">
        <v>1065</v>
      </c>
      <c r="C96" s="200" t="s">
        <v>408</v>
      </c>
      <c r="D96" s="209" t="s">
        <v>1334</v>
      </c>
      <c r="E96" s="322">
        <v>0</v>
      </c>
      <c r="F96" s="322">
        <v>0</v>
      </c>
      <c r="G96" s="322">
        <v>0</v>
      </c>
      <c r="H96" s="334">
        <f>IFERROR(AVERAGEA(E96:G96),0)</f>
        <v>0</v>
      </c>
      <c r="I96" s="322">
        <v>0</v>
      </c>
      <c r="J96" s="250"/>
    </row>
    <row r="97" spans="1:10" s="253" customFormat="1" x14ac:dyDescent="0.25">
      <c r="A97" s="281" t="s">
        <v>723</v>
      </c>
      <c r="B97" s="263" t="s">
        <v>1066</v>
      </c>
      <c r="C97" s="200" t="s">
        <v>408</v>
      </c>
      <c r="D97" s="209" t="s">
        <v>695</v>
      </c>
      <c r="E97" s="1145"/>
      <c r="F97" s="1145"/>
      <c r="G97" s="1145"/>
      <c r="H97" s="647">
        <f>IFERROR(AVERAGEIF(E97:G97,"&gt;0",E97:G97),0)</f>
        <v>0</v>
      </c>
      <c r="I97" s="527"/>
      <c r="J97" s="250"/>
    </row>
    <row r="98" spans="1:10" s="253" customFormat="1" x14ac:dyDescent="0.25">
      <c r="A98" s="209" t="s">
        <v>724</v>
      </c>
      <c r="B98" s="263" t="s">
        <v>1067</v>
      </c>
      <c r="C98" s="200" t="s">
        <v>408</v>
      </c>
      <c r="D98" s="209" t="s">
        <v>696</v>
      </c>
      <c r="E98" s="1145"/>
      <c r="F98" s="1145"/>
      <c r="G98" s="1145"/>
      <c r="H98" s="647">
        <f>IFERROR(AVERAGEIF(E98:G98,"&gt;0",E98:G98),0)</f>
        <v>0</v>
      </c>
      <c r="I98" s="527"/>
      <c r="J98" s="250"/>
    </row>
    <row r="99" spans="1:10" s="253" customFormat="1" x14ac:dyDescent="0.25">
      <c r="A99" s="281" t="s">
        <v>725</v>
      </c>
      <c r="B99" s="263" t="s">
        <v>1068</v>
      </c>
      <c r="C99" s="200" t="s">
        <v>408</v>
      </c>
      <c r="D99" s="209" t="s">
        <v>720</v>
      </c>
      <c r="E99" s="1145"/>
      <c r="F99" s="1145"/>
      <c r="G99" s="1145"/>
      <c r="H99" s="647">
        <f>IFERROR(AVERAGEIF(E99:G99,"&gt;0",E99:G99),0)</f>
        <v>0</v>
      </c>
      <c r="I99" s="527"/>
      <c r="J99" s="250"/>
    </row>
    <row r="100" spans="1:10" s="253" customFormat="1" ht="14.25" x14ac:dyDescent="0.25">
      <c r="A100" s="281" t="s">
        <v>726</v>
      </c>
      <c r="B100" s="263" t="s">
        <v>1069</v>
      </c>
      <c r="C100" s="200" t="s">
        <v>1071</v>
      </c>
      <c r="D100" s="281" t="s">
        <v>953</v>
      </c>
      <c r="E100" s="86">
        <f>IFERROR(E96/E82,0)</f>
        <v>0</v>
      </c>
      <c r="F100" s="86">
        <f>IFERROR(F96/F82,0)</f>
        <v>0</v>
      </c>
      <c r="G100" s="86">
        <f>IFERROR(G96/G82,0)</f>
        <v>0</v>
      </c>
      <c r="H100" s="86">
        <f>IFERROR(H96/H82,0)</f>
        <v>0</v>
      </c>
      <c r="I100" s="86">
        <f>IFERROR(I96/I82,0)</f>
        <v>0</v>
      </c>
      <c r="J100" s="250"/>
    </row>
    <row r="101" spans="1:10" s="253" customFormat="1" ht="14.25" x14ac:dyDescent="0.25">
      <c r="A101" s="209"/>
      <c r="B101" s="332" t="s">
        <v>903</v>
      </c>
      <c r="C101" s="200"/>
      <c r="D101" s="209"/>
      <c r="E101" s="322"/>
      <c r="F101" s="322"/>
      <c r="G101" s="551"/>
      <c r="H101" s="322"/>
      <c r="I101" s="322"/>
      <c r="J101" s="250"/>
    </row>
    <row r="102" spans="1:10" s="253" customFormat="1" ht="14.25" x14ac:dyDescent="0.25">
      <c r="A102" s="209" t="s">
        <v>235</v>
      </c>
      <c r="B102" s="263" t="s">
        <v>1055</v>
      </c>
      <c r="C102" s="200" t="s">
        <v>408</v>
      </c>
      <c r="D102" s="209" t="s">
        <v>1334</v>
      </c>
      <c r="E102" s="322">
        <v>0</v>
      </c>
      <c r="F102" s="322">
        <v>0</v>
      </c>
      <c r="G102" s="322">
        <v>0</v>
      </c>
      <c r="H102" s="334">
        <f>IFERROR(AVERAGEA(E102:G102),0)</f>
        <v>0</v>
      </c>
      <c r="I102" s="322">
        <v>0</v>
      </c>
      <c r="J102" s="250"/>
    </row>
    <row r="103" spans="1:10" s="253" customFormat="1" x14ac:dyDescent="0.25">
      <c r="A103" s="209" t="s">
        <v>238</v>
      </c>
      <c r="B103" s="263" t="s">
        <v>1057</v>
      </c>
      <c r="C103" s="200" t="s">
        <v>408</v>
      </c>
      <c r="D103" s="209" t="s">
        <v>1070</v>
      </c>
      <c r="E103" s="527"/>
      <c r="F103" s="527"/>
      <c r="G103" s="527"/>
      <c r="H103" s="647">
        <f>IFERROR(AVERAGEIF(E103:G103,"&gt;0",E103:G103),0)</f>
        <v>0</v>
      </c>
      <c r="I103" s="527"/>
      <c r="J103" s="250"/>
    </row>
    <row r="104" spans="1:10" s="253" customFormat="1" ht="14.25" x14ac:dyDescent="0.25">
      <c r="A104" s="195" t="s">
        <v>1023</v>
      </c>
      <c r="B104" s="286" t="s">
        <v>1056</v>
      </c>
      <c r="C104" s="86" t="s">
        <v>1375</v>
      </c>
      <c r="D104" s="195" t="s">
        <v>953</v>
      </c>
      <c r="E104" s="86">
        <f>IFERROR(E102/E82,0)</f>
        <v>0</v>
      </c>
      <c r="F104" s="86">
        <f>IFERROR(F102/F82,0)</f>
        <v>0</v>
      </c>
      <c r="G104" s="86">
        <f>IFERROR(G102/G82,0)</f>
        <v>0</v>
      </c>
      <c r="H104" s="86">
        <f>IFERROR(H102/H82,0)</f>
        <v>0</v>
      </c>
      <c r="I104" s="86">
        <f>IFERROR(I102/I82,0)</f>
        <v>0</v>
      </c>
      <c r="J104" s="250"/>
    </row>
    <row r="105" spans="1:10" s="253" customFormat="1" ht="14.25" x14ac:dyDescent="0.25">
      <c r="A105" s="195" t="s">
        <v>1024</v>
      </c>
      <c r="B105" s="286" t="s">
        <v>567</v>
      </c>
      <c r="C105" s="195" t="s">
        <v>1060</v>
      </c>
      <c r="D105" s="195" t="s">
        <v>489</v>
      </c>
      <c r="E105" s="86">
        <f>IFERROR((E80/E79)*100,0)</f>
        <v>0</v>
      </c>
      <c r="F105" s="86">
        <f>IFERROR((F80/F79)*100,0)</f>
        <v>0</v>
      </c>
      <c r="G105" s="86">
        <f>IFERROR((G80/G79)*100,0)</f>
        <v>0</v>
      </c>
      <c r="H105" s="86">
        <f>IFERROR((H80/H79)*100,0)</f>
        <v>0</v>
      </c>
      <c r="I105" s="86">
        <f>IFERROR((I80/I79)*100,0)</f>
        <v>0</v>
      </c>
      <c r="J105" s="304"/>
    </row>
    <row r="106" spans="1:10" s="253" customFormat="1" ht="28.5" x14ac:dyDescent="0.25">
      <c r="A106" s="195" t="s">
        <v>1025</v>
      </c>
      <c r="B106" s="286" t="s">
        <v>327</v>
      </c>
      <c r="C106" s="195" t="s">
        <v>1376</v>
      </c>
      <c r="D106" s="195" t="s">
        <v>557</v>
      </c>
      <c r="E106" s="86">
        <f>(E90*E93+E96*E99)/1000</f>
        <v>0</v>
      </c>
      <c r="F106" s="86">
        <f>(F90*F93+F96*F99)/1000</f>
        <v>0</v>
      </c>
      <c r="G106" s="86">
        <f>(G90*G93+G96*G99)/1000</f>
        <v>0</v>
      </c>
      <c r="H106" s="86">
        <f>(H90*H93+H96*H99)/1000</f>
        <v>0</v>
      </c>
      <c r="I106" s="86">
        <f>(I90*I93+I96*I99)/1000</f>
        <v>0</v>
      </c>
      <c r="J106" s="304"/>
    </row>
    <row r="107" spans="1:10" s="253" customFormat="1" ht="14.25" x14ac:dyDescent="0.25">
      <c r="A107" s="195" t="s">
        <v>1026</v>
      </c>
      <c r="B107" s="286" t="s">
        <v>328</v>
      </c>
      <c r="C107" s="195" t="s">
        <v>1097</v>
      </c>
      <c r="D107" s="195" t="s">
        <v>557</v>
      </c>
      <c r="E107" s="86">
        <f>(E84*E87/1000)-E106</f>
        <v>0</v>
      </c>
      <c r="F107" s="86">
        <f>(F84*F87/1000)-F106</f>
        <v>0</v>
      </c>
      <c r="G107" s="86">
        <f>(G84*G87/1000)-G106</f>
        <v>0</v>
      </c>
      <c r="H107" s="86">
        <f>(H84*H87/1000)-H106</f>
        <v>0</v>
      </c>
      <c r="I107" s="86">
        <f>(I84*I87/1000)-I106</f>
        <v>0</v>
      </c>
      <c r="J107" s="304"/>
    </row>
    <row r="108" spans="1:10" s="253" customFormat="1" ht="14.25" x14ac:dyDescent="0.25">
      <c r="A108" s="195" t="s">
        <v>1093</v>
      </c>
      <c r="B108" s="286" t="s">
        <v>329</v>
      </c>
      <c r="C108" s="195" t="s">
        <v>1377</v>
      </c>
      <c r="D108" s="195" t="s">
        <v>999</v>
      </c>
      <c r="E108" s="86">
        <f>IFERROR(E106*1000/(E87*E84),0)</f>
        <v>0</v>
      </c>
      <c r="F108" s="86">
        <f t="shared" ref="F108:I108" si="1">IFERROR(F106*1000/(F87*F84),0)</f>
        <v>0</v>
      </c>
      <c r="G108" s="86">
        <f t="shared" si="1"/>
        <v>0</v>
      </c>
      <c r="H108" s="86">
        <f t="shared" si="1"/>
        <v>0</v>
      </c>
      <c r="I108" s="86">
        <f t="shared" si="1"/>
        <v>0</v>
      </c>
      <c r="J108" s="304"/>
    </row>
    <row r="109" spans="1:10" s="253" customFormat="1" ht="28.5" x14ac:dyDescent="0.25">
      <c r="A109" s="195" t="s">
        <v>1096</v>
      </c>
      <c r="B109" s="286" t="s">
        <v>1211</v>
      </c>
      <c r="C109" s="195" t="s">
        <v>2793</v>
      </c>
      <c r="D109" s="195" t="s">
        <v>174</v>
      </c>
      <c r="E109" s="86">
        <f>IFERROR((E107*10^6)/(('Annex Boiler Details'!E284/100)*E79*10^5),0)</f>
        <v>0</v>
      </c>
      <c r="F109" s="86">
        <f>IFERROR((F107*10^6)/(('Annex Boiler Details'!F284/100)*F79*10^5),0)</f>
        <v>0</v>
      </c>
      <c r="G109" s="86">
        <f>IFERROR((G107*10^6)/(('Annex Boiler Details'!G284/100)*G79*10^5),0)</f>
        <v>0</v>
      </c>
      <c r="H109" s="86">
        <f>IFERROR((H107*10^6)/(('Annex Boiler Details'!H284/100)*H79*10^5),0)</f>
        <v>0</v>
      </c>
      <c r="I109" s="86">
        <f>IFERROR((I107*10^6)/(('Annex Boiler Details'!I284/100)*I79*10^5),0)</f>
        <v>0</v>
      </c>
      <c r="J109" s="304"/>
    </row>
    <row r="110" spans="1:10" s="89" customFormat="1" ht="14.25" x14ac:dyDescent="0.25">
      <c r="A110" s="686"/>
      <c r="B110" s="687"/>
      <c r="C110" s="686"/>
      <c r="D110" s="686"/>
      <c r="E110" s="333"/>
      <c r="F110" s="333"/>
      <c r="G110" s="333"/>
      <c r="H110" s="333"/>
      <c r="I110" s="333"/>
      <c r="J110" s="688"/>
    </row>
    <row r="111" spans="1:10" s="89" customFormat="1" ht="28.5" x14ac:dyDescent="0.25">
      <c r="A111" s="323" t="s">
        <v>1725</v>
      </c>
      <c r="B111" s="324" t="s">
        <v>1092</v>
      </c>
      <c r="C111" s="1093"/>
      <c r="D111" s="1093"/>
      <c r="E111" s="1093"/>
      <c r="F111" s="1093"/>
      <c r="G111" s="1093"/>
      <c r="H111" s="1093"/>
      <c r="I111" s="1093"/>
      <c r="J111" s="735"/>
    </row>
    <row r="112" spans="1:10" s="89" customFormat="1" ht="14.25" x14ac:dyDescent="0.25">
      <c r="A112" s="209" t="s">
        <v>546</v>
      </c>
      <c r="B112" s="267" t="s">
        <v>213</v>
      </c>
      <c r="C112" s="680"/>
      <c r="D112" s="680" t="s">
        <v>719</v>
      </c>
      <c r="E112" s="720" t="s">
        <v>747</v>
      </c>
      <c r="F112" s="720" t="s">
        <v>747</v>
      </c>
      <c r="G112" s="720" t="s">
        <v>747</v>
      </c>
      <c r="H112" s="720" t="s">
        <v>747</v>
      </c>
      <c r="I112" s="720" t="s">
        <v>747</v>
      </c>
      <c r="J112" s="689"/>
    </row>
    <row r="113" spans="1:10" s="89" customFormat="1" ht="14.25" x14ac:dyDescent="0.25">
      <c r="A113" s="209" t="s">
        <v>547</v>
      </c>
      <c r="B113" s="267" t="s">
        <v>1032</v>
      </c>
      <c r="C113" s="197" t="s">
        <v>408</v>
      </c>
      <c r="D113" s="281" t="s">
        <v>565</v>
      </c>
      <c r="E113" s="322">
        <v>0</v>
      </c>
      <c r="F113" s="322">
        <v>0</v>
      </c>
      <c r="G113" s="322">
        <v>0</v>
      </c>
      <c r="H113" s="334">
        <f>IFERROR(MAX(E113:G113),0)</f>
        <v>0</v>
      </c>
      <c r="I113" s="322">
        <v>0</v>
      </c>
      <c r="J113" s="250"/>
    </row>
    <row r="114" spans="1:10" s="89" customFormat="1" ht="14.25" x14ac:dyDescent="0.25">
      <c r="A114" s="209" t="s">
        <v>549</v>
      </c>
      <c r="B114" s="267" t="s">
        <v>566</v>
      </c>
      <c r="C114" s="197" t="s">
        <v>408</v>
      </c>
      <c r="D114" s="281" t="s">
        <v>553</v>
      </c>
      <c r="E114" s="322">
        <v>0</v>
      </c>
      <c r="F114" s="322">
        <v>0</v>
      </c>
      <c r="G114" s="322">
        <v>0</v>
      </c>
      <c r="H114" s="334">
        <f>IFERROR(AVERAGEA(E114:G114),0)</f>
        <v>0</v>
      </c>
      <c r="I114" s="322">
        <v>0</v>
      </c>
      <c r="J114" s="250"/>
    </row>
    <row r="115" spans="1:10" s="89" customFormat="1" x14ac:dyDescent="0.25">
      <c r="A115" s="209" t="s">
        <v>551</v>
      </c>
      <c r="B115" s="263" t="s">
        <v>567</v>
      </c>
      <c r="C115" s="200" t="s">
        <v>408</v>
      </c>
      <c r="D115" s="281" t="s">
        <v>553</v>
      </c>
      <c r="E115" s="322">
        <v>0</v>
      </c>
      <c r="F115" s="322">
        <v>0</v>
      </c>
      <c r="G115" s="322">
        <v>0</v>
      </c>
      <c r="H115" s="647">
        <f>IFERROR(AVERAGEIF(E115:G115,"&gt;0",E115:G115),0)</f>
        <v>0</v>
      </c>
      <c r="I115" s="322">
        <v>0</v>
      </c>
      <c r="J115" s="250"/>
    </row>
    <row r="116" spans="1:10" s="89" customFormat="1" x14ac:dyDescent="0.25">
      <c r="A116" s="329" t="s">
        <v>552</v>
      </c>
      <c r="B116" s="263" t="s">
        <v>573</v>
      </c>
      <c r="C116" s="200" t="s">
        <v>408</v>
      </c>
      <c r="D116" s="209" t="s">
        <v>568</v>
      </c>
      <c r="E116" s="527"/>
      <c r="F116" s="527"/>
      <c r="G116" s="527"/>
      <c r="H116" s="647">
        <f>IFERROR(AVERAGEIF(E116:G116,"&gt;0",E116:G116),0)</f>
        <v>0</v>
      </c>
      <c r="I116" s="527"/>
      <c r="J116" s="250"/>
    </row>
    <row r="117" spans="1:10" s="89" customFormat="1" ht="14.25" x14ac:dyDescent="0.25">
      <c r="A117" s="329" t="s">
        <v>569</v>
      </c>
      <c r="B117" s="263" t="s">
        <v>562</v>
      </c>
      <c r="C117" s="200" t="s">
        <v>408</v>
      </c>
      <c r="D117" s="209" t="s">
        <v>563</v>
      </c>
      <c r="E117" s="322">
        <v>0</v>
      </c>
      <c r="F117" s="322">
        <v>0</v>
      </c>
      <c r="G117" s="322">
        <v>0</v>
      </c>
      <c r="H117" s="334">
        <f>IFERROR(AVERAGEA(E117:G117),0)</f>
        <v>0</v>
      </c>
      <c r="I117" s="322">
        <v>0</v>
      </c>
      <c r="J117" s="250"/>
    </row>
    <row r="118" spans="1:10" s="89" customFormat="1" ht="14.25" x14ac:dyDescent="0.25">
      <c r="A118" s="329"/>
      <c r="B118" s="332" t="s">
        <v>1061</v>
      </c>
      <c r="C118" s="200"/>
      <c r="D118" s="209"/>
      <c r="E118" s="322"/>
      <c r="F118" s="322"/>
      <c r="G118" s="322"/>
      <c r="H118" s="512"/>
      <c r="I118" s="322"/>
      <c r="J118" s="250"/>
    </row>
    <row r="119" spans="1:10" s="89" customFormat="1" ht="14.25" x14ac:dyDescent="0.25">
      <c r="A119" s="209" t="s">
        <v>571</v>
      </c>
      <c r="B119" s="263" t="s">
        <v>1064</v>
      </c>
      <c r="C119" s="200" t="s">
        <v>408</v>
      </c>
      <c r="D119" s="209" t="s">
        <v>1334</v>
      </c>
      <c r="E119" s="526">
        <v>0</v>
      </c>
      <c r="F119" s="526">
        <v>0</v>
      </c>
      <c r="G119" s="526">
        <v>0</v>
      </c>
      <c r="H119" s="334">
        <f>IFERROR(AVERAGEA(E119:G119),0)</f>
        <v>0</v>
      </c>
      <c r="I119" s="526">
        <v>0</v>
      </c>
      <c r="J119" s="250"/>
    </row>
    <row r="120" spans="1:10" s="89" customFormat="1" x14ac:dyDescent="0.25">
      <c r="A120" s="209" t="s">
        <v>601</v>
      </c>
      <c r="B120" s="263" t="s">
        <v>1034</v>
      </c>
      <c r="C120" s="200" t="s">
        <v>408</v>
      </c>
      <c r="D120" s="209" t="s">
        <v>695</v>
      </c>
      <c r="E120" s="527"/>
      <c r="F120" s="527"/>
      <c r="G120" s="527"/>
      <c r="H120" s="647">
        <f>IFERROR(AVERAGEIF(E120:G120,"&gt;0",E120:G120),0)</f>
        <v>0</v>
      </c>
      <c r="I120" s="527"/>
      <c r="J120" s="526"/>
    </row>
    <row r="121" spans="1:10" s="89" customFormat="1" x14ac:dyDescent="0.25">
      <c r="A121" s="209" t="s">
        <v>603</v>
      </c>
      <c r="B121" s="263" t="s">
        <v>1035</v>
      </c>
      <c r="C121" s="200" t="s">
        <v>408</v>
      </c>
      <c r="D121" s="209" t="s">
        <v>696</v>
      </c>
      <c r="E121" s="527"/>
      <c r="F121" s="527"/>
      <c r="G121" s="527"/>
      <c r="H121" s="647">
        <f>IFERROR(AVERAGEIF(E121:G121,"&gt;0",E121:G121),0)</f>
        <v>0</v>
      </c>
      <c r="I121" s="527"/>
      <c r="J121" s="526"/>
    </row>
    <row r="122" spans="1:10" s="89" customFormat="1" x14ac:dyDescent="0.25">
      <c r="A122" s="209" t="s">
        <v>605</v>
      </c>
      <c r="B122" s="263" t="s">
        <v>1036</v>
      </c>
      <c r="C122" s="200" t="s">
        <v>408</v>
      </c>
      <c r="D122" s="209" t="s">
        <v>720</v>
      </c>
      <c r="E122" s="527"/>
      <c r="F122" s="527"/>
      <c r="G122" s="527"/>
      <c r="H122" s="647">
        <f>IFERROR(AVERAGEIF(E122:G122,"&gt;0",E122:G122),0)</f>
        <v>0</v>
      </c>
      <c r="I122" s="527"/>
      <c r="J122" s="526"/>
    </row>
    <row r="123" spans="1:10" s="89" customFormat="1" ht="14.25" x14ac:dyDescent="0.25">
      <c r="A123" s="209" t="s">
        <v>683</v>
      </c>
      <c r="B123" s="263" t="s">
        <v>1037</v>
      </c>
      <c r="C123" s="200" t="s">
        <v>1062</v>
      </c>
      <c r="D123" s="281" t="s">
        <v>953</v>
      </c>
      <c r="E123" s="86">
        <f>IFERROR(E119/E117,0)</f>
        <v>0</v>
      </c>
      <c r="F123" s="86">
        <f>IFERROR(F119/F117,0)</f>
        <v>0</v>
      </c>
      <c r="G123" s="86">
        <f>IFERROR(G119/G117,0)</f>
        <v>0</v>
      </c>
      <c r="H123" s="86">
        <f>IFERROR(H119/H117,0)</f>
        <v>0</v>
      </c>
      <c r="I123" s="86">
        <f>IFERROR(I119/I117,0)</f>
        <v>0</v>
      </c>
      <c r="J123" s="250"/>
    </row>
    <row r="124" spans="1:10" s="89" customFormat="1" ht="14.25" x14ac:dyDescent="0.25">
      <c r="A124" s="209"/>
      <c r="B124" s="332" t="s">
        <v>1094</v>
      </c>
      <c r="C124" s="200"/>
      <c r="D124" s="209"/>
      <c r="E124" s="322"/>
      <c r="F124" s="322"/>
      <c r="G124" s="551"/>
      <c r="H124" s="322"/>
      <c r="I124" s="322"/>
      <c r="J124" s="250"/>
    </row>
    <row r="125" spans="1:10" s="89" customFormat="1" ht="14.25" x14ac:dyDescent="0.25">
      <c r="A125" s="209" t="s">
        <v>698</v>
      </c>
      <c r="B125" s="263" t="s">
        <v>1065</v>
      </c>
      <c r="C125" s="200" t="s">
        <v>408</v>
      </c>
      <c r="D125" s="209" t="s">
        <v>1334</v>
      </c>
      <c r="E125" s="322">
        <v>0</v>
      </c>
      <c r="F125" s="322">
        <v>0</v>
      </c>
      <c r="G125" s="322">
        <v>0</v>
      </c>
      <c r="H125" s="334">
        <f>IFERROR(AVERAGEA(E125:G125),0)</f>
        <v>0</v>
      </c>
      <c r="I125" s="322">
        <v>0</v>
      </c>
      <c r="J125" s="250"/>
    </row>
    <row r="126" spans="1:10" s="89" customFormat="1" x14ac:dyDescent="0.25">
      <c r="A126" s="209" t="s">
        <v>699</v>
      </c>
      <c r="B126" s="263" t="s">
        <v>1066</v>
      </c>
      <c r="C126" s="200" t="s">
        <v>408</v>
      </c>
      <c r="D126" s="209" t="s">
        <v>695</v>
      </c>
      <c r="E126" s="527"/>
      <c r="F126" s="527"/>
      <c r="G126" s="527"/>
      <c r="H126" s="647">
        <f>IFERROR(AVERAGEIF(E126:G126,"&gt;0",E126:G126),0)</f>
        <v>0</v>
      </c>
      <c r="I126" s="527"/>
      <c r="J126" s="322"/>
    </row>
    <row r="127" spans="1:10" s="89" customFormat="1" x14ac:dyDescent="0.25">
      <c r="A127" s="209" t="s">
        <v>700</v>
      </c>
      <c r="B127" s="263" t="s">
        <v>1067</v>
      </c>
      <c r="C127" s="200" t="s">
        <v>408</v>
      </c>
      <c r="D127" s="209" t="s">
        <v>696</v>
      </c>
      <c r="E127" s="527"/>
      <c r="F127" s="527"/>
      <c r="G127" s="527"/>
      <c r="H127" s="647">
        <f>IFERROR(AVERAGEIF(E127:G127,"&gt;0",E127:G127),0)</f>
        <v>0</v>
      </c>
      <c r="I127" s="527"/>
      <c r="J127" s="322"/>
    </row>
    <row r="128" spans="1:10" s="89" customFormat="1" x14ac:dyDescent="0.25">
      <c r="A128" s="209" t="s">
        <v>701</v>
      </c>
      <c r="B128" s="263" t="s">
        <v>1068</v>
      </c>
      <c r="C128" s="200" t="s">
        <v>408</v>
      </c>
      <c r="D128" s="209" t="s">
        <v>720</v>
      </c>
      <c r="E128" s="527"/>
      <c r="F128" s="527"/>
      <c r="G128" s="527"/>
      <c r="H128" s="334">
        <f>IFERROR(AVERAGEA(E128:G128),0)</f>
        <v>0</v>
      </c>
      <c r="I128" s="527"/>
      <c r="J128" s="510"/>
    </row>
    <row r="129" spans="1:10" s="89" customFormat="1" ht="14.25" x14ac:dyDescent="0.25">
      <c r="A129" s="209" t="s">
        <v>721</v>
      </c>
      <c r="B129" s="263" t="s">
        <v>1069</v>
      </c>
      <c r="C129" s="200" t="s">
        <v>1063</v>
      </c>
      <c r="D129" s="281" t="s">
        <v>953</v>
      </c>
      <c r="E129" s="86">
        <f>IFERROR(E125/E117,0)</f>
        <v>0</v>
      </c>
      <c r="F129" s="86">
        <f>IFERROR(F125/F117,0)</f>
        <v>0</v>
      </c>
      <c r="G129" s="86">
        <f>IFERROR(G125/G117,0)</f>
        <v>0</v>
      </c>
      <c r="H129" s="86">
        <f>IFERROR(H125/H117,0)</f>
        <v>0</v>
      </c>
      <c r="I129" s="86">
        <f>IFERROR(I125/I117,0)</f>
        <v>0</v>
      </c>
      <c r="J129" s="250"/>
    </row>
    <row r="130" spans="1:10" s="89" customFormat="1" ht="14.25" x14ac:dyDescent="0.25">
      <c r="A130" s="209"/>
      <c r="B130" s="332" t="s">
        <v>1095</v>
      </c>
      <c r="C130" s="200"/>
      <c r="D130" s="209"/>
      <c r="E130" s="526"/>
      <c r="F130" s="526"/>
      <c r="G130" s="551"/>
      <c r="H130" s="526"/>
      <c r="I130" s="526"/>
      <c r="J130" s="250"/>
    </row>
    <row r="131" spans="1:10" s="89" customFormat="1" x14ac:dyDescent="0.25">
      <c r="A131" s="281" t="s">
        <v>722</v>
      </c>
      <c r="B131" s="263" t="s">
        <v>1065</v>
      </c>
      <c r="C131" s="200" t="s">
        <v>408</v>
      </c>
      <c r="D131" s="209" t="s">
        <v>1334</v>
      </c>
      <c r="E131" s="1118">
        <v>0</v>
      </c>
      <c r="F131" s="1118">
        <v>0</v>
      </c>
      <c r="G131" s="1118">
        <v>0</v>
      </c>
      <c r="H131" s="334">
        <f>IFERROR(AVERAGEA(E131:G131),0)</f>
        <v>0</v>
      </c>
      <c r="I131" s="322">
        <v>0</v>
      </c>
      <c r="J131" s="194"/>
    </row>
    <row r="132" spans="1:10" s="89" customFormat="1" x14ac:dyDescent="0.25">
      <c r="A132" s="281" t="s">
        <v>723</v>
      </c>
      <c r="B132" s="263" t="s">
        <v>1066</v>
      </c>
      <c r="C132" s="200" t="s">
        <v>408</v>
      </c>
      <c r="D132" s="209" t="s">
        <v>695</v>
      </c>
      <c r="E132" s="1130"/>
      <c r="F132" s="1130"/>
      <c r="G132" s="1130"/>
      <c r="H132" s="647">
        <f>IFERROR(AVERAGEIF(E132:G132,"&gt;0",E132:G132),0)</f>
        <v>0</v>
      </c>
      <c r="I132" s="527"/>
      <c r="J132" s="322"/>
    </row>
    <row r="133" spans="1:10" s="89" customFormat="1" x14ac:dyDescent="0.25">
      <c r="A133" s="209" t="s">
        <v>724</v>
      </c>
      <c r="B133" s="263" t="s">
        <v>1067</v>
      </c>
      <c r="C133" s="200" t="s">
        <v>408</v>
      </c>
      <c r="D133" s="209" t="s">
        <v>696</v>
      </c>
      <c r="E133" s="1130"/>
      <c r="F133" s="1130"/>
      <c r="G133" s="1130"/>
      <c r="H133" s="647">
        <f>IFERROR(AVERAGEIF(E133:G133,"&gt;0",E133:G133),0)</f>
        <v>0</v>
      </c>
      <c r="I133" s="527"/>
      <c r="J133" s="322"/>
    </row>
    <row r="134" spans="1:10" s="89" customFormat="1" x14ac:dyDescent="0.25">
      <c r="A134" s="281" t="s">
        <v>725</v>
      </c>
      <c r="B134" s="263" t="s">
        <v>1068</v>
      </c>
      <c r="C134" s="200" t="s">
        <v>408</v>
      </c>
      <c r="D134" s="209" t="s">
        <v>720</v>
      </c>
      <c r="E134" s="527"/>
      <c r="F134" s="527"/>
      <c r="G134" s="527"/>
      <c r="H134" s="647">
        <f>IFERROR(AVERAGEIF(E134:G134,"&gt;0",E134:G134),0)</f>
        <v>0</v>
      </c>
      <c r="I134" s="527"/>
      <c r="J134" s="322"/>
    </row>
    <row r="135" spans="1:10" s="89" customFormat="1" ht="14.25" x14ac:dyDescent="0.25">
      <c r="A135" s="281" t="s">
        <v>726</v>
      </c>
      <c r="B135" s="263" t="s">
        <v>1069</v>
      </c>
      <c r="C135" s="200" t="s">
        <v>1071</v>
      </c>
      <c r="D135" s="281" t="s">
        <v>953</v>
      </c>
      <c r="E135" s="86">
        <f>IFERROR(E131/E117,0)</f>
        <v>0</v>
      </c>
      <c r="F135" s="86">
        <f>IFERROR(F131/F117,0)</f>
        <v>0</v>
      </c>
      <c r="G135" s="86">
        <f>IFERROR(G131/G117,0)</f>
        <v>0</v>
      </c>
      <c r="H135" s="86">
        <f>IFERROR(H131/H117,0)</f>
        <v>0</v>
      </c>
      <c r="I135" s="86">
        <f>IFERROR(I131/I117,0)</f>
        <v>0</v>
      </c>
      <c r="J135" s="250"/>
    </row>
    <row r="136" spans="1:10" s="89" customFormat="1" ht="14.25" x14ac:dyDescent="0.25">
      <c r="A136" s="209"/>
      <c r="B136" s="332" t="s">
        <v>903</v>
      </c>
      <c r="C136" s="200"/>
      <c r="D136" s="209"/>
      <c r="E136" s="322"/>
      <c r="F136" s="322"/>
      <c r="G136" s="551"/>
      <c r="H136" s="322"/>
      <c r="I136" s="322"/>
      <c r="J136" s="250"/>
    </row>
    <row r="137" spans="1:10" s="89" customFormat="1" ht="14.25" x14ac:dyDescent="0.25">
      <c r="A137" s="209" t="s">
        <v>235</v>
      </c>
      <c r="B137" s="263" t="s">
        <v>1055</v>
      </c>
      <c r="C137" s="200" t="s">
        <v>408</v>
      </c>
      <c r="D137" s="209" t="s">
        <v>1334</v>
      </c>
      <c r="E137" s="322">
        <f>+E119-E125-E131</f>
        <v>0</v>
      </c>
      <c r="F137" s="322">
        <f>+F119-F125-F131</f>
        <v>0</v>
      </c>
      <c r="G137" s="322">
        <f>+G119-G125-G131</f>
        <v>0</v>
      </c>
      <c r="H137" s="334">
        <f>IFERROR(AVERAGEA(E137:G137),0)</f>
        <v>0</v>
      </c>
      <c r="I137" s="322">
        <v>0</v>
      </c>
      <c r="J137" s="250"/>
    </row>
    <row r="138" spans="1:10" s="89" customFormat="1" x14ac:dyDescent="0.25">
      <c r="A138" s="209" t="s">
        <v>238</v>
      </c>
      <c r="B138" s="263" t="s">
        <v>1057</v>
      </c>
      <c r="C138" s="200" t="s">
        <v>408</v>
      </c>
      <c r="D138" s="209" t="s">
        <v>1070</v>
      </c>
      <c r="E138" s="527"/>
      <c r="F138" s="527"/>
      <c r="G138" s="527"/>
      <c r="H138" s="647">
        <f>IFERROR(AVERAGEIF(E138:G138,"&gt;0",E138:G138),0)</f>
        <v>0</v>
      </c>
      <c r="I138" s="527"/>
      <c r="J138" s="250"/>
    </row>
    <row r="139" spans="1:10" s="89" customFormat="1" ht="14.25" x14ac:dyDescent="0.25">
      <c r="A139" s="195" t="s">
        <v>1023</v>
      </c>
      <c r="B139" s="286" t="s">
        <v>1056</v>
      </c>
      <c r="C139" s="86" t="s">
        <v>1375</v>
      </c>
      <c r="D139" s="86" t="s">
        <v>953</v>
      </c>
      <c r="E139" s="86">
        <f>IFERROR(E137/E117,0)</f>
        <v>0</v>
      </c>
      <c r="F139" s="86">
        <f>IFERROR(F137/F117,0)</f>
        <v>0</v>
      </c>
      <c r="G139" s="86">
        <f>IFERROR(G137/G117,0)</f>
        <v>0</v>
      </c>
      <c r="H139" s="86">
        <f>IFERROR(H137/H117,0)</f>
        <v>0</v>
      </c>
      <c r="I139" s="86">
        <f>IFERROR(I137/I117,0)</f>
        <v>0</v>
      </c>
      <c r="J139" s="250"/>
    </row>
    <row r="140" spans="1:10" s="89" customFormat="1" ht="14.25" x14ac:dyDescent="0.25">
      <c r="A140" s="195" t="s">
        <v>1024</v>
      </c>
      <c r="B140" s="286" t="s">
        <v>567</v>
      </c>
      <c r="C140" s="195" t="s">
        <v>1060</v>
      </c>
      <c r="D140" s="195" t="s">
        <v>489</v>
      </c>
      <c r="E140" s="86">
        <f>IFERROR((E115/E114)*100,0)</f>
        <v>0</v>
      </c>
      <c r="F140" s="86">
        <f>IFERROR((F115/F114)*100,0)</f>
        <v>0</v>
      </c>
      <c r="G140" s="86">
        <f>IFERROR((G115/G114)*100,0)</f>
        <v>0</v>
      </c>
      <c r="H140" s="86">
        <f>IFERROR((H115/H114)*100,0)</f>
        <v>0</v>
      </c>
      <c r="I140" s="86">
        <f>IFERROR((I115/I114)*100,0)</f>
        <v>0</v>
      </c>
      <c r="J140" s="250"/>
    </row>
    <row r="141" spans="1:10" s="89" customFormat="1" ht="28.5" x14ac:dyDescent="0.25">
      <c r="A141" s="195" t="s">
        <v>1025</v>
      </c>
      <c r="B141" s="286" t="s">
        <v>327</v>
      </c>
      <c r="C141" s="195" t="s">
        <v>1376</v>
      </c>
      <c r="D141" s="195" t="s">
        <v>557</v>
      </c>
      <c r="E141" s="86">
        <f>(E125*E128+E131*E134)/1000</f>
        <v>0</v>
      </c>
      <c r="F141" s="86">
        <f>(F125*F128+F131*F134)/1000</f>
        <v>0</v>
      </c>
      <c r="G141" s="86">
        <f>(G125*G128+G131*G134)/1000</f>
        <v>0</v>
      </c>
      <c r="H141" s="86">
        <f>(H125*H128+H131*H134)/1000</f>
        <v>0</v>
      </c>
      <c r="I141" s="86">
        <f>(I125*I128+I131*I134)/1000</f>
        <v>0</v>
      </c>
      <c r="J141" s="304"/>
    </row>
    <row r="142" spans="1:10" s="89" customFormat="1" ht="14.25" x14ac:dyDescent="0.25">
      <c r="A142" s="195" t="s">
        <v>1026</v>
      </c>
      <c r="B142" s="286" t="s">
        <v>328</v>
      </c>
      <c r="C142" s="195" t="s">
        <v>1097</v>
      </c>
      <c r="D142" s="195" t="s">
        <v>557</v>
      </c>
      <c r="E142" s="86">
        <f>(E119*E122/1000)-E141</f>
        <v>0</v>
      </c>
      <c r="F142" s="86">
        <f>(F119*F122/1000)-F141</f>
        <v>0</v>
      </c>
      <c r="G142" s="86">
        <f>(G119*G122/1000)-G141</f>
        <v>0</v>
      </c>
      <c r="H142" s="86">
        <f>(H119*H122/1000)-H141</f>
        <v>0</v>
      </c>
      <c r="I142" s="86">
        <f>(I119*I122/1000)-I141</f>
        <v>0</v>
      </c>
      <c r="J142" s="304"/>
    </row>
    <row r="143" spans="1:10" s="89" customFormat="1" ht="14.25" x14ac:dyDescent="0.25">
      <c r="A143" s="195" t="s">
        <v>1093</v>
      </c>
      <c r="B143" s="286" t="s">
        <v>329</v>
      </c>
      <c r="C143" s="195" t="s">
        <v>1377</v>
      </c>
      <c r="D143" s="195" t="s">
        <v>489</v>
      </c>
      <c r="E143" s="86">
        <f>IFERROR(E141*1000/(E122*E119),0)</f>
        <v>0</v>
      </c>
      <c r="F143" s="86">
        <f>IFERROR(F141*1000/(F122*F119),0)</f>
        <v>0</v>
      </c>
      <c r="G143" s="86">
        <f>IFERROR(G141*1000/(G122*G119),0)</f>
        <v>0</v>
      </c>
      <c r="H143" s="86">
        <f>IFERROR(H141*1000/(H122*H119),0)</f>
        <v>0</v>
      </c>
      <c r="I143" s="86">
        <f>IFERROR(I141*1000/(I122*I119),0)</f>
        <v>0</v>
      </c>
      <c r="J143" s="304"/>
    </row>
    <row r="144" spans="1:10" s="89" customFormat="1" ht="28.5" x14ac:dyDescent="0.25">
      <c r="A144" s="195" t="s">
        <v>1096</v>
      </c>
      <c r="B144" s="286" t="s">
        <v>2833</v>
      </c>
      <c r="C144" s="195" t="s">
        <v>2793</v>
      </c>
      <c r="D144" s="195" t="s">
        <v>174</v>
      </c>
      <c r="E144" s="86">
        <f>IFERROR((E142*10^6)/(('Annex Boiler Details'!E284/100)*E114*10^5),0)</f>
        <v>0</v>
      </c>
      <c r="F144" s="86">
        <f>IFERROR((F142*10^6)/(('Annex Boiler Details'!F284/100)*F114*10^5),0)</f>
        <v>0</v>
      </c>
      <c r="G144" s="86">
        <f>IFERROR((G142*10^6)/(('Annex Boiler Details'!G284/100)*G114*10^5),0)</f>
        <v>0</v>
      </c>
      <c r="H144" s="86">
        <f>IFERROR((H142*10^6)/(('Annex Boiler Details'!H284/100)*H114*10^5),0)</f>
        <v>0</v>
      </c>
      <c r="I144" s="86">
        <f>IFERROR((I142*10^6)/(('Annex Boiler Details'!I284/100)*I114*10^5),0)</f>
        <v>0</v>
      </c>
      <c r="J144" s="304"/>
    </row>
    <row r="145" spans="1:10" s="89" customFormat="1" ht="14.25" x14ac:dyDescent="0.25">
      <c r="A145" s="675"/>
      <c r="B145" s="676"/>
      <c r="C145" s="676"/>
      <c r="D145" s="676"/>
      <c r="E145" s="676"/>
      <c r="F145" s="676"/>
      <c r="G145" s="676"/>
      <c r="H145" s="676"/>
      <c r="I145" s="677"/>
      <c r="J145" s="279"/>
    </row>
    <row r="146" spans="1:10" s="89" customFormat="1" ht="28.5" x14ac:dyDescent="0.25">
      <c r="A146" s="323" t="s">
        <v>1212</v>
      </c>
      <c r="B146" s="324" t="s">
        <v>1099</v>
      </c>
      <c r="C146" s="1093"/>
      <c r="D146" s="1093"/>
      <c r="E146" s="1093"/>
      <c r="F146" s="1093"/>
      <c r="G146" s="1093"/>
      <c r="H146" s="1093"/>
      <c r="I146" s="1093"/>
      <c r="J146" s="735"/>
    </row>
    <row r="147" spans="1:10" s="89" customFormat="1" ht="14.25" x14ac:dyDescent="0.25">
      <c r="A147" s="209" t="s">
        <v>546</v>
      </c>
      <c r="B147" s="267" t="s">
        <v>213</v>
      </c>
      <c r="C147" s="680"/>
      <c r="D147" s="680" t="s">
        <v>719</v>
      </c>
      <c r="E147" s="720" t="s">
        <v>747</v>
      </c>
      <c r="F147" s="720" t="s">
        <v>747</v>
      </c>
      <c r="G147" s="720" t="s">
        <v>747</v>
      </c>
      <c r="H147" s="720" t="s">
        <v>747</v>
      </c>
      <c r="I147" s="720" t="s">
        <v>747</v>
      </c>
      <c r="J147" s="689"/>
    </row>
    <row r="148" spans="1:10" s="89" customFormat="1" x14ac:dyDescent="0.25">
      <c r="A148" s="209" t="s">
        <v>547</v>
      </c>
      <c r="B148" s="267" t="s">
        <v>1032</v>
      </c>
      <c r="C148" s="197" t="s">
        <v>408</v>
      </c>
      <c r="D148" s="281" t="s">
        <v>565</v>
      </c>
      <c r="E148" s="1131">
        <v>0</v>
      </c>
      <c r="F148" s="1131">
        <v>0</v>
      </c>
      <c r="G148" s="1131">
        <v>0</v>
      </c>
      <c r="H148" s="334">
        <f>IFERROR(MAX(E148:G148),0)</f>
        <v>0</v>
      </c>
      <c r="I148" s="322">
        <v>0</v>
      </c>
      <c r="J148" s="250"/>
    </row>
    <row r="149" spans="1:10" s="89" customFormat="1" x14ac:dyDescent="0.25">
      <c r="A149" s="209" t="s">
        <v>549</v>
      </c>
      <c r="B149" s="267" t="s">
        <v>566</v>
      </c>
      <c r="C149" s="197" t="s">
        <v>408</v>
      </c>
      <c r="D149" s="281" t="s">
        <v>553</v>
      </c>
      <c r="E149" s="1131">
        <v>0</v>
      </c>
      <c r="F149" s="1131">
        <v>0</v>
      </c>
      <c r="G149" s="1131">
        <v>0</v>
      </c>
      <c r="H149" s="334">
        <f>IFERROR(AVERAGEA(E149:G149),0)</f>
        <v>0</v>
      </c>
      <c r="I149" s="322">
        <v>0</v>
      </c>
      <c r="J149" s="250"/>
    </row>
    <row r="150" spans="1:10" s="89" customFormat="1" x14ac:dyDescent="0.25">
      <c r="A150" s="209" t="s">
        <v>551</v>
      </c>
      <c r="B150" s="263" t="s">
        <v>567</v>
      </c>
      <c r="C150" s="200" t="s">
        <v>408</v>
      </c>
      <c r="D150" s="281" t="s">
        <v>553</v>
      </c>
      <c r="E150" s="1131">
        <v>0</v>
      </c>
      <c r="F150" s="1131">
        <v>0</v>
      </c>
      <c r="G150" s="1131">
        <v>0</v>
      </c>
      <c r="H150" s="647">
        <f>IFERROR(AVERAGEIF(E150:G150,"&gt;0",E150:G150),0)</f>
        <v>0</v>
      </c>
      <c r="I150" s="322">
        <v>0</v>
      </c>
      <c r="J150" s="250"/>
    </row>
    <row r="151" spans="1:10" s="89" customFormat="1" x14ac:dyDescent="0.25">
      <c r="A151" s="329" t="s">
        <v>552</v>
      </c>
      <c r="B151" s="263" t="s">
        <v>573</v>
      </c>
      <c r="C151" s="200" t="s">
        <v>408</v>
      </c>
      <c r="D151" s="209" t="s">
        <v>568</v>
      </c>
      <c r="E151" s="1119"/>
      <c r="F151" s="1119"/>
      <c r="G151" s="1119"/>
      <c r="H151" s="647">
        <f>IFERROR(AVERAGEIF(E151:G151,"&gt;0",E151:G151),0)</f>
        <v>0</v>
      </c>
      <c r="I151" s="527"/>
      <c r="J151" s="322"/>
    </row>
    <row r="152" spans="1:10" s="89" customFormat="1" x14ac:dyDescent="0.25">
      <c r="A152" s="329" t="s">
        <v>569</v>
      </c>
      <c r="B152" s="263" t="s">
        <v>562</v>
      </c>
      <c r="C152" s="200" t="s">
        <v>408</v>
      </c>
      <c r="D152" s="209" t="s">
        <v>563</v>
      </c>
      <c r="E152" s="1131">
        <v>0</v>
      </c>
      <c r="F152" s="1131">
        <v>0</v>
      </c>
      <c r="G152" s="1131">
        <v>0</v>
      </c>
      <c r="H152" s="334">
        <f>IFERROR(AVERAGEA(E152:G152),0)</f>
        <v>0</v>
      </c>
      <c r="I152" s="322">
        <v>0</v>
      </c>
      <c r="J152" s="250"/>
    </row>
    <row r="153" spans="1:10" s="89" customFormat="1" ht="14.25" x14ac:dyDescent="0.25">
      <c r="A153" s="329"/>
      <c r="B153" s="332" t="s">
        <v>1061</v>
      </c>
      <c r="C153" s="200"/>
      <c r="D153" s="209"/>
      <c r="E153" s="535"/>
      <c r="F153" s="535"/>
      <c r="G153" s="529"/>
      <c r="H153" s="333"/>
      <c r="I153" s="322"/>
      <c r="J153" s="250"/>
    </row>
    <row r="154" spans="1:10" s="89" customFormat="1" ht="14.25" x14ac:dyDescent="0.25">
      <c r="A154" s="209" t="s">
        <v>571</v>
      </c>
      <c r="B154" s="263" t="s">
        <v>1064</v>
      </c>
      <c r="C154" s="200" t="s">
        <v>408</v>
      </c>
      <c r="D154" s="209" t="s">
        <v>1334</v>
      </c>
      <c r="E154" s="322">
        <v>0</v>
      </c>
      <c r="F154" s="322">
        <v>0</v>
      </c>
      <c r="G154" s="322">
        <v>0</v>
      </c>
      <c r="H154" s="334">
        <f>IFERROR(AVERAGEA(E154:G154),0)</f>
        <v>0</v>
      </c>
      <c r="I154" s="526">
        <v>0</v>
      </c>
      <c r="J154" s="250"/>
    </row>
    <row r="155" spans="1:10" s="89" customFormat="1" x14ac:dyDescent="0.25">
      <c r="A155" s="209" t="s">
        <v>601</v>
      </c>
      <c r="B155" s="263" t="s">
        <v>1034</v>
      </c>
      <c r="C155" s="200" t="s">
        <v>408</v>
      </c>
      <c r="D155" s="209" t="s">
        <v>695</v>
      </c>
      <c r="E155" s="527"/>
      <c r="F155" s="527"/>
      <c r="G155" s="527"/>
      <c r="H155" s="647">
        <f>IFERROR(AVERAGEIF(E155:G155,"&gt;0",E155:G155),0)</f>
        <v>0</v>
      </c>
      <c r="I155" s="527"/>
      <c r="J155" s="526"/>
    </row>
    <row r="156" spans="1:10" s="89" customFormat="1" x14ac:dyDescent="0.25">
      <c r="A156" s="209" t="s">
        <v>603</v>
      </c>
      <c r="B156" s="263" t="s">
        <v>1035</v>
      </c>
      <c r="C156" s="200" t="s">
        <v>408</v>
      </c>
      <c r="D156" s="209" t="s">
        <v>696</v>
      </c>
      <c r="E156" s="527"/>
      <c r="F156" s="527"/>
      <c r="G156" s="527"/>
      <c r="H156" s="647">
        <f>IFERROR(AVERAGEIF(E156:G156,"&gt;0",E156:G156),0)</f>
        <v>0</v>
      </c>
      <c r="I156" s="527"/>
      <c r="J156" s="526"/>
    </row>
    <row r="157" spans="1:10" s="89" customFormat="1" x14ac:dyDescent="0.25">
      <c r="A157" s="209" t="s">
        <v>605</v>
      </c>
      <c r="B157" s="263" t="s">
        <v>1036</v>
      </c>
      <c r="C157" s="200" t="s">
        <v>408</v>
      </c>
      <c r="D157" s="209" t="s">
        <v>720</v>
      </c>
      <c r="E157" s="527"/>
      <c r="F157" s="527"/>
      <c r="G157" s="527"/>
      <c r="H157" s="647">
        <f>IFERROR(AVERAGEIF(E157:G157,"&gt;0",E157:G157),0)</f>
        <v>0</v>
      </c>
      <c r="I157" s="527"/>
      <c r="J157" s="526"/>
    </row>
    <row r="158" spans="1:10" s="89" customFormat="1" ht="14.25" x14ac:dyDescent="0.25">
      <c r="A158" s="209" t="s">
        <v>683</v>
      </c>
      <c r="B158" s="263" t="s">
        <v>1037</v>
      </c>
      <c r="C158" s="200" t="s">
        <v>1062</v>
      </c>
      <c r="D158" s="281" t="s">
        <v>953</v>
      </c>
      <c r="E158" s="86">
        <f>IFERROR(E154/E152,0)</f>
        <v>0</v>
      </c>
      <c r="F158" s="86">
        <f>IFERROR(F154/F152,0)</f>
        <v>0</v>
      </c>
      <c r="G158" s="86">
        <f>IFERROR(G154/G152,0)</f>
        <v>0</v>
      </c>
      <c r="H158" s="86">
        <f>IFERROR(H154/H152,0)</f>
        <v>0</v>
      </c>
      <c r="I158" s="86">
        <f>IFERROR(I154/I152,0)</f>
        <v>0</v>
      </c>
      <c r="J158" s="250"/>
    </row>
    <row r="159" spans="1:10" s="89" customFormat="1" ht="14.25" x14ac:dyDescent="0.25">
      <c r="A159" s="209"/>
      <c r="B159" s="332" t="s">
        <v>1094</v>
      </c>
      <c r="C159" s="200"/>
      <c r="D159" s="209"/>
      <c r="E159" s="535"/>
      <c r="F159" s="535"/>
      <c r="G159" s="529"/>
      <c r="H159" s="535"/>
      <c r="I159" s="535"/>
      <c r="J159" s="250"/>
    </row>
    <row r="160" spans="1:10" s="89" customFormat="1" x14ac:dyDescent="0.25">
      <c r="A160" s="209" t="s">
        <v>698</v>
      </c>
      <c r="B160" s="263" t="s">
        <v>1065</v>
      </c>
      <c r="C160" s="200" t="s">
        <v>408</v>
      </c>
      <c r="D160" s="209" t="s">
        <v>1334</v>
      </c>
      <c r="E160" s="1131">
        <v>0</v>
      </c>
      <c r="F160" s="1131">
        <v>0</v>
      </c>
      <c r="G160" s="1131">
        <v>0</v>
      </c>
      <c r="H160" s="334">
        <f>IFERROR(AVERAGEA(E160:G160),0)</f>
        <v>0</v>
      </c>
      <c r="I160" s="322">
        <v>0</v>
      </c>
      <c r="J160" s="250"/>
    </row>
    <row r="161" spans="1:10" s="89" customFormat="1" x14ac:dyDescent="0.25">
      <c r="A161" s="209" t="s">
        <v>699</v>
      </c>
      <c r="B161" s="263" t="s">
        <v>1066</v>
      </c>
      <c r="C161" s="200" t="s">
        <v>408</v>
      </c>
      <c r="D161" s="209" t="s">
        <v>695</v>
      </c>
      <c r="E161" s="1119"/>
      <c r="F161" s="1119"/>
      <c r="G161" s="1119"/>
      <c r="H161" s="647">
        <f>IFERROR(AVERAGEIF(E161:G161,"&gt;0",E161:G161),0)</f>
        <v>0</v>
      </c>
      <c r="I161" s="527"/>
      <c r="J161" s="250"/>
    </row>
    <row r="162" spans="1:10" s="89" customFormat="1" x14ac:dyDescent="0.25">
      <c r="A162" s="209" t="s">
        <v>700</v>
      </c>
      <c r="B162" s="263" t="s">
        <v>1067</v>
      </c>
      <c r="C162" s="200" t="s">
        <v>408</v>
      </c>
      <c r="D162" s="209" t="s">
        <v>696</v>
      </c>
      <c r="E162" s="1119"/>
      <c r="F162" s="1119"/>
      <c r="G162" s="1119"/>
      <c r="H162" s="647">
        <f>IFERROR(AVERAGEIF(E162:G162,"&gt;0",E162:G162),0)</f>
        <v>0</v>
      </c>
      <c r="I162" s="527"/>
      <c r="J162" s="250"/>
    </row>
    <row r="163" spans="1:10" s="89" customFormat="1" x14ac:dyDescent="0.25">
      <c r="A163" s="209" t="s">
        <v>701</v>
      </c>
      <c r="B163" s="263" t="s">
        <v>1068</v>
      </c>
      <c r="C163" s="200" t="s">
        <v>408</v>
      </c>
      <c r="D163" s="209" t="s">
        <v>720</v>
      </c>
      <c r="E163" s="527"/>
      <c r="F163" s="527"/>
      <c r="G163" s="527"/>
      <c r="H163" s="334">
        <f>IFERROR(AVERAGEA(E163:G163),0)</f>
        <v>0</v>
      </c>
      <c r="I163" s="527"/>
      <c r="J163" s="250"/>
    </row>
    <row r="164" spans="1:10" s="89" customFormat="1" ht="14.25" x14ac:dyDescent="0.25">
      <c r="A164" s="209" t="s">
        <v>721</v>
      </c>
      <c r="B164" s="263" t="s">
        <v>1069</v>
      </c>
      <c r="C164" s="200" t="s">
        <v>1063</v>
      </c>
      <c r="D164" s="281" t="s">
        <v>953</v>
      </c>
      <c r="E164" s="86">
        <f>IFERROR(E160/E152,0)</f>
        <v>0</v>
      </c>
      <c r="F164" s="86">
        <f>IFERROR(F160/F152,0)</f>
        <v>0</v>
      </c>
      <c r="G164" s="86">
        <f>IFERROR(G160/G152,0)</f>
        <v>0</v>
      </c>
      <c r="H164" s="86">
        <f>IFERROR(H160/H152,0)</f>
        <v>0</v>
      </c>
      <c r="I164" s="86">
        <f>IFERROR(I160/I152,0)</f>
        <v>0</v>
      </c>
      <c r="J164" s="250"/>
    </row>
    <row r="165" spans="1:10" s="89" customFormat="1" ht="14.25" x14ac:dyDescent="0.25">
      <c r="A165" s="209"/>
      <c r="B165" s="332" t="s">
        <v>1095</v>
      </c>
      <c r="C165" s="200"/>
      <c r="D165" s="209"/>
      <c r="E165" s="526"/>
      <c r="F165" s="526"/>
      <c r="G165" s="551"/>
      <c r="H165" s="526"/>
      <c r="I165" s="526"/>
      <c r="J165" s="250"/>
    </row>
    <row r="166" spans="1:10" s="89" customFormat="1" x14ac:dyDescent="0.25">
      <c r="A166" s="281" t="s">
        <v>722</v>
      </c>
      <c r="B166" s="263" t="s">
        <v>1065</v>
      </c>
      <c r="C166" s="200" t="s">
        <v>408</v>
      </c>
      <c r="D166" s="209" t="s">
        <v>1334</v>
      </c>
      <c r="E166" s="1131">
        <v>0</v>
      </c>
      <c r="F166" s="1131">
        <v>0</v>
      </c>
      <c r="G166" s="1131">
        <v>0</v>
      </c>
      <c r="H166" s="334">
        <f>IFERROR(AVERAGEA(E166:G166),0)</f>
        <v>0</v>
      </c>
      <c r="I166" s="322">
        <v>0</v>
      </c>
      <c r="J166" s="250"/>
    </row>
    <row r="167" spans="1:10" s="89" customFormat="1" x14ac:dyDescent="0.25">
      <c r="A167" s="281" t="s">
        <v>723</v>
      </c>
      <c r="B167" s="263" t="s">
        <v>1066</v>
      </c>
      <c r="C167" s="200" t="s">
        <v>408</v>
      </c>
      <c r="D167" s="209" t="s">
        <v>695</v>
      </c>
      <c r="E167" s="1119"/>
      <c r="F167" s="1119"/>
      <c r="G167" s="1119"/>
      <c r="H167" s="647">
        <f>IFERROR(AVERAGEIF(E167:G167,"&gt;0",E167:G167),0)</f>
        <v>0</v>
      </c>
      <c r="I167" s="527"/>
      <c r="J167" s="250"/>
    </row>
    <row r="168" spans="1:10" s="89" customFormat="1" x14ac:dyDescent="0.25">
      <c r="A168" s="209" t="s">
        <v>724</v>
      </c>
      <c r="B168" s="263" t="s">
        <v>1067</v>
      </c>
      <c r="C168" s="200" t="s">
        <v>408</v>
      </c>
      <c r="D168" s="209" t="s">
        <v>696</v>
      </c>
      <c r="E168" s="1119"/>
      <c r="F168" s="1119"/>
      <c r="G168" s="1119"/>
      <c r="H168" s="647">
        <f>IFERROR(AVERAGEIF(E168:G168,"&gt;0",E168:G168),0)</f>
        <v>0</v>
      </c>
      <c r="I168" s="527"/>
      <c r="J168" s="250"/>
    </row>
    <row r="169" spans="1:10" s="89" customFormat="1" x14ac:dyDescent="0.25">
      <c r="A169" s="281" t="s">
        <v>725</v>
      </c>
      <c r="B169" s="263" t="s">
        <v>1068</v>
      </c>
      <c r="C169" s="200" t="s">
        <v>408</v>
      </c>
      <c r="D169" s="209" t="s">
        <v>720</v>
      </c>
      <c r="E169" s="527"/>
      <c r="F169" s="527"/>
      <c r="G169" s="527"/>
      <c r="H169" s="647">
        <f>IFERROR(AVERAGEIF(E169:G169,"&gt;0",E169:G169),0)</f>
        <v>0</v>
      </c>
      <c r="I169" s="527"/>
      <c r="J169" s="250"/>
    </row>
    <row r="170" spans="1:10" s="89" customFormat="1" ht="14.25" x14ac:dyDescent="0.25">
      <c r="A170" s="281" t="s">
        <v>726</v>
      </c>
      <c r="B170" s="263" t="s">
        <v>1069</v>
      </c>
      <c r="C170" s="200" t="s">
        <v>1071</v>
      </c>
      <c r="D170" s="281" t="s">
        <v>953</v>
      </c>
      <c r="E170" s="86">
        <f>IFERROR(E166/E152,0)</f>
        <v>0</v>
      </c>
      <c r="F170" s="86">
        <f>IFERROR(F166/F152,0)</f>
        <v>0</v>
      </c>
      <c r="G170" s="86">
        <f>IFERROR(G166/G152,0)</f>
        <v>0</v>
      </c>
      <c r="H170" s="86">
        <f>IFERROR(H166/H152,0)</f>
        <v>0</v>
      </c>
      <c r="I170" s="86">
        <f>IFERROR(I166/I152,0)</f>
        <v>0</v>
      </c>
      <c r="J170" s="250"/>
    </row>
    <row r="171" spans="1:10" s="89" customFormat="1" ht="14.25" x14ac:dyDescent="0.25">
      <c r="A171" s="209"/>
      <c r="B171" s="332" t="s">
        <v>903</v>
      </c>
      <c r="C171" s="200"/>
      <c r="D171" s="209"/>
      <c r="E171" s="322"/>
      <c r="F171" s="322"/>
      <c r="G171" s="551"/>
      <c r="H171" s="322"/>
      <c r="I171" s="322"/>
      <c r="J171" s="250"/>
    </row>
    <row r="172" spans="1:10" s="89" customFormat="1" x14ac:dyDescent="0.25">
      <c r="A172" s="209" t="s">
        <v>235</v>
      </c>
      <c r="B172" s="263" t="s">
        <v>1055</v>
      </c>
      <c r="C172" s="200" t="s">
        <v>408</v>
      </c>
      <c r="D172" s="209" t="s">
        <v>1334</v>
      </c>
      <c r="E172" s="1131">
        <v>0</v>
      </c>
      <c r="F172" s="1131">
        <v>0</v>
      </c>
      <c r="G172" s="1131">
        <v>0</v>
      </c>
      <c r="H172" s="334">
        <f>IFERROR(AVERAGEA(E172:G172),0)</f>
        <v>0</v>
      </c>
      <c r="I172" s="322">
        <v>0</v>
      </c>
      <c r="J172" s="250"/>
    </row>
    <row r="173" spans="1:10" s="89" customFormat="1" x14ac:dyDescent="0.25">
      <c r="A173" s="209" t="s">
        <v>238</v>
      </c>
      <c r="B173" s="263" t="s">
        <v>1057</v>
      </c>
      <c r="C173" s="200" t="s">
        <v>408</v>
      </c>
      <c r="D173" s="209" t="s">
        <v>1070</v>
      </c>
      <c r="E173" s="527"/>
      <c r="F173" s="527"/>
      <c r="G173" s="527"/>
      <c r="H173" s="647">
        <f>IFERROR(AVERAGEIF(E173:G173,"&gt;0",E173:G173),0)</f>
        <v>0</v>
      </c>
      <c r="I173" s="527"/>
      <c r="J173" s="250"/>
    </row>
    <row r="174" spans="1:10" s="89" customFormat="1" ht="14.25" x14ac:dyDescent="0.25">
      <c r="A174" s="195" t="s">
        <v>1023</v>
      </c>
      <c r="B174" s="286" t="s">
        <v>1056</v>
      </c>
      <c r="C174" s="86" t="s">
        <v>1375</v>
      </c>
      <c r="D174" s="195" t="s">
        <v>953</v>
      </c>
      <c r="E174" s="86">
        <f>IFERROR(E172/E152,0)</f>
        <v>0</v>
      </c>
      <c r="F174" s="86">
        <f>IFERROR(F172/F152,0)</f>
        <v>0</v>
      </c>
      <c r="G174" s="86">
        <f>IFERROR(G172/G152,0)</f>
        <v>0</v>
      </c>
      <c r="H174" s="86">
        <f>IFERROR(H172/H152,0)</f>
        <v>0</v>
      </c>
      <c r="I174" s="86">
        <f>IFERROR(I172/I152,0)</f>
        <v>0</v>
      </c>
      <c r="J174" s="250"/>
    </row>
    <row r="175" spans="1:10" s="89" customFormat="1" ht="14.25" x14ac:dyDescent="0.25">
      <c r="A175" s="195" t="s">
        <v>1024</v>
      </c>
      <c r="B175" s="286" t="s">
        <v>567</v>
      </c>
      <c r="C175" s="195" t="s">
        <v>1060</v>
      </c>
      <c r="D175" s="195" t="s">
        <v>489</v>
      </c>
      <c r="E175" s="86">
        <f>IFERROR((E150/E149)*100,0)</f>
        <v>0</v>
      </c>
      <c r="F175" s="86">
        <f>IFERROR((F150/F149)*100,0)</f>
        <v>0</v>
      </c>
      <c r="G175" s="86">
        <f>IFERROR((G150/G149)*100,0)</f>
        <v>0</v>
      </c>
      <c r="H175" s="86">
        <f>IFERROR((H150/H149)*100,0)</f>
        <v>0</v>
      </c>
      <c r="I175" s="86">
        <f>IFERROR((I150/I149)*100,0)</f>
        <v>0</v>
      </c>
      <c r="J175" s="304"/>
    </row>
    <row r="176" spans="1:10" s="89" customFormat="1" ht="28.5" x14ac:dyDescent="0.25">
      <c r="A176" s="195" t="s">
        <v>1025</v>
      </c>
      <c r="B176" s="286" t="s">
        <v>327</v>
      </c>
      <c r="C176" s="195" t="s">
        <v>1376</v>
      </c>
      <c r="D176" s="195" t="s">
        <v>557</v>
      </c>
      <c r="E176" s="86">
        <f>(E160*E163+E166*E169)/1000</f>
        <v>0</v>
      </c>
      <c r="F176" s="86">
        <f>(F160*F163+F166*F169)/1000</f>
        <v>0</v>
      </c>
      <c r="G176" s="86">
        <f>(G160*G163+G166*G169)/1000</f>
        <v>0</v>
      </c>
      <c r="H176" s="86">
        <f>(H160*H163+H166*H169)/1000</f>
        <v>0</v>
      </c>
      <c r="I176" s="86">
        <f>(I160*I163+I166*I169)/1000</f>
        <v>0</v>
      </c>
      <c r="J176" s="304"/>
    </row>
    <row r="177" spans="1:10" s="89" customFormat="1" ht="14.25" x14ac:dyDescent="0.25">
      <c r="A177" s="195" t="s">
        <v>1026</v>
      </c>
      <c r="B177" s="286" t="s">
        <v>328</v>
      </c>
      <c r="C177" s="195" t="s">
        <v>1097</v>
      </c>
      <c r="D177" s="195" t="s">
        <v>557</v>
      </c>
      <c r="E177" s="86">
        <f>(E154*E157/1000)-E176</f>
        <v>0</v>
      </c>
      <c r="F177" s="86">
        <f>(F154*F157/1000)-F176</f>
        <v>0</v>
      </c>
      <c r="G177" s="86">
        <f>(G154*G157/1000)-G176</f>
        <v>0</v>
      </c>
      <c r="H177" s="86">
        <f>(H154*H157/1000)-H176</f>
        <v>0</v>
      </c>
      <c r="I177" s="86">
        <f>(I154*I157/1000)-I176</f>
        <v>0</v>
      </c>
      <c r="J177" s="304"/>
    </row>
    <row r="178" spans="1:10" s="89" customFormat="1" ht="14.25" x14ac:dyDescent="0.25">
      <c r="A178" s="195" t="s">
        <v>1093</v>
      </c>
      <c r="B178" s="286" t="s">
        <v>329</v>
      </c>
      <c r="C178" s="195" t="s">
        <v>1377</v>
      </c>
      <c r="D178" s="195" t="s">
        <v>999</v>
      </c>
      <c r="E178" s="86">
        <f>IFERROR(E176*1000/(E157*E154),0)</f>
        <v>0</v>
      </c>
      <c r="F178" s="86">
        <f>IFERROR(F176*1000/(F157*F154),0)</f>
        <v>0</v>
      </c>
      <c r="G178" s="86">
        <f>IFERROR(G176*1000/(G157*G154),0)</f>
        <v>0</v>
      </c>
      <c r="H178" s="86">
        <f>IFERROR(H176*1000/(H157*H154),0)</f>
        <v>0</v>
      </c>
      <c r="I178" s="86">
        <f>IFERROR(I176*1000/(I157*I154),0)</f>
        <v>0</v>
      </c>
      <c r="J178" s="304"/>
    </row>
    <row r="179" spans="1:10" s="89" customFormat="1" ht="28.5" x14ac:dyDescent="0.25">
      <c r="A179" s="195" t="s">
        <v>1096</v>
      </c>
      <c r="B179" s="286" t="s">
        <v>2834</v>
      </c>
      <c r="C179" s="195" t="s">
        <v>2793</v>
      </c>
      <c r="D179" s="195" t="s">
        <v>174</v>
      </c>
      <c r="E179" s="86">
        <f>IFERROR((E177*10^6)/(('Annex Boiler Details'!E284/100)*E149*10^5),0)</f>
        <v>0</v>
      </c>
      <c r="F179" s="86">
        <f>IFERROR((F177*10^6)/(('Annex Boiler Details'!F284/100)*F149*10^5),0)</f>
        <v>0</v>
      </c>
      <c r="G179" s="86">
        <f>IFERROR((G177*10^6)/(('Annex Boiler Details'!G284/100)*G149*10^5),0)</f>
        <v>0</v>
      </c>
      <c r="H179" s="86">
        <f>IFERROR((H177*10^6)/(('Annex Boiler Details'!H284/100)*H149*10^5),0)</f>
        <v>0</v>
      </c>
      <c r="I179" s="86">
        <f>IFERROR((I177*10^6)/(('Annex Boiler Details'!I284/100)*I149*10^5),0)</f>
        <v>0</v>
      </c>
      <c r="J179" s="304"/>
    </row>
    <row r="180" spans="1:10" s="89" customFormat="1" ht="14.25" x14ac:dyDescent="0.25">
      <c r="A180" s="686"/>
      <c r="B180" s="687"/>
      <c r="C180" s="686"/>
      <c r="D180" s="686"/>
      <c r="E180" s="333"/>
      <c r="F180" s="333"/>
      <c r="G180" s="333"/>
      <c r="H180" s="333"/>
      <c r="I180" s="333"/>
      <c r="J180" s="688"/>
    </row>
    <row r="181" spans="1:10" s="253" customFormat="1" ht="14.25" x14ac:dyDescent="0.25">
      <c r="A181" s="686" t="s">
        <v>1213</v>
      </c>
      <c r="B181" s="687" t="s">
        <v>1217</v>
      </c>
      <c r="C181" s="686"/>
      <c r="D181" s="686"/>
      <c r="E181" s="333"/>
      <c r="F181" s="333"/>
      <c r="G181" s="333"/>
      <c r="H181" s="333"/>
      <c r="I181" s="333"/>
      <c r="J181" s="688"/>
    </row>
    <row r="182" spans="1:10" s="253" customFormat="1" ht="42.75" x14ac:dyDescent="0.25">
      <c r="A182" s="195" t="s">
        <v>546</v>
      </c>
      <c r="B182" s="286" t="s">
        <v>692</v>
      </c>
      <c r="C182" s="195" t="s">
        <v>2837</v>
      </c>
      <c r="D182" s="195" t="s">
        <v>565</v>
      </c>
      <c r="E182" s="86">
        <f t="shared" ref="E182:I184" si="2">E8+E43+E78+E113+E148</f>
        <v>0</v>
      </c>
      <c r="F182" s="86">
        <f t="shared" si="2"/>
        <v>0</v>
      </c>
      <c r="G182" s="86">
        <f t="shared" si="2"/>
        <v>0</v>
      </c>
      <c r="H182" s="86">
        <f t="shared" si="2"/>
        <v>0</v>
      </c>
      <c r="I182" s="86">
        <f t="shared" si="2"/>
        <v>0</v>
      </c>
      <c r="J182" s="304"/>
    </row>
    <row r="183" spans="1:10" s="253" customFormat="1" ht="42.75" x14ac:dyDescent="0.25">
      <c r="A183" s="195" t="s">
        <v>547</v>
      </c>
      <c r="B183" s="286" t="s">
        <v>566</v>
      </c>
      <c r="C183" s="195" t="s">
        <v>2838</v>
      </c>
      <c r="D183" s="195" t="s">
        <v>553</v>
      </c>
      <c r="E183" s="86">
        <f t="shared" si="2"/>
        <v>0</v>
      </c>
      <c r="F183" s="86">
        <f t="shared" si="2"/>
        <v>0</v>
      </c>
      <c r="G183" s="86">
        <f t="shared" si="2"/>
        <v>0</v>
      </c>
      <c r="H183" s="86">
        <f t="shared" si="2"/>
        <v>0</v>
      </c>
      <c r="I183" s="86">
        <f t="shared" si="2"/>
        <v>0</v>
      </c>
      <c r="J183" s="304"/>
    </row>
    <row r="184" spans="1:10" s="253" customFormat="1" ht="42.75" x14ac:dyDescent="0.25">
      <c r="A184" s="195" t="s">
        <v>549</v>
      </c>
      <c r="B184" s="286" t="s">
        <v>567</v>
      </c>
      <c r="C184" s="195" t="s">
        <v>2839</v>
      </c>
      <c r="D184" s="195" t="s">
        <v>553</v>
      </c>
      <c r="E184" s="86">
        <f t="shared" si="2"/>
        <v>0</v>
      </c>
      <c r="F184" s="86">
        <f t="shared" si="2"/>
        <v>0</v>
      </c>
      <c r="G184" s="86">
        <f t="shared" si="2"/>
        <v>0</v>
      </c>
      <c r="H184" s="86">
        <f t="shared" si="2"/>
        <v>0</v>
      </c>
      <c r="I184" s="86">
        <f t="shared" si="2"/>
        <v>0</v>
      </c>
      <c r="J184" s="304"/>
    </row>
    <row r="185" spans="1:10" s="253" customFormat="1" ht="42.75" x14ac:dyDescent="0.25">
      <c r="A185" s="195" t="s">
        <v>551</v>
      </c>
      <c r="B185" s="286" t="s">
        <v>573</v>
      </c>
      <c r="C185" s="195" t="s">
        <v>1735</v>
      </c>
      <c r="D185" s="195" t="s">
        <v>568</v>
      </c>
      <c r="E185" s="86">
        <f t="shared" ref="E185:I186" si="3">IFERROR((E151*E148+E116*E113+E81*E78+E46*E43+E11*E8)/(E8+E43+E78+E113+E148),0)</f>
        <v>0</v>
      </c>
      <c r="F185" s="86">
        <f t="shared" si="3"/>
        <v>0</v>
      </c>
      <c r="G185" s="86">
        <f t="shared" si="3"/>
        <v>0</v>
      </c>
      <c r="H185" s="86">
        <f t="shared" si="3"/>
        <v>0</v>
      </c>
      <c r="I185" s="86">
        <f t="shared" si="3"/>
        <v>0</v>
      </c>
      <c r="J185" s="304"/>
    </row>
    <row r="186" spans="1:10" s="253" customFormat="1" ht="56.25" customHeight="1" x14ac:dyDescent="0.25">
      <c r="A186" s="195" t="s">
        <v>552</v>
      </c>
      <c r="B186" s="286" t="s">
        <v>562</v>
      </c>
      <c r="C186" s="195" t="s">
        <v>1736</v>
      </c>
      <c r="D186" s="195" t="s">
        <v>563</v>
      </c>
      <c r="E186" s="86">
        <f t="shared" si="3"/>
        <v>0</v>
      </c>
      <c r="F186" s="86">
        <f t="shared" si="3"/>
        <v>0</v>
      </c>
      <c r="G186" s="86">
        <f t="shared" si="3"/>
        <v>0</v>
      </c>
      <c r="H186" s="86">
        <f t="shared" si="3"/>
        <v>0</v>
      </c>
      <c r="I186" s="86">
        <f t="shared" si="3"/>
        <v>0</v>
      </c>
      <c r="J186" s="304"/>
    </row>
    <row r="187" spans="1:10" s="253" customFormat="1" ht="14.25" x14ac:dyDescent="0.25">
      <c r="A187" s="195" t="s">
        <v>569</v>
      </c>
      <c r="B187" s="286" t="s">
        <v>567</v>
      </c>
      <c r="C187" s="195" t="s">
        <v>1371</v>
      </c>
      <c r="D187" s="195" t="s">
        <v>489</v>
      </c>
      <c r="E187" s="86">
        <f>IFERROR(E184*100/E183,0)</f>
        <v>0</v>
      </c>
      <c r="F187" s="86">
        <f>IFERROR(F184*100/F183,0)</f>
        <v>0</v>
      </c>
      <c r="G187" s="86">
        <f>IFERROR(G184*100/G183,0)</f>
        <v>0</v>
      </c>
      <c r="H187" s="86">
        <f>IFERROR(H184*100/H183,0)</f>
        <v>0</v>
      </c>
      <c r="I187" s="86">
        <f>IFERROR(I184*100/I183,0)</f>
        <v>0</v>
      </c>
      <c r="J187" s="304"/>
    </row>
    <row r="188" spans="1:10" s="253" customFormat="1" ht="61.5" customHeight="1" x14ac:dyDescent="0.25">
      <c r="A188" s="195" t="s">
        <v>1219</v>
      </c>
      <c r="B188" s="286" t="s">
        <v>1121</v>
      </c>
      <c r="C188" s="195" t="s">
        <v>2840</v>
      </c>
      <c r="D188" s="195" t="s">
        <v>557</v>
      </c>
      <c r="E188" s="86">
        <f t="shared" ref="E188:I189" si="4">E176+E141+E106+E71+E36</f>
        <v>0</v>
      </c>
      <c r="F188" s="86">
        <f t="shared" si="4"/>
        <v>0</v>
      </c>
      <c r="G188" s="86">
        <f t="shared" si="4"/>
        <v>0</v>
      </c>
      <c r="H188" s="86">
        <f t="shared" si="4"/>
        <v>0</v>
      </c>
      <c r="I188" s="86">
        <f t="shared" si="4"/>
        <v>0</v>
      </c>
      <c r="J188" s="304"/>
    </row>
    <row r="189" spans="1:10" s="253" customFormat="1" ht="57" x14ac:dyDescent="0.25">
      <c r="A189" s="195" t="s">
        <v>2835</v>
      </c>
      <c r="B189" s="286" t="s">
        <v>1122</v>
      </c>
      <c r="C189" s="195" t="s">
        <v>2841</v>
      </c>
      <c r="D189" s="195" t="s">
        <v>557</v>
      </c>
      <c r="E189" s="86">
        <f t="shared" si="4"/>
        <v>0</v>
      </c>
      <c r="F189" s="86">
        <f t="shared" si="4"/>
        <v>0</v>
      </c>
      <c r="G189" s="86">
        <f t="shared" si="4"/>
        <v>0</v>
      </c>
      <c r="H189" s="86">
        <f t="shared" si="4"/>
        <v>0</v>
      </c>
      <c r="I189" s="86">
        <f t="shared" si="4"/>
        <v>0</v>
      </c>
      <c r="J189" s="304"/>
    </row>
    <row r="190" spans="1:10" s="253" customFormat="1" ht="38.25" customHeight="1" x14ac:dyDescent="0.25">
      <c r="A190" s="195" t="s">
        <v>2836</v>
      </c>
      <c r="B190" s="286" t="s">
        <v>330</v>
      </c>
      <c r="C190" s="195" t="s">
        <v>1370</v>
      </c>
      <c r="D190" s="195" t="s">
        <v>174</v>
      </c>
      <c r="E190" s="86">
        <f>IFERROR((E179*E149+E144*E114+E109*E79+E74*E44+E39*E9)/(E9+E44+E79+E114+E149),0)</f>
        <v>0</v>
      </c>
      <c r="F190" s="86">
        <f>IFERROR((F179*F149+F144*F114+F109*F79+F74*F44+F39*F9)/(F9+F44+F79+F114+F149),0)</f>
        <v>0</v>
      </c>
      <c r="G190" s="86">
        <f>IFERROR((G179*G149+G144*G114+G109*G79+G74*G44+G39*G9)/(G9+G44+G79+G114+G149),0)</f>
        <v>0</v>
      </c>
      <c r="H190" s="86">
        <f>IFERROR((H179*H149+H144*H114+H109*H79+H74*H44+H39*H9)/(H9+H44+H79+H114+H149),0)</f>
        <v>0</v>
      </c>
      <c r="I190" s="86">
        <f>IFERROR((I179*I149+I144*I114+I109*I79+I74*I44+I39*I9)/(I9+I44+I79+I114+I149),0)</f>
        <v>0</v>
      </c>
      <c r="J190" s="304"/>
    </row>
    <row r="191" spans="1:10" s="253" customFormat="1" ht="14.25" x14ac:dyDescent="0.25">
      <c r="A191" s="209"/>
      <c r="B191" s="209"/>
      <c r="C191" s="209"/>
      <c r="D191" s="209"/>
      <c r="E191" s="209"/>
      <c r="F191" s="209"/>
      <c r="G191" s="209"/>
      <c r="H191" s="209"/>
      <c r="I191" s="209"/>
      <c r="J191" s="279"/>
    </row>
    <row r="192" spans="1:10" s="253" customFormat="1" ht="14.25" x14ac:dyDescent="0.25">
      <c r="A192" s="323" t="s">
        <v>1100</v>
      </c>
      <c r="B192" s="324" t="s">
        <v>702</v>
      </c>
      <c r="C192" s="1330"/>
      <c r="D192" s="1330"/>
      <c r="E192" s="1330"/>
      <c r="F192" s="1330"/>
      <c r="G192" s="1330"/>
      <c r="H192" s="1330"/>
      <c r="I192" s="1330"/>
      <c r="J192" s="735"/>
    </row>
    <row r="193" spans="1:10" s="253" customFormat="1" ht="14.25" x14ac:dyDescent="0.25">
      <c r="A193" s="323" t="s">
        <v>1101</v>
      </c>
      <c r="B193" s="324" t="s">
        <v>1102</v>
      </c>
      <c r="C193" s="661"/>
      <c r="D193" s="661"/>
      <c r="E193" s="767"/>
      <c r="F193" s="767"/>
      <c r="G193" s="767"/>
      <c r="H193" s="767"/>
      <c r="I193" s="767"/>
      <c r="J193" s="735"/>
    </row>
    <row r="194" spans="1:10" s="253" customFormat="1" ht="65.25" customHeight="1" x14ac:dyDescent="0.25">
      <c r="A194" s="326" t="s">
        <v>546</v>
      </c>
      <c r="B194" s="327" t="s">
        <v>213</v>
      </c>
      <c r="C194" s="211"/>
      <c r="D194" s="211" t="s">
        <v>719</v>
      </c>
      <c r="E194" s="645" t="s">
        <v>747</v>
      </c>
      <c r="F194" s="645" t="s">
        <v>747</v>
      </c>
      <c r="G194" s="645" t="s">
        <v>747</v>
      </c>
      <c r="H194" s="645" t="s">
        <v>747</v>
      </c>
      <c r="I194" s="645" t="s">
        <v>747</v>
      </c>
      <c r="J194" s="616"/>
    </row>
    <row r="195" spans="1:10" s="253" customFormat="1" ht="14.25" x14ac:dyDescent="0.25">
      <c r="A195" s="209" t="s">
        <v>547</v>
      </c>
      <c r="B195" s="267" t="s">
        <v>1032</v>
      </c>
      <c r="C195" s="200" t="s">
        <v>408</v>
      </c>
      <c r="D195" s="200" t="s">
        <v>565</v>
      </c>
      <c r="E195" s="322">
        <v>0</v>
      </c>
      <c r="F195" s="322">
        <v>0</v>
      </c>
      <c r="G195" s="322">
        <v>0</v>
      </c>
      <c r="H195" s="334">
        <f>IFERROR(MAX(E195:G195),0)</f>
        <v>0</v>
      </c>
      <c r="I195" s="322">
        <v>0</v>
      </c>
      <c r="J195" s="250"/>
    </row>
    <row r="196" spans="1:10" s="253" customFormat="1" ht="14.25" x14ac:dyDescent="0.25">
      <c r="A196" s="209" t="s">
        <v>549</v>
      </c>
      <c r="B196" s="267" t="s">
        <v>566</v>
      </c>
      <c r="C196" s="200" t="s">
        <v>408</v>
      </c>
      <c r="D196" s="200" t="s">
        <v>553</v>
      </c>
      <c r="E196" s="322">
        <v>0</v>
      </c>
      <c r="F196" s="322">
        <v>0</v>
      </c>
      <c r="G196" s="322">
        <v>0</v>
      </c>
      <c r="H196" s="334">
        <f>IFERROR(AVERAGEA(E196:G196),0)</f>
        <v>0</v>
      </c>
      <c r="I196" s="322">
        <v>0</v>
      </c>
      <c r="J196" s="250"/>
    </row>
    <row r="197" spans="1:10" s="253" customFormat="1" ht="14.25" x14ac:dyDescent="0.25">
      <c r="A197" s="209" t="s">
        <v>551</v>
      </c>
      <c r="B197" s="263" t="s">
        <v>567</v>
      </c>
      <c r="C197" s="200" t="s">
        <v>408</v>
      </c>
      <c r="D197" s="200" t="s">
        <v>553</v>
      </c>
      <c r="E197" s="322">
        <v>0</v>
      </c>
      <c r="F197" s="322">
        <v>0</v>
      </c>
      <c r="G197" s="322">
        <v>0</v>
      </c>
      <c r="H197" s="334">
        <f>IFERROR(AVERAGEA(E197:G197),0)</f>
        <v>0</v>
      </c>
      <c r="I197" s="322">
        <v>0</v>
      </c>
      <c r="J197" s="250"/>
    </row>
    <row r="198" spans="1:10" s="253" customFormat="1" x14ac:dyDescent="0.25">
      <c r="A198" s="329" t="s">
        <v>552</v>
      </c>
      <c r="B198" s="263" t="s">
        <v>573</v>
      </c>
      <c r="C198" s="200" t="s">
        <v>408</v>
      </c>
      <c r="D198" s="209" t="s">
        <v>568</v>
      </c>
      <c r="E198" s="527"/>
      <c r="F198" s="527"/>
      <c r="G198" s="527"/>
      <c r="H198" s="647">
        <f>IFERROR(AVERAGEIF(E198:G198,"&gt;0",E198:G198),0)</f>
        <v>0</v>
      </c>
      <c r="I198" s="527"/>
      <c r="J198" s="250"/>
    </row>
    <row r="199" spans="1:10" s="253" customFormat="1" ht="14.25" x14ac:dyDescent="0.25">
      <c r="A199" s="329" t="s">
        <v>569</v>
      </c>
      <c r="B199" s="263" t="s">
        <v>562</v>
      </c>
      <c r="C199" s="200" t="s">
        <v>408</v>
      </c>
      <c r="D199" s="209" t="s">
        <v>563</v>
      </c>
      <c r="E199" s="322">
        <v>0</v>
      </c>
      <c r="F199" s="322">
        <v>0</v>
      </c>
      <c r="G199" s="322">
        <v>0</v>
      </c>
      <c r="H199" s="334">
        <f>IFERROR(AVERAGEA(E199:G199),0)</f>
        <v>0</v>
      </c>
      <c r="I199" s="322">
        <v>0</v>
      </c>
      <c r="J199" s="250"/>
    </row>
    <row r="200" spans="1:10" s="253" customFormat="1" ht="14.25" x14ac:dyDescent="0.25">
      <c r="A200" s="209"/>
      <c r="B200" s="332" t="s">
        <v>933</v>
      </c>
      <c r="C200" s="200"/>
      <c r="D200" s="200"/>
      <c r="E200" s="322"/>
      <c r="F200" s="322"/>
      <c r="G200" s="322"/>
      <c r="H200" s="333"/>
      <c r="I200" s="322"/>
      <c r="J200" s="250"/>
    </row>
    <row r="201" spans="1:10" s="253" customFormat="1" x14ac:dyDescent="0.25">
      <c r="A201" s="209" t="s">
        <v>571</v>
      </c>
      <c r="B201" s="263" t="s">
        <v>1033</v>
      </c>
      <c r="C201" s="200" t="s">
        <v>408</v>
      </c>
      <c r="D201" s="209" t="s">
        <v>1334</v>
      </c>
      <c r="E201" s="322">
        <v>0</v>
      </c>
      <c r="F201" s="322">
        <v>0</v>
      </c>
      <c r="G201" s="322">
        <v>0</v>
      </c>
      <c r="H201" s="647">
        <f>IFERROR(AVERAGEIF(E201:G201,"&gt;0",E201:G201),0)</f>
        <v>0</v>
      </c>
      <c r="I201" s="322">
        <v>0</v>
      </c>
      <c r="J201" s="250"/>
    </row>
    <row r="202" spans="1:10" s="253" customFormat="1" x14ac:dyDescent="0.25">
      <c r="A202" s="209" t="s">
        <v>601</v>
      </c>
      <c r="B202" s="263" t="s">
        <v>1034</v>
      </c>
      <c r="C202" s="200" t="s">
        <v>408</v>
      </c>
      <c r="D202" s="209" t="s">
        <v>695</v>
      </c>
      <c r="E202" s="527"/>
      <c r="F202" s="527"/>
      <c r="G202" s="527"/>
      <c r="H202" s="647">
        <f>IFERROR(AVERAGEIF(E202:G202,"&gt;0",E202:G202),0)</f>
        <v>0</v>
      </c>
      <c r="I202" s="527"/>
      <c r="J202" s="250"/>
    </row>
    <row r="203" spans="1:10" s="253" customFormat="1" x14ac:dyDescent="0.25">
      <c r="A203" s="209" t="s">
        <v>603</v>
      </c>
      <c r="B203" s="263" t="s">
        <v>1035</v>
      </c>
      <c r="C203" s="200" t="s">
        <v>408</v>
      </c>
      <c r="D203" s="209" t="s">
        <v>696</v>
      </c>
      <c r="E203" s="527"/>
      <c r="F203" s="527"/>
      <c r="G203" s="527"/>
      <c r="H203" s="86">
        <f>IFERROR(AVERAGEIF(E203:G203,"&gt;0",E203:G203),0)</f>
        <v>0</v>
      </c>
      <c r="I203" s="527"/>
      <c r="J203" s="250"/>
    </row>
    <row r="204" spans="1:10" s="253" customFormat="1" x14ac:dyDescent="0.25">
      <c r="A204" s="209" t="s">
        <v>605</v>
      </c>
      <c r="B204" s="263" t="s">
        <v>1036</v>
      </c>
      <c r="C204" s="200" t="s">
        <v>408</v>
      </c>
      <c r="D204" s="209" t="s">
        <v>720</v>
      </c>
      <c r="E204" s="527"/>
      <c r="F204" s="527"/>
      <c r="G204" s="527"/>
      <c r="H204" s="334">
        <f>IFERROR(AVERAGEA(E204:G204),0)</f>
        <v>0</v>
      </c>
      <c r="I204" s="527"/>
      <c r="J204" s="250"/>
    </row>
    <row r="205" spans="1:10" s="253" customFormat="1" x14ac:dyDescent="0.25">
      <c r="A205" s="209" t="s">
        <v>683</v>
      </c>
      <c r="B205" s="263" t="s">
        <v>1037</v>
      </c>
      <c r="C205" s="200" t="s">
        <v>408</v>
      </c>
      <c r="D205" s="281" t="s">
        <v>953</v>
      </c>
      <c r="E205" s="86">
        <f>IFERROR(E201/E199,0)</f>
        <v>0</v>
      </c>
      <c r="F205" s="86">
        <f>IFERROR(F201/F199,0)</f>
        <v>0</v>
      </c>
      <c r="G205" s="86">
        <f>IFERROR(G201/G199,0)</f>
        <v>0</v>
      </c>
      <c r="H205" s="86">
        <f>IFERROR(H201/H199,0)</f>
        <v>0</v>
      </c>
      <c r="I205" s="86">
        <f>IFERROR(I201/I199,0)</f>
        <v>0</v>
      </c>
      <c r="J205" s="91"/>
    </row>
    <row r="206" spans="1:10" s="253" customFormat="1" ht="14.25" x14ac:dyDescent="0.25">
      <c r="B206" s="332" t="s">
        <v>694</v>
      </c>
      <c r="C206" s="200"/>
      <c r="D206" s="200"/>
      <c r="E206" s="672"/>
      <c r="F206" s="535"/>
      <c r="G206" s="537"/>
      <c r="H206" s="333"/>
      <c r="I206" s="535"/>
      <c r="J206" s="250"/>
    </row>
    <row r="207" spans="1:10" s="253" customFormat="1" x14ac:dyDescent="0.25">
      <c r="A207" s="209" t="s">
        <v>698</v>
      </c>
      <c r="B207" s="263" t="s">
        <v>1107</v>
      </c>
      <c r="C207" s="200" t="s">
        <v>408</v>
      </c>
      <c r="D207" s="209" t="s">
        <v>1334</v>
      </c>
      <c r="E207" s="322">
        <v>0</v>
      </c>
      <c r="F207" s="322">
        <v>0</v>
      </c>
      <c r="G207" s="322">
        <v>0</v>
      </c>
      <c r="H207" s="647">
        <f>IFERROR(AVERAGEIF(E207:G207,"&gt;0",E207:G207),0)</f>
        <v>0</v>
      </c>
      <c r="I207" s="322">
        <v>0</v>
      </c>
      <c r="J207" s="250"/>
    </row>
    <row r="208" spans="1:10" s="253" customFormat="1" x14ac:dyDescent="0.25">
      <c r="A208" s="209" t="s">
        <v>699</v>
      </c>
      <c r="B208" s="263" t="s">
        <v>1108</v>
      </c>
      <c r="C208" s="200" t="s">
        <v>408</v>
      </c>
      <c r="D208" s="209" t="s">
        <v>695</v>
      </c>
      <c r="E208" s="1415"/>
      <c r="F208" s="527"/>
      <c r="G208" s="527"/>
      <c r="H208" s="86">
        <f>IFERROR(AVERAGEIF(E208:G208,"&gt;0",E208:G208),0)</f>
        <v>0</v>
      </c>
      <c r="I208" s="527"/>
      <c r="J208" s="250"/>
    </row>
    <row r="209" spans="1:10" s="253" customFormat="1" x14ac:dyDescent="0.25">
      <c r="A209" s="209" t="s">
        <v>700</v>
      </c>
      <c r="B209" s="263" t="s">
        <v>1109</v>
      </c>
      <c r="C209" s="200" t="s">
        <v>408</v>
      </c>
      <c r="D209" s="209" t="s">
        <v>696</v>
      </c>
      <c r="E209" s="1139"/>
      <c r="F209" s="527"/>
      <c r="G209" s="527"/>
      <c r="H209" s="647">
        <f>IFERROR(AVERAGEIF(E209:G209,"&gt;0",E209:G209),0)</f>
        <v>0</v>
      </c>
      <c r="I209" s="527"/>
      <c r="J209" s="250"/>
    </row>
    <row r="210" spans="1:10" s="253" customFormat="1" x14ac:dyDescent="0.25">
      <c r="A210" s="209" t="s">
        <v>701</v>
      </c>
      <c r="B210" s="263" t="s">
        <v>1110</v>
      </c>
      <c r="C210" s="200" t="s">
        <v>408</v>
      </c>
      <c r="D210" s="209" t="s">
        <v>720</v>
      </c>
      <c r="E210" s="1416"/>
      <c r="F210" s="527"/>
      <c r="G210" s="527"/>
      <c r="H210" s="334">
        <f>IFERROR(AVERAGEA(E210:G210),0)</f>
        <v>0</v>
      </c>
      <c r="I210" s="527"/>
      <c r="J210" s="250"/>
    </row>
    <row r="211" spans="1:10" s="253" customFormat="1" x14ac:dyDescent="0.25">
      <c r="A211" s="209" t="s">
        <v>721</v>
      </c>
      <c r="B211" s="263" t="s">
        <v>1111</v>
      </c>
      <c r="C211" s="200" t="s">
        <v>408</v>
      </c>
      <c r="D211" s="281" t="s">
        <v>953</v>
      </c>
      <c r="E211" s="86">
        <f>IFERROR(E207/E199,0)</f>
        <v>0</v>
      </c>
      <c r="F211" s="86">
        <f>IFERROR(F207/F199,0)</f>
        <v>0</v>
      </c>
      <c r="G211" s="86">
        <f>IFERROR(G207/G199,0)</f>
        <v>0</v>
      </c>
      <c r="H211" s="86">
        <f>IFERROR(H207/H199,0)</f>
        <v>0</v>
      </c>
      <c r="I211" s="86">
        <f>IFERROR(I207/I199,0)</f>
        <v>0</v>
      </c>
      <c r="J211" s="91"/>
    </row>
    <row r="212" spans="1:10" s="253" customFormat="1" ht="14.25" x14ac:dyDescent="0.25">
      <c r="A212" s="209"/>
      <c r="B212" s="332" t="s">
        <v>697</v>
      </c>
      <c r="C212" s="200"/>
      <c r="D212" s="200"/>
      <c r="E212" s="672"/>
      <c r="F212" s="535"/>
      <c r="G212" s="537"/>
      <c r="H212" s="333"/>
      <c r="I212" s="535"/>
      <c r="J212" s="250"/>
    </row>
    <row r="213" spans="1:10" s="253" customFormat="1" x14ac:dyDescent="0.25">
      <c r="A213" s="281" t="s">
        <v>722</v>
      </c>
      <c r="B213" s="263" t="s">
        <v>1107</v>
      </c>
      <c r="C213" s="200" t="s">
        <v>408</v>
      </c>
      <c r="D213" s="209" t="s">
        <v>1334</v>
      </c>
      <c r="E213" s="322">
        <v>0</v>
      </c>
      <c r="F213" s="322">
        <v>0</v>
      </c>
      <c r="G213" s="322">
        <v>0</v>
      </c>
      <c r="H213" s="647">
        <f>IFERROR(AVERAGEIF(E213:G213,"&gt;0",E213:G213),0)</f>
        <v>0</v>
      </c>
      <c r="I213" s="322">
        <v>0</v>
      </c>
      <c r="J213" s="250"/>
    </row>
    <row r="214" spans="1:10" s="253" customFormat="1" x14ac:dyDescent="0.25">
      <c r="A214" s="281" t="s">
        <v>723</v>
      </c>
      <c r="B214" s="263" t="s">
        <v>1108</v>
      </c>
      <c r="C214" s="200" t="s">
        <v>408</v>
      </c>
      <c r="D214" s="209" t="s">
        <v>695</v>
      </c>
      <c r="E214" s="527"/>
      <c r="F214" s="527"/>
      <c r="G214" s="527"/>
      <c r="H214" s="86">
        <f>IFERROR(AVERAGEIF(E214:G214,"&gt;0",E214:G214),0)</f>
        <v>0</v>
      </c>
      <c r="I214" s="527"/>
      <c r="J214" s="250"/>
    </row>
    <row r="215" spans="1:10" s="253" customFormat="1" x14ac:dyDescent="0.25">
      <c r="A215" s="209" t="s">
        <v>724</v>
      </c>
      <c r="B215" s="263" t="s">
        <v>1109</v>
      </c>
      <c r="C215" s="200" t="s">
        <v>408</v>
      </c>
      <c r="D215" s="209" t="s">
        <v>696</v>
      </c>
      <c r="E215" s="527"/>
      <c r="F215" s="527"/>
      <c r="G215" s="527"/>
      <c r="H215" s="647">
        <f>IFERROR(AVERAGEIF(E215:G215,"&gt;0",E215:G215),0)</f>
        <v>0</v>
      </c>
      <c r="I215" s="527"/>
      <c r="J215" s="250"/>
    </row>
    <row r="216" spans="1:10" s="253" customFormat="1" x14ac:dyDescent="0.25">
      <c r="A216" s="281" t="s">
        <v>725</v>
      </c>
      <c r="B216" s="263" t="s">
        <v>1110</v>
      </c>
      <c r="C216" s="200" t="s">
        <v>408</v>
      </c>
      <c r="D216" s="209" t="s">
        <v>720</v>
      </c>
      <c r="E216" s="527"/>
      <c r="F216" s="527"/>
      <c r="G216" s="527"/>
      <c r="H216" s="334">
        <f>IFERROR(AVERAGEA(E216:G216),0)</f>
        <v>0</v>
      </c>
      <c r="I216" s="527"/>
      <c r="J216" s="250"/>
    </row>
    <row r="217" spans="1:10" s="253" customFormat="1" ht="18.75" x14ac:dyDescent="0.3">
      <c r="A217" s="195" t="s">
        <v>726</v>
      </c>
      <c r="B217" s="286" t="s">
        <v>1111</v>
      </c>
      <c r="C217" s="195" t="s">
        <v>408</v>
      </c>
      <c r="D217" s="195" t="s">
        <v>953</v>
      </c>
      <c r="E217" s="86">
        <f>IFERROR(E213/E199,0)</f>
        <v>0</v>
      </c>
      <c r="F217" s="86">
        <f>IFERROR(F213/F199,0)</f>
        <v>0</v>
      </c>
      <c r="G217" s="86">
        <f>IFERROR(G213/G199,0)</f>
        <v>0</v>
      </c>
      <c r="H217" s="86">
        <f>IFERROR(H213/H199,0)</f>
        <v>0</v>
      </c>
      <c r="I217" s="86">
        <f>IFERROR(I213/I199,0)</f>
        <v>0</v>
      </c>
      <c r="J217" s="1094"/>
    </row>
    <row r="218" spans="1:10" s="253" customFormat="1" ht="14.25" x14ac:dyDescent="0.25">
      <c r="A218" s="195" t="s">
        <v>235</v>
      </c>
      <c r="B218" s="286" t="s">
        <v>567</v>
      </c>
      <c r="C218" s="195" t="s">
        <v>1060</v>
      </c>
      <c r="D218" s="195" t="s">
        <v>489</v>
      </c>
      <c r="E218" s="86">
        <f>IFERROR((E197/E196)*100,0)</f>
        <v>0</v>
      </c>
      <c r="F218" s="86">
        <f>IFERROR((F197/F196)*100,0)</f>
        <v>0</v>
      </c>
      <c r="G218" s="86">
        <f>IFERROR((G197/G196)*100,0)</f>
        <v>0</v>
      </c>
      <c r="H218" s="86">
        <f>IFERROR((H197/H196)*100,0)</f>
        <v>0</v>
      </c>
      <c r="I218" s="86">
        <f>IFERROR((I197/I196)*100,0)</f>
        <v>0</v>
      </c>
      <c r="J218" s="304"/>
    </row>
    <row r="219" spans="1:10" s="253" customFormat="1" ht="28.5" x14ac:dyDescent="0.25">
      <c r="A219" s="195" t="s">
        <v>238</v>
      </c>
      <c r="B219" s="286" t="s">
        <v>327</v>
      </c>
      <c r="C219" s="195" t="s">
        <v>1378</v>
      </c>
      <c r="D219" s="195" t="s">
        <v>557</v>
      </c>
      <c r="E219" s="195">
        <f>(E207*E210+E213*E216)/1000</f>
        <v>0</v>
      </c>
      <c r="F219" s="195">
        <f>(F207*F210+F213*F216)/1000</f>
        <v>0</v>
      </c>
      <c r="G219" s="195">
        <f>(G207*G210+G213*G216)/1000</f>
        <v>0</v>
      </c>
      <c r="H219" s="195">
        <f>(H207*H210+H213*H216)/1000</f>
        <v>0</v>
      </c>
      <c r="I219" s="195">
        <f>(I207*I210+I213*I216)/1000</f>
        <v>0</v>
      </c>
      <c r="J219" s="304"/>
    </row>
    <row r="220" spans="1:10" s="253" customFormat="1" ht="14.25" x14ac:dyDescent="0.25">
      <c r="A220" s="195" t="s">
        <v>1023</v>
      </c>
      <c r="B220" s="286" t="s">
        <v>328</v>
      </c>
      <c r="C220" s="195" t="s">
        <v>1379</v>
      </c>
      <c r="D220" s="195" t="s">
        <v>557</v>
      </c>
      <c r="E220" s="195">
        <f>((E201*E204*1000)-(E219*10^6))/10^6</f>
        <v>0</v>
      </c>
      <c r="F220" s="195">
        <f>((F201*F204*1000)-(F219*10^6))/10^6</f>
        <v>0</v>
      </c>
      <c r="G220" s="195">
        <f>((G201*G204*1000)-(G219*10^6))/10^6</f>
        <v>0</v>
      </c>
      <c r="H220" s="195">
        <f>((H201*H204*1000)-(H219*10^6))/10^6</f>
        <v>0</v>
      </c>
      <c r="I220" s="195">
        <f>((I201*I204*1000)-(I219*10^6))/10^6</f>
        <v>0</v>
      </c>
      <c r="J220" s="304"/>
    </row>
    <row r="221" spans="1:10" s="253" customFormat="1" ht="14.25" x14ac:dyDescent="0.25">
      <c r="A221" s="195" t="s">
        <v>1024</v>
      </c>
      <c r="B221" s="286" t="s">
        <v>329</v>
      </c>
      <c r="C221" s="195" t="s">
        <v>1319</v>
      </c>
      <c r="D221" s="195" t="s">
        <v>489</v>
      </c>
      <c r="E221" s="195">
        <f>IFERROR(E219*100/(E201*E204),0)</f>
        <v>0</v>
      </c>
      <c r="F221" s="195">
        <f>IFERROR(F219*100/(F201*F204),0)</f>
        <v>0</v>
      </c>
      <c r="G221" s="195">
        <f>IFERROR(G219*100/(G201*G204),0)</f>
        <v>0</v>
      </c>
      <c r="H221" s="195">
        <f>IFERROR(H219*100/(H201*H204),0)</f>
        <v>0</v>
      </c>
      <c r="I221" s="195">
        <f>IFERROR(I219*100/(I201*I204),0)</f>
        <v>0</v>
      </c>
      <c r="J221" s="304"/>
    </row>
    <row r="222" spans="1:10" s="253" customFormat="1" ht="28.5" x14ac:dyDescent="0.25">
      <c r="A222" s="195" t="s">
        <v>1025</v>
      </c>
      <c r="B222" s="286" t="s">
        <v>1216</v>
      </c>
      <c r="C222" s="195" t="s">
        <v>2794</v>
      </c>
      <c r="D222" s="195" t="s">
        <v>174</v>
      </c>
      <c r="E222" s="195">
        <f>IFERROR(E220*10^6/(('Annex Boiler Details'!E284/100)*E196*10^5),0)</f>
        <v>0</v>
      </c>
      <c r="F222" s="195">
        <f>IFERROR(F220*10^6/(('Annex Boiler Details'!F284/100)*F196*10^5),0)</f>
        <v>0</v>
      </c>
      <c r="G222" s="195">
        <f>IFERROR(G220*10^6/(('Annex Boiler Details'!G284/100)*G196*10^5),0)</f>
        <v>0</v>
      </c>
      <c r="H222" s="195">
        <f>IFERROR(H220*10^6/(('Annex Boiler Details'!H284/100)*H196*10^5),0)</f>
        <v>0</v>
      </c>
      <c r="I222" s="195">
        <f>IFERROR(I220*10^6/(('Annex Boiler Details'!I284/100)*I196*10^5),0)</f>
        <v>0</v>
      </c>
      <c r="J222" s="304"/>
    </row>
    <row r="223" spans="1:10" s="253" customFormat="1" ht="14.25" x14ac:dyDescent="0.25">
      <c r="A223" s="1331"/>
      <c r="B223" s="1332"/>
      <c r="C223" s="1332"/>
      <c r="D223" s="1332"/>
      <c r="E223" s="1332"/>
      <c r="F223" s="1332"/>
      <c r="G223" s="1332"/>
      <c r="H223" s="1332"/>
      <c r="I223" s="1333"/>
      <c r="J223" s="252"/>
    </row>
    <row r="224" spans="1:10" s="287" customFormat="1" ht="14.25" x14ac:dyDescent="0.25">
      <c r="A224" s="323" t="s">
        <v>1103</v>
      </c>
      <c r="B224" s="324" t="s">
        <v>1104</v>
      </c>
      <c r="C224" s="661"/>
      <c r="D224" s="661"/>
      <c r="E224" s="661"/>
      <c r="F224" s="661"/>
      <c r="G224" s="661"/>
      <c r="H224" s="661"/>
      <c r="I224" s="661"/>
      <c r="J224" s="735"/>
    </row>
    <row r="225" spans="1:10" s="253" customFormat="1" ht="76.5" customHeight="1" x14ac:dyDescent="0.25">
      <c r="A225" s="281" t="s">
        <v>546</v>
      </c>
      <c r="B225" s="267" t="s">
        <v>213</v>
      </c>
      <c r="C225" s="680"/>
      <c r="D225" s="680" t="s">
        <v>719</v>
      </c>
      <c r="E225" s="720" t="str">
        <f>E194</f>
        <v>Yes</v>
      </c>
      <c r="F225" s="720" t="str">
        <f>F194</f>
        <v>Yes</v>
      </c>
      <c r="G225" s="720" t="str">
        <f>G194</f>
        <v>Yes</v>
      </c>
      <c r="H225" s="720" t="str">
        <f>H194</f>
        <v>Yes</v>
      </c>
      <c r="I225" s="720" t="str">
        <f>I194</f>
        <v>Yes</v>
      </c>
      <c r="J225" s="616"/>
    </row>
    <row r="226" spans="1:10" s="287" customFormat="1" ht="14.25" x14ac:dyDescent="0.25">
      <c r="A226" s="209" t="s">
        <v>547</v>
      </c>
      <c r="B226" s="267" t="s">
        <v>1032</v>
      </c>
      <c r="C226" s="200" t="s">
        <v>408</v>
      </c>
      <c r="D226" s="200" t="s">
        <v>565</v>
      </c>
      <c r="E226" s="322">
        <v>0</v>
      </c>
      <c r="F226" s="322">
        <v>0</v>
      </c>
      <c r="G226" s="322">
        <v>0</v>
      </c>
      <c r="H226" s="334">
        <f>IFERROR(MAX(E226:G226),0)</f>
        <v>0</v>
      </c>
      <c r="I226" s="322">
        <v>0</v>
      </c>
      <c r="J226" s="250"/>
    </row>
    <row r="227" spans="1:10" s="287" customFormat="1" ht="14.25" x14ac:dyDescent="0.25">
      <c r="A227" s="209" t="s">
        <v>549</v>
      </c>
      <c r="B227" s="267" t="s">
        <v>566</v>
      </c>
      <c r="C227" s="200" t="s">
        <v>408</v>
      </c>
      <c r="D227" s="200" t="s">
        <v>553</v>
      </c>
      <c r="E227" s="322">
        <v>0</v>
      </c>
      <c r="F227" s="322">
        <v>0</v>
      </c>
      <c r="G227" s="322">
        <v>0</v>
      </c>
      <c r="H227" s="334">
        <f>IFERROR(AVERAGEA(E227:G227),0)</f>
        <v>0</v>
      </c>
      <c r="I227" s="322">
        <v>0</v>
      </c>
      <c r="J227" s="250"/>
    </row>
    <row r="228" spans="1:10" s="253" customFormat="1" ht="14.25" x14ac:dyDescent="0.25">
      <c r="A228" s="209" t="s">
        <v>551</v>
      </c>
      <c r="B228" s="263" t="s">
        <v>567</v>
      </c>
      <c r="C228" s="200" t="s">
        <v>408</v>
      </c>
      <c r="D228" s="200" t="s">
        <v>553</v>
      </c>
      <c r="E228" s="322">
        <v>0</v>
      </c>
      <c r="F228" s="322">
        <v>0</v>
      </c>
      <c r="G228" s="322">
        <v>0</v>
      </c>
      <c r="H228" s="334">
        <f>IFERROR(AVERAGEA(E228:G228),0)</f>
        <v>0</v>
      </c>
      <c r="I228" s="322">
        <v>0</v>
      </c>
      <c r="J228" s="250"/>
    </row>
    <row r="229" spans="1:10" x14ac:dyDescent="0.25">
      <c r="A229" s="329" t="s">
        <v>552</v>
      </c>
      <c r="B229" s="263" t="s">
        <v>573</v>
      </c>
      <c r="C229" s="200" t="s">
        <v>408</v>
      </c>
      <c r="D229" s="209" t="s">
        <v>568</v>
      </c>
      <c r="E229" s="527"/>
      <c r="F229" s="527"/>
      <c r="G229" s="527"/>
      <c r="H229" s="647">
        <f>IFERROR(AVERAGEIF(E229:G229,"&gt;0",E229:G229),0)</f>
        <v>0</v>
      </c>
      <c r="I229" s="527"/>
      <c r="J229" s="250"/>
    </row>
    <row r="230" spans="1:10" x14ac:dyDescent="0.25">
      <c r="A230" s="329" t="s">
        <v>569</v>
      </c>
      <c r="B230" s="263" t="s">
        <v>562</v>
      </c>
      <c r="C230" s="200" t="s">
        <v>408</v>
      </c>
      <c r="D230" s="209" t="s">
        <v>563</v>
      </c>
      <c r="E230" s="322">
        <v>0</v>
      </c>
      <c r="F230" s="322">
        <v>0</v>
      </c>
      <c r="G230" s="322">
        <v>0</v>
      </c>
      <c r="H230" s="334">
        <f>IFERROR(AVERAGEA(E230:G230),0)</f>
        <v>0</v>
      </c>
      <c r="I230" s="322">
        <v>0</v>
      </c>
      <c r="J230" s="250"/>
    </row>
    <row r="231" spans="1:10" x14ac:dyDescent="0.25">
      <c r="A231" s="209"/>
      <c r="B231" s="332" t="s">
        <v>933</v>
      </c>
      <c r="C231" s="200"/>
      <c r="D231" s="200"/>
      <c r="E231" s="322"/>
      <c r="F231" s="322"/>
      <c r="G231" s="322"/>
      <c r="H231" s="333"/>
      <c r="I231" s="322"/>
      <c r="J231" s="250"/>
    </row>
    <row r="232" spans="1:10" x14ac:dyDescent="0.25">
      <c r="A232" s="209" t="s">
        <v>571</v>
      </c>
      <c r="B232" s="263" t="s">
        <v>1033</v>
      </c>
      <c r="C232" s="200" t="s">
        <v>408</v>
      </c>
      <c r="D232" s="209" t="s">
        <v>1334</v>
      </c>
      <c r="E232" s="322">
        <v>0</v>
      </c>
      <c r="F232" s="322">
        <v>0</v>
      </c>
      <c r="G232" s="322">
        <v>0</v>
      </c>
      <c r="H232" s="647">
        <f>IFERROR(AVERAGEIF(E232:G232,"&gt;0",E232:G232),0)</f>
        <v>0</v>
      </c>
      <c r="I232" s="322">
        <v>0</v>
      </c>
      <c r="J232" s="250"/>
    </row>
    <row r="233" spans="1:10" x14ac:dyDescent="0.25">
      <c r="A233" s="209" t="s">
        <v>601</v>
      </c>
      <c r="B233" s="263" t="s">
        <v>1034</v>
      </c>
      <c r="C233" s="200" t="s">
        <v>408</v>
      </c>
      <c r="D233" s="209" t="s">
        <v>695</v>
      </c>
      <c r="E233" s="527"/>
      <c r="F233" s="527"/>
      <c r="G233" s="527"/>
      <c r="H233" s="647">
        <f>IFERROR(AVERAGEIF(E233:G233,"&gt;0",E233:G233),0)</f>
        <v>0</v>
      </c>
      <c r="I233" s="322">
        <v>0</v>
      </c>
      <c r="J233" s="250"/>
    </row>
    <row r="234" spans="1:10" x14ac:dyDescent="0.25">
      <c r="A234" s="209" t="s">
        <v>603</v>
      </c>
      <c r="B234" s="263" t="s">
        <v>1035</v>
      </c>
      <c r="C234" s="200" t="s">
        <v>408</v>
      </c>
      <c r="D234" s="209" t="s">
        <v>696</v>
      </c>
      <c r="E234" s="527"/>
      <c r="F234" s="527"/>
      <c r="G234" s="527"/>
      <c r="H234" s="86">
        <f>IFERROR(AVERAGEIF(E234:G234,"&gt;0",E234:G234),0)</f>
        <v>0</v>
      </c>
      <c r="I234" s="322">
        <v>0</v>
      </c>
      <c r="J234" s="250"/>
    </row>
    <row r="235" spans="1:10" x14ac:dyDescent="0.25">
      <c r="A235" s="209" t="s">
        <v>605</v>
      </c>
      <c r="B235" s="263" t="s">
        <v>1036</v>
      </c>
      <c r="C235" s="200" t="s">
        <v>408</v>
      </c>
      <c r="D235" s="209" t="s">
        <v>720</v>
      </c>
      <c r="E235" s="527"/>
      <c r="F235" s="527"/>
      <c r="G235" s="527"/>
      <c r="H235" s="334">
        <f>IFERROR(AVERAGEA(E235:G235),0)</f>
        <v>0</v>
      </c>
      <c r="I235" s="322">
        <v>0</v>
      </c>
      <c r="J235" s="250"/>
    </row>
    <row r="236" spans="1:10" x14ac:dyDescent="0.25">
      <c r="A236" s="209" t="s">
        <v>683</v>
      </c>
      <c r="B236" s="263" t="s">
        <v>1037</v>
      </c>
      <c r="C236" s="200" t="s">
        <v>408</v>
      </c>
      <c r="D236" s="281" t="s">
        <v>953</v>
      </c>
      <c r="E236" s="86">
        <f>IFERROR(E232/E230,0)</f>
        <v>0</v>
      </c>
      <c r="F236" s="86">
        <f>IFERROR(F232/F230,0)</f>
        <v>0</v>
      </c>
      <c r="G236" s="86">
        <f>IFERROR(G232/G230,0)</f>
        <v>0</v>
      </c>
      <c r="H236" s="86">
        <f>IFERROR(H232/H230,0)</f>
        <v>0</v>
      </c>
      <c r="I236" s="86">
        <f>IFERROR(I232/I230,0)</f>
        <v>0</v>
      </c>
      <c r="J236" s="91"/>
    </row>
    <row r="237" spans="1:10" x14ac:dyDescent="0.25">
      <c r="A237" s="253"/>
      <c r="B237" s="332" t="s">
        <v>694</v>
      </c>
      <c r="C237" s="200"/>
      <c r="D237" s="200"/>
      <c r="E237" s="672"/>
      <c r="F237" s="535"/>
      <c r="G237" s="537"/>
      <c r="H237" s="333"/>
      <c r="I237" s="535"/>
      <c r="J237" s="250"/>
    </row>
    <row r="238" spans="1:10" x14ac:dyDescent="0.25">
      <c r="A238" s="209" t="s">
        <v>698</v>
      </c>
      <c r="B238" s="263" t="s">
        <v>1107</v>
      </c>
      <c r="C238" s="200" t="s">
        <v>408</v>
      </c>
      <c r="D238" s="209" t="s">
        <v>1334</v>
      </c>
      <c r="E238" s="1132">
        <v>0</v>
      </c>
      <c r="F238" s="322">
        <v>0</v>
      </c>
      <c r="G238" s="322">
        <v>0</v>
      </c>
      <c r="H238" s="647">
        <f>IFERROR(AVERAGEIF(F238:G238,"&gt;0",F238:G238),0)</f>
        <v>0</v>
      </c>
      <c r="I238" s="322">
        <v>0</v>
      </c>
      <c r="J238" s="250"/>
    </row>
    <row r="239" spans="1:10" x14ac:dyDescent="0.25">
      <c r="A239" s="209" t="s">
        <v>699</v>
      </c>
      <c r="B239" s="263" t="s">
        <v>1108</v>
      </c>
      <c r="C239" s="200" t="s">
        <v>408</v>
      </c>
      <c r="D239" s="209" t="s">
        <v>695</v>
      </c>
      <c r="E239" s="527"/>
      <c r="F239" s="527"/>
      <c r="G239" s="527"/>
      <c r="H239" s="86">
        <f>IFERROR(AVERAGEIF(E239:G239,"&gt;0",E239:G239),0)</f>
        <v>0</v>
      </c>
      <c r="I239" s="527"/>
      <c r="J239" s="250"/>
    </row>
    <row r="240" spans="1:10" x14ac:dyDescent="0.25">
      <c r="A240" s="209" t="s">
        <v>700</v>
      </c>
      <c r="B240" s="263" t="s">
        <v>1109</v>
      </c>
      <c r="C240" s="200" t="s">
        <v>408</v>
      </c>
      <c r="D240" s="209" t="s">
        <v>696</v>
      </c>
      <c r="E240" s="527"/>
      <c r="F240" s="527"/>
      <c r="G240" s="527"/>
      <c r="H240" s="647">
        <f>IFERROR(AVERAGEIF(E240:G240,"&gt;0",E240:G240),0)</f>
        <v>0</v>
      </c>
      <c r="I240" s="527"/>
      <c r="J240" s="250"/>
    </row>
    <row r="241" spans="1:10" x14ac:dyDescent="0.25">
      <c r="A241" s="209" t="s">
        <v>701</v>
      </c>
      <c r="B241" s="263" t="s">
        <v>1110</v>
      </c>
      <c r="C241" s="200" t="s">
        <v>408</v>
      </c>
      <c r="D241" s="209" t="s">
        <v>720</v>
      </c>
      <c r="E241" s="527"/>
      <c r="F241" s="527"/>
      <c r="G241" s="527"/>
      <c r="H241" s="334">
        <f>IFERROR(AVERAGEA(E241:G241),0)</f>
        <v>0</v>
      </c>
      <c r="I241" s="527"/>
      <c r="J241" s="250"/>
    </row>
    <row r="242" spans="1:10" x14ac:dyDescent="0.25">
      <c r="A242" s="209" t="s">
        <v>721</v>
      </c>
      <c r="B242" s="263" t="s">
        <v>1111</v>
      </c>
      <c r="C242" s="200" t="s">
        <v>408</v>
      </c>
      <c r="D242" s="281" t="s">
        <v>953</v>
      </c>
      <c r="E242" s="86">
        <f>IFERROR(G238/E230,0)</f>
        <v>0</v>
      </c>
      <c r="F242" s="86">
        <f>IFERROR(F238/F230,0)</f>
        <v>0</v>
      </c>
      <c r="G242" s="86">
        <f>IFERROR(G238/G230,0)</f>
        <v>0</v>
      </c>
      <c r="H242" s="86">
        <f>IFERROR(H238/H230,0)</f>
        <v>0</v>
      </c>
      <c r="I242" s="86">
        <f>IFERROR(I238/I230,0)</f>
        <v>0</v>
      </c>
      <c r="J242" s="91"/>
    </row>
    <row r="243" spans="1:10" x14ac:dyDescent="0.25">
      <c r="A243" s="209"/>
      <c r="B243" s="332" t="s">
        <v>697</v>
      </c>
      <c r="C243" s="200"/>
      <c r="D243" s="200"/>
      <c r="E243" s="672"/>
      <c r="F243" s="535"/>
      <c r="G243" s="537"/>
      <c r="H243" s="333"/>
      <c r="I243" s="535"/>
      <c r="J243" s="250"/>
    </row>
    <row r="244" spans="1:10" x14ac:dyDescent="0.25">
      <c r="A244" s="281" t="s">
        <v>722</v>
      </c>
      <c r="B244" s="263" t="s">
        <v>1107</v>
      </c>
      <c r="C244" s="200" t="s">
        <v>408</v>
      </c>
      <c r="D244" s="209" t="s">
        <v>1334</v>
      </c>
      <c r="E244" s="322">
        <v>0</v>
      </c>
      <c r="F244" s="322">
        <v>0</v>
      </c>
      <c r="G244" s="322">
        <v>0</v>
      </c>
      <c r="H244" s="647">
        <f>IFERROR(AVERAGEIF(E244:G244,"&gt;0",E244:G244),0)</f>
        <v>0</v>
      </c>
      <c r="I244" s="322">
        <v>0</v>
      </c>
      <c r="J244" s="250"/>
    </row>
    <row r="245" spans="1:10" x14ac:dyDescent="0.25">
      <c r="A245" s="281" t="s">
        <v>723</v>
      </c>
      <c r="B245" s="263" t="s">
        <v>1108</v>
      </c>
      <c r="C245" s="200" t="s">
        <v>408</v>
      </c>
      <c r="D245" s="209" t="s">
        <v>695</v>
      </c>
      <c r="E245" s="1135"/>
      <c r="F245" s="1135"/>
      <c r="G245" s="1135"/>
      <c r="H245" s="86">
        <f>IFERROR(AVERAGEIF(E245:G245,"&gt;0",E245:G245),0)</f>
        <v>0</v>
      </c>
      <c r="I245" s="527"/>
      <c r="J245" s="250"/>
    </row>
    <row r="246" spans="1:10" x14ac:dyDescent="0.25">
      <c r="A246" s="209" t="s">
        <v>724</v>
      </c>
      <c r="B246" s="263" t="s">
        <v>1109</v>
      </c>
      <c r="C246" s="200" t="s">
        <v>408</v>
      </c>
      <c r="D246" s="209" t="s">
        <v>696</v>
      </c>
      <c r="E246" s="1135"/>
      <c r="F246" s="1135"/>
      <c r="G246" s="1135"/>
      <c r="H246" s="647">
        <f>IFERROR(AVERAGEIF(E246:G246,"&gt;0",E246:G246),0)</f>
        <v>0</v>
      </c>
      <c r="I246" s="527"/>
      <c r="J246" s="250"/>
    </row>
    <row r="247" spans="1:10" x14ac:dyDescent="0.25">
      <c r="A247" s="281" t="s">
        <v>725</v>
      </c>
      <c r="B247" s="263" t="s">
        <v>1110</v>
      </c>
      <c r="C247" s="200" t="s">
        <v>408</v>
      </c>
      <c r="D247" s="209" t="s">
        <v>720</v>
      </c>
      <c r="E247" s="1135"/>
      <c r="F247" s="1135"/>
      <c r="G247" s="1135"/>
      <c r="H247" s="334">
        <f>IFERROR(AVERAGEA(E247:G247),0)</f>
        <v>0</v>
      </c>
      <c r="I247" s="527"/>
      <c r="J247" s="250"/>
    </row>
    <row r="248" spans="1:10" x14ac:dyDescent="0.25">
      <c r="A248" s="195" t="s">
        <v>726</v>
      </c>
      <c r="B248" s="286" t="s">
        <v>1111</v>
      </c>
      <c r="C248" s="195" t="s">
        <v>408</v>
      </c>
      <c r="D248" s="195" t="s">
        <v>953</v>
      </c>
      <c r="E248" s="86">
        <f>IFERROR(E244/E230,0)</f>
        <v>0</v>
      </c>
      <c r="F248" s="86">
        <f>IFERROR(F244/F230,0)</f>
        <v>0</v>
      </c>
      <c r="G248" s="86">
        <f>IFERROR(G244/G230,0)</f>
        <v>0</v>
      </c>
      <c r="H248" s="86">
        <f>IFERROR(H244/H230,0)</f>
        <v>0</v>
      </c>
      <c r="I248" s="86">
        <f>IFERROR(I244/I230,0)</f>
        <v>0</v>
      </c>
      <c r="J248" s="91"/>
    </row>
    <row r="249" spans="1:10" x14ac:dyDescent="0.25">
      <c r="A249" s="195" t="s">
        <v>235</v>
      </c>
      <c r="B249" s="286" t="s">
        <v>567</v>
      </c>
      <c r="C249" s="195" t="s">
        <v>1060</v>
      </c>
      <c r="D249" s="195" t="s">
        <v>489</v>
      </c>
      <c r="E249" s="86">
        <f>IFERROR((E228/E227)*100,0)</f>
        <v>0</v>
      </c>
      <c r="F249" s="86">
        <f>IFERROR((F228/F227)*100,0)</f>
        <v>0</v>
      </c>
      <c r="G249" s="86">
        <f>IFERROR((G228/G227)*100,0)</f>
        <v>0</v>
      </c>
      <c r="H249" s="86">
        <f>IFERROR((H228/H227)*100,0)</f>
        <v>0</v>
      </c>
      <c r="I249" s="86">
        <f>IFERROR((I228/I227)*100,0)</f>
        <v>0</v>
      </c>
      <c r="J249" s="304"/>
    </row>
    <row r="250" spans="1:10" ht="28.5" x14ac:dyDescent="0.25">
      <c r="A250" s="195" t="s">
        <v>238</v>
      </c>
      <c r="B250" s="286" t="s">
        <v>327</v>
      </c>
      <c r="C250" s="195" t="s">
        <v>1378</v>
      </c>
      <c r="D250" s="195" t="s">
        <v>557</v>
      </c>
      <c r="E250" s="86">
        <f>(G238*E241+E244*E247)/1000</f>
        <v>0</v>
      </c>
      <c r="F250" s="86">
        <f>(F238*F241+F244*F247)/1000</f>
        <v>0</v>
      </c>
      <c r="G250" s="86">
        <f>(G238*G241+G244*G247)/1000</f>
        <v>0</v>
      </c>
      <c r="H250" s="86">
        <f>(H238*H241+H244*H247)/1000</f>
        <v>0</v>
      </c>
      <c r="I250" s="86">
        <f>(I238*I241+I244*I247)/1000</f>
        <v>0</v>
      </c>
      <c r="J250" s="304"/>
    </row>
    <row r="251" spans="1:10" x14ac:dyDescent="0.25">
      <c r="A251" s="195" t="s">
        <v>1023</v>
      </c>
      <c r="B251" s="286" t="s">
        <v>328</v>
      </c>
      <c r="C251" s="195" t="s">
        <v>1379</v>
      </c>
      <c r="D251" s="195" t="s">
        <v>557</v>
      </c>
      <c r="E251" s="86">
        <f>((E232*E235*1000)-(E250*10^6))/10^6</f>
        <v>0</v>
      </c>
      <c r="F251" s="86">
        <f>((F232*F235*1000)-(F250*10^6))/10^6</f>
        <v>0</v>
      </c>
      <c r="G251" s="86">
        <f>((G232*G235*1000)-(G250*10^6))/10^6</f>
        <v>0</v>
      </c>
      <c r="H251" s="86">
        <f>((H232*H235*1000)-(H250*10^6))/10^6</f>
        <v>0</v>
      </c>
      <c r="I251" s="86">
        <f>((I232*I235*1000)-(I250*10^6))/10^6</f>
        <v>0</v>
      </c>
      <c r="J251" s="304"/>
    </row>
    <row r="252" spans="1:10" x14ac:dyDescent="0.25">
      <c r="A252" s="195" t="s">
        <v>1024</v>
      </c>
      <c r="B252" s="286" t="s">
        <v>329</v>
      </c>
      <c r="C252" s="195" t="s">
        <v>1319</v>
      </c>
      <c r="D252" s="195" t="s">
        <v>489</v>
      </c>
      <c r="E252" s="86">
        <f>IFERROR(E250*100/(E232*E235),0)</f>
        <v>0</v>
      </c>
      <c r="F252" s="86">
        <f>IFERROR(F250*100/(F232*F235),0)</f>
        <v>0</v>
      </c>
      <c r="G252" s="86">
        <f>IFERROR(G250*100/(G232*G235),0)</f>
        <v>0</v>
      </c>
      <c r="H252" s="86">
        <f>IFERROR(H250*100/(H232*H235),0)</f>
        <v>0</v>
      </c>
      <c r="I252" s="86">
        <f>IFERROR(I250*100/(I232*I235),0)</f>
        <v>0</v>
      </c>
      <c r="J252" s="304"/>
    </row>
    <row r="253" spans="1:10" ht="28.5" x14ac:dyDescent="0.25">
      <c r="A253" s="195" t="s">
        <v>1025</v>
      </c>
      <c r="B253" s="286" t="s">
        <v>1214</v>
      </c>
      <c r="C253" s="195" t="s">
        <v>2794</v>
      </c>
      <c r="D253" s="195" t="s">
        <v>174</v>
      </c>
      <c r="E253" s="86">
        <f>IFERROR((E251*10^6)/(('Annex Boiler Details'!E284/100)*E227*10^5),0)</f>
        <v>0</v>
      </c>
      <c r="F253" s="86">
        <f>IFERROR((F251*10^6)/(('Annex Boiler Details'!F284/100)*F227*10^5),0)</f>
        <v>0</v>
      </c>
      <c r="G253" s="86">
        <f>IFERROR((G251*10^6)/(('Annex Boiler Details'!G284/100)*G227*10^5),0)</f>
        <v>0</v>
      </c>
      <c r="H253" s="86">
        <f>IFERROR((H251*10^6)/(('Annex Boiler Details'!H284/100)*H227*10^5),0)</f>
        <v>0</v>
      </c>
      <c r="I253" s="86">
        <f>IFERROR((I251*10^6)/(('Annex Boiler Details'!I284/100)*I227*10^5),0)</f>
        <v>0</v>
      </c>
      <c r="J253" s="304"/>
    </row>
    <row r="254" spans="1:10" x14ac:dyDescent="0.25">
      <c r="A254" s="1329"/>
      <c r="B254" s="1329"/>
      <c r="C254" s="1329"/>
      <c r="D254" s="1329"/>
      <c r="E254" s="1329"/>
      <c r="F254" s="1329"/>
      <c r="G254" s="1329"/>
      <c r="H254" s="1329"/>
      <c r="I254" s="1329"/>
      <c r="J254" s="252"/>
    </row>
    <row r="255" spans="1:10" x14ac:dyDescent="0.25">
      <c r="A255" s="323" t="s">
        <v>1106</v>
      </c>
      <c r="B255" s="324" t="s">
        <v>1105</v>
      </c>
      <c r="C255" s="661"/>
      <c r="D255" s="661"/>
      <c r="E255" s="661"/>
      <c r="F255" s="661"/>
      <c r="G255" s="661"/>
      <c r="H255" s="661"/>
      <c r="I255" s="767"/>
      <c r="J255" s="735"/>
    </row>
    <row r="256" spans="1:10" s="253" customFormat="1" ht="14.25" x14ac:dyDescent="0.25">
      <c r="A256" s="281" t="s">
        <v>546</v>
      </c>
      <c r="B256" s="267" t="s">
        <v>213</v>
      </c>
      <c r="C256" s="680"/>
      <c r="D256" s="680" t="s">
        <v>719</v>
      </c>
      <c r="E256" s="720" t="str">
        <f>E194</f>
        <v>Yes</v>
      </c>
      <c r="F256" s="720" t="str">
        <f>F194</f>
        <v>Yes</v>
      </c>
      <c r="G256" s="720" t="str">
        <f>G194</f>
        <v>Yes</v>
      </c>
      <c r="H256" s="720" t="str">
        <f>H194</f>
        <v>Yes</v>
      </c>
      <c r="I256" s="720" t="str">
        <f>I194</f>
        <v>Yes</v>
      </c>
      <c r="J256" s="689"/>
    </row>
    <row r="257" spans="1:10" x14ac:dyDescent="0.25">
      <c r="A257" s="209" t="s">
        <v>547</v>
      </c>
      <c r="B257" s="267" t="s">
        <v>1032</v>
      </c>
      <c r="C257" s="200" t="s">
        <v>408</v>
      </c>
      <c r="D257" s="200" t="s">
        <v>565</v>
      </c>
      <c r="E257" s="322">
        <v>0</v>
      </c>
      <c r="F257" s="322">
        <v>0</v>
      </c>
      <c r="G257" s="551">
        <v>0</v>
      </c>
      <c r="H257" s="334">
        <f>IFERROR(MAX(E257:G257),0)</f>
        <v>0</v>
      </c>
      <c r="I257" s="322">
        <v>0</v>
      </c>
      <c r="J257" s="250"/>
    </row>
    <row r="258" spans="1:10" x14ac:dyDescent="0.25">
      <c r="A258" s="209" t="s">
        <v>549</v>
      </c>
      <c r="B258" s="267" t="s">
        <v>566</v>
      </c>
      <c r="C258" s="200" t="s">
        <v>408</v>
      </c>
      <c r="D258" s="200" t="s">
        <v>553</v>
      </c>
      <c r="E258" s="322">
        <v>0</v>
      </c>
      <c r="F258" s="322">
        <v>0</v>
      </c>
      <c r="G258" s="551">
        <v>0</v>
      </c>
      <c r="H258" s="334">
        <f>IFERROR(AVERAGEA(E258:G258),0)</f>
        <v>0</v>
      </c>
      <c r="I258" s="322">
        <v>0</v>
      </c>
      <c r="J258" s="250"/>
    </row>
    <row r="259" spans="1:10" x14ac:dyDescent="0.25">
      <c r="A259" s="209" t="s">
        <v>551</v>
      </c>
      <c r="B259" s="263" t="s">
        <v>567</v>
      </c>
      <c r="C259" s="200" t="s">
        <v>408</v>
      </c>
      <c r="D259" s="200" t="s">
        <v>553</v>
      </c>
      <c r="E259" s="322">
        <v>0</v>
      </c>
      <c r="F259" s="322">
        <v>0</v>
      </c>
      <c r="G259" s="551">
        <v>0</v>
      </c>
      <c r="H259" s="334">
        <f>IFERROR(AVERAGEA(E259:G259),0)</f>
        <v>0</v>
      </c>
      <c r="I259" s="322">
        <v>0</v>
      </c>
      <c r="J259" s="250"/>
    </row>
    <row r="260" spans="1:10" x14ac:dyDescent="0.25">
      <c r="A260" s="329" t="s">
        <v>552</v>
      </c>
      <c r="B260" s="263" t="s">
        <v>573</v>
      </c>
      <c r="C260" s="200" t="s">
        <v>408</v>
      </c>
      <c r="D260" s="209" t="s">
        <v>568</v>
      </c>
      <c r="E260" s="527"/>
      <c r="F260" s="527"/>
      <c r="G260" s="527"/>
      <c r="H260" s="647">
        <f>IFERROR(AVERAGEIF(E260:G260,"&gt;0",E260:G260),0)</f>
        <v>0</v>
      </c>
      <c r="I260" s="527"/>
      <c r="J260" s="250"/>
    </row>
    <row r="261" spans="1:10" x14ac:dyDescent="0.25">
      <c r="A261" s="329" t="s">
        <v>569</v>
      </c>
      <c r="B261" s="263" t="s">
        <v>562</v>
      </c>
      <c r="C261" s="200" t="s">
        <v>408</v>
      </c>
      <c r="D261" s="209" t="s">
        <v>563</v>
      </c>
      <c r="E261" s="322">
        <v>0</v>
      </c>
      <c r="F261" s="322">
        <v>0</v>
      </c>
      <c r="G261" s="551">
        <v>0</v>
      </c>
      <c r="H261" s="334">
        <f>IFERROR(AVERAGEA(E261:G261),0)</f>
        <v>0</v>
      </c>
      <c r="I261" s="322">
        <v>0</v>
      </c>
      <c r="J261" s="250"/>
    </row>
    <row r="262" spans="1:10" x14ac:dyDescent="0.25">
      <c r="A262" s="209"/>
      <c r="B262" s="332" t="s">
        <v>933</v>
      </c>
      <c r="C262" s="200"/>
      <c r="D262" s="200"/>
      <c r="E262" s="322"/>
      <c r="F262" s="322"/>
      <c r="G262" s="551"/>
      <c r="H262" s="333"/>
      <c r="I262" s="322"/>
      <c r="J262" s="250"/>
    </row>
    <row r="263" spans="1:10" x14ac:dyDescent="0.25">
      <c r="A263" s="209" t="s">
        <v>571</v>
      </c>
      <c r="B263" s="263" t="s">
        <v>1033</v>
      </c>
      <c r="C263" s="200" t="s">
        <v>408</v>
      </c>
      <c r="D263" s="209" t="s">
        <v>1334</v>
      </c>
      <c r="E263" s="322">
        <v>0</v>
      </c>
      <c r="F263" s="322">
        <v>0</v>
      </c>
      <c r="G263" s="551">
        <v>0</v>
      </c>
      <c r="H263" s="647">
        <f>IFERROR(AVERAGEIF(E263:G263,"&gt;0",E263:G263),0)</f>
        <v>0</v>
      </c>
      <c r="I263" s="322">
        <v>0</v>
      </c>
      <c r="J263" s="250"/>
    </row>
    <row r="264" spans="1:10" x14ac:dyDescent="0.25">
      <c r="A264" s="209" t="s">
        <v>601</v>
      </c>
      <c r="B264" s="263" t="s">
        <v>1034</v>
      </c>
      <c r="C264" s="200" t="s">
        <v>408</v>
      </c>
      <c r="D264" s="209" t="s">
        <v>695</v>
      </c>
      <c r="E264" s="527"/>
      <c r="F264" s="527"/>
      <c r="G264" s="527"/>
      <c r="H264" s="647">
        <f>IFERROR(AVERAGEIF(E264:G264,"&gt;0",E264:G264),0)</f>
        <v>0</v>
      </c>
      <c r="I264" s="527"/>
      <c r="J264" s="250"/>
    </row>
    <row r="265" spans="1:10" x14ac:dyDescent="0.25">
      <c r="A265" s="209" t="s">
        <v>603</v>
      </c>
      <c r="B265" s="263" t="s">
        <v>1035</v>
      </c>
      <c r="C265" s="200" t="s">
        <v>408</v>
      </c>
      <c r="D265" s="209" t="s">
        <v>696</v>
      </c>
      <c r="E265" s="527"/>
      <c r="F265" s="527"/>
      <c r="G265" s="527"/>
      <c r="H265" s="86">
        <f>IFERROR(AVERAGEIF(E265:G265,"&gt;0",E265:G265),0)</f>
        <v>0</v>
      </c>
      <c r="I265" s="527"/>
      <c r="J265" s="250"/>
    </row>
    <row r="266" spans="1:10" x14ac:dyDescent="0.25">
      <c r="A266" s="209" t="s">
        <v>605</v>
      </c>
      <c r="B266" s="263" t="s">
        <v>1036</v>
      </c>
      <c r="C266" s="200" t="s">
        <v>408</v>
      </c>
      <c r="D266" s="209" t="s">
        <v>720</v>
      </c>
      <c r="E266" s="527"/>
      <c r="F266" s="527"/>
      <c r="G266" s="527"/>
      <c r="H266" s="334">
        <f>IFERROR(AVERAGEA(E266:G266),0)</f>
        <v>0</v>
      </c>
      <c r="I266" s="527"/>
      <c r="J266" s="250"/>
    </row>
    <row r="267" spans="1:10" x14ac:dyDescent="0.25">
      <c r="A267" s="209" t="s">
        <v>683</v>
      </c>
      <c r="B267" s="263" t="s">
        <v>1037</v>
      </c>
      <c r="C267" s="200" t="s">
        <v>408</v>
      </c>
      <c r="D267" s="281" t="s">
        <v>953</v>
      </c>
      <c r="E267" s="86">
        <f>IFERROR(E263/E261,0)</f>
        <v>0</v>
      </c>
      <c r="F267" s="86">
        <f>IFERROR(F263/F261,0)</f>
        <v>0</v>
      </c>
      <c r="G267" s="86">
        <f>IFERROR(G263/G261,0)</f>
        <v>0</v>
      </c>
      <c r="H267" s="86">
        <f>IFERROR(H263/H261,0)</f>
        <v>0</v>
      </c>
      <c r="I267" s="86">
        <f>IFERROR(I263/I261,0)</f>
        <v>0</v>
      </c>
      <c r="J267" s="91"/>
    </row>
    <row r="268" spans="1:10" x14ac:dyDescent="0.25">
      <c r="A268" s="253"/>
      <c r="B268" s="332" t="s">
        <v>694</v>
      </c>
      <c r="C268" s="200"/>
      <c r="D268" s="200"/>
      <c r="E268" s="672"/>
      <c r="F268" s="535"/>
      <c r="G268" s="537"/>
      <c r="H268" s="333"/>
      <c r="I268" s="535"/>
      <c r="J268" s="250"/>
    </row>
    <row r="269" spans="1:10" x14ac:dyDescent="0.25">
      <c r="A269" s="209" t="s">
        <v>698</v>
      </c>
      <c r="B269" s="263" t="s">
        <v>1107</v>
      </c>
      <c r="C269" s="200" t="s">
        <v>408</v>
      </c>
      <c r="D269" s="209" t="s">
        <v>1334</v>
      </c>
      <c r="E269" s="322">
        <v>0</v>
      </c>
      <c r="F269" s="322">
        <v>0</v>
      </c>
      <c r="G269" s="551">
        <v>0</v>
      </c>
      <c r="H269" s="647">
        <f>IFERROR(AVERAGEIF(E269:G269,"&gt;0",E269:G269),0)</f>
        <v>0</v>
      </c>
      <c r="I269" s="322">
        <v>0</v>
      </c>
      <c r="J269" s="250"/>
    </row>
    <row r="270" spans="1:10" x14ac:dyDescent="0.25">
      <c r="A270" s="209" t="s">
        <v>699</v>
      </c>
      <c r="B270" s="263" t="s">
        <v>1108</v>
      </c>
      <c r="C270" s="200" t="s">
        <v>408</v>
      </c>
      <c r="D270" s="209" t="s">
        <v>695</v>
      </c>
      <c r="E270" s="527"/>
      <c r="F270" s="527"/>
      <c r="G270" s="527"/>
      <c r="H270" s="86">
        <f>IFERROR(AVERAGEIF(E270:G270,"&gt;0",E270:G270),0)</f>
        <v>0</v>
      </c>
      <c r="I270" s="527"/>
      <c r="J270" s="250"/>
    </row>
    <row r="271" spans="1:10" x14ac:dyDescent="0.25">
      <c r="A271" s="209" t="s">
        <v>700</v>
      </c>
      <c r="B271" s="263" t="s">
        <v>1109</v>
      </c>
      <c r="C271" s="200" t="s">
        <v>408</v>
      </c>
      <c r="D271" s="209" t="s">
        <v>696</v>
      </c>
      <c r="E271" s="527"/>
      <c r="F271" s="527"/>
      <c r="G271" s="527"/>
      <c r="H271" s="647">
        <f>IFERROR(AVERAGEIF(E271:G271,"&gt;0",E271:G271),0)</f>
        <v>0</v>
      </c>
      <c r="I271" s="527"/>
      <c r="J271" s="250"/>
    </row>
    <row r="272" spans="1:10" x14ac:dyDescent="0.25">
      <c r="A272" s="209" t="s">
        <v>701</v>
      </c>
      <c r="B272" s="263" t="s">
        <v>1110</v>
      </c>
      <c r="C272" s="200" t="s">
        <v>408</v>
      </c>
      <c r="D272" s="209" t="s">
        <v>720</v>
      </c>
      <c r="E272" s="527"/>
      <c r="F272" s="527"/>
      <c r="G272" s="527"/>
      <c r="H272" s="334">
        <f>IFERROR(AVERAGEA(E272:G272),0)</f>
        <v>0</v>
      </c>
      <c r="I272" s="527"/>
      <c r="J272" s="250"/>
    </row>
    <row r="273" spans="1:10" x14ac:dyDescent="0.25">
      <c r="A273" s="209" t="s">
        <v>721</v>
      </c>
      <c r="B273" s="263" t="s">
        <v>1111</v>
      </c>
      <c r="C273" s="200" t="s">
        <v>408</v>
      </c>
      <c r="D273" s="281" t="s">
        <v>953</v>
      </c>
      <c r="E273" s="86">
        <f>IFERROR(E269/E261,0)</f>
        <v>0</v>
      </c>
      <c r="F273" s="86">
        <f>IFERROR(F269/F261,0)</f>
        <v>0</v>
      </c>
      <c r="G273" s="86">
        <f>IFERROR(G269/G261,0)</f>
        <v>0</v>
      </c>
      <c r="H273" s="86">
        <f>IFERROR(H269/H261,0)</f>
        <v>0</v>
      </c>
      <c r="I273" s="86">
        <f>IFERROR(I269/I261,0)</f>
        <v>0</v>
      </c>
      <c r="J273" s="91"/>
    </row>
    <row r="274" spans="1:10" x14ac:dyDescent="0.25">
      <c r="A274" s="209"/>
      <c r="B274" s="332" t="s">
        <v>697</v>
      </c>
      <c r="C274" s="200"/>
      <c r="D274" s="200"/>
      <c r="E274" s="672"/>
      <c r="F274" s="535"/>
      <c r="G274" s="537"/>
      <c r="H274" s="333"/>
      <c r="I274" s="535"/>
      <c r="J274" s="250"/>
    </row>
    <row r="275" spans="1:10" x14ac:dyDescent="0.25">
      <c r="A275" s="281" t="s">
        <v>722</v>
      </c>
      <c r="B275" s="263" t="s">
        <v>1107</v>
      </c>
      <c r="C275" s="200" t="s">
        <v>408</v>
      </c>
      <c r="D275" s="209" t="s">
        <v>1334</v>
      </c>
      <c r="E275" s="322">
        <v>0</v>
      </c>
      <c r="F275" s="322">
        <v>0</v>
      </c>
      <c r="G275" s="551">
        <v>0</v>
      </c>
      <c r="H275" s="647">
        <f>IFERROR(AVERAGEIF(E275:G275,"&gt;0",E275:G275),0)</f>
        <v>0</v>
      </c>
      <c r="I275" s="322">
        <v>0</v>
      </c>
      <c r="J275" s="250"/>
    </row>
    <row r="276" spans="1:10" x14ac:dyDescent="0.25">
      <c r="A276" s="281" t="s">
        <v>723</v>
      </c>
      <c r="B276" s="263" t="s">
        <v>1108</v>
      </c>
      <c r="C276" s="200" t="s">
        <v>408</v>
      </c>
      <c r="D276" s="209" t="s">
        <v>695</v>
      </c>
      <c r="E276" s="527"/>
      <c r="F276" s="527"/>
      <c r="G276" s="527"/>
      <c r="H276" s="86">
        <f>IFERROR(AVERAGEIF(E276:G276,"&gt;0",E276:G276),0)</f>
        <v>0</v>
      </c>
      <c r="I276" s="527"/>
      <c r="J276" s="250"/>
    </row>
    <row r="277" spans="1:10" x14ac:dyDescent="0.25">
      <c r="A277" s="209" t="s">
        <v>724</v>
      </c>
      <c r="B277" s="263" t="s">
        <v>1109</v>
      </c>
      <c r="C277" s="200" t="s">
        <v>408</v>
      </c>
      <c r="D277" s="209" t="s">
        <v>696</v>
      </c>
      <c r="E277" s="527"/>
      <c r="F277" s="527"/>
      <c r="G277" s="527"/>
      <c r="H277" s="647">
        <f>IFERROR(AVERAGEIF(E277:G277,"&gt;0",E277:G277),0)</f>
        <v>0</v>
      </c>
      <c r="I277" s="527"/>
      <c r="J277" s="250"/>
    </row>
    <row r="278" spans="1:10" x14ac:dyDescent="0.25">
      <c r="A278" s="281" t="s">
        <v>725</v>
      </c>
      <c r="B278" s="263" t="s">
        <v>1110</v>
      </c>
      <c r="C278" s="200" t="s">
        <v>408</v>
      </c>
      <c r="D278" s="209" t="s">
        <v>720</v>
      </c>
      <c r="E278" s="527"/>
      <c r="F278" s="527"/>
      <c r="G278" s="527"/>
      <c r="H278" s="334">
        <f>IFERROR(AVERAGEA(E278:G278),0)</f>
        <v>0</v>
      </c>
      <c r="I278" s="527"/>
      <c r="J278" s="250"/>
    </row>
    <row r="279" spans="1:10" x14ac:dyDescent="0.25">
      <c r="A279" s="195" t="s">
        <v>726</v>
      </c>
      <c r="B279" s="286" t="s">
        <v>1111</v>
      </c>
      <c r="C279" s="195" t="s">
        <v>408</v>
      </c>
      <c r="D279" s="195" t="s">
        <v>953</v>
      </c>
      <c r="E279" s="86">
        <f>IFERROR(E275/E261,0)</f>
        <v>0</v>
      </c>
      <c r="F279" s="86">
        <f>IFERROR(F275/F261,0)</f>
        <v>0</v>
      </c>
      <c r="G279" s="86">
        <f>IFERROR(G275/G261,0)</f>
        <v>0</v>
      </c>
      <c r="H279" s="86">
        <f>IFERROR(H275/H261,0)</f>
        <v>0</v>
      </c>
      <c r="I279" s="86">
        <f>IFERROR(I275/I261,0)</f>
        <v>0</v>
      </c>
      <c r="J279" s="91"/>
    </row>
    <row r="280" spans="1:10" x14ac:dyDescent="0.25">
      <c r="A280" s="195" t="s">
        <v>235</v>
      </c>
      <c r="B280" s="286" t="s">
        <v>567</v>
      </c>
      <c r="C280" s="195" t="s">
        <v>1060</v>
      </c>
      <c r="D280" s="195" t="s">
        <v>489</v>
      </c>
      <c r="E280" s="195">
        <f>IFERROR((E259/E258)*100,0)</f>
        <v>0</v>
      </c>
      <c r="F280" s="195">
        <f>IFERROR((F259/F258)*100,0)</f>
        <v>0</v>
      </c>
      <c r="G280" s="195">
        <f>IFERROR((G259/G258)*100,0)</f>
        <v>0</v>
      </c>
      <c r="H280" s="195">
        <f>IFERROR((H259/H258)*100,0)</f>
        <v>0</v>
      </c>
      <c r="I280" s="195">
        <f>IFERROR((I259/I258)*100,0)</f>
        <v>0</v>
      </c>
      <c r="J280" s="250"/>
    </row>
    <row r="281" spans="1:10" ht="28.5" x14ac:dyDescent="0.25">
      <c r="A281" s="195" t="s">
        <v>238</v>
      </c>
      <c r="B281" s="286" t="s">
        <v>327</v>
      </c>
      <c r="C281" s="195" t="s">
        <v>1378</v>
      </c>
      <c r="D281" s="195" t="s">
        <v>557</v>
      </c>
      <c r="E281" s="86">
        <f>(E269*E272+E275*E278)/1000</f>
        <v>0</v>
      </c>
      <c r="F281" s="86">
        <f>(F269*F272+F275*F278)/1000</f>
        <v>0</v>
      </c>
      <c r="G281" s="86">
        <f>(G269*G272+G275*G278)/1000</f>
        <v>0</v>
      </c>
      <c r="H281" s="86">
        <f>(H269*H272+H275*H278)/1000</f>
        <v>0</v>
      </c>
      <c r="I281" s="86">
        <f>(I269*I272+I275*I278)/1000</f>
        <v>0</v>
      </c>
      <c r="J281" s="304"/>
    </row>
    <row r="282" spans="1:10" x14ac:dyDescent="0.25">
      <c r="A282" s="195" t="s">
        <v>1023</v>
      </c>
      <c r="B282" s="286" t="s">
        <v>328</v>
      </c>
      <c r="C282" s="195" t="s">
        <v>1379</v>
      </c>
      <c r="D282" s="195" t="s">
        <v>557</v>
      </c>
      <c r="E282" s="86">
        <f>((E263*E266*1000)-(E281*10^6))/10^6</f>
        <v>0</v>
      </c>
      <c r="F282" s="86">
        <f>((F263*F266*1000)-(F281*10^6))/10^6</f>
        <v>0</v>
      </c>
      <c r="G282" s="86">
        <f>((G263*G266*1000)-(G281*10^6))/10^6</f>
        <v>0</v>
      </c>
      <c r="H282" s="86">
        <f>((H263*H266*1000)-(H281*10^6))/10^6</f>
        <v>0</v>
      </c>
      <c r="I282" s="86">
        <f>((I263*I266*1000)-(I281*10^6))/10^6</f>
        <v>0</v>
      </c>
      <c r="J282" s="304"/>
    </row>
    <row r="283" spans="1:10" x14ac:dyDescent="0.25">
      <c r="A283" s="195" t="s">
        <v>1024</v>
      </c>
      <c r="B283" s="286" t="s">
        <v>329</v>
      </c>
      <c r="C283" s="195" t="s">
        <v>1319</v>
      </c>
      <c r="D283" s="195" t="s">
        <v>489</v>
      </c>
      <c r="E283" s="86">
        <f>IFERROR(E281*100/(E263*E266),0)</f>
        <v>0</v>
      </c>
      <c r="F283" s="86">
        <f>IFERROR(F281*100/(F263*F266),0)</f>
        <v>0</v>
      </c>
      <c r="G283" s="86">
        <f>IFERROR(G281*100/(G263*G266),0)</f>
        <v>0</v>
      </c>
      <c r="H283" s="86">
        <f>IFERROR(H281*100/(H263*H266),0)</f>
        <v>0</v>
      </c>
      <c r="I283" s="86">
        <f>IFERROR(I281*100/(I263*I266),0)</f>
        <v>0</v>
      </c>
      <c r="J283" s="304"/>
    </row>
    <row r="284" spans="1:10" ht="28.5" x14ac:dyDescent="0.25">
      <c r="A284" s="195" t="s">
        <v>1025</v>
      </c>
      <c r="B284" s="286" t="s">
        <v>1215</v>
      </c>
      <c r="C284" s="195" t="s">
        <v>2794</v>
      </c>
      <c r="D284" s="195" t="s">
        <v>174</v>
      </c>
      <c r="E284" s="86">
        <f>IFERROR((E282*10^6)/(('Annex Boiler Details'!E284/100)*E258*10^5),0)</f>
        <v>0</v>
      </c>
      <c r="F284" s="86">
        <f>IFERROR((F282*10^6)/(('Annex Boiler Details'!F284/100)*F258*10^5),0)</f>
        <v>0</v>
      </c>
      <c r="G284" s="86">
        <f>IFERROR((G282*10^6)/(('Annex Boiler Details'!G284/100)*G258*10^5),0)</f>
        <v>0</v>
      </c>
      <c r="H284" s="86">
        <f>IFERROR((H282*10^6)/(('Annex Boiler Details'!H284/100)*H258*10^5),0)</f>
        <v>0</v>
      </c>
      <c r="I284" s="86">
        <f>IFERROR((I282*10^6)/(('Annex Boiler Details'!I284/100)*I258*10^5),0)</f>
        <v>0</v>
      </c>
      <c r="J284" s="304"/>
    </row>
    <row r="285" spans="1:10" s="48" customFormat="1" x14ac:dyDescent="0.25">
      <c r="A285" s="686" t="s">
        <v>1220</v>
      </c>
      <c r="B285" s="687" t="s">
        <v>1218</v>
      </c>
      <c r="C285" s="686"/>
      <c r="D285" s="686"/>
      <c r="E285" s="333"/>
      <c r="F285" s="333"/>
      <c r="G285" s="333"/>
      <c r="H285" s="333"/>
      <c r="I285" s="333"/>
      <c r="J285" s="688"/>
    </row>
    <row r="286" spans="1:10" s="253" customFormat="1" ht="29.45" customHeight="1" x14ac:dyDescent="0.25">
      <c r="A286" s="195" t="s">
        <v>546</v>
      </c>
      <c r="B286" s="286" t="s">
        <v>692</v>
      </c>
      <c r="C286" s="195" t="s">
        <v>1737</v>
      </c>
      <c r="D286" s="195" t="s">
        <v>565</v>
      </c>
      <c r="E286" s="86">
        <f>E257+E226+E195</f>
        <v>0</v>
      </c>
      <c r="F286" s="86">
        <f>F257+F226+F195</f>
        <v>0</v>
      </c>
      <c r="G286" s="86">
        <f>G257+G226+G195</f>
        <v>0</v>
      </c>
      <c r="H286" s="86">
        <f>H257+H226+H195</f>
        <v>0</v>
      </c>
      <c r="I286" s="86">
        <f>I257+I226+I195</f>
        <v>0</v>
      </c>
      <c r="J286" s="304"/>
    </row>
    <row r="287" spans="1:10" s="253" customFormat="1" ht="28.5" x14ac:dyDescent="0.25">
      <c r="A287" s="195" t="s">
        <v>547</v>
      </c>
      <c r="B287" s="286" t="s">
        <v>566</v>
      </c>
      <c r="C287" s="195" t="s">
        <v>1738</v>
      </c>
      <c r="D287" s="195" t="s">
        <v>553</v>
      </c>
      <c r="E287" s="86">
        <f t="shared" ref="E287:I288" si="5">E258+E227+E196</f>
        <v>0</v>
      </c>
      <c r="F287" s="86">
        <f t="shared" si="5"/>
        <v>0</v>
      </c>
      <c r="G287" s="86">
        <f t="shared" si="5"/>
        <v>0</v>
      </c>
      <c r="H287" s="86">
        <f t="shared" si="5"/>
        <v>0</v>
      </c>
      <c r="I287" s="86">
        <f t="shared" si="5"/>
        <v>0</v>
      </c>
      <c r="J287" s="304"/>
    </row>
    <row r="288" spans="1:10" s="253" customFormat="1" ht="33.6" customHeight="1" x14ac:dyDescent="0.25">
      <c r="A288" s="195" t="s">
        <v>549</v>
      </c>
      <c r="B288" s="286" t="s">
        <v>567</v>
      </c>
      <c r="C288" s="195" t="s">
        <v>1739</v>
      </c>
      <c r="D288" s="195" t="s">
        <v>553</v>
      </c>
      <c r="E288" s="86">
        <f t="shared" si="5"/>
        <v>0</v>
      </c>
      <c r="F288" s="86">
        <f t="shared" si="5"/>
        <v>0</v>
      </c>
      <c r="G288" s="86">
        <f t="shared" si="5"/>
        <v>0</v>
      </c>
      <c r="H288" s="86">
        <f t="shared" si="5"/>
        <v>0</v>
      </c>
      <c r="I288" s="86">
        <f t="shared" si="5"/>
        <v>0</v>
      </c>
      <c r="J288" s="304"/>
    </row>
    <row r="289" spans="1:10" s="253" customFormat="1" ht="42.75" x14ac:dyDescent="0.25">
      <c r="A289" s="195" t="s">
        <v>551</v>
      </c>
      <c r="B289" s="286" t="s">
        <v>573</v>
      </c>
      <c r="C289" s="195" t="s">
        <v>1735</v>
      </c>
      <c r="D289" s="195" t="s">
        <v>568</v>
      </c>
      <c r="E289" s="86">
        <f t="shared" ref="E289:I290" si="6">IFERROR((E260*E257+E229*E226+E198*E195)/(E195+E226+E257),0)</f>
        <v>0</v>
      </c>
      <c r="F289" s="86">
        <f t="shared" si="6"/>
        <v>0</v>
      </c>
      <c r="G289" s="86">
        <f t="shared" si="6"/>
        <v>0</v>
      </c>
      <c r="H289" s="86">
        <f t="shared" si="6"/>
        <v>0</v>
      </c>
      <c r="I289" s="86">
        <f t="shared" si="6"/>
        <v>0</v>
      </c>
      <c r="J289" s="304"/>
    </row>
    <row r="290" spans="1:10" s="253" customFormat="1" ht="42.75" x14ac:dyDescent="0.25">
      <c r="A290" s="195" t="s">
        <v>552</v>
      </c>
      <c r="B290" s="286" t="s">
        <v>562</v>
      </c>
      <c r="C290" s="195" t="s">
        <v>1736</v>
      </c>
      <c r="D290" s="195" t="s">
        <v>563</v>
      </c>
      <c r="E290" s="86">
        <f t="shared" si="6"/>
        <v>0</v>
      </c>
      <c r="F290" s="86">
        <f t="shared" si="6"/>
        <v>0</v>
      </c>
      <c r="G290" s="86">
        <f t="shared" si="6"/>
        <v>0</v>
      </c>
      <c r="H290" s="86">
        <f t="shared" si="6"/>
        <v>0</v>
      </c>
      <c r="I290" s="86">
        <f t="shared" si="6"/>
        <v>0</v>
      </c>
      <c r="J290" s="304"/>
    </row>
    <row r="291" spans="1:10" x14ac:dyDescent="0.25">
      <c r="A291" s="195" t="s">
        <v>569</v>
      </c>
      <c r="B291" s="286" t="s">
        <v>567</v>
      </c>
      <c r="C291" s="195" t="s">
        <v>1371</v>
      </c>
      <c r="D291" s="195" t="s">
        <v>489</v>
      </c>
      <c r="E291" s="86">
        <f>IFERROR(E288*100/E287,0)</f>
        <v>0</v>
      </c>
      <c r="F291" s="86">
        <f>IFERROR(F288*100/F287,0)</f>
        <v>0</v>
      </c>
      <c r="G291" s="86">
        <f>IFERROR(G288*100/G287,0)</f>
        <v>0</v>
      </c>
      <c r="H291" s="86">
        <f>IFERROR(H288*100/H287,0)</f>
        <v>0</v>
      </c>
      <c r="I291" s="86">
        <f>IFERROR(I288*100/I287,0)</f>
        <v>0</v>
      </c>
      <c r="J291" s="304"/>
    </row>
    <row r="292" spans="1:10" s="253" customFormat="1" ht="28.5" x14ac:dyDescent="0.25">
      <c r="A292" s="195" t="s">
        <v>1221</v>
      </c>
      <c r="B292" s="286" t="s">
        <v>1123</v>
      </c>
      <c r="C292" s="195" t="s">
        <v>1372</v>
      </c>
      <c r="D292" s="195" t="s">
        <v>557</v>
      </c>
      <c r="E292" s="86">
        <f>E281+E250+E219</f>
        <v>0</v>
      </c>
      <c r="F292" s="86">
        <f t="shared" ref="E292:I293" si="7">F281+F250+F219</f>
        <v>0</v>
      </c>
      <c r="G292" s="86">
        <f t="shared" si="7"/>
        <v>0</v>
      </c>
      <c r="H292" s="86">
        <f t="shared" si="7"/>
        <v>0</v>
      </c>
      <c r="I292" s="86">
        <f t="shared" si="7"/>
        <v>0</v>
      </c>
      <c r="J292" s="304"/>
    </row>
    <row r="293" spans="1:10" s="253" customFormat="1" ht="28.5" x14ac:dyDescent="0.25">
      <c r="A293" s="195" t="s">
        <v>1222</v>
      </c>
      <c r="B293" s="286" t="s">
        <v>1124</v>
      </c>
      <c r="C293" s="195" t="s">
        <v>1373</v>
      </c>
      <c r="D293" s="195" t="s">
        <v>557</v>
      </c>
      <c r="E293" s="86">
        <f t="shared" si="7"/>
        <v>0</v>
      </c>
      <c r="F293" s="86">
        <f t="shared" si="7"/>
        <v>0</v>
      </c>
      <c r="G293" s="86">
        <f t="shared" si="7"/>
        <v>0</v>
      </c>
      <c r="H293" s="86">
        <f t="shared" si="7"/>
        <v>0</v>
      </c>
      <c r="I293" s="86">
        <f t="shared" si="7"/>
        <v>0</v>
      </c>
      <c r="J293" s="304"/>
    </row>
    <row r="294" spans="1:10" s="253" customFormat="1" ht="14.25" x14ac:dyDescent="0.25">
      <c r="A294" s="195" t="s">
        <v>1223</v>
      </c>
      <c r="B294" s="286" t="s">
        <v>331</v>
      </c>
      <c r="C294" s="195" t="s">
        <v>1370</v>
      </c>
      <c r="D294" s="195" t="s">
        <v>174</v>
      </c>
      <c r="E294" s="86">
        <f>IFERROR((E284*E258+E253*E227+E222*E196)/(E196+E227+E258),0)</f>
        <v>0</v>
      </c>
      <c r="F294" s="86">
        <f>IFERROR((F284*F258+F253*F227+F222*F196)/(F196+F227+F258),0)</f>
        <v>0</v>
      </c>
      <c r="G294" s="86">
        <f>IFERROR((G284*G258+G253*G227+G222*G196)/(G196+G227+G258),0)</f>
        <v>0</v>
      </c>
      <c r="H294" s="86">
        <f>IFERROR((H284*H258+H253*H227+H222*H196)/(H196+H227+H258),0)</f>
        <v>0</v>
      </c>
      <c r="I294" s="86">
        <f>IFERROR((I284*I258+I253*I227+I222*I196)/(I196+I227+I258),0)</f>
        <v>0</v>
      </c>
      <c r="J294" s="304"/>
    </row>
    <row r="295" spans="1:10" ht="48" customHeight="1" x14ac:dyDescent="0.25">
      <c r="A295" s="195" t="s">
        <v>1224</v>
      </c>
      <c r="B295" s="286" t="s">
        <v>998</v>
      </c>
      <c r="C295" s="195" t="s">
        <v>1374</v>
      </c>
      <c r="D295" s="195" t="s">
        <v>999</v>
      </c>
      <c r="E295" s="1115">
        <f>IFERROR((E292+E188)/((E292+E188)+(E189+E293)),0)</f>
        <v>0</v>
      </c>
      <c r="F295" s="1115">
        <f>IFERROR((F292+F188)/((F292+F188)+(F189+F293)),0)</f>
        <v>0</v>
      </c>
      <c r="G295" s="1115">
        <f>IFERROR((G292+G188)/((G292+G188)+(G189+G293)),0)</f>
        <v>0</v>
      </c>
      <c r="H295" s="1115">
        <f>IFERROR((H292+H188)/((H292+H188)+(H189+H293)),0)</f>
        <v>0</v>
      </c>
      <c r="I295" s="1115">
        <f>IFERROR((I292+I188)/((I292+I188)+(I189+I293)),0)</f>
        <v>0</v>
      </c>
      <c r="J295" s="304"/>
    </row>
  </sheetData>
  <sheetProtection algorithmName="SHA-512" hashValue="CG9xASAEIrTIA+VNEUbQGugJtlt5YOjJ0xfzR36yl02Q2nXSEk3p3bk9JDUxViIpDz2Wn7pvGykVXcIg9A/Lcg==" saltValue="irb6GGcSFzIde996nBz89A==" spinCount="100000" sheet="1" formatCells="0" formatColumns="0" formatRows="0" insertColumns="0" insertRows="0" insertHyperlinks="0" deleteColumns="0" deleteRows="0" sort="0" autoFilter="0" pivotTables="0"/>
  <mergeCells count="33">
    <mergeCell ref="A254:I254"/>
    <mergeCell ref="C192:I192"/>
    <mergeCell ref="A223:I223"/>
    <mergeCell ref="AQ5:AW5"/>
    <mergeCell ref="BA5:BG5"/>
    <mergeCell ref="A40:I40"/>
    <mergeCell ref="M5:S5"/>
    <mergeCell ref="E5:I5"/>
    <mergeCell ref="A2:J2"/>
    <mergeCell ref="FQ5:FW5"/>
    <mergeCell ref="AG5:AM5"/>
    <mergeCell ref="BU5:CA5"/>
    <mergeCell ref="CE5:CK5"/>
    <mergeCell ref="DI5:DO5"/>
    <mergeCell ref="W5:AC5"/>
    <mergeCell ref="B4:D4"/>
    <mergeCell ref="E4:I4"/>
    <mergeCell ref="DS5:DY5"/>
    <mergeCell ref="BK5:BQ5"/>
    <mergeCell ref="FG5:FM5"/>
    <mergeCell ref="CY5:DE5"/>
    <mergeCell ref="CO5:CU5"/>
    <mergeCell ref="IS5:IV5"/>
    <mergeCell ref="II5:IO5"/>
    <mergeCell ref="EC5:EI5"/>
    <mergeCell ref="EM5:ES5"/>
    <mergeCell ref="EW5:FC5"/>
    <mergeCell ref="HE5:HK5"/>
    <mergeCell ref="HY5:IE5"/>
    <mergeCell ref="HO5:HU5"/>
    <mergeCell ref="GA5:GG5"/>
    <mergeCell ref="GU5:HA5"/>
    <mergeCell ref="GK5:GQ5"/>
  </mergeCells>
  <conditionalFormatting sqref="I206:J207 I212:J213 E206:F206 E212:F212 IU7:IV7 O7:S7 Y7:AC7 AI7:AM7 AS7:AW7 BC7:BG7 BM7:BQ7 BW7:CA7 CG7:CK7 CQ7:CU7 DA7:DE7 DK7:DO7 DU7:DY7 EE7:EI7 EO7:ES7 EY7:FC7 FI7:FM7 FS7:FW7 GC7:GG7 GM7:GQ7 GW7:HA7 HG7:HK7 HQ7:HU7 IA7:IE7 IK7:IO7 H204 H210 H216 H199 H195:J197 J65:J70 J59:J60 J30:J35 J21:J25 J8:J19 J100:J102 I199:J201 J198 J202:J204 J208:J210 J214:J216 E194:I194">
    <cfRule type="cellIs" dxfId="239" priority="1453" operator="equal">
      <formula>"NA"</formula>
    </cfRule>
    <cfRule type="cellIs" dxfId="238" priority="1454" operator="equal">
      <formula>"NA"</formula>
    </cfRule>
  </conditionalFormatting>
  <conditionalFormatting sqref="J43:J49 J53:J54">
    <cfRule type="cellIs" dxfId="237" priority="1425" operator="equal">
      <formula>"NA"</formula>
    </cfRule>
    <cfRule type="cellIs" dxfId="236" priority="1426" operator="equal">
      <formula>"NA"</formula>
    </cfRule>
  </conditionalFormatting>
  <conditionalFormatting sqref="H89:I89 H95:I95 E89:F89 E95:F95 I90:J90 H82 H101:I102 H78:H79 E101:F101 H93 I96 J103 I78:J80 J81 I82:J84 J85:J88 J91:J99">
    <cfRule type="cellIs" dxfId="235" priority="1413" operator="equal">
      <formula>"NA"</formula>
    </cfRule>
    <cfRule type="cellIs" dxfId="234" priority="1414" operator="equal">
      <formula>"NA"</formula>
    </cfRule>
  </conditionalFormatting>
  <conditionalFormatting sqref="I237:J238 I243:J244 E237:F237 E243:F243 H235:J235 H241 H247 H230 H226:J228 I230:J234 J229 J239:J241 J245:J247">
    <cfRule type="cellIs" dxfId="233" priority="1379" operator="equal">
      <formula>"NA"</formula>
    </cfRule>
    <cfRule type="cellIs" dxfId="232" priority="1380" operator="equal">
      <formula>"NA"</formula>
    </cfRule>
  </conditionalFormatting>
  <conditionalFormatting sqref="I268:J269 I274:J275 E268:F268 E274:F274 H266 H272 H278 H261 E261:F262 J280 H257:J259 E257:F259 J264:J266 J270:J272 J276:J278 I261:J263 J260">
    <cfRule type="cellIs" dxfId="231" priority="1371" operator="equal">
      <formula>"NA"</formula>
    </cfRule>
    <cfRule type="cellIs" dxfId="230" priority="1372" operator="equal">
      <formula>"NA"</formula>
    </cfRule>
  </conditionalFormatting>
  <conditionalFormatting sqref="E275:F275">
    <cfRule type="cellIs" dxfId="229" priority="1365" operator="equal">
      <formula>"NA"</formula>
    </cfRule>
    <cfRule type="cellIs" dxfId="228" priority="1366" operator="equal">
      <formula>"NA"</formula>
    </cfRule>
  </conditionalFormatting>
  <conditionalFormatting sqref="E269:F269">
    <cfRule type="cellIs" dxfId="227" priority="1369" operator="equal">
      <formula>"NA"</formula>
    </cfRule>
    <cfRule type="cellIs" dxfId="226" priority="1370" operator="equal">
      <formula>"NA"</formula>
    </cfRule>
  </conditionalFormatting>
  <conditionalFormatting sqref="E263:F263">
    <cfRule type="cellIs" dxfId="225" priority="1367" operator="equal">
      <formula>"NA"</formula>
    </cfRule>
    <cfRule type="cellIs" dxfId="224" priority="1368" operator="equal">
      <formula>"NA"</formula>
    </cfRule>
  </conditionalFormatting>
  <conditionalFormatting sqref="H90">
    <cfRule type="cellIs" dxfId="223" priority="1363" operator="equal">
      <formula>"NA"</formula>
    </cfRule>
    <cfRule type="cellIs" dxfId="222" priority="1364" operator="equal">
      <formula>"NA"</formula>
    </cfRule>
  </conditionalFormatting>
  <conditionalFormatting sqref="H84">
    <cfRule type="cellIs" dxfId="221" priority="1361" operator="equal">
      <formula>"NA"</formula>
    </cfRule>
    <cfRule type="cellIs" dxfId="220" priority="1362" operator="equal">
      <formula>"NA"</formula>
    </cfRule>
  </conditionalFormatting>
  <conditionalFormatting sqref="H96">
    <cfRule type="cellIs" dxfId="219" priority="1359" operator="equal">
      <formula>"NA"</formula>
    </cfRule>
    <cfRule type="cellIs" dxfId="218" priority="1360" operator="equal">
      <formula>"NA"</formula>
    </cfRule>
  </conditionalFormatting>
  <conditionalFormatting sqref="J104">
    <cfRule type="cellIs" dxfId="217" priority="1357" operator="equal">
      <formula>"NA"</formula>
    </cfRule>
    <cfRule type="cellIs" dxfId="216" priority="1358" operator="equal">
      <formula>"NA"</formula>
    </cfRule>
  </conditionalFormatting>
  <conditionalFormatting sqref="H61">
    <cfRule type="cellIs" dxfId="215" priority="1337" operator="equal">
      <formula>"NA"</formula>
    </cfRule>
    <cfRule type="cellIs" dxfId="214" priority="1338" operator="equal">
      <formula>"NA"</formula>
    </cfRule>
  </conditionalFormatting>
  <conditionalFormatting sqref="H26">
    <cfRule type="cellIs" dxfId="213" priority="1319" operator="equal">
      <formula>"NA"</formula>
    </cfRule>
    <cfRule type="cellIs" dxfId="212" priority="1320" operator="equal">
      <formula>"NA"</formula>
    </cfRule>
  </conditionalFormatting>
  <conditionalFormatting sqref="H54:I54 H60:I60 E54:F54 E60:F60 I55 H47 H43:H44 E66:F66 H58 I61 I43:I45 H66:I67 E42:I42 I47:I49">
    <cfRule type="cellIs" dxfId="211" priority="1353" operator="equal">
      <formula>"NA"</formula>
    </cfRule>
    <cfRule type="cellIs" dxfId="210" priority="1354" operator="equal">
      <formula>"NA"</formula>
    </cfRule>
  </conditionalFormatting>
  <conditionalFormatting sqref="H55">
    <cfRule type="cellIs" dxfId="209" priority="1341" operator="equal">
      <formula>"NA"</formula>
    </cfRule>
    <cfRule type="cellIs" dxfId="208" priority="1342" operator="equal">
      <formula>"NA"</formula>
    </cfRule>
  </conditionalFormatting>
  <conditionalFormatting sqref="H49">
    <cfRule type="cellIs" dxfId="207" priority="1339" operator="equal">
      <formula>"NA"</formula>
    </cfRule>
    <cfRule type="cellIs" dxfId="206" priority="1340" operator="equal">
      <formula>"NA"</formula>
    </cfRule>
  </conditionalFormatting>
  <conditionalFormatting sqref="H19:I19 H25:I25 E19:F19 E25:F25 I20 H12 H8:H9 E31:F31 H23 I26 I8:I10 H30:I32 I12:I14 E7:I7">
    <cfRule type="cellIs" dxfId="205" priority="1335" operator="equal">
      <formula>"NA"</formula>
    </cfRule>
    <cfRule type="cellIs" dxfId="204" priority="1336" operator="equal">
      <formula>"NA"</formula>
    </cfRule>
  </conditionalFormatting>
  <conditionalFormatting sqref="H20">
    <cfRule type="cellIs" dxfId="203" priority="1323" operator="equal">
      <formula>"NA"</formula>
    </cfRule>
    <cfRule type="cellIs" dxfId="202" priority="1324" operator="equal">
      <formula>"NA"</formula>
    </cfRule>
  </conditionalFormatting>
  <conditionalFormatting sqref="H14">
    <cfRule type="cellIs" dxfId="201" priority="1321" operator="equal">
      <formula>"NA"</formula>
    </cfRule>
    <cfRule type="cellIs" dxfId="200" priority="1322" operator="equal">
      <formula>"NA"</formula>
    </cfRule>
  </conditionalFormatting>
  <conditionalFormatting sqref="E256:I256">
    <cfRule type="cellIs" dxfId="199" priority="1311" operator="equal">
      <formula>"NA"</formula>
    </cfRule>
    <cfRule type="cellIs" dxfId="198" priority="1312" operator="equal">
      <formula>"NA"</formula>
    </cfRule>
  </conditionalFormatting>
  <conditionalFormatting sqref="E77:I77">
    <cfRule type="cellIs" dxfId="197" priority="1315" operator="equal">
      <formula>"NA"</formula>
    </cfRule>
    <cfRule type="cellIs" dxfId="196" priority="1316" operator="equal">
      <formula>"NA"</formula>
    </cfRule>
  </conditionalFormatting>
  <conditionalFormatting sqref="E225:I225">
    <cfRule type="cellIs" dxfId="195" priority="1313" operator="equal">
      <formula>"NA"</formula>
    </cfRule>
    <cfRule type="cellIs" dxfId="194" priority="1314" operator="equal">
      <formula>"NA"</formula>
    </cfRule>
  </conditionalFormatting>
  <conditionalFormatting sqref="F24:G24 I24">
    <cfRule type="cellIs" dxfId="193" priority="1309" operator="equal">
      <formula>"NA"</formula>
    </cfRule>
    <cfRule type="cellIs" dxfId="192" priority="1310" operator="equal">
      <formula>"NA"</formula>
    </cfRule>
  </conditionalFormatting>
  <conditionalFormatting sqref="F18:G18 I18">
    <cfRule type="cellIs" dxfId="191" priority="1307" operator="equal">
      <formula>"NA"</formula>
    </cfRule>
    <cfRule type="cellIs" dxfId="190" priority="1308" operator="equal">
      <formula>"NA"</formula>
    </cfRule>
  </conditionalFormatting>
  <conditionalFormatting sqref="J50:J52">
    <cfRule type="cellIs" dxfId="189" priority="1303" operator="equal">
      <formula>"NA"</formula>
    </cfRule>
    <cfRule type="cellIs" dxfId="188" priority="1304" operator="equal">
      <formula>"NA"</formula>
    </cfRule>
  </conditionalFormatting>
  <conditionalFormatting sqref="J56:J58">
    <cfRule type="cellIs" dxfId="187" priority="1301" operator="equal">
      <formula>"NA"</formula>
    </cfRule>
    <cfRule type="cellIs" dxfId="186" priority="1302" operator="equal">
      <formula>"NA"</formula>
    </cfRule>
  </conditionalFormatting>
  <conditionalFormatting sqref="J62:J64">
    <cfRule type="cellIs" dxfId="185" priority="1299" operator="equal">
      <formula>"NA"</formula>
    </cfRule>
    <cfRule type="cellIs" dxfId="184" priority="1300" operator="equal">
      <formula>"NA"</formula>
    </cfRule>
  </conditionalFormatting>
  <conditionalFormatting sqref="J135:J140 J129:J130 J170:J172">
    <cfRule type="cellIs" dxfId="183" priority="1293" operator="equal">
      <formula>"NA"</formula>
    </cfRule>
    <cfRule type="cellIs" dxfId="182" priority="1294" operator="equal">
      <formula>"NA"</formula>
    </cfRule>
  </conditionalFormatting>
  <conditionalFormatting sqref="J113:J119 J123:J124">
    <cfRule type="cellIs" dxfId="181" priority="1291" operator="equal">
      <formula>"NA"</formula>
    </cfRule>
    <cfRule type="cellIs" dxfId="180" priority="1292" operator="equal">
      <formula>"NA"</formula>
    </cfRule>
  </conditionalFormatting>
  <conditionalFormatting sqref="H159:I159 H165:I165 E159:F159 E165:F165 I160:J160 H152 H171:I172 H148:H149 E153:F153 E171:F171 H163 I166 J173 I148:J150 J151 I152:J154 J155:J158 J161:J169">
    <cfRule type="cellIs" dxfId="179" priority="1289" operator="equal">
      <formula>"NA"</formula>
    </cfRule>
    <cfRule type="cellIs" dxfId="178" priority="1290" operator="equal">
      <formula>"NA"</formula>
    </cfRule>
  </conditionalFormatting>
  <conditionalFormatting sqref="E154:G154">
    <cfRule type="cellIs" dxfId="177" priority="1285" operator="equal">
      <formula>"NA"</formula>
    </cfRule>
    <cfRule type="cellIs" dxfId="176" priority="1286" operator="equal">
      <formula>"NA"</formula>
    </cfRule>
  </conditionalFormatting>
  <conditionalFormatting sqref="H160">
    <cfRule type="cellIs" dxfId="175" priority="1279" operator="equal">
      <formula>"NA"</formula>
    </cfRule>
    <cfRule type="cellIs" dxfId="174" priority="1280" operator="equal">
      <formula>"NA"</formula>
    </cfRule>
  </conditionalFormatting>
  <conditionalFormatting sqref="H154">
    <cfRule type="cellIs" dxfId="173" priority="1277" operator="equal">
      <formula>"NA"</formula>
    </cfRule>
    <cfRule type="cellIs" dxfId="172" priority="1278" operator="equal">
      <formula>"NA"</formula>
    </cfRule>
  </conditionalFormatting>
  <conditionalFormatting sqref="H166">
    <cfRule type="cellIs" dxfId="171" priority="1275" operator="equal">
      <formula>"NA"</formula>
    </cfRule>
    <cfRule type="cellIs" dxfId="170" priority="1276" operator="equal">
      <formula>"NA"</formula>
    </cfRule>
  </conditionalFormatting>
  <conditionalFormatting sqref="J174">
    <cfRule type="cellIs" dxfId="169" priority="1273" operator="equal">
      <formula>"NA"</formula>
    </cfRule>
    <cfRule type="cellIs" dxfId="168" priority="1274" operator="equal">
      <formula>"NA"</formula>
    </cfRule>
  </conditionalFormatting>
  <conditionalFormatting sqref="H131">
    <cfRule type="cellIs" dxfId="167" priority="1257" operator="equal">
      <formula>"NA"</formula>
    </cfRule>
    <cfRule type="cellIs" dxfId="166" priority="1258" operator="equal">
      <formula>"NA"</formula>
    </cfRule>
  </conditionalFormatting>
  <conditionalFormatting sqref="H124:I124 H130:I130 E124:F124 E130:F130 I125 H117 H113:H114 E136:F136 H128 I131 I113:I115 H136:I137 I117:I119 E112:I112">
    <cfRule type="cellIs" dxfId="165" priority="1271" operator="equal">
      <formula>"NA"</formula>
    </cfRule>
    <cfRule type="cellIs" dxfId="164" priority="1272" operator="equal">
      <formula>"NA"</formula>
    </cfRule>
  </conditionalFormatting>
  <conditionalFormatting sqref="H125">
    <cfRule type="cellIs" dxfId="163" priority="1261" operator="equal">
      <formula>"NA"</formula>
    </cfRule>
    <cfRule type="cellIs" dxfId="162" priority="1262" operator="equal">
      <formula>"NA"</formula>
    </cfRule>
  </conditionalFormatting>
  <conditionalFormatting sqref="H119">
    <cfRule type="cellIs" dxfId="161" priority="1259" operator="equal">
      <formula>"NA"</formula>
    </cfRule>
    <cfRule type="cellIs" dxfId="160" priority="1260" operator="equal">
      <formula>"NA"</formula>
    </cfRule>
  </conditionalFormatting>
  <conditionalFormatting sqref="E147:I147">
    <cfRule type="cellIs" dxfId="159" priority="1255" operator="equal">
      <formula>"NA"</formula>
    </cfRule>
    <cfRule type="cellIs" dxfId="158" priority="1256" operator="equal">
      <formula>"NA"</formula>
    </cfRule>
  </conditionalFormatting>
  <conditionalFormatting sqref="J120:J122">
    <cfRule type="cellIs" dxfId="157" priority="1253" operator="equal">
      <formula>"NA"</formula>
    </cfRule>
    <cfRule type="cellIs" dxfId="156" priority="1254" operator="equal">
      <formula>"NA"</formula>
    </cfRule>
  </conditionalFormatting>
  <conditionalFormatting sqref="J126:J128">
    <cfRule type="cellIs" dxfId="155" priority="1251" operator="equal">
      <formula>"NA"</formula>
    </cfRule>
    <cfRule type="cellIs" dxfId="154" priority="1252" operator="equal">
      <formula>"NA"</formula>
    </cfRule>
  </conditionalFormatting>
  <conditionalFormatting sqref="J132:J134">
    <cfRule type="cellIs" dxfId="153" priority="1249" operator="equal">
      <formula>"NA"</formula>
    </cfRule>
    <cfRule type="cellIs" dxfId="152" priority="1250" operator="equal">
      <formula>"NA"</formula>
    </cfRule>
  </conditionalFormatting>
  <conditionalFormatting sqref="E125:G125">
    <cfRule type="cellIs" dxfId="151" priority="959" operator="equal">
      <formula>"NA"</formula>
    </cfRule>
    <cfRule type="cellIs" dxfId="150" priority="960" operator="equal">
      <formula>"NA"</formula>
    </cfRule>
  </conditionalFormatting>
  <conditionalFormatting sqref="E113:G115 E117:G119">
    <cfRule type="cellIs" dxfId="149" priority="335" operator="equal">
      <formula>"NA"</formula>
    </cfRule>
    <cfRule type="cellIs" dxfId="148" priority="336" operator="equal">
      <formula>"NA"</formula>
    </cfRule>
  </conditionalFormatting>
  <conditionalFormatting sqref="E131:G131">
    <cfRule type="cellIs" dxfId="147" priority="331" operator="equal">
      <formula>"NA"</formula>
    </cfRule>
    <cfRule type="cellIs" dxfId="146" priority="332" operator="equal">
      <formula>"NA"</formula>
    </cfRule>
  </conditionalFormatting>
  <conditionalFormatting sqref="E131:G131">
    <cfRule type="cellIs" dxfId="145" priority="329" operator="equal">
      <formula>"NA"</formula>
    </cfRule>
    <cfRule type="cellIs" dxfId="144" priority="330" operator="equal">
      <formula>"NA"</formula>
    </cfRule>
  </conditionalFormatting>
  <conditionalFormatting sqref="E148:G150">
    <cfRule type="cellIs" dxfId="143" priority="307" operator="equal">
      <formula>"NA"</formula>
    </cfRule>
    <cfRule type="cellIs" dxfId="142" priority="308" operator="equal">
      <formula>"NA"</formula>
    </cfRule>
  </conditionalFormatting>
  <conditionalFormatting sqref="E148:G150">
    <cfRule type="cellIs" dxfId="141" priority="305" operator="equal">
      <formula>"NA"</formula>
    </cfRule>
    <cfRule type="cellIs" dxfId="140" priority="306" operator="equal">
      <formula>"NA"</formula>
    </cfRule>
  </conditionalFormatting>
  <conditionalFormatting sqref="E151:G151">
    <cfRule type="cellIs" dxfId="139" priority="295" operator="equal">
      <formula>"NA"</formula>
    </cfRule>
    <cfRule type="cellIs" dxfId="138" priority="296" operator="equal">
      <formula>"NA"</formula>
    </cfRule>
  </conditionalFormatting>
  <conditionalFormatting sqref="E151:G151">
    <cfRule type="cellIs" dxfId="137" priority="293" operator="equal">
      <formula>"NA"</formula>
    </cfRule>
    <cfRule type="cellIs" dxfId="136" priority="294" operator="equal">
      <formula>"NA"</formula>
    </cfRule>
  </conditionalFormatting>
  <conditionalFormatting sqref="E152:G152">
    <cfRule type="cellIs" dxfId="135" priority="291" operator="equal">
      <formula>"NA"</formula>
    </cfRule>
    <cfRule type="cellIs" dxfId="134" priority="292" operator="equal">
      <formula>"NA"</formula>
    </cfRule>
  </conditionalFormatting>
  <conditionalFormatting sqref="E152:G152">
    <cfRule type="cellIs" dxfId="133" priority="289" operator="equal">
      <formula>"NA"</formula>
    </cfRule>
    <cfRule type="cellIs" dxfId="132" priority="290" operator="equal">
      <formula>"NA"</formula>
    </cfRule>
  </conditionalFormatting>
  <conditionalFormatting sqref="E160">
    <cfRule type="cellIs" dxfId="131" priority="287" operator="equal">
      <formula>"NA"</formula>
    </cfRule>
    <cfRule type="cellIs" dxfId="130" priority="288" operator="equal">
      <formula>"NA"</formula>
    </cfRule>
  </conditionalFormatting>
  <conditionalFormatting sqref="E160">
    <cfRule type="cellIs" dxfId="129" priority="285" operator="equal">
      <formula>"NA"</formula>
    </cfRule>
    <cfRule type="cellIs" dxfId="128" priority="286" operator="equal">
      <formula>"NA"</formula>
    </cfRule>
  </conditionalFormatting>
  <conditionalFormatting sqref="F160">
    <cfRule type="cellIs" dxfId="127" priority="283" operator="equal">
      <formula>"NA"</formula>
    </cfRule>
    <cfRule type="cellIs" dxfId="126" priority="284" operator="equal">
      <formula>"NA"</formula>
    </cfRule>
  </conditionalFormatting>
  <conditionalFormatting sqref="F160">
    <cfRule type="cellIs" dxfId="125" priority="281" operator="equal">
      <formula>"NA"</formula>
    </cfRule>
    <cfRule type="cellIs" dxfId="124" priority="282" operator="equal">
      <formula>"NA"</formula>
    </cfRule>
  </conditionalFormatting>
  <conditionalFormatting sqref="G160">
    <cfRule type="cellIs" dxfId="123" priority="279" operator="equal">
      <formula>"NA"</formula>
    </cfRule>
    <cfRule type="cellIs" dxfId="122" priority="280" operator="equal">
      <formula>"NA"</formula>
    </cfRule>
  </conditionalFormatting>
  <conditionalFormatting sqref="G160">
    <cfRule type="cellIs" dxfId="121" priority="277" operator="equal">
      <formula>"NA"</formula>
    </cfRule>
    <cfRule type="cellIs" dxfId="120" priority="278" operator="equal">
      <formula>"NA"</formula>
    </cfRule>
  </conditionalFormatting>
  <conditionalFormatting sqref="E166:G166">
    <cfRule type="cellIs" dxfId="119" priority="275" operator="equal">
      <formula>"NA"</formula>
    </cfRule>
    <cfRule type="cellIs" dxfId="118" priority="276" operator="equal">
      <formula>"NA"</formula>
    </cfRule>
  </conditionalFormatting>
  <conditionalFormatting sqref="E166:G166">
    <cfRule type="cellIs" dxfId="117" priority="273" operator="equal">
      <formula>"NA"</formula>
    </cfRule>
    <cfRule type="cellIs" dxfId="116" priority="274" operator="equal">
      <formula>"NA"</formula>
    </cfRule>
  </conditionalFormatting>
  <conditionalFormatting sqref="E172:G172">
    <cfRule type="cellIs" dxfId="115" priority="263" operator="equal">
      <formula>"NA"</formula>
    </cfRule>
    <cfRule type="cellIs" dxfId="114" priority="264" operator="equal">
      <formula>"NA"</formula>
    </cfRule>
  </conditionalFormatting>
  <conditionalFormatting sqref="E172:G172">
    <cfRule type="cellIs" dxfId="113" priority="261" operator="equal">
      <formula>"NA"</formula>
    </cfRule>
    <cfRule type="cellIs" dxfId="112" priority="262" operator="equal">
      <formula>"NA"</formula>
    </cfRule>
  </conditionalFormatting>
  <conditionalFormatting sqref="F207:G207">
    <cfRule type="cellIs" dxfId="111" priority="247" operator="equal">
      <formula>"NA"</formula>
    </cfRule>
    <cfRule type="cellIs" dxfId="110" priority="248" operator="equal">
      <formula>"NA"</formula>
    </cfRule>
  </conditionalFormatting>
  <conditionalFormatting sqref="F207:G207">
    <cfRule type="cellIs" dxfId="109" priority="245" operator="equal">
      <formula>"NA"</formula>
    </cfRule>
    <cfRule type="cellIs" dxfId="108" priority="246" operator="equal">
      <formula>"NA"</formula>
    </cfRule>
  </conditionalFormatting>
  <conditionalFormatting sqref="F207:G207">
    <cfRule type="cellIs" dxfId="107" priority="243" operator="equal">
      <formula>"NA"</formula>
    </cfRule>
    <cfRule type="cellIs" dxfId="106" priority="244" operator="equal">
      <formula>"NA"</formula>
    </cfRule>
  </conditionalFormatting>
  <conditionalFormatting sqref="E226:G228 E230:G235">
    <cfRule type="cellIs" dxfId="105" priority="241" operator="equal">
      <formula>"NA"</formula>
    </cfRule>
    <cfRule type="cellIs" dxfId="104" priority="242" operator="equal">
      <formula>"NA"</formula>
    </cfRule>
  </conditionalFormatting>
  <conditionalFormatting sqref="E231:G231">
    <cfRule type="cellIs" dxfId="103" priority="239" operator="equal">
      <formula>"NA"</formula>
    </cfRule>
    <cfRule type="cellIs" dxfId="102" priority="240" operator="equal">
      <formula>"NA"</formula>
    </cfRule>
  </conditionalFormatting>
  <conditionalFormatting sqref="E226:G228 E230:G232">
    <cfRule type="cellIs" dxfId="101" priority="237" operator="equal">
      <formula>"NA"</formula>
    </cfRule>
    <cfRule type="cellIs" dxfId="100" priority="238" operator="equal">
      <formula>"NA"</formula>
    </cfRule>
  </conditionalFormatting>
  <conditionalFormatting sqref="E226:G228 E230:G230">
    <cfRule type="cellIs" dxfId="99" priority="235" operator="equal">
      <formula>"NA"</formula>
    </cfRule>
    <cfRule type="cellIs" dxfId="98" priority="236" operator="equal">
      <formula>"NA"</formula>
    </cfRule>
  </conditionalFormatting>
  <conditionalFormatting sqref="E232:G232">
    <cfRule type="cellIs" dxfId="97" priority="233" operator="equal">
      <formula>"NA"</formula>
    </cfRule>
    <cfRule type="cellIs" dxfId="96" priority="234" operator="equal">
      <formula>"NA"</formula>
    </cfRule>
  </conditionalFormatting>
  <conditionalFormatting sqref="F238">
    <cfRule type="cellIs" dxfId="95" priority="205" operator="equal">
      <formula>"NA"</formula>
    </cfRule>
    <cfRule type="cellIs" dxfId="94" priority="206" operator="equal">
      <formula>"NA"</formula>
    </cfRule>
  </conditionalFormatting>
  <conditionalFormatting sqref="F238">
    <cfRule type="cellIs" dxfId="93" priority="203" operator="equal">
      <formula>"NA"</formula>
    </cfRule>
    <cfRule type="cellIs" dxfId="92" priority="204" operator="equal">
      <formula>"NA"</formula>
    </cfRule>
  </conditionalFormatting>
  <conditionalFormatting sqref="F238">
    <cfRule type="cellIs" dxfId="91" priority="201" operator="equal">
      <formula>"NA"</formula>
    </cfRule>
    <cfRule type="cellIs" dxfId="90" priority="202" operator="equal">
      <formula>"NA"</formula>
    </cfRule>
  </conditionalFormatting>
  <conditionalFormatting sqref="E195:E197 E199:E201">
    <cfRule type="cellIs" dxfId="89" priority="147" operator="equal">
      <formula>"NA"</formula>
    </cfRule>
    <cfRule type="cellIs" dxfId="88" priority="148" operator="equal">
      <formula>"NA"</formula>
    </cfRule>
  </conditionalFormatting>
  <conditionalFormatting sqref="E43:G45 E47:G49">
    <cfRule type="cellIs" dxfId="87" priority="115" operator="equal">
      <formula>"NA"</formula>
    </cfRule>
    <cfRule type="cellIs" dxfId="86" priority="116" operator="equal">
      <formula>"NA"</formula>
    </cfRule>
  </conditionalFormatting>
  <conditionalFormatting sqref="E55:G55">
    <cfRule type="cellIs" dxfId="85" priority="109" operator="equal">
      <formula>"NA"</formula>
    </cfRule>
    <cfRule type="cellIs" dxfId="84" priority="110" operator="equal">
      <formula>"NA"</formula>
    </cfRule>
  </conditionalFormatting>
  <conditionalFormatting sqref="E61:G61">
    <cfRule type="cellIs" dxfId="83" priority="107" operator="equal">
      <formula>"NA"</formula>
    </cfRule>
    <cfRule type="cellIs" dxfId="82" priority="108" operator="equal">
      <formula>"NA"</formula>
    </cfRule>
  </conditionalFormatting>
  <conditionalFormatting sqref="E67:G67">
    <cfRule type="cellIs" dxfId="81" priority="105" operator="equal">
      <formula>"NA"</formula>
    </cfRule>
    <cfRule type="cellIs" dxfId="80" priority="106" operator="equal">
      <formula>"NA"</formula>
    </cfRule>
  </conditionalFormatting>
  <conditionalFormatting sqref="E90:G93">
    <cfRule type="cellIs" dxfId="79" priority="97" operator="equal">
      <formula>"NA"</formula>
    </cfRule>
    <cfRule type="cellIs" dxfId="78" priority="98" operator="equal">
      <formula>"NA"</formula>
    </cfRule>
  </conditionalFormatting>
  <conditionalFormatting sqref="E96:G99">
    <cfRule type="cellIs" dxfId="77" priority="95" operator="equal">
      <formula>"NA"</formula>
    </cfRule>
    <cfRule type="cellIs" dxfId="76" priority="96" operator="equal">
      <formula>"NA"</formula>
    </cfRule>
  </conditionalFormatting>
  <conditionalFormatting sqref="E102:G102">
    <cfRule type="cellIs" dxfId="75" priority="93" operator="equal">
      <formula>"NA"</formula>
    </cfRule>
    <cfRule type="cellIs" dxfId="74" priority="94" operator="equal">
      <formula>"NA"</formula>
    </cfRule>
  </conditionalFormatting>
  <conditionalFormatting sqref="E20:G20">
    <cfRule type="cellIs" dxfId="73" priority="71" operator="equal">
      <formula>"NA"</formula>
    </cfRule>
    <cfRule type="cellIs" dxfId="72" priority="72" operator="equal">
      <formula>"NA"</formula>
    </cfRule>
  </conditionalFormatting>
  <conditionalFormatting sqref="E26:G26">
    <cfRule type="cellIs" dxfId="71" priority="69" operator="equal">
      <formula>"NA"</formula>
    </cfRule>
    <cfRule type="cellIs" dxfId="70" priority="70" operator="equal">
      <formula>"NA"</formula>
    </cfRule>
  </conditionalFormatting>
  <conditionalFormatting sqref="E244:G244">
    <cfRule type="cellIs" dxfId="69" priority="67" operator="equal">
      <formula>"NA"</formula>
    </cfRule>
    <cfRule type="cellIs" dxfId="68" priority="68" operator="equal">
      <formula>"NA"</formula>
    </cfRule>
  </conditionalFormatting>
  <conditionalFormatting sqref="E8:G10 E12:G14">
    <cfRule type="cellIs" dxfId="67" priority="65" operator="equal">
      <formula>"NA"</formula>
    </cfRule>
    <cfRule type="cellIs" dxfId="66" priority="66" operator="equal">
      <formula>"NA"</formula>
    </cfRule>
  </conditionalFormatting>
  <conditionalFormatting sqref="E8:G10">
    <cfRule type="cellIs" dxfId="65" priority="63" operator="equal">
      <formula>"NA"</formula>
    </cfRule>
    <cfRule type="cellIs" dxfId="64" priority="64" operator="equal">
      <formula>"NA"</formula>
    </cfRule>
  </conditionalFormatting>
  <conditionalFormatting sqref="E12:G14">
    <cfRule type="cellIs" dxfId="63" priority="61" operator="equal">
      <formula>"NA"</formula>
    </cfRule>
    <cfRule type="cellIs" dxfId="62" priority="62" operator="equal">
      <formula>"NA"</formula>
    </cfRule>
  </conditionalFormatting>
  <conditionalFormatting sqref="E32:G32">
    <cfRule type="cellIs" dxfId="61" priority="59" operator="equal">
      <formula>"NA"</formula>
    </cfRule>
    <cfRule type="cellIs" dxfId="60" priority="60" operator="equal">
      <formula>"NA"</formula>
    </cfRule>
  </conditionalFormatting>
  <conditionalFormatting sqref="E32:G32">
    <cfRule type="cellIs" dxfId="59" priority="57" operator="equal">
      <formula>"NA"</formula>
    </cfRule>
    <cfRule type="cellIs" dxfId="58" priority="58" operator="equal">
      <formula>"NA"</formula>
    </cfRule>
  </conditionalFormatting>
  <conditionalFormatting sqref="E32:G32">
    <cfRule type="cellIs" dxfId="57" priority="55" operator="equal">
      <formula>"NA"</formula>
    </cfRule>
    <cfRule type="cellIs" dxfId="56" priority="56" operator="equal">
      <formula>"NA"</formula>
    </cfRule>
  </conditionalFormatting>
  <conditionalFormatting sqref="E78:E80 E82:E84">
    <cfRule type="cellIs" dxfId="55" priority="53" operator="equal">
      <formula>"NA"</formula>
    </cfRule>
    <cfRule type="cellIs" dxfId="54" priority="54" operator="equal">
      <formula>"NA"</formula>
    </cfRule>
  </conditionalFormatting>
  <conditionalFormatting sqref="E80">
    <cfRule type="cellIs" dxfId="53" priority="51" operator="equal">
      <formula>"NA"</formula>
    </cfRule>
    <cfRule type="cellIs" dxfId="52" priority="52" operator="equal">
      <formula>"NA"</formula>
    </cfRule>
  </conditionalFormatting>
  <conditionalFormatting sqref="E78:E79">
    <cfRule type="cellIs" dxfId="51" priority="49" operator="equal">
      <formula>"NA"</formula>
    </cfRule>
    <cfRule type="cellIs" dxfId="50" priority="50" operator="equal">
      <formula>"NA"</formula>
    </cfRule>
  </conditionalFormatting>
  <conditionalFormatting sqref="E82:E84">
    <cfRule type="cellIs" dxfId="49" priority="47" operator="equal">
      <formula>"NA"</formula>
    </cfRule>
    <cfRule type="cellIs" dxfId="48" priority="48" operator="equal">
      <formula>"NA"</formula>
    </cfRule>
  </conditionalFormatting>
  <conditionalFormatting sqref="F78:F80 F82:F84">
    <cfRule type="cellIs" dxfId="47" priority="45" operator="equal">
      <formula>"NA"</formula>
    </cfRule>
    <cfRule type="cellIs" dxfId="46" priority="46" operator="equal">
      <formula>"NA"</formula>
    </cfRule>
  </conditionalFormatting>
  <conditionalFormatting sqref="F80">
    <cfRule type="cellIs" dxfId="45" priority="43" operator="equal">
      <formula>"NA"</formula>
    </cfRule>
    <cfRule type="cellIs" dxfId="44" priority="44" operator="equal">
      <formula>"NA"</formula>
    </cfRule>
  </conditionalFormatting>
  <conditionalFormatting sqref="F78:F79">
    <cfRule type="cellIs" dxfId="43" priority="41" operator="equal">
      <formula>"NA"</formula>
    </cfRule>
    <cfRule type="cellIs" dxfId="42" priority="42" operator="equal">
      <formula>"NA"</formula>
    </cfRule>
  </conditionalFormatting>
  <conditionalFormatting sqref="F82:F84">
    <cfRule type="cellIs" dxfId="41" priority="39" operator="equal">
      <formula>"NA"</formula>
    </cfRule>
    <cfRule type="cellIs" dxfId="40" priority="40" operator="equal">
      <formula>"NA"</formula>
    </cfRule>
  </conditionalFormatting>
  <conditionalFormatting sqref="G78:G80 G82:G84">
    <cfRule type="cellIs" dxfId="39" priority="37" operator="equal">
      <formula>"NA"</formula>
    </cfRule>
    <cfRule type="cellIs" dxfId="38" priority="38" operator="equal">
      <formula>"NA"</formula>
    </cfRule>
  </conditionalFormatting>
  <conditionalFormatting sqref="G80">
    <cfRule type="cellIs" dxfId="37" priority="35" operator="equal">
      <formula>"NA"</formula>
    </cfRule>
    <cfRule type="cellIs" dxfId="36" priority="36" operator="equal">
      <formula>"NA"</formula>
    </cfRule>
  </conditionalFormatting>
  <conditionalFormatting sqref="G78:G79">
    <cfRule type="cellIs" dxfId="35" priority="33" operator="equal">
      <formula>"NA"</formula>
    </cfRule>
    <cfRule type="cellIs" dxfId="34" priority="34" operator="equal">
      <formula>"NA"</formula>
    </cfRule>
  </conditionalFormatting>
  <conditionalFormatting sqref="G82:G84">
    <cfRule type="cellIs" dxfId="33" priority="31" operator="equal">
      <formula>"NA"</formula>
    </cfRule>
    <cfRule type="cellIs" dxfId="32" priority="32" operator="equal">
      <formula>"NA"</formula>
    </cfRule>
  </conditionalFormatting>
  <conditionalFormatting sqref="E137:G137">
    <cfRule type="cellIs" dxfId="31" priority="29" operator="equal">
      <formula>"NA"</formula>
    </cfRule>
    <cfRule type="cellIs" dxfId="30" priority="30" operator="equal">
      <formula>"NA"</formula>
    </cfRule>
  </conditionalFormatting>
  <conditionalFormatting sqref="F195:F197 F199:F201">
    <cfRule type="cellIs" dxfId="29" priority="27" operator="equal">
      <formula>"NA"</formula>
    </cfRule>
    <cfRule type="cellIs" dxfId="28" priority="28" operator="equal">
      <formula>"NA"</formula>
    </cfRule>
  </conditionalFormatting>
  <conditionalFormatting sqref="G195:G197 G199:G201">
    <cfRule type="cellIs" dxfId="27" priority="25" operator="equal">
      <formula>"NA"</formula>
    </cfRule>
    <cfRule type="cellIs" dxfId="26" priority="26" operator="equal">
      <formula>"NA"</formula>
    </cfRule>
  </conditionalFormatting>
  <conditionalFormatting sqref="E207">
    <cfRule type="cellIs" dxfId="25" priority="23" operator="equal">
      <formula>"NA"</formula>
    </cfRule>
    <cfRule type="cellIs" dxfId="24" priority="24" operator="equal">
      <formula>"NA"</formula>
    </cfRule>
  </conditionalFormatting>
  <conditionalFormatting sqref="E207">
    <cfRule type="cellIs" dxfId="23" priority="21" operator="equal">
      <formula>"NA"</formula>
    </cfRule>
    <cfRule type="cellIs" dxfId="22" priority="22" operator="equal">
      <formula>"NA"</formula>
    </cfRule>
  </conditionalFormatting>
  <conditionalFormatting sqref="E210">
    <cfRule type="cellIs" dxfId="21" priority="19" operator="equal">
      <formula>"NA"</formula>
    </cfRule>
    <cfRule type="cellIs" dxfId="20" priority="20" operator="equal">
      <formula>"NA"</formula>
    </cfRule>
  </conditionalFormatting>
  <conditionalFormatting sqref="E213">
    <cfRule type="cellIs" dxfId="19" priority="17" operator="equal">
      <formula>"NA"</formula>
    </cfRule>
    <cfRule type="cellIs" dxfId="18" priority="18" operator="equal">
      <formula>"NA"</formula>
    </cfRule>
  </conditionalFormatting>
  <conditionalFormatting sqref="E213">
    <cfRule type="cellIs" dxfId="17" priority="15" operator="equal">
      <formula>"NA"</formula>
    </cfRule>
    <cfRule type="cellIs" dxfId="16" priority="16" operator="equal">
      <formula>"NA"</formula>
    </cfRule>
  </conditionalFormatting>
  <conditionalFormatting sqref="F213">
    <cfRule type="cellIs" dxfId="15" priority="13" operator="equal">
      <formula>"NA"</formula>
    </cfRule>
    <cfRule type="cellIs" dxfId="14" priority="14" operator="equal">
      <formula>"NA"</formula>
    </cfRule>
  </conditionalFormatting>
  <conditionalFormatting sqref="F213">
    <cfRule type="cellIs" dxfId="13" priority="11" operator="equal">
      <formula>"NA"</formula>
    </cfRule>
    <cfRule type="cellIs" dxfId="12" priority="12" operator="equal">
      <formula>"NA"</formula>
    </cfRule>
  </conditionalFormatting>
  <conditionalFormatting sqref="G213">
    <cfRule type="cellIs" dxfId="11" priority="9" operator="equal">
      <formula>"NA"</formula>
    </cfRule>
    <cfRule type="cellIs" dxfId="10" priority="10" operator="equal">
      <formula>"NA"</formula>
    </cfRule>
  </conditionalFormatting>
  <conditionalFormatting sqref="G213">
    <cfRule type="cellIs" dxfId="9" priority="7" operator="equal">
      <formula>"NA"</formula>
    </cfRule>
    <cfRule type="cellIs" dxfId="8" priority="8" operator="equal">
      <formula>"NA"</formula>
    </cfRule>
  </conditionalFormatting>
  <conditionalFormatting sqref="G238">
    <cfRule type="cellIs" dxfId="7" priority="5" operator="equal">
      <formula>"NA"</formula>
    </cfRule>
    <cfRule type="cellIs" dxfId="6" priority="6" operator="equal">
      <formula>"NA"</formula>
    </cfRule>
  </conditionalFormatting>
  <conditionalFormatting sqref="G238">
    <cfRule type="cellIs" dxfId="5" priority="3" operator="equal">
      <formula>"NA"</formula>
    </cfRule>
    <cfRule type="cellIs" dxfId="4" priority="4" operator="equal">
      <formula>"NA"</formula>
    </cfRule>
  </conditionalFormatting>
  <conditionalFormatting sqref="G238">
    <cfRule type="cellIs" dxfId="3" priority="1" operator="equal">
      <formula>"NA"</formula>
    </cfRule>
    <cfRule type="cellIs" dxfId="2" priority="2" operator="equal">
      <formula>"NA"</formula>
    </cfRule>
  </conditionalFormatting>
  <dataValidations count="6">
    <dataValidation type="list" allowBlank="1" showInputMessage="1" showErrorMessage="1" prompt="Please select_x000a_" sqref="E194:I194">
      <formula1>"Yes,No"</formula1>
    </dataValidation>
    <dataValidation type="list" allowBlank="1" showInputMessage="1" showErrorMessage="1" prompt="Please select" sqref="E7:I7">
      <formula1>"Yes,No"</formula1>
    </dataValidation>
    <dataValidation type="decimal" operator="notEqual" allowBlank="1" showInputMessage="1" showErrorMessage="1" error="Please do not enter '0' or text" promptTitle="Numeric Input" prompt="Please insert numeric value or leave blank_x000a_" sqref="E81:G81 E46:G46 E202:G204 I138 E56:G58 E264:G266 E270:G272 E276:G278 E229:G229 E68:G68 E91:G93 E208:G210 E260:G260 E233:G235 E214:G216 E239:G241 E21:G23 E11:G11 E15:G17 E27:G29 E33:G33 E50:G52 E116:G116 I15:I17 I11 I21:I23 I27:I29 I33 I46 I50:I52 I56:I58 I62:I64 I81 I85:I87 I91:I93 I97:I99 I103 I229 I239:I241 I245:I247 I264:I266 I270:I272 I276:I278 I260 I198 I202:I204 I208:I210 I214:I216 I68 E173:G173 E126:G128 E120:G122 E97:G99 E161:G163 E151:G151 E132:G134 E155:G157 E167:G169 E138:G138 I116 I120:I122 I126:I128 I132:I134 I151 I155:I157 I161:I163 I167:I169 I173 E103:G103 E62:G64 E85:G87 E198:G198 E245:G247">
      <formula1>0</formula1>
    </dataValidation>
    <dataValidation type="decimal" operator="greaterThan" showInputMessage="1" showErrorMessage="1" sqref="E117:G117 E55:G55 E160:G160 E199:G201 E195:G197 E226:G228 E125:G125 E148:G150 E275:G275 F207:G207 E172:G172 E152:G152 E154:G154 E113:G115 E166:G166 E131:G131 F238:G238 E230:G232 E257:G259 E269:G269 E14:G14 E119:G119 E261:G263 E61:G61 E26:G26 E8:G10 E20:G20 E32:G32 E12:G12 E244:G244">
      <formula1>-1</formula1>
    </dataValidation>
    <dataValidation operator="greaterThan" showInputMessage="1" showErrorMessage="1" sqref="E70:I70 E280:I280 E105:I105 E218:I218 E249:I249 E35:I35 E140:I140 E175:I175"/>
    <dataValidation allowBlank="1" showInputMessage="1" showErrorMessage="1" prompt="Please select" sqref="E42:I42 E77:I77 E225:I225 E256:I256 E112:I112 E147:I147"/>
  </dataValidation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P29"/>
  <sheetViews>
    <sheetView zoomScale="70" zoomScaleNormal="70" workbookViewId="0">
      <selection activeCell="J10" sqref="J10"/>
    </sheetView>
  </sheetViews>
  <sheetFormatPr defaultColWidth="0" defaultRowHeight="15" x14ac:dyDescent="0.25"/>
  <cols>
    <col min="1" max="1" width="8.85546875" style="34" customWidth="1"/>
    <col min="2" max="2" width="34.7109375" customWidth="1"/>
    <col min="3" max="3" width="21.7109375" customWidth="1"/>
    <col min="4" max="4" width="18.7109375" customWidth="1"/>
    <col min="5" max="5" width="13.85546875" bestFit="1" customWidth="1"/>
    <col min="6" max="6" width="11.7109375" style="34" customWidth="1"/>
    <col min="7" max="7" width="11.85546875" style="34" customWidth="1"/>
    <col min="8" max="8" width="11.28515625" style="34" customWidth="1"/>
    <col min="9" max="9" width="10.85546875" style="34" customWidth="1"/>
    <col min="10" max="10" width="20.140625" style="34" customWidth="1"/>
    <col min="11" max="11" width="19.140625" style="34" customWidth="1"/>
    <col min="12" max="12" width="22.85546875" customWidth="1"/>
    <col min="13" max="13" width="20.7109375" customWidth="1"/>
    <col min="14" max="15" width="8.85546875" hidden="1" customWidth="1"/>
    <col min="16" max="16" width="12" hidden="1" customWidth="1"/>
  </cols>
  <sheetData>
    <row r="1" spans="1:13" s="82" customFormat="1" ht="26.25" x14ac:dyDescent="0.25">
      <c r="A1" s="1337" t="s">
        <v>149</v>
      </c>
      <c r="B1" s="1338"/>
      <c r="C1" s="1338"/>
      <c r="D1" s="1338"/>
      <c r="E1" s="1338"/>
      <c r="F1" s="1338"/>
      <c r="G1" s="1338"/>
      <c r="H1" s="1338"/>
      <c r="I1" s="1338"/>
      <c r="J1" s="1338"/>
      <c r="K1" s="1338"/>
      <c r="L1" s="1338"/>
      <c r="M1" s="1338"/>
    </row>
    <row r="2" spans="1:13" s="82" customFormat="1" x14ac:dyDescent="0.25">
      <c r="A2" s="1339" t="s">
        <v>371</v>
      </c>
      <c r="B2" s="1340"/>
      <c r="C2" s="1340"/>
      <c r="D2" s="1340"/>
      <c r="E2" s="1341">
        <f>'General Information'!D3</f>
        <v>0</v>
      </c>
      <c r="F2" s="1341"/>
      <c r="G2" s="1341"/>
      <c r="H2" s="1341"/>
      <c r="I2" s="1341"/>
      <c r="J2" s="1341"/>
      <c r="K2" s="1341"/>
      <c r="L2" s="1341"/>
      <c r="M2" s="1341"/>
    </row>
    <row r="3" spans="1:13" s="83" customFormat="1" ht="30" x14ac:dyDescent="0.25">
      <c r="A3" s="1342"/>
      <c r="B3" s="1342"/>
      <c r="C3" s="1342"/>
      <c r="D3" s="1342"/>
      <c r="E3" s="1342"/>
      <c r="F3" s="1342"/>
      <c r="G3" s="1342"/>
      <c r="H3" s="1342"/>
      <c r="I3" s="1343"/>
      <c r="J3" s="1116" t="s">
        <v>2858</v>
      </c>
      <c r="K3" s="1116" t="s">
        <v>2858</v>
      </c>
      <c r="L3" s="1344"/>
      <c r="M3" s="1345"/>
    </row>
    <row r="4" spans="1:13" s="100" customFormat="1" ht="45" x14ac:dyDescent="0.25">
      <c r="A4" s="1346" t="s">
        <v>150</v>
      </c>
      <c r="B4" s="1346" t="s">
        <v>151</v>
      </c>
      <c r="C4" s="845" t="s">
        <v>152</v>
      </c>
      <c r="D4" s="1346" t="s">
        <v>153</v>
      </c>
      <c r="E4" s="99" t="s">
        <v>154</v>
      </c>
      <c r="F4" s="98" t="s">
        <v>155</v>
      </c>
      <c r="G4" s="98" t="s">
        <v>156</v>
      </c>
      <c r="H4" s="98" t="s">
        <v>157</v>
      </c>
      <c r="I4" s="98" t="s">
        <v>562</v>
      </c>
      <c r="J4" s="98" t="s">
        <v>158</v>
      </c>
      <c r="K4" s="98" t="s">
        <v>159</v>
      </c>
      <c r="L4" s="99" t="s">
        <v>397</v>
      </c>
      <c r="M4" s="99" t="s">
        <v>398</v>
      </c>
    </row>
    <row r="5" spans="1:13" s="104" customFormat="1" ht="30" x14ac:dyDescent="0.25">
      <c r="A5" s="1347"/>
      <c r="B5" s="1347"/>
      <c r="C5" s="101"/>
      <c r="D5" s="1347"/>
      <c r="E5" s="102" t="s">
        <v>138</v>
      </c>
      <c r="F5" s="103" t="s">
        <v>555</v>
      </c>
      <c r="G5" s="98" t="s">
        <v>160</v>
      </c>
      <c r="H5" s="103" t="s">
        <v>555</v>
      </c>
      <c r="I5" s="98" t="s">
        <v>161</v>
      </c>
      <c r="J5" s="98" t="s">
        <v>162</v>
      </c>
      <c r="K5" s="98" t="s">
        <v>163</v>
      </c>
      <c r="L5" s="102"/>
      <c r="M5" s="102"/>
    </row>
    <row r="6" spans="1:13" s="93" customFormat="1" x14ac:dyDescent="0.25">
      <c r="A6" s="90">
        <v>1</v>
      </c>
      <c r="B6" s="91"/>
      <c r="C6" s="91"/>
      <c r="D6" s="91"/>
      <c r="E6" s="90"/>
      <c r="F6" s="90"/>
      <c r="G6" s="90"/>
      <c r="H6" s="90"/>
      <c r="I6" s="90"/>
      <c r="J6" s="90"/>
      <c r="K6" s="90"/>
      <c r="L6" s="91"/>
      <c r="M6" s="91"/>
    </row>
    <row r="7" spans="1:13" s="93" customFormat="1" x14ac:dyDescent="0.25">
      <c r="A7" s="90">
        <v>2</v>
      </c>
      <c r="B7" s="8"/>
      <c r="C7" s="91"/>
      <c r="D7" s="91"/>
      <c r="E7" s="90"/>
      <c r="F7" s="90"/>
      <c r="G7" s="90"/>
      <c r="H7" s="90"/>
      <c r="I7" s="90"/>
      <c r="J7" s="90"/>
      <c r="K7" s="90"/>
      <c r="L7" s="91"/>
      <c r="M7" s="91"/>
    </row>
    <row r="8" spans="1:13" s="93" customFormat="1" x14ac:dyDescent="0.25">
      <c r="A8" s="90">
        <v>3</v>
      </c>
      <c r="B8" s="91"/>
      <c r="C8" s="91"/>
      <c r="D8" s="91"/>
      <c r="E8" s="90"/>
      <c r="F8" s="90"/>
      <c r="G8" s="90"/>
      <c r="H8" s="90"/>
      <c r="I8" s="90"/>
      <c r="J8" s="90"/>
      <c r="K8" s="90"/>
      <c r="L8" s="91"/>
      <c r="M8" s="91"/>
    </row>
    <row r="9" spans="1:13" s="93" customFormat="1" x14ac:dyDescent="0.25">
      <c r="A9" s="90">
        <v>4</v>
      </c>
      <c r="B9" s="91"/>
      <c r="C9" s="91"/>
      <c r="D9" s="91"/>
      <c r="E9" s="711"/>
      <c r="F9" s="90"/>
      <c r="G9" s="90"/>
      <c r="H9" s="90"/>
      <c r="I9" s="90"/>
      <c r="J9" s="90"/>
      <c r="K9" s="90"/>
      <c r="L9" s="91"/>
      <c r="M9" s="91"/>
    </row>
    <row r="10" spans="1:13" s="93" customFormat="1" x14ac:dyDescent="0.25">
      <c r="A10" s="90">
        <v>5</v>
      </c>
      <c r="B10" s="710"/>
      <c r="C10" s="91"/>
      <c r="D10" s="91"/>
      <c r="E10" s="90"/>
      <c r="F10" s="90"/>
      <c r="G10" s="90"/>
      <c r="H10" s="90"/>
      <c r="I10" s="90"/>
      <c r="J10" s="90"/>
      <c r="K10" s="90"/>
      <c r="L10" s="91"/>
      <c r="M10" s="91"/>
    </row>
    <row r="11" spans="1:13" s="93" customFormat="1" x14ac:dyDescent="0.25">
      <c r="A11" s="90">
        <v>6</v>
      </c>
      <c r="C11" s="91"/>
      <c r="D11" s="91"/>
      <c r="E11" s="90"/>
      <c r="F11" s="90"/>
      <c r="G11" s="90"/>
      <c r="H11" s="90"/>
      <c r="I11" s="90"/>
      <c r="J11" s="90"/>
      <c r="K11" s="90"/>
      <c r="L11" s="91"/>
      <c r="M11" s="91"/>
    </row>
    <row r="12" spans="1:13" s="93" customFormat="1" x14ac:dyDescent="0.25">
      <c r="A12" s="90">
        <v>7</v>
      </c>
      <c r="B12" s="91"/>
      <c r="C12" s="91"/>
      <c r="D12" s="91"/>
      <c r="E12" s="711"/>
      <c r="F12" s="90"/>
      <c r="G12" s="90"/>
      <c r="H12" s="90"/>
      <c r="I12" s="90"/>
      <c r="J12" s="90"/>
      <c r="K12" s="90"/>
      <c r="L12" s="91"/>
      <c r="M12" s="91"/>
    </row>
    <row r="13" spans="1:13" s="93" customFormat="1" x14ac:dyDescent="0.25">
      <c r="A13" s="90">
        <v>8</v>
      </c>
      <c r="B13" s="91"/>
      <c r="C13" s="91"/>
      <c r="D13" s="91"/>
      <c r="E13" s="91"/>
      <c r="F13" s="90"/>
      <c r="G13" s="90"/>
      <c r="H13" s="90"/>
      <c r="I13" s="90"/>
      <c r="J13" s="90"/>
      <c r="K13" s="90"/>
      <c r="L13" s="91"/>
      <c r="M13" s="91"/>
    </row>
    <row r="14" spans="1:13" s="93" customFormat="1" x14ac:dyDescent="0.25">
      <c r="A14" s="90">
        <v>9</v>
      </c>
      <c r="B14" s="91"/>
      <c r="C14" s="91"/>
      <c r="D14" s="91"/>
      <c r="E14" s="91"/>
      <c r="F14" s="90"/>
      <c r="G14" s="90"/>
      <c r="H14" s="90"/>
      <c r="I14" s="90"/>
      <c r="J14" s="90"/>
      <c r="K14" s="90"/>
      <c r="L14" s="91"/>
      <c r="M14" s="91"/>
    </row>
    <row r="15" spans="1:13" s="93" customFormat="1" x14ac:dyDescent="0.25">
      <c r="A15" s="90">
        <v>10</v>
      </c>
      <c r="B15" s="91"/>
      <c r="C15" s="91"/>
      <c r="D15" s="91"/>
      <c r="E15" s="91"/>
      <c r="F15" s="90"/>
      <c r="G15" s="90"/>
      <c r="H15" s="90"/>
      <c r="I15" s="90"/>
      <c r="J15" s="90"/>
      <c r="K15" s="90"/>
      <c r="L15" s="91"/>
      <c r="M15" s="91"/>
    </row>
    <row r="16" spans="1:13" s="93" customFormat="1" x14ac:dyDescent="0.25">
      <c r="A16" s="90">
        <v>11</v>
      </c>
      <c r="B16" s="91"/>
      <c r="C16" s="91"/>
      <c r="D16" s="91"/>
      <c r="E16" s="91"/>
      <c r="F16" s="90"/>
      <c r="G16" s="90"/>
      <c r="H16" s="90"/>
      <c r="I16" s="90"/>
      <c r="J16" s="90"/>
      <c r="K16" s="90"/>
      <c r="L16" s="91"/>
      <c r="M16" s="91"/>
    </row>
    <row r="17" spans="1:13" s="93" customFormat="1" x14ac:dyDescent="0.25">
      <c r="A17" s="90">
        <v>12</v>
      </c>
      <c r="B17" s="91"/>
      <c r="C17" s="91"/>
      <c r="D17" s="91"/>
      <c r="E17" s="91"/>
      <c r="F17" s="90"/>
      <c r="G17" s="90"/>
      <c r="H17" s="90"/>
      <c r="I17" s="90"/>
      <c r="J17" s="90"/>
      <c r="K17" s="90"/>
      <c r="L17" s="91"/>
      <c r="M17" s="91"/>
    </row>
    <row r="18" spans="1:13" s="93" customFormat="1" x14ac:dyDescent="0.25">
      <c r="A18" s="90">
        <v>13</v>
      </c>
      <c r="B18" s="91"/>
      <c r="C18" s="91"/>
      <c r="D18" s="91"/>
      <c r="E18" s="91"/>
      <c r="F18" s="90"/>
      <c r="G18" s="90"/>
      <c r="H18" s="90"/>
      <c r="I18" s="90"/>
      <c r="J18" s="90"/>
      <c r="K18" s="90"/>
      <c r="L18" s="91"/>
      <c r="M18" s="91"/>
    </row>
    <row r="19" spans="1:13" s="93" customFormat="1" x14ac:dyDescent="0.25">
      <c r="A19" s="90">
        <v>14</v>
      </c>
      <c r="B19" s="91"/>
      <c r="C19" s="91"/>
      <c r="D19" s="91"/>
      <c r="E19" s="91"/>
      <c r="F19" s="90"/>
      <c r="G19" s="90"/>
      <c r="H19" s="90"/>
      <c r="I19" s="90"/>
      <c r="J19" s="90"/>
      <c r="K19" s="90"/>
      <c r="L19" s="91"/>
      <c r="M19" s="91"/>
    </row>
    <row r="20" spans="1:13" s="93" customFormat="1" x14ac:dyDescent="0.25">
      <c r="A20" s="90">
        <v>15</v>
      </c>
      <c r="B20" s="91"/>
      <c r="C20" s="91"/>
      <c r="D20" s="91"/>
      <c r="E20" s="91"/>
      <c r="F20" s="90"/>
      <c r="G20" s="90"/>
      <c r="H20" s="90"/>
      <c r="I20" s="90"/>
      <c r="J20" s="90"/>
      <c r="K20" s="90"/>
      <c r="L20" s="91"/>
      <c r="M20" s="91"/>
    </row>
    <row r="21" spans="1:13" s="93" customFormat="1" x14ac:dyDescent="0.25">
      <c r="A21" s="90">
        <v>16</v>
      </c>
      <c r="B21" s="91"/>
      <c r="C21" s="91"/>
      <c r="D21" s="91"/>
      <c r="E21" s="91"/>
      <c r="F21" s="90"/>
      <c r="G21" s="90"/>
      <c r="H21" s="90"/>
      <c r="I21" s="90"/>
      <c r="J21" s="90"/>
      <c r="K21" s="90"/>
      <c r="L21" s="91"/>
      <c r="M21" s="91"/>
    </row>
    <row r="22" spans="1:13" s="93" customFormat="1" x14ac:dyDescent="0.25">
      <c r="A22" s="90">
        <v>17</v>
      </c>
      <c r="B22" s="91"/>
      <c r="C22" s="91"/>
      <c r="D22" s="91"/>
      <c r="E22" s="91"/>
      <c r="F22" s="90"/>
      <c r="G22" s="90"/>
      <c r="H22" s="90"/>
      <c r="I22" s="90"/>
      <c r="J22" s="90"/>
      <c r="K22" s="90"/>
      <c r="L22" s="91"/>
      <c r="M22" s="91"/>
    </row>
    <row r="23" spans="1:13" s="93" customFormat="1" x14ac:dyDescent="0.25">
      <c r="A23" s="90">
        <v>18</v>
      </c>
      <c r="B23" s="91"/>
      <c r="C23" s="91"/>
      <c r="D23" s="91"/>
      <c r="E23" s="91"/>
      <c r="F23" s="90"/>
      <c r="G23" s="90"/>
      <c r="H23" s="90"/>
      <c r="I23" s="90"/>
      <c r="J23" s="90"/>
      <c r="K23" s="90"/>
      <c r="L23" s="91"/>
      <c r="M23" s="91"/>
    </row>
    <row r="24" spans="1:13" s="93" customFormat="1" x14ac:dyDescent="0.25">
      <c r="A24" s="90">
        <v>19</v>
      </c>
      <c r="B24" s="91"/>
      <c r="C24" s="91"/>
      <c r="D24" s="91"/>
      <c r="E24" s="91"/>
      <c r="F24" s="90"/>
      <c r="G24" s="90"/>
      <c r="H24" s="90"/>
      <c r="I24" s="90"/>
      <c r="J24" s="90"/>
      <c r="K24" s="90"/>
      <c r="L24" s="91"/>
      <c r="M24" s="91"/>
    </row>
    <row r="25" spans="1:13" s="93" customFormat="1" x14ac:dyDescent="0.25">
      <c r="A25" s="90">
        <v>20</v>
      </c>
      <c r="B25" s="91"/>
      <c r="C25" s="91"/>
      <c r="D25" s="91"/>
      <c r="E25" s="91"/>
      <c r="F25" s="90"/>
      <c r="G25" s="90"/>
      <c r="H25" s="90"/>
      <c r="I25" s="90"/>
      <c r="J25" s="90"/>
      <c r="K25" s="90"/>
      <c r="L25" s="91"/>
      <c r="M25" s="91"/>
    </row>
    <row r="26" spans="1:13" s="93" customFormat="1" x14ac:dyDescent="0.25">
      <c r="A26" s="90">
        <v>21</v>
      </c>
      <c r="B26" s="91"/>
      <c r="C26" s="91"/>
      <c r="D26" s="91"/>
      <c r="E26" s="91"/>
      <c r="F26" s="90"/>
      <c r="G26" s="90"/>
      <c r="H26" s="90"/>
      <c r="I26" s="90"/>
      <c r="J26" s="90"/>
      <c r="K26" s="90"/>
      <c r="L26" s="91"/>
      <c r="M26" s="91"/>
    </row>
    <row r="27" spans="1:13" s="82" customFormat="1" x14ac:dyDescent="0.25">
      <c r="A27" s="1334" t="s">
        <v>544</v>
      </c>
      <c r="B27" s="1335"/>
      <c r="C27" s="1335"/>
      <c r="D27" s="1335"/>
      <c r="E27" s="1336"/>
      <c r="F27" s="95">
        <f t="shared" ref="F27:K27" si="0">SUM(F6:F26)</f>
        <v>0</v>
      </c>
      <c r="G27" s="95">
        <f t="shared" si="0"/>
        <v>0</v>
      </c>
      <c r="H27" s="95">
        <f t="shared" si="0"/>
        <v>0</v>
      </c>
      <c r="I27" s="95">
        <f t="shared" si="0"/>
        <v>0</v>
      </c>
      <c r="J27" s="95">
        <f t="shared" si="0"/>
        <v>0</v>
      </c>
      <c r="K27" s="95">
        <f t="shared" si="0"/>
        <v>0</v>
      </c>
      <c r="L27" s="96"/>
      <c r="M27" s="96"/>
    </row>
    <row r="28" spans="1:13" s="82" customFormat="1" x14ac:dyDescent="0.25">
      <c r="A28" s="97" t="s">
        <v>164</v>
      </c>
      <c r="B28" s="82" t="s">
        <v>165</v>
      </c>
      <c r="F28" s="97"/>
      <c r="G28" s="97"/>
      <c r="H28" s="97"/>
      <c r="I28" s="97"/>
      <c r="J28" s="97"/>
      <c r="K28" s="97"/>
    </row>
    <row r="29" spans="1:13" s="82" customFormat="1" x14ac:dyDescent="0.25">
      <c r="A29" s="97" t="s">
        <v>166</v>
      </c>
      <c r="B29" s="82" t="s">
        <v>167</v>
      </c>
      <c r="F29" s="97"/>
      <c r="G29" s="97"/>
      <c r="H29" s="97"/>
      <c r="I29" s="97"/>
      <c r="J29" s="97"/>
      <c r="K29" s="97"/>
    </row>
  </sheetData>
  <sheetProtection algorithmName="SHA-512" hashValue="waaU9OCOV6vO2mg0osBHg64t3hbcHTVlqxlZ6dsQw+3uVHrO90qAslm9K8ZO2bSvfUUMBwflDd0FK6Mh9m39ig==" saltValue="AYlgq6056nsacYCvI0o+FA==" spinCount="100000" sheet="1" formatCells="0" formatColumns="0" formatRows="0" insertColumns="0" insertRows="0" insertHyperlinks="0" deleteColumns="0" deleteRows="0" sort="0" autoFilter="0" pivotTables="0"/>
  <mergeCells count="9">
    <mergeCell ref="A27:E27"/>
    <mergeCell ref="A1:M1"/>
    <mergeCell ref="A2:D2"/>
    <mergeCell ref="E2:M2"/>
    <mergeCell ref="A3:I3"/>
    <mergeCell ref="L3:M3"/>
    <mergeCell ref="A4:A5"/>
    <mergeCell ref="B4:B5"/>
    <mergeCell ref="D4:D5"/>
  </mergeCells>
  <phoneticPr fontId="22" type="noConversion"/>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Q29"/>
  <sheetViews>
    <sheetView topLeftCell="A7" zoomScale="70" zoomScaleNormal="70" workbookViewId="0">
      <selection activeCell="C12" sqref="C12"/>
    </sheetView>
  </sheetViews>
  <sheetFormatPr defaultColWidth="0" defaultRowHeight="15" x14ac:dyDescent="0.25"/>
  <cols>
    <col min="1" max="1" width="8.85546875" style="34" customWidth="1"/>
    <col min="2" max="2" width="27.5703125" customWidth="1"/>
    <col min="3" max="3" width="24.7109375" customWidth="1"/>
    <col min="4" max="5" width="18.7109375" customWidth="1"/>
    <col min="6" max="6" width="13.85546875" bestFit="1" customWidth="1"/>
    <col min="7" max="7" width="11.7109375" style="34" customWidth="1"/>
    <col min="8" max="8" width="11.85546875" style="34" customWidth="1"/>
    <col min="9" max="9" width="11.28515625" style="34" customWidth="1"/>
    <col min="10" max="10" width="10.85546875" style="34" customWidth="1"/>
    <col min="11" max="11" width="19.7109375" style="34" customWidth="1"/>
    <col min="12" max="12" width="19.5703125" style="34" customWidth="1"/>
    <col min="13" max="13" width="22.85546875" customWidth="1"/>
    <col min="14" max="14" width="20.7109375" customWidth="1"/>
    <col min="15" max="16" width="8.85546875" hidden="1" customWidth="1"/>
    <col min="17" max="17" width="12" hidden="1" customWidth="1"/>
  </cols>
  <sheetData>
    <row r="1" spans="1:14" ht="26.25" x14ac:dyDescent="0.25">
      <c r="A1" s="1337" t="s">
        <v>168</v>
      </c>
      <c r="B1" s="1338"/>
      <c r="C1" s="1338"/>
      <c r="D1" s="1338"/>
      <c r="E1" s="1338"/>
      <c r="F1" s="1338"/>
      <c r="G1" s="1338"/>
      <c r="H1" s="1338"/>
      <c r="I1" s="1338"/>
      <c r="J1" s="1338"/>
      <c r="K1" s="1338"/>
      <c r="L1" s="1338"/>
      <c r="M1" s="1338"/>
      <c r="N1" s="1338"/>
    </row>
    <row r="2" spans="1:14" s="48" customFormat="1" x14ac:dyDescent="0.25">
      <c r="A2" s="1339" t="s">
        <v>371</v>
      </c>
      <c r="B2" s="1340"/>
      <c r="C2" s="1340"/>
      <c r="D2" s="1340"/>
      <c r="E2" s="1351">
        <f>'General Information'!D3</f>
        <v>0</v>
      </c>
      <c r="F2" s="1341"/>
      <c r="G2" s="1341"/>
      <c r="H2" s="1341"/>
      <c r="I2" s="1341"/>
      <c r="J2" s="1341"/>
      <c r="K2" s="1341"/>
      <c r="L2" s="1341"/>
      <c r="M2" s="1341"/>
      <c r="N2" s="1341"/>
    </row>
    <row r="3" spans="1:14" s="38" customFormat="1" ht="38.25" customHeight="1" x14ac:dyDescent="0.25">
      <c r="A3" s="1352"/>
      <c r="B3" s="1352"/>
      <c r="C3" s="1352"/>
      <c r="D3" s="1352"/>
      <c r="E3" s="1352"/>
      <c r="F3" s="1352"/>
      <c r="G3" s="1352"/>
      <c r="H3" s="1352"/>
      <c r="I3" s="1352"/>
      <c r="J3" s="1353"/>
      <c r="K3" s="1110" t="s">
        <v>2858</v>
      </c>
      <c r="L3" s="1110" t="s">
        <v>2858</v>
      </c>
      <c r="M3" s="1354"/>
      <c r="N3" s="1352"/>
    </row>
    <row r="4" spans="1:14" s="41" customFormat="1" ht="45" x14ac:dyDescent="0.25">
      <c r="A4" s="1355" t="s">
        <v>150</v>
      </c>
      <c r="B4" s="1355" t="s">
        <v>151</v>
      </c>
      <c r="C4" s="39" t="s">
        <v>152</v>
      </c>
      <c r="D4" s="1355" t="s">
        <v>153</v>
      </c>
      <c r="E4" s="37" t="s">
        <v>169</v>
      </c>
      <c r="F4" s="37" t="s">
        <v>154</v>
      </c>
      <c r="G4" s="37" t="s">
        <v>155</v>
      </c>
      <c r="H4" s="37" t="s">
        <v>156</v>
      </c>
      <c r="I4" s="37" t="s">
        <v>157</v>
      </c>
      <c r="J4" s="37" t="s">
        <v>562</v>
      </c>
      <c r="K4" s="37" t="s">
        <v>158</v>
      </c>
      <c r="L4" s="37" t="s">
        <v>159</v>
      </c>
      <c r="M4" s="40" t="s">
        <v>397</v>
      </c>
      <c r="N4" s="40" t="s">
        <v>398</v>
      </c>
    </row>
    <row r="5" spans="1:14" s="45" customFormat="1" ht="30" x14ac:dyDescent="0.25">
      <c r="A5" s="1356"/>
      <c r="B5" s="1356"/>
      <c r="C5" s="42"/>
      <c r="D5" s="1356"/>
      <c r="E5" s="44" t="s">
        <v>138</v>
      </c>
      <c r="F5" s="44" t="s">
        <v>138</v>
      </c>
      <c r="G5" s="44" t="s">
        <v>555</v>
      </c>
      <c r="H5" s="37" t="s">
        <v>160</v>
      </c>
      <c r="I5" s="44" t="s">
        <v>555</v>
      </c>
      <c r="J5" s="37" t="s">
        <v>161</v>
      </c>
      <c r="K5" s="37" t="s">
        <v>162</v>
      </c>
      <c r="L5" s="37" t="s">
        <v>163</v>
      </c>
      <c r="M5" s="43"/>
      <c r="N5" s="43"/>
    </row>
    <row r="6" spans="1:14" s="93" customFormat="1" x14ac:dyDescent="0.25">
      <c r="A6" s="90">
        <v>1</v>
      </c>
      <c r="B6" s="91"/>
      <c r="C6" s="91"/>
      <c r="D6" s="91"/>
      <c r="E6" s="91"/>
      <c r="F6" s="91"/>
      <c r="G6" s="90"/>
      <c r="H6" s="90"/>
      <c r="I6" s="90"/>
      <c r="J6" s="90"/>
      <c r="K6" s="90"/>
      <c r="L6" s="90"/>
      <c r="M6" s="92"/>
      <c r="N6" s="91"/>
    </row>
    <row r="7" spans="1:14" s="93" customFormat="1" x14ac:dyDescent="0.25">
      <c r="A7" s="90">
        <v>2</v>
      </c>
      <c r="B7" s="91"/>
      <c r="C7" s="91"/>
      <c r="D7" s="91"/>
      <c r="E7" s="91"/>
      <c r="F7" s="91"/>
      <c r="G7" s="90"/>
      <c r="H7" s="90"/>
      <c r="I7" s="90"/>
      <c r="J7" s="90"/>
      <c r="K7" s="90"/>
      <c r="L7" s="90"/>
      <c r="M7" s="91"/>
      <c r="N7" s="91"/>
    </row>
    <row r="8" spans="1:14" s="93" customFormat="1" x14ac:dyDescent="0.25">
      <c r="A8" s="90">
        <v>3</v>
      </c>
      <c r="B8" s="91"/>
      <c r="C8" s="91"/>
      <c r="D8" s="91"/>
      <c r="E8" s="91"/>
      <c r="F8" s="91"/>
      <c r="G8" s="90"/>
      <c r="H8" s="90"/>
      <c r="I8" s="90"/>
      <c r="J8" s="90"/>
      <c r="K8" s="90"/>
      <c r="L8" s="90"/>
      <c r="M8" s="91"/>
      <c r="N8" s="91"/>
    </row>
    <row r="9" spans="1:14" s="93" customFormat="1" x14ac:dyDescent="0.25">
      <c r="A9" s="90">
        <v>4</v>
      </c>
      <c r="B9" s="91"/>
      <c r="C9" s="91"/>
      <c r="D9" s="91"/>
      <c r="E9" s="91"/>
      <c r="F9" s="91"/>
      <c r="G9" s="90"/>
      <c r="H9" s="90"/>
      <c r="I9" s="90"/>
      <c r="J9" s="90"/>
      <c r="K9" s="90"/>
      <c r="L9" s="90"/>
      <c r="M9" s="91"/>
      <c r="N9" s="91"/>
    </row>
    <row r="10" spans="1:14" s="93" customFormat="1" x14ac:dyDescent="0.25">
      <c r="A10" s="90">
        <v>5</v>
      </c>
      <c r="B10" s="91"/>
      <c r="C10" s="91"/>
      <c r="D10" s="91"/>
      <c r="E10" s="91"/>
      <c r="F10" s="91"/>
      <c r="G10" s="90"/>
      <c r="H10" s="90"/>
      <c r="I10" s="90"/>
      <c r="J10" s="90"/>
      <c r="K10" s="90"/>
      <c r="L10" s="90"/>
      <c r="M10" s="91"/>
      <c r="N10" s="91"/>
    </row>
    <row r="11" spans="1:14" s="93" customFormat="1" x14ac:dyDescent="0.25">
      <c r="A11" s="90">
        <v>6</v>
      </c>
      <c r="B11" s="91"/>
      <c r="C11" s="91"/>
      <c r="D11" s="91"/>
      <c r="E11" s="91"/>
      <c r="F11" s="91"/>
      <c r="G11" s="90"/>
      <c r="H11" s="90"/>
      <c r="I11" s="90"/>
      <c r="J11" s="90"/>
      <c r="K11" s="90"/>
      <c r="L11" s="90"/>
      <c r="M11" s="91"/>
      <c r="N11" s="91"/>
    </row>
    <row r="12" spans="1:14" s="93" customFormat="1" x14ac:dyDescent="0.25">
      <c r="A12" s="90">
        <v>7</v>
      </c>
      <c r="B12" s="91"/>
      <c r="C12" s="91"/>
      <c r="D12" s="91"/>
      <c r="E12" s="91"/>
      <c r="F12" s="91"/>
      <c r="G12" s="90"/>
      <c r="H12" s="90"/>
      <c r="I12" s="90"/>
      <c r="J12" s="90"/>
      <c r="K12" s="90"/>
      <c r="L12" s="90"/>
      <c r="M12" s="94"/>
      <c r="N12" s="91"/>
    </row>
    <row r="13" spans="1:14" s="93" customFormat="1" x14ac:dyDescent="0.25">
      <c r="A13" s="90">
        <v>8</v>
      </c>
      <c r="B13" s="91"/>
      <c r="C13" s="91"/>
      <c r="D13" s="91"/>
      <c r="E13" s="91"/>
      <c r="F13" s="91"/>
      <c r="G13" s="90"/>
      <c r="H13" s="90"/>
      <c r="I13" s="90"/>
      <c r="J13" s="90"/>
      <c r="K13" s="90"/>
      <c r="L13" s="90"/>
      <c r="M13" s="91"/>
      <c r="N13" s="91"/>
    </row>
    <row r="14" spans="1:14" s="93" customFormat="1" x14ac:dyDescent="0.25">
      <c r="A14" s="90">
        <v>9</v>
      </c>
      <c r="B14" s="91"/>
      <c r="C14" s="91"/>
      <c r="D14" s="91"/>
      <c r="E14" s="91"/>
      <c r="F14" s="91"/>
      <c r="G14" s="90"/>
      <c r="H14" s="90"/>
      <c r="I14" s="90"/>
      <c r="J14" s="90"/>
      <c r="K14" s="90"/>
      <c r="L14" s="90"/>
      <c r="M14" s="91"/>
      <c r="N14" s="91"/>
    </row>
    <row r="15" spans="1:14" s="93" customFormat="1" x14ac:dyDescent="0.25">
      <c r="A15" s="90">
        <v>10</v>
      </c>
      <c r="B15" s="91"/>
      <c r="C15" s="91"/>
      <c r="D15" s="91"/>
      <c r="E15" s="91"/>
      <c r="F15" s="91"/>
      <c r="G15" s="90"/>
      <c r="H15" s="90"/>
      <c r="I15" s="90"/>
      <c r="J15" s="90"/>
      <c r="K15" s="90"/>
      <c r="L15" s="90"/>
      <c r="M15" s="91"/>
      <c r="N15" s="91"/>
    </row>
    <row r="16" spans="1:14" s="93" customFormat="1" x14ac:dyDescent="0.25">
      <c r="A16" s="90">
        <v>11</v>
      </c>
      <c r="B16" s="91"/>
      <c r="C16" s="91"/>
      <c r="D16" s="91"/>
      <c r="E16" s="91"/>
      <c r="F16" s="91"/>
      <c r="G16" s="90"/>
      <c r="H16" s="90"/>
      <c r="I16" s="90"/>
      <c r="J16" s="90"/>
      <c r="K16" s="90"/>
      <c r="L16" s="90"/>
      <c r="M16" s="91"/>
      <c r="N16" s="91"/>
    </row>
    <row r="17" spans="1:14" s="93" customFormat="1" x14ac:dyDescent="0.25">
      <c r="A17" s="90">
        <v>12</v>
      </c>
      <c r="B17" s="91"/>
      <c r="C17" s="91"/>
      <c r="D17" s="91"/>
      <c r="E17" s="91"/>
      <c r="F17" s="91"/>
      <c r="G17" s="90"/>
      <c r="H17" s="90"/>
      <c r="I17" s="90"/>
      <c r="J17" s="90"/>
      <c r="K17" s="90"/>
      <c r="L17" s="90"/>
      <c r="M17" s="91"/>
      <c r="N17" s="91"/>
    </row>
    <row r="18" spans="1:14" s="93" customFormat="1" x14ac:dyDescent="0.25">
      <c r="A18" s="90">
        <v>13</v>
      </c>
      <c r="B18" s="91"/>
      <c r="C18" s="91"/>
      <c r="D18" s="91"/>
      <c r="E18" s="91"/>
      <c r="F18" s="91"/>
      <c r="G18" s="90"/>
      <c r="H18" s="90"/>
      <c r="I18" s="90"/>
      <c r="J18" s="90"/>
      <c r="K18" s="90"/>
      <c r="L18" s="90"/>
      <c r="M18" s="91"/>
      <c r="N18" s="91"/>
    </row>
    <row r="19" spans="1:14" s="93" customFormat="1" x14ac:dyDescent="0.25">
      <c r="A19" s="90">
        <v>14</v>
      </c>
      <c r="B19" s="91"/>
      <c r="C19" s="91"/>
      <c r="D19" s="91"/>
      <c r="E19" s="91"/>
      <c r="F19" s="91"/>
      <c r="G19" s="90"/>
      <c r="H19" s="90"/>
      <c r="I19" s="90"/>
      <c r="J19" s="90"/>
      <c r="K19" s="90"/>
      <c r="L19" s="90"/>
      <c r="M19" s="91"/>
      <c r="N19" s="91"/>
    </row>
    <row r="20" spans="1:14" s="93" customFormat="1" x14ac:dyDescent="0.25">
      <c r="A20" s="90">
        <v>15</v>
      </c>
      <c r="B20" s="91"/>
      <c r="C20" s="91"/>
      <c r="D20" s="91"/>
      <c r="E20" s="91"/>
      <c r="F20" s="91"/>
      <c r="G20" s="90"/>
      <c r="H20" s="90"/>
      <c r="I20" s="90"/>
      <c r="J20" s="90"/>
      <c r="K20" s="90"/>
      <c r="L20" s="90"/>
      <c r="M20" s="91"/>
      <c r="N20" s="91"/>
    </row>
    <row r="21" spans="1:14" s="93" customFormat="1" x14ac:dyDescent="0.25">
      <c r="A21" s="90">
        <v>16</v>
      </c>
      <c r="B21" s="91"/>
      <c r="C21" s="91"/>
      <c r="D21" s="91"/>
      <c r="E21" s="91"/>
      <c r="F21" s="91"/>
      <c r="G21" s="90"/>
      <c r="H21" s="90"/>
      <c r="I21" s="90"/>
      <c r="J21" s="90"/>
      <c r="K21" s="90"/>
      <c r="L21" s="90"/>
      <c r="M21" s="91"/>
      <c r="N21" s="91"/>
    </row>
    <row r="22" spans="1:14" s="93" customFormat="1" x14ac:dyDescent="0.25">
      <c r="A22" s="90">
        <v>17</v>
      </c>
      <c r="B22" s="91"/>
      <c r="C22" s="91"/>
      <c r="D22" s="91"/>
      <c r="E22" s="91"/>
      <c r="F22" s="91"/>
      <c r="G22" s="90"/>
      <c r="H22" s="90"/>
      <c r="I22" s="90"/>
      <c r="J22" s="90"/>
      <c r="K22" s="90"/>
      <c r="L22" s="90"/>
      <c r="M22" s="91"/>
      <c r="N22" s="91"/>
    </row>
    <row r="23" spans="1:14" s="93" customFormat="1" x14ac:dyDescent="0.25">
      <c r="A23" s="90">
        <v>18</v>
      </c>
      <c r="B23" s="91"/>
      <c r="C23" s="91"/>
      <c r="D23" s="91"/>
      <c r="E23" s="91"/>
      <c r="F23" s="91"/>
      <c r="G23" s="90"/>
      <c r="H23" s="90"/>
      <c r="I23" s="90"/>
      <c r="J23" s="90"/>
      <c r="K23" s="90"/>
      <c r="L23" s="90"/>
      <c r="M23" s="91"/>
      <c r="N23" s="91"/>
    </row>
    <row r="24" spans="1:14" s="93" customFormat="1" x14ac:dyDescent="0.25">
      <c r="A24" s="90">
        <v>19</v>
      </c>
      <c r="B24" s="91"/>
      <c r="C24" s="91"/>
      <c r="D24" s="91"/>
      <c r="E24" s="91"/>
      <c r="F24" s="91"/>
      <c r="G24" s="90"/>
      <c r="H24" s="90"/>
      <c r="I24" s="90"/>
      <c r="J24" s="90"/>
      <c r="K24" s="90"/>
      <c r="L24" s="90"/>
      <c r="M24" s="91"/>
      <c r="N24" s="91"/>
    </row>
    <row r="25" spans="1:14" s="93" customFormat="1" x14ac:dyDescent="0.25">
      <c r="A25" s="90">
        <v>20</v>
      </c>
      <c r="B25" s="91"/>
      <c r="C25" s="91"/>
      <c r="D25" s="91"/>
      <c r="E25" s="91"/>
      <c r="F25" s="91"/>
      <c r="G25" s="90"/>
      <c r="H25" s="90"/>
      <c r="I25" s="90"/>
      <c r="J25" s="90"/>
      <c r="K25" s="90"/>
      <c r="L25" s="90"/>
      <c r="M25" s="91"/>
      <c r="N25" s="91"/>
    </row>
    <row r="26" spans="1:14" s="93" customFormat="1" x14ac:dyDescent="0.25">
      <c r="A26" s="90">
        <v>21</v>
      </c>
      <c r="B26" s="91"/>
      <c r="C26" s="91"/>
      <c r="D26" s="91"/>
      <c r="E26" s="91"/>
      <c r="F26" s="91"/>
      <c r="G26" s="90"/>
      <c r="H26" s="90"/>
      <c r="I26" s="90"/>
      <c r="J26" s="90"/>
      <c r="K26" s="90"/>
      <c r="L26" s="90"/>
      <c r="M26" s="91"/>
      <c r="N26" s="91"/>
    </row>
    <row r="27" spans="1:14" x14ac:dyDescent="0.25">
      <c r="A27" s="1348" t="s">
        <v>544</v>
      </c>
      <c r="B27" s="1349"/>
      <c r="C27" s="1349"/>
      <c r="D27" s="1349"/>
      <c r="E27" s="1349"/>
      <c r="F27" s="1350"/>
      <c r="G27" s="46">
        <f t="shared" ref="G27:L27" si="0">SUM(G6:G26)</f>
        <v>0</v>
      </c>
      <c r="H27" s="46">
        <f t="shared" si="0"/>
        <v>0</v>
      </c>
      <c r="I27" s="46">
        <f t="shared" si="0"/>
        <v>0</v>
      </c>
      <c r="J27" s="46">
        <f t="shared" si="0"/>
        <v>0</v>
      </c>
      <c r="K27" s="46">
        <f t="shared" si="0"/>
        <v>0</v>
      </c>
      <c r="L27" s="46">
        <f t="shared" si="0"/>
        <v>0</v>
      </c>
      <c r="M27" s="47"/>
      <c r="N27" s="47"/>
    </row>
    <row r="28" spans="1:14" x14ac:dyDescent="0.25">
      <c r="A28" s="81" t="s">
        <v>164</v>
      </c>
      <c r="B28" t="s">
        <v>165</v>
      </c>
      <c r="G28" s="81"/>
      <c r="H28" s="81"/>
      <c r="I28" s="81"/>
      <c r="J28" s="81"/>
      <c r="K28" s="81"/>
      <c r="L28" s="81"/>
    </row>
    <row r="29" spans="1:14" x14ac:dyDescent="0.25">
      <c r="A29" s="81" t="s">
        <v>166</v>
      </c>
      <c r="B29" t="s">
        <v>167</v>
      </c>
      <c r="G29" s="81"/>
      <c r="H29" s="81"/>
      <c r="I29" s="81"/>
      <c r="J29" s="81"/>
      <c r="K29" s="81"/>
      <c r="L29" s="81"/>
    </row>
  </sheetData>
  <sheetProtection algorithmName="SHA-512" hashValue="Ob2Q491MoNEQl/gXpq8d7x8YpklCn91MIcm9oHqXmx3OIHOCy/TqPndrAByScRQKXDJ3L3P7hFCjUvKG+jKw6Q==" saltValue="4yhVzNzNVg9wT2upt8x4pQ==" spinCount="100000" sheet="1" formatCells="0" formatColumns="0" formatRows="0" insertColumns="0" insertRows="0" insertHyperlinks="0" deleteColumns="0" deleteRows="0" sort="0" autoFilter="0" pivotTables="0"/>
  <mergeCells count="9">
    <mergeCell ref="A27:F27"/>
    <mergeCell ref="A1:N1"/>
    <mergeCell ref="A2:D2"/>
    <mergeCell ref="E2:N2"/>
    <mergeCell ref="A3:J3"/>
    <mergeCell ref="M3:N3"/>
    <mergeCell ref="A4:A5"/>
    <mergeCell ref="B4:B5"/>
    <mergeCell ref="D4:D5"/>
  </mergeCells>
  <phoneticPr fontId="22" type="noConversion"/>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G154"/>
  <sheetViews>
    <sheetView topLeftCell="A47" zoomScale="84" zoomScaleNormal="84" workbookViewId="0">
      <selection activeCell="E38" sqref="E38"/>
    </sheetView>
  </sheetViews>
  <sheetFormatPr defaultColWidth="0" defaultRowHeight="0" customHeight="1" zeroHeight="1" x14ac:dyDescent="0.25"/>
  <cols>
    <col min="1" max="1" width="7.28515625" style="843" bestFit="1" customWidth="1"/>
    <col min="2" max="2" width="55.28515625" style="830" customWidth="1"/>
    <col min="3" max="3" width="65.42578125" style="830" customWidth="1"/>
    <col min="4" max="4" width="18" style="843" bestFit="1" customWidth="1"/>
    <col min="5" max="5" width="19.28515625" style="843" customWidth="1"/>
    <col min="6" max="6" width="22.28515625" style="830" customWidth="1"/>
    <col min="7" max="16384" width="0" style="830" hidden="1"/>
  </cols>
  <sheetData>
    <row r="1" spans="1:6" s="1357" customFormat="1" ht="20.25" x14ac:dyDescent="0.25">
      <c r="A1" s="1357" t="s">
        <v>1011</v>
      </c>
    </row>
    <row r="2" spans="1:6" s="818" customFormat="1" ht="18" x14ac:dyDescent="0.25">
      <c r="A2" s="1358" t="str">
        <f>'General Information'!A2:H2</f>
        <v>Sector :-  Pulp &amp; Paper (PAT Cycle-II)</v>
      </c>
      <c r="B2" s="1358"/>
      <c r="C2" s="1358"/>
      <c r="D2" s="1358"/>
      <c r="E2" s="1358"/>
      <c r="F2" s="1358"/>
    </row>
    <row r="3" spans="1:6" s="819" customFormat="1" ht="14.25" x14ac:dyDescent="0.25">
      <c r="A3" s="1359" t="s">
        <v>904</v>
      </c>
      <c r="B3" s="1359"/>
      <c r="C3" s="1359">
        <f>'General Information'!D3</f>
        <v>0</v>
      </c>
      <c r="D3" s="1359"/>
      <c r="E3" s="1359"/>
      <c r="F3" s="1359"/>
    </row>
    <row r="4" spans="1:6" s="814" customFormat="1" ht="28.5" x14ac:dyDescent="0.25">
      <c r="A4" s="233" t="s">
        <v>644</v>
      </c>
      <c r="B4" s="233" t="s">
        <v>394</v>
      </c>
      <c r="C4" s="233" t="s">
        <v>645</v>
      </c>
      <c r="D4" s="233" t="s">
        <v>396</v>
      </c>
      <c r="E4" s="820" t="str">
        <f>'Form-Sf'!H4</f>
        <v>Baseline Year (2014-15)</v>
      </c>
      <c r="F4" s="820" t="str">
        <f>'Form-Sf'!I4</f>
        <v>Assessment Year 2018-19</v>
      </c>
    </row>
    <row r="5" spans="1:6" s="814" customFormat="1" ht="14.25" x14ac:dyDescent="0.25">
      <c r="A5" s="240">
        <v>1</v>
      </c>
      <c r="B5" s="332" t="s">
        <v>646</v>
      </c>
      <c r="C5" s="200"/>
      <c r="D5" s="240"/>
      <c r="E5" s="9"/>
      <c r="F5" s="9"/>
    </row>
    <row r="6" spans="1:6" s="814" customFormat="1" ht="14.25" x14ac:dyDescent="0.25">
      <c r="A6" s="240">
        <v>2</v>
      </c>
      <c r="B6" s="332" t="s">
        <v>647</v>
      </c>
      <c r="C6" s="200"/>
      <c r="D6" s="200"/>
      <c r="E6" s="445"/>
      <c r="F6" s="445"/>
    </row>
    <row r="7" spans="1:6" s="814" customFormat="1" ht="14.25" x14ac:dyDescent="0.25">
      <c r="A7" s="200" t="s">
        <v>546</v>
      </c>
      <c r="B7" s="263" t="s">
        <v>648</v>
      </c>
      <c r="C7" s="120" t="s">
        <v>1765</v>
      </c>
      <c r="D7" s="200" t="s">
        <v>1335</v>
      </c>
      <c r="E7" s="445">
        <f>'Form-Sf'!H21</f>
        <v>0</v>
      </c>
      <c r="F7" s="445">
        <f>'Form-Sf'!I21</f>
        <v>0</v>
      </c>
    </row>
    <row r="8" spans="1:6" s="814" customFormat="1" ht="14.25" x14ac:dyDescent="0.25">
      <c r="A8" s="200" t="s">
        <v>547</v>
      </c>
      <c r="B8" s="263" t="s">
        <v>649</v>
      </c>
      <c r="C8" s="120" t="s">
        <v>1766</v>
      </c>
      <c r="D8" s="200" t="s">
        <v>1335</v>
      </c>
      <c r="E8" s="445">
        <f>'Form-Sf'!H22</f>
        <v>0</v>
      </c>
      <c r="F8" s="445">
        <f>'Form-Sf'!I22</f>
        <v>0</v>
      </c>
    </row>
    <row r="9" spans="1:6" s="814" customFormat="1" ht="14.25" x14ac:dyDescent="0.25">
      <c r="A9" s="200" t="s">
        <v>549</v>
      </c>
      <c r="B9" s="263" t="s">
        <v>650</v>
      </c>
      <c r="C9" s="120" t="s">
        <v>1767</v>
      </c>
      <c r="D9" s="200" t="s">
        <v>1335</v>
      </c>
      <c r="E9" s="445">
        <f>'Form-Sf'!H23</f>
        <v>0</v>
      </c>
      <c r="F9" s="445">
        <f>'Form-Sf'!I23</f>
        <v>0</v>
      </c>
    </row>
    <row r="10" spans="1:6" s="814" customFormat="1" ht="14.25" x14ac:dyDescent="0.25">
      <c r="A10" s="240">
        <v>3</v>
      </c>
      <c r="B10" s="332" t="s">
        <v>906</v>
      </c>
      <c r="C10" s="200"/>
      <c r="D10" s="200"/>
      <c r="E10" s="445"/>
      <c r="F10" s="445"/>
    </row>
    <row r="11" spans="1:6" s="814" customFormat="1" ht="14.25" x14ac:dyDescent="0.25">
      <c r="A11" s="200" t="s">
        <v>546</v>
      </c>
      <c r="B11" s="263" t="s">
        <v>648</v>
      </c>
      <c r="C11" s="120" t="s">
        <v>1768</v>
      </c>
      <c r="D11" s="200" t="str">
        <f>'N1-Eq. Product'!D30</f>
        <v>kcal/Tonne</v>
      </c>
      <c r="E11" s="200">
        <f>'N1-Eq. Product'!E30</f>
        <v>0</v>
      </c>
      <c r="F11" s="200">
        <f>'N1-Eq. Product'!F30</f>
        <v>0</v>
      </c>
    </row>
    <row r="12" spans="1:6" s="814" customFormat="1" ht="14.25" x14ac:dyDescent="0.25">
      <c r="A12" s="200" t="s">
        <v>547</v>
      </c>
      <c r="B12" s="263" t="s">
        <v>649</v>
      </c>
      <c r="C12" s="120" t="s">
        <v>1769</v>
      </c>
      <c r="D12" s="200" t="str">
        <f>'N1-Eq. Product'!D31</f>
        <v>kcal/Tonne</v>
      </c>
      <c r="E12" s="200">
        <f>'N1-Eq. Product'!E31</f>
        <v>0</v>
      </c>
      <c r="F12" s="200">
        <f>'N1-Eq. Product'!F31</f>
        <v>0</v>
      </c>
    </row>
    <row r="13" spans="1:6" s="814" customFormat="1" ht="14.25" x14ac:dyDescent="0.25">
      <c r="A13" s="200" t="s">
        <v>549</v>
      </c>
      <c r="B13" s="263" t="s">
        <v>650</v>
      </c>
      <c r="C13" s="120" t="s">
        <v>1770</v>
      </c>
      <c r="D13" s="200" t="str">
        <f>'N1-Eq. Product'!D32</f>
        <v>kcal/Tonne</v>
      </c>
      <c r="E13" s="200">
        <f>'N1-Eq. Product'!E32</f>
        <v>0</v>
      </c>
      <c r="F13" s="200">
        <f>'N1-Eq. Product'!F32</f>
        <v>0</v>
      </c>
    </row>
    <row r="14" spans="1:6" s="814" customFormat="1" ht="14.25" x14ac:dyDescent="0.25">
      <c r="A14" s="200"/>
      <c r="B14" s="200"/>
      <c r="C14" s="200"/>
      <c r="D14" s="200"/>
      <c r="E14" s="200"/>
      <c r="F14" s="200"/>
    </row>
    <row r="15" spans="1:6" s="814" customFormat="1" ht="13.9" customHeight="1" x14ac:dyDescent="0.25">
      <c r="A15" s="62">
        <v>4</v>
      </c>
      <c r="B15" s="444" t="s">
        <v>797</v>
      </c>
      <c r="C15" s="62" t="s">
        <v>1771</v>
      </c>
      <c r="D15" s="62" t="str">
        <f>'N1-Eq. Product'!D46</f>
        <v>Tonne</v>
      </c>
      <c r="E15" s="62">
        <f>'N1-Eq. Product'!E46</f>
        <v>0</v>
      </c>
      <c r="F15" s="62">
        <f>'N1-Eq. Product'!F46</f>
        <v>0</v>
      </c>
    </row>
    <row r="16" spans="1:6" s="814" customFormat="1" ht="28.5" x14ac:dyDescent="0.25">
      <c r="A16" s="240">
        <v>5</v>
      </c>
      <c r="B16" s="332" t="s">
        <v>651</v>
      </c>
      <c r="C16" s="200"/>
      <c r="D16" s="200"/>
      <c r="E16" s="445"/>
      <c r="F16" s="445"/>
    </row>
    <row r="17" spans="1:6" s="814" customFormat="1" ht="14.25" x14ac:dyDescent="0.25">
      <c r="A17" s="240">
        <v>6</v>
      </c>
      <c r="B17" s="332" t="s">
        <v>652</v>
      </c>
      <c r="C17" s="200"/>
      <c r="D17" s="200"/>
      <c r="E17" s="445"/>
      <c r="F17" s="445"/>
    </row>
    <row r="18" spans="1:6" s="814" customFormat="1" ht="14.25" customHeight="1" x14ac:dyDescent="0.25">
      <c r="A18" s="200" t="s">
        <v>546</v>
      </c>
      <c r="B18" s="263" t="str">
        <f>'N1-Eq. Product'!B49</f>
        <v xml:space="preserve">Writing Printing  Paper </v>
      </c>
      <c r="C18" s="200" t="s">
        <v>1772</v>
      </c>
      <c r="D18" s="200" t="str">
        <f>'N1-Eq. Product'!D49</f>
        <v>Tonne</v>
      </c>
      <c r="E18" s="200">
        <f>'N1-Eq. Product'!E49</f>
        <v>0</v>
      </c>
      <c r="F18" s="200">
        <f>'N1-Eq. Product'!F49</f>
        <v>0</v>
      </c>
    </row>
    <row r="19" spans="1:6" s="814" customFormat="1" ht="14.25" customHeight="1" x14ac:dyDescent="0.25">
      <c r="A19" s="200" t="s">
        <v>547</v>
      </c>
      <c r="B19" s="263" t="str">
        <f>'N1-Eq. Product'!B50</f>
        <v>Paper Board &amp; kraft Paper</v>
      </c>
      <c r="C19" s="200" t="s">
        <v>1773</v>
      </c>
      <c r="D19" s="200" t="str">
        <f>'N1-Eq. Product'!D50</f>
        <v>Tonne</v>
      </c>
      <c r="E19" s="200">
        <f>'N1-Eq. Product'!E50</f>
        <v>0</v>
      </c>
      <c r="F19" s="200">
        <f>'N1-Eq. Product'!F50</f>
        <v>0</v>
      </c>
    </row>
    <row r="20" spans="1:6" s="821" customFormat="1" ht="14.25" customHeight="1" x14ac:dyDescent="0.25">
      <c r="A20" s="200" t="s">
        <v>549</v>
      </c>
      <c r="B20" s="263" t="str">
        <f>'N1-Eq. Product'!B51</f>
        <v>Speciality Paper</v>
      </c>
      <c r="C20" s="200" t="s">
        <v>1774</v>
      </c>
      <c r="D20" s="200" t="str">
        <f>'N1-Eq. Product'!D51</f>
        <v>Tonne</v>
      </c>
      <c r="E20" s="200">
        <f>'N1-Eq. Product'!E51</f>
        <v>0</v>
      </c>
      <c r="F20" s="200">
        <f>'N1-Eq. Product'!F51</f>
        <v>0</v>
      </c>
    </row>
    <row r="21" spans="1:6" s="814" customFormat="1" ht="13.9" customHeight="1" x14ac:dyDescent="0.25">
      <c r="A21" s="822" t="s">
        <v>551</v>
      </c>
      <c r="B21" s="263" t="str">
        <f>'N1-Eq. Product'!B52</f>
        <v>Newsprint</v>
      </c>
      <c r="C21" s="200" t="s">
        <v>1775</v>
      </c>
      <c r="D21" s="200" t="str">
        <f>'N1-Eq. Product'!D52</f>
        <v>Tonne</v>
      </c>
      <c r="E21" s="200">
        <f>'N1-Eq. Product'!E52</f>
        <v>0</v>
      </c>
      <c r="F21" s="200">
        <f>'N1-Eq. Product'!F52</f>
        <v>0</v>
      </c>
    </row>
    <row r="22" spans="1:6" s="814" customFormat="1" ht="13.9" customHeight="1" x14ac:dyDescent="0.25">
      <c r="A22" s="823" t="s">
        <v>552</v>
      </c>
      <c r="B22" s="263" t="str">
        <f>'N1-Eq. Product'!B53</f>
        <v>Writing Printing Coated Paper</v>
      </c>
      <c r="C22" s="200" t="s">
        <v>1776</v>
      </c>
      <c r="D22" s="200" t="str">
        <f>'N1-Eq. Product'!D53</f>
        <v>Tonne</v>
      </c>
      <c r="E22" s="200">
        <f>'N1-Eq. Product'!E53</f>
        <v>0</v>
      </c>
      <c r="F22" s="200">
        <f>'N1-Eq. Product'!F53</f>
        <v>0</v>
      </c>
    </row>
    <row r="23" spans="1:6" s="814" customFormat="1" ht="13.9" customHeight="1" x14ac:dyDescent="0.25">
      <c r="A23" s="823" t="s">
        <v>569</v>
      </c>
      <c r="B23" s="263" t="str">
        <f>'N1-Eq. Product'!B54</f>
        <v>Coated Board</v>
      </c>
      <c r="C23" s="200" t="s">
        <v>1777</v>
      </c>
      <c r="D23" s="200" t="str">
        <f>'N1-Eq. Product'!D54</f>
        <v>Tonne</v>
      </c>
      <c r="E23" s="200">
        <f>'N1-Eq. Product'!E54</f>
        <v>0</v>
      </c>
      <c r="F23" s="200">
        <f>'N1-Eq. Product'!F54</f>
        <v>0</v>
      </c>
    </row>
    <row r="24" spans="1:6" s="814" customFormat="1" ht="14.25" x14ac:dyDescent="0.25">
      <c r="A24" s="240">
        <v>7</v>
      </c>
      <c r="B24" s="332" t="s">
        <v>905</v>
      </c>
      <c r="C24" s="200"/>
      <c r="D24" s="200"/>
      <c r="E24" s="445"/>
      <c r="F24" s="445"/>
    </row>
    <row r="25" spans="1:6" s="814" customFormat="1" ht="15" x14ac:dyDescent="0.25">
      <c r="A25" s="200" t="s">
        <v>546</v>
      </c>
      <c r="B25" s="824" t="str">
        <f>'N1-Eq. Product'!B81</f>
        <v xml:space="preserve">Writing Printing  Paper </v>
      </c>
      <c r="C25" s="200" t="s">
        <v>1778</v>
      </c>
      <c r="D25" s="120" t="s">
        <v>703</v>
      </c>
      <c r="E25" s="446">
        <f>'N1-Eq. Product'!E81</f>
        <v>0</v>
      </c>
      <c r="F25" s="446">
        <f>'N1-Eq. Product'!F81</f>
        <v>0</v>
      </c>
    </row>
    <row r="26" spans="1:6" s="814" customFormat="1" ht="14.45" customHeight="1" x14ac:dyDescent="0.25">
      <c r="A26" s="200" t="s">
        <v>547</v>
      </c>
      <c r="B26" s="824" t="str">
        <f>'N1-Eq. Product'!B82</f>
        <v>Paper Board &amp; kraft Paper</v>
      </c>
      <c r="C26" s="200" t="s">
        <v>1779</v>
      </c>
      <c r="D26" s="120" t="s">
        <v>703</v>
      </c>
      <c r="E26" s="446">
        <f>'N1-Eq. Product'!E82</f>
        <v>0</v>
      </c>
      <c r="F26" s="446">
        <f>'N1-Eq. Product'!F82</f>
        <v>0</v>
      </c>
    </row>
    <row r="27" spans="1:6" s="814" customFormat="1" ht="16.5" customHeight="1" x14ac:dyDescent="0.25">
      <c r="A27" s="200" t="s">
        <v>549</v>
      </c>
      <c r="B27" s="824" t="str">
        <f>'N1-Eq. Product'!B83</f>
        <v>Speciality Paper</v>
      </c>
      <c r="C27" s="200" t="s">
        <v>1780</v>
      </c>
      <c r="D27" s="120" t="s">
        <v>703</v>
      </c>
      <c r="E27" s="446">
        <f>'N1-Eq. Product'!E83</f>
        <v>0</v>
      </c>
      <c r="F27" s="446">
        <f>'N1-Eq. Product'!F83</f>
        <v>0</v>
      </c>
    </row>
    <row r="28" spans="1:6" s="814" customFormat="1" ht="16.5" customHeight="1" x14ac:dyDescent="0.25">
      <c r="A28" s="822" t="s">
        <v>551</v>
      </c>
      <c r="B28" s="824" t="str">
        <f>'N1-Eq. Product'!B84</f>
        <v>Newsprint</v>
      </c>
      <c r="C28" s="200" t="s">
        <v>1781</v>
      </c>
      <c r="D28" s="120" t="s">
        <v>703</v>
      </c>
      <c r="E28" s="446">
        <f>'N1-Eq. Product'!E84</f>
        <v>0</v>
      </c>
      <c r="F28" s="446">
        <f>'N1-Eq. Product'!F84</f>
        <v>0</v>
      </c>
    </row>
    <row r="29" spans="1:6" s="814" customFormat="1" ht="16.5" customHeight="1" x14ac:dyDescent="0.25">
      <c r="A29" s="823" t="s">
        <v>552</v>
      </c>
      <c r="B29" s="824" t="str">
        <f>'N1-Eq. Product'!B85</f>
        <v>Writing Printing Coated Paper</v>
      </c>
      <c r="C29" s="200" t="s">
        <v>1782</v>
      </c>
      <c r="D29" s="120" t="s">
        <v>703</v>
      </c>
      <c r="E29" s="446">
        <f>'N1-Eq. Product'!E85</f>
        <v>0</v>
      </c>
      <c r="F29" s="446">
        <f>'N1-Eq. Product'!F85</f>
        <v>0</v>
      </c>
    </row>
    <row r="30" spans="1:6" s="814" customFormat="1" ht="16.5" customHeight="1" x14ac:dyDescent="0.25">
      <c r="A30" s="823" t="s">
        <v>569</v>
      </c>
      <c r="B30" s="824" t="str">
        <f>'N1-Eq. Product'!B86</f>
        <v>Coated Board</v>
      </c>
      <c r="C30" s="200" t="s">
        <v>1783</v>
      </c>
      <c r="D30" s="120" t="s">
        <v>703</v>
      </c>
      <c r="E30" s="446">
        <f>'N1-Eq. Product'!E86</f>
        <v>0</v>
      </c>
      <c r="F30" s="446">
        <f>'N1-Eq. Product'!F86</f>
        <v>0</v>
      </c>
    </row>
    <row r="31" spans="1:6" s="814" customFormat="1" ht="14.25" x14ac:dyDescent="0.25">
      <c r="A31" s="200"/>
      <c r="B31" s="200"/>
      <c r="C31" s="200"/>
      <c r="D31" s="200"/>
      <c r="E31" s="445"/>
      <c r="F31" s="445"/>
    </row>
    <row r="32" spans="1:6" s="814" customFormat="1" ht="13.9" customHeight="1" x14ac:dyDescent="0.25">
      <c r="A32" s="62">
        <v>8</v>
      </c>
      <c r="B32" s="444" t="s">
        <v>708</v>
      </c>
      <c r="C32" s="62" t="s">
        <v>1784</v>
      </c>
      <c r="D32" s="62" t="s">
        <v>1335</v>
      </c>
      <c r="E32" s="644">
        <f>'N1-Eq. Product'!E106</f>
        <v>0</v>
      </c>
      <c r="F32" s="644">
        <f>'N1-Eq. Product'!F106</f>
        <v>0</v>
      </c>
    </row>
    <row r="33" spans="1:6" s="821" customFormat="1" ht="14.25" x14ac:dyDescent="0.25">
      <c r="A33" s="127"/>
      <c r="B33" s="127"/>
      <c r="C33" s="127"/>
      <c r="D33" s="127"/>
      <c r="E33" s="129"/>
      <c r="F33" s="129"/>
    </row>
    <row r="34" spans="1:6" s="814" customFormat="1" ht="14.25" x14ac:dyDescent="0.25">
      <c r="A34" s="240">
        <v>9</v>
      </c>
      <c r="B34" s="332" t="str">
        <f>'Form-Sf'!B25</f>
        <v>Capacity Utilisation (Bleached Pulp Mill)</v>
      </c>
      <c r="C34" s="120" t="s">
        <v>1785</v>
      </c>
      <c r="D34" s="200"/>
      <c r="E34" s="445">
        <f>'Form-Sf'!H25</f>
        <v>0</v>
      </c>
      <c r="F34" s="445">
        <f>'Form-Sf'!I25</f>
        <v>0</v>
      </c>
    </row>
    <row r="35" spans="1:6" s="814" customFormat="1" ht="14.25" x14ac:dyDescent="0.25">
      <c r="A35" s="240">
        <v>10</v>
      </c>
      <c r="B35" s="332" t="s">
        <v>653</v>
      </c>
      <c r="C35" s="120" t="s">
        <v>1786</v>
      </c>
      <c r="D35" s="200"/>
      <c r="E35" s="445">
        <f>'Form-Sf'!H55</f>
        <v>0</v>
      </c>
      <c r="F35" s="445">
        <f>'Form-Sf'!I55</f>
        <v>0</v>
      </c>
    </row>
    <row r="36" spans="1:6" s="814" customFormat="1" ht="14.25" x14ac:dyDescent="0.25">
      <c r="A36" s="240"/>
      <c r="B36" s="240"/>
      <c r="C36" s="200"/>
      <c r="D36" s="200"/>
      <c r="E36" s="445"/>
      <c r="F36" s="445"/>
    </row>
    <row r="37" spans="1:6" s="814" customFormat="1" ht="14.25" x14ac:dyDescent="0.25">
      <c r="A37" s="240">
        <v>11</v>
      </c>
      <c r="B37" s="332" t="s">
        <v>654</v>
      </c>
      <c r="C37" s="240" t="s">
        <v>1787</v>
      </c>
      <c r="D37" s="240" t="s">
        <v>557</v>
      </c>
      <c r="E37" s="9">
        <f>'Form-Sf'!H769</f>
        <v>0</v>
      </c>
      <c r="F37" s="9">
        <f>'Form-Sf'!I769</f>
        <v>0</v>
      </c>
    </row>
    <row r="38" spans="1:6" s="814" customFormat="1" ht="72" customHeight="1" x14ac:dyDescent="0.25">
      <c r="A38" s="240">
        <v>12</v>
      </c>
      <c r="B38" s="332" t="s">
        <v>655</v>
      </c>
      <c r="C38" s="240" t="s">
        <v>656</v>
      </c>
      <c r="D38" s="240" t="s">
        <v>553</v>
      </c>
      <c r="E38" s="896">
        <f>'Form-Sf'!H472</f>
        <v>0</v>
      </c>
      <c r="F38" s="896">
        <f>'Form-Sf'!I472</f>
        <v>0</v>
      </c>
    </row>
    <row r="39" spans="1:6" s="814" customFormat="1" ht="14.25" x14ac:dyDescent="0.25">
      <c r="A39" s="240">
        <v>13</v>
      </c>
      <c r="B39" s="332" t="s">
        <v>657</v>
      </c>
      <c r="C39" s="240" t="s">
        <v>2856</v>
      </c>
      <c r="D39" s="240" t="s">
        <v>553</v>
      </c>
      <c r="E39" s="9">
        <f>'Form-Sf'!H366</f>
        <v>0</v>
      </c>
      <c r="F39" s="240">
        <f>'Form-Sf'!I366</f>
        <v>0</v>
      </c>
    </row>
    <row r="40" spans="1:6" s="814" customFormat="1" ht="14.25" x14ac:dyDescent="0.25">
      <c r="A40" s="240">
        <v>14</v>
      </c>
      <c r="B40" s="332" t="s">
        <v>658</v>
      </c>
      <c r="C40" s="240" t="s">
        <v>2856</v>
      </c>
      <c r="D40" s="240" t="s">
        <v>553</v>
      </c>
      <c r="E40" s="240">
        <f>'Form-Sf'!H470</f>
        <v>0</v>
      </c>
      <c r="F40" s="240">
        <f>'Form-Sf'!I470</f>
        <v>0</v>
      </c>
    </row>
    <row r="41" spans="1:6" s="814" customFormat="1" ht="72.75" customHeight="1" x14ac:dyDescent="0.25">
      <c r="A41" s="240">
        <v>15</v>
      </c>
      <c r="B41" s="332" t="s">
        <v>659</v>
      </c>
      <c r="C41" s="240" t="s">
        <v>2860</v>
      </c>
      <c r="D41" s="240" t="s">
        <v>557</v>
      </c>
      <c r="E41" s="9">
        <f>(E37+(E39/10*860)-(E40*'NF-3 Power Mix'!E52)/10)</f>
        <v>0</v>
      </c>
      <c r="F41" s="9">
        <f>(F37+(F39/10*860)-(F40*'NF-3 Power Mix'!F52)/10)</f>
        <v>0</v>
      </c>
    </row>
    <row r="42" spans="1:6" s="814" customFormat="1" ht="14.25" x14ac:dyDescent="0.25">
      <c r="A42" s="240"/>
      <c r="B42" s="240"/>
      <c r="C42" s="240"/>
      <c r="D42" s="240"/>
      <c r="E42" s="9"/>
      <c r="F42" s="9"/>
    </row>
    <row r="43" spans="1:6" s="814" customFormat="1" ht="15" x14ac:dyDescent="0.25">
      <c r="A43" s="240">
        <v>16</v>
      </c>
      <c r="B43" s="332" t="s">
        <v>912</v>
      </c>
      <c r="C43" s="240"/>
      <c r="D43" s="240" t="s">
        <v>396</v>
      </c>
      <c r="E43" s="60" t="s">
        <v>917</v>
      </c>
      <c r="F43" s="60" t="s">
        <v>918</v>
      </c>
    </row>
    <row r="44" spans="1:6" s="814" customFormat="1" ht="15" x14ac:dyDescent="0.25">
      <c r="A44" s="200" t="s">
        <v>546</v>
      </c>
      <c r="B44" s="263" t="s">
        <v>916</v>
      </c>
      <c r="C44" s="891" t="s">
        <v>1324</v>
      </c>
      <c r="D44" s="200" t="s">
        <v>557</v>
      </c>
      <c r="E44" s="9">
        <f>'NF-2 Inter. Products'!E53</f>
        <v>0</v>
      </c>
      <c r="F44" s="9">
        <f>'NF-2 Inter. Products'!F53</f>
        <v>0</v>
      </c>
    </row>
    <row r="45" spans="1:6" s="814" customFormat="1" ht="15" x14ac:dyDescent="0.25">
      <c r="A45" s="200" t="s">
        <v>547</v>
      </c>
      <c r="B45" s="263" t="s">
        <v>1472</v>
      </c>
      <c r="C45" s="891" t="s">
        <v>1788</v>
      </c>
      <c r="D45" s="825" t="s">
        <v>557</v>
      </c>
      <c r="E45" s="9">
        <f>E41+E44</f>
        <v>0</v>
      </c>
      <c r="F45" s="9">
        <f>F41+F44</f>
        <v>0</v>
      </c>
    </row>
    <row r="46" spans="1:6" s="826" customFormat="1" ht="15" x14ac:dyDescent="0.25">
      <c r="A46" s="199">
        <v>16.100000000000001</v>
      </c>
      <c r="B46" s="259" t="s">
        <v>1472</v>
      </c>
      <c r="C46" s="892"/>
      <c r="D46" s="232" t="s">
        <v>1428</v>
      </c>
      <c r="E46" s="1112">
        <f>IFERROR(E45/E32/10,0)</f>
        <v>0</v>
      </c>
      <c r="F46" s="1112">
        <f>IFERROR(F45/F32/10,0)</f>
        <v>0</v>
      </c>
    </row>
    <row r="47" spans="1:6" s="814" customFormat="1" ht="15" x14ac:dyDescent="0.25">
      <c r="A47" s="200" t="s">
        <v>546</v>
      </c>
      <c r="B47" s="263" t="s">
        <v>914</v>
      </c>
      <c r="C47" s="891" t="s">
        <v>1325</v>
      </c>
      <c r="D47" s="200" t="s">
        <v>557</v>
      </c>
      <c r="F47" s="9">
        <f>'NF-2 Fuel Quality'!F29</f>
        <v>0</v>
      </c>
    </row>
    <row r="48" spans="1:6" s="814" customFormat="1" ht="15" x14ac:dyDescent="0.25">
      <c r="A48" s="823" t="s">
        <v>547</v>
      </c>
      <c r="B48" s="263" t="s">
        <v>913</v>
      </c>
      <c r="C48" s="891" t="s">
        <v>1326</v>
      </c>
      <c r="D48" s="200" t="s">
        <v>557</v>
      </c>
      <c r="E48" s="9"/>
      <c r="F48" s="9">
        <f>'NF-3 Power Mix'!F66</f>
        <v>0</v>
      </c>
    </row>
    <row r="49" spans="1:6" s="814" customFormat="1" ht="15" x14ac:dyDescent="0.25">
      <c r="A49" s="823" t="s">
        <v>549</v>
      </c>
      <c r="B49" s="263" t="s">
        <v>915</v>
      </c>
      <c r="C49" s="891" t="s">
        <v>1327</v>
      </c>
      <c r="D49" s="200" t="s">
        <v>557</v>
      </c>
      <c r="E49" s="9"/>
      <c r="F49" s="9">
        <f>'NF-4 Others'!F28</f>
        <v>0</v>
      </c>
    </row>
    <row r="50" spans="1:6" s="814" customFormat="1" ht="14.25" x14ac:dyDescent="0.25">
      <c r="A50" s="823"/>
      <c r="B50" s="240"/>
      <c r="C50" s="240"/>
      <c r="D50" s="240"/>
      <c r="E50" s="9"/>
      <c r="F50" s="63"/>
    </row>
    <row r="51" spans="1:6" s="814" customFormat="1" ht="13.9" customHeight="1" x14ac:dyDescent="0.25">
      <c r="A51" s="240">
        <v>17</v>
      </c>
      <c r="B51" s="332" t="s">
        <v>1009</v>
      </c>
      <c r="C51" s="240"/>
      <c r="D51" s="240" t="s">
        <v>557</v>
      </c>
      <c r="E51" s="9">
        <f>E41+E44</f>
        <v>0</v>
      </c>
      <c r="F51" s="9">
        <f>F41+F44-F47-F48-F49</f>
        <v>0</v>
      </c>
    </row>
    <row r="52" spans="1:6" s="814" customFormat="1" ht="13.9" customHeight="1" x14ac:dyDescent="0.25">
      <c r="A52" s="127">
        <v>18</v>
      </c>
      <c r="B52" s="827" t="s">
        <v>919</v>
      </c>
      <c r="C52" s="714"/>
    </row>
    <row r="53" spans="1:6" s="815" customFormat="1" ht="13.9" customHeight="1" x14ac:dyDescent="0.25">
      <c r="A53" s="197" t="s">
        <v>546</v>
      </c>
      <c r="B53" s="359" t="s">
        <v>2780</v>
      </c>
      <c r="C53" s="61" t="s">
        <v>1789</v>
      </c>
      <c r="D53" s="825" t="s">
        <v>1338</v>
      </c>
      <c r="F53" s="816">
        <f>IFERROR(F51/F32,0)</f>
        <v>0</v>
      </c>
    </row>
    <row r="54" spans="1:6" s="815" customFormat="1" ht="13.9" customHeight="1" x14ac:dyDescent="0.25">
      <c r="A54" s="1052" t="s">
        <v>547</v>
      </c>
      <c r="B54" s="1053" t="s">
        <v>1339</v>
      </c>
      <c r="C54" s="1054" t="s">
        <v>1790</v>
      </c>
      <c r="D54" s="1052" t="s">
        <v>1336</v>
      </c>
      <c r="E54" s="1055"/>
      <c r="F54" s="1111">
        <f>F53/10</f>
        <v>0</v>
      </c>
    </row>
    <row r="55" spans="1:6" s="815" customFormat="1" ht="13.9" customHeight="1" x14ac:dyDescent="0.25">
      <c r="A55" s="127">
        <v>19.100000000000001</v>
      </c>
      <c r="B55" s="1057" t="s">
        <v>2783</v>
      </c>
      <c r="C55" s="714"/>
      <c r="D55" s="127" t="s">
        <v>1336</v>
      </c>
      <c r="E55" s="1113">
        <f>'Form-Sf'!H362</f>
        <v>0</v>
      </c>
      <c r="F55" s="1056"/>
    </row>
    <row r="56" spans="1:6" s="815" customFormat="1" ht="13.9" customHeight="1" x14ac:dyDescent="0.25">
      <c r="A56" s="127">
        <v>19.2</v>
      </c>
      <c r="B56" s="1058" t="s">
        <v>2784</v>
      </c>
      <c r="C56" s="714"/>
      <c r="D56" s="127" t="s">
        <v>1336</v>
      </c>
      <c r="E56" s="1113">
        <f>IF(AND('Form-Sf'!H819="yes"),E55-E46,0)</f>
        <v>0</v>
      </c>
      <c r="F56" s="1056"/>
    </row>
    <row r="57" spans="1:6" s="814" customFormat="1" ht="28.5" x14ac:dyDescent="0.25">
      <c r="A57" s="240">
        <v>20</v>
      </c>
      <c r="B57" s="827" t="s">
        <v>920</v>
      </c>
      <c r="C57" s="893" t="s">
        <v>1791</v>
      </c>
      <c r="D57" s="714" t="s">
        <v>557</v>
      </c>
      <c r="E57" s="817"/>
      <c r="F57" s="817">
        <f>'NF-4 Others'!F37*10</f>
        <v>0</v>
      </c>
    </row>
    <row r="58" spans="1:6" s="815" customFormat="1" ht="15" x14ac:dyDescent="0.25">
      <c r="A58" s="197" t="s">
        <v>546</v>
      </c>
      <c r="B58" s="359" t="s">
        <v>921</v>
      </c>
      <c r="C58" s="894" t="s">
        <v>2782</v>
      </c>
      <c r="D58" s="61" t="s">
        <v>557</v>
      </c>
      <c r="E58" s="817"/>
      <c r="F58" s="817">
        <f>F51+F57</f>
        <v>0</v>
      </c>
    </row>
    <row r="59" spans="1:6" s="814" customFormat="1" ht="28.9" customHeight="1" x14ac:dyDescent="0.25">
      <c r="A59" s="240">
        <v>21</v>
      </c>
      <c r="B59" s="444" t="s">
        <v>922</v>
      </c>
      <c r="C59" s="62" t="s">
        <v>2781</v>
      </c>
      <c r="D59" s="62" t="s">
        <v>1340</v>
      </c>
      <c r="E59" s="62"/>
      <c r="F59" s="1114">
        <f>IFERROR((F58/F32/10)*(1+((E55-E46)/E46)*1),0)</f>
        <v>0</v>
      </c>
    </row>
    <row r="60" spans="1:6" ht="14.25" x14ac:dyDescent="0.25">
      <c r="A60" s="219"/>
      <c r="B60" s="828"/>
      <c r="C60" s="245"/>
      <c r="D60" s="829"/>
      <c r="E60" s="448"/>
      <c r="F60" s="1059"/>
    </row>
    <row r="61" spans="1:6" ht="14.25" x14ac:dyDescent="0.25">
      <c r="A61" s="219"/>
      <c r="B61" s="828"/>
      <c r="C61" s="245"/>
      <c r="D61" s="829"/>
      <c r="E61" s="448"/>
      <c r="F61" s="713"/>
    </row>
    <row r="62" spans="1:6" ht="14.25" x14ac:dyDescent="0.25">
      <c r="A62" s="219"/>
      <c r="B62" s="828"/>
      <c r="C62" s="245"/>
      <c r="D62" s="829"/>
      <c r="E62" s="448"/>
      <c r="F62" s="448"/>
    </row>
    <row r="63" spans="1:6" ht="14.25" x14ac:dyDescent="0.25">
      <c r="A63" s="219"/>
      <c r="B63" s="828"/>
      <c r="C63" s="245"/>
      <c r="D63" s="829"/>
      <c r="E63" s="448"/>
      <c r="F63" s="448"/>
    </row>
    <row r="64" spans="1:6" ht="14.25" x14ac:dyDescent="0.25">
      <c r="A64" s="219"/>
      <c r="B64" s="828"/>
      <c r="C64" s="245"/>
      <c r="D64" s="829"/>
      <c r="E64" s="448"/>
      <c r="F64" s="448"/>
    </row>
    <row r="65" spans="1:7" ht="14.25" x14ac:dyDescent="0.25">
      <c r="A65" s="1361" t="s">
        <v>664</v>
      </c>
      <c r="B65" s="1362"/>
      <c r="C65" s="1362"/>
      <c r="D65" s="1362"/>
      <c r="E65" s="1362"/>
      <c r="F65" s="1362"/>
    </row>
    <row r="66" spans="1:7" ht="14.25" x14ac:dyDescent="0.25">
      <c r="A66" s="1361"/>
      <c r="B66" s="1362"/>
      <c r="C66" s="1362"/>
      <c r="D66" s="1362"/>
      <c r="E66" s="1362"/>
      <c r="F66" s="1362"/>
      <c r="G66" s="832"/>
    </row>
    <row r="67" spans="1:7" ht="14.25" x14ac:dyDescent="0.25">
      <c r="A67" s="833"/>
      <c r="B67" s="831"/>
      <c r="C67" s="831"/>
      <c r="D67" s="834"/>
      <c r="E67" s="834"/>
      <c r="F67" s="831"/>
    </row>
    <row r="68" spans="1:7" ht="14.25" x14ac:dyDescent="0.25">
      <c r="A68" s="1363" t="s">
        <v>639</v>
      </c>
      <c r="B68" s="1360"/>
      <c r="C68" s="1360"/>
      <c r="D68" s="1360"/>
      <c r="E68" s="1360"/>
      <c r="F68" s="1360"/>
    </row>
    <row r="69" spans="1:7" ht="14.25" x14ac:dyDescent="0.25">
      <c r="A69" s="836"/>
      <c r="B69" s="835"/>
      <c r="C69" s="837"/>
      <c r="D69" s="838"/>
      <c r="E69" s="838"/>
      <c r="F69" s="837"/>
    </row>
    <row r="70" spans="1:7" ht="14.25" x14ac:dyDescent="0.25">
      <c r="A70" s="1363" t="s">
        <v>640</v>
      </c>
      <c r="B70" s="1360"/>
      <c r="C70" s="1360"/>
      <c r="D70" s="1360"/>
      <c r="E70" s="1360"/>
      <c r="F70" s="1360"/>
    </row>
    <row r="71" spans="1:7" ht="14.25" x14ac:dyDescent="0.25">
      <c r="A71" s="836"/>
      <c r="B71" s="835"/>
      <c r="C71" s="837"/>
      <c r="D71" s="838"/>
      <c r="E71" s="838"/>
      <c r="F71" s="837"/>
    </row>
    <row r="72" spans="1:7" ht="14.25" x14ac:dyDescent="0.25">
      <c r="A72" s="836"/>
      <c r="B72" s="835"/>
      <c r="C72" s="837"/>
      <c r="D72" s="1360" t="s">
        <v>641</v>
      </c>
      <c r="E72" s="1360"/>
      <c r="F72" s="1360"/>
    </row>
    <row r="73" spans="1:7" ht="14.25" x14ac:dyDescent="0.25">
      <c r="A73" s="836"/>
      <c r="B73" s="839" t="s">
        <v>642</v>
      </c>
      <c r="C73" s="837"/>
      <c r="D73" s="838"/>
      <c r="E73" s="838"/>
      <c r="F73" s="837"/>
    </row>
    <row r="74" spans="1:7" ht="14.25" x14ac:dyDescent="0.25">
      <c r="A74" s="836"/>
      <c r="B74" s="839"/>
      <c r="C74" s="837"/>
      <c r="D74" s="838"/>
      <c r="E74" s="838"/>
      <c r="F74" s="837"/>
    </row>
    <row r="75" spans="1:7" ht="14.25" x14ac:dyDescent="0.25">
      <c r="A75" s="836"/>
      <c r="B75" s="839" t="s">
        <v>643</v>
      </c>
      <c r="C75" s="837"/>
      <c r="D75" s="838"/>
      <c r="E75" s="838"/>
      <c r="F75" s="837"/>
    </row>
    <row r="76" spans="1:7" ht="15" thickBot="1" x14ac:dyDescent="0.3">
      <c r="A76" s="840"/>
      <c r="B76" s="841"/>
      <c r="C76" s="841"/>
      <c r="D76" s="842"/>
      <c r="E76" s="842"/>
      <c r="F76" s="841"/>
    </row>
    <row r="77" spans="1:7" ht="14.25" hidden="1" x14ac:dyDescent="0.25"/>
    <row r="78" spans="1:7" ht="14.25" hidden="1" x14ac:dyDescent="0.25"/>
    <row r="79" spans="1:7" ht="14.25" hidden="1" x14ac:dyDescent="0.25"/>
    <row r="80" spans="1:7" ht="14.25" hidden="1" x14ac:dyDescent="0.25"/>
    <row r="81" spans="1:6" ht="14.25" hidden="1" x14ac:dyDescent="0.25"/>
    <row r="82" spans="1:6" ht="14.25" x14ac:dyDescent="0.25"/>
    <row r="83" spans="1:6" ht="14.25" x14ac:dyDescent="0.25"/>
    <row r="84" spans="1:6" ht="14.25" x14ac:dyDescent="0.25"/>
    <row r="85" spans="1:6" ht="14.25" x14ac:dyDescent="0.25"/>
    <row r="86" spans="1:6" ht="14.25" x14ac:dyDescent="0.25"/>
    <row r="87" spans="1:6" ht="14.25" x14ac:dyDescent="0.25"/>
    <row r="88" spans="1:6" ht="14.25" x14ac:dyDescent="0.25"/>
    <row r="89" spans="1:6" ht="14.25" x14ac:dyDescent="0.25"/>
    <row r="90" spans="1:6" ht="14.25" x14ac:dyDescent="0.25"/>
    <row r="91" spans="1:6" ht="14.25" x14ac:dyDescent="0.25"/>
    <row r="92" spans="1:6" ht="14.25" x14ac:dyDescent="0.25"/>
    <row r="93" spans="1:6" ht="14.25" x14ac:dyDescent="0.25">
      <c r="A93" s="844"/>
      <c r="B93" s="832"/>
      <c r="C93" s="832"/>
      <c r="D93" s="844"/>
      <c r="E93" s="844"/>
      <c r="F93" s="832"/>
    </row>
    <row r="94" spans="1:6" ht="14.25" x14ac:dyDescent="0.25"/>
    <row r="95" spans="1:6" ht="14.25" x14ac:dyDescent="0.25"/>
    <row r="96" spans="1:6" ht="14.25" x14ac:dyDescent="0.25"/>
    <row r="97" ht="14.25" x14ac:dyDescent="0.25"/>
    <row r="98" ht="14.25" x14ac:dyDescent="0.25"/>
    <row r="99" ht="14.25" x14ac:dyDescent="0.25"/>
    <row r="100" ht="14.25" x14ac:dyDescent="0.25"/>
    <row r="101" ht="14.25" x14ac:dyDescent="0.25"/>
    <row r="102" ht="14.25" x14ac:dyDescent="0.25"/>
    <row r="103" ht="14.25" x14ac:dyDescent="0.25"/>
    <row r="104" ht="14.25" x14ac:dyDescent="0.25"/>
    <row r="105" ht="14.25" x14ac:dyDescent="0.25"/>
    <row r="106" ht="14.25" x14ac:dyDescent="0.25"/>
    <row r="107" ht="14.25" x14ac:dyDescent="0.25"/>
    <row r="108" ht="14.25" x14ac:dyDescent="0.25"/>
    <row r="109" ht="14.25" x14ac:dyDescent="0.25"/>
    <row r="110" ht="14.25" x14ac:dyDescent="0.25"/>
    <row r="111" ht="14.25" x14ac:dyDescent="0.25"/>
    <row r="112" ht="14.25" x14ac:dyDescent="0.25"/>
    <row r="113" ht="14.25" x14ac:dyDescent="0.25"/>
    <row r="114" ht="14.25" x14ac:dyDescent="0.25"/>
    <row r="115" ht="14.25" x14ac:dyDescent="0.25"/>
    <row r="116" ht="14.25" x14ac:dyDescent="0.25"/>
    <row r="117" ht="14.25" x14ac:dyDescent="0.25"/>
    <row r="118" ht="14.25" x14ac:dyDescent="0.25"/>
    <row r="119" ht="14.25" x14ac:dyDescent="0.25"/>
    <row r="120" ht="14.25" x14ac:dyDescent="0.25"/>
    <row r="121" ht="14.25" x14ac:dyDescent="0.25"/>
    <row r="122" ht="14.25" x14ac:dyDescent="0.25"/>
    <row r="123" ht="14.25" x14ac:dyDescent="0.25"/>
    <row r="124" ht="14.25" x14ac:dyDescent="0.25"/>
    <row r="125" ht="14.25" x14ac:dyDescent="0.25"/>
    <row r="126" ht="14.25" x14ac:dyDescent="0.25"/>
    <row r="127" ht="14.25" x14ac:dyDescent="0.25"/>
    <row r="128" ht="14.25" x14ac:dyDescent="0.25"/>
    <row r="129" ht="14.25" x14ac:dyDescent="0.25"/>
    <row r="130" ht="14.25" x14ac:dyDescent="0.25"/>
    <row r="131" ht="14.25" x14ac:dyDescent="0.25"/>
    <row r="132" ht="14.25" x14ac:dyDescent="0.25"/>
    <row r="133" ht="14.25" x14ac:dyDescent="0.25"/>
    <row r="134" ht="14.25" x14ac:dyDescent="0.25"/>
    <row r="135" ht="14.25" x14ac:dyDescent="0.25"/>
    <row r="136" ht="14.25" x14ac:dyDescent="0.25"/>
    <row r="137" ht="14.25" x14ac:dyDescent="0.25"/>
    <row r="138" ht="14.25" x14ac:dyDescent="0.25"/>
    <row r="139" ht="14.25" x14ac:dyDescent="0.25"/>
    <row r="140" ht="14.25" x14ac:dyDescent="0.25"/>
    <row r="141" ht="14.25" x14ac:dyDescent="0.25"/>
    <row r="142" ht="14.25" x14ac:dyDescent="0.25"/>
    <row r="143" ht="14.25" x14ac:dyDescent="0.25"/>
    <row r="144" ht="14.25" x14ac:dyDescent="0.25"/>
    <row r="145" ht="14.25" x14ac:dyDescent="0.25"/>
    <row r="146" ht="14.25" x14ac:dyDescent="0.25"/>
    <row r="147" ht="14.25" x14ac:dyDescent="0.25"/>
    <row r="148" ht="14.25" x14ac:dyDescent="0.25"/>
    <row r="149" ht="14.25" x14ac:dyDescent="0.25"/>
    <row r="150" ht="14.25" x14ac:dyDescent="0.25"/>
    <row r="151" ht="14.25" x14ac:dyDescent="0.25"/>
    <row r="152" ht="14.25" x14ac:dyDescent="0.25"/>
    <row r="153" ht="14.25" x14ac:dyDescent="0.25"/>
    <row r="154" ht="14.25" customHeight="1" x14ac:dyDescent="0.25"/>
  </sheetData>
  <sheetProtection algorithmName="SHA-512" hashValue="rkt5U+EfOC/2iZmDTN3G4HldluspyST3y5WaL2Tn/dPLdE/yyWyfhNiCjgSbsu1bgLqmr9VA8pnUO4rLuxxd1w==" saltValue="GA6WJnIv8Dd73YtW1PocFg==" spinCount="100000" sheet="1" formatCells="0" formatColumns="0" formatRows="0" insertColumns="0" insertRows="0" insertHyperlinks="0" deleteColumns="0" deleteRows="0" sort="0" autoFilter="0" pivotTables="0"/>
  <mergeCells count="8">
    <mergeCell ref="A1:XFD1"/>
    <mergeCell ref="A2:F2"/>
    <mergeCell ref="A3:B3"/>
    <mergeCell ref="D72:F72"/>
    <mergeCell ref="A65:F66"/>
    <mergeCell ref="A68:F68"/>
    <mergeCell ref="A70:F70"/>
    <mergeCell ref="C3:F3"/>
  </mergeCells>
  <phoneticPr fontId="22" type="noConversion"/>
  <pageMargins left="0.7" right="0.7" top="0.75" bottom="0.75" header="0.3" footer="0.3"/>
  <pageSetup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15</vt:i4>
      </vt:variant>
    </vt:vector>
  </HeadingPairs>
  <TitlesOfParts>
    <vt:vector size="15" baseType="lpstr">
      <vt:lpstr>Instruction Sheet</vt:lpstr>
      <vt:lpstr>General Information</vt:lpstr>
      <vt:lpstr>Form-1</vt:lpstr>
      <vt:lpstr>Form-Sf</vt:lpstr>
      <vt:lpstr>Annex Boiler Details</vt:lpstr>
      <vt:lpstr>Annex Co-Gen Details</vt:lpstr>
      <vt:lpstr>Annex Addl Eqp List-Env</vt:lpstr>
      <vt:lpstr>Annex Project Activites List</vt:lpstr>
      <vt:lpstr>Summary Sheet</vt:lpstr>
      <vt:lpstr>Mass Balance</vt:lpstr>
      <vt:lpstr>N1-Eq. Product</vt:lpstr>
      <vt:lpstr>NF-2 Inter. Products</vt:lpstr>
      <vt:lpstr>NF-2 Fuel Quality</vt:lpstr>
      <vt:lpstr>NF-3 Power Mix</vt:lpstr>
      <vt:lpstr>NF-4 Others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2019-05-21T11:04:32Z</dcterms:modified>
</cp:coreProperties>
</file>